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856318696-my.sharepoint.com/personal/admin_856318696_onmicrosoft_com/Documents/Dirección_0/(01) Adecua/01 Administracion/11 Control de obras/"/>
    </mc:Choice>
  </mc:AlternateContent>
  <xr:revisionPtr revIDLastSave="885" documentId="14_{D1C8C675-0E6B-41FB-8BC6-ACA9826B692A}" xr6:coauthVersionLast="47" xr6:coauthVersionMax="47" xr10:uidLastSave="{F2326697-177E-4D65-8EAA-6D1EF28E4C02}"/>
  <bookViews>
    <workbookView xWindow="-120" yWindow="-120" windowWidth="24240" windowHeight="14640" tabRatio="792" firstSheet="99" activeTab="105" xr2:uid="{00000000-000D-0000-FFFF-FFFF00000000}"/>
  </bookViews>
  <sheets>
    <sheet name="RESUMEN" sheetId="25" r:id="rId1"/>
    <sheet name="Hoja2" sheetId="123" r:id="rId2"/>
    <sheet name="Gastos indirectos" sheetId="59" r:id="rId3"/>
    <sheet name="Gastos indirectos (2020)" sheetId="83" state="hidden" r:id="rId4"/>
    <sheet name="C. Conde Peñalver" sheetId="52" r:id="rId5"/>
    <sheet name="HERAN CORTES, 13" sheetId="53" r:id="rId6"/>
    <sheet name="C. Pista del cristo del pardo11" sheetId="54" r:id="rId7"/>
    <sheet name="C. Newton, 8" sheetId="55" r:id="rId8"/>
    <sheet name="C. Ojen s.n. (C.C. la Cañada)" sheetId="16" r:id="rId9"/>
    <sheet name="C. TUTOR 43" sheetId="17" r:id="rId10"/>
    <sheet name="C. Maria Tubao 8" sheetId="19" r:id="rId11"/>
    <sheet name="C. Velazquez 93" sheetId="22" r:id="rId12"/>
    <sheet name="C. Tauro, 27 (113-18)" sheetId="3" r:id="rId13"/>
    <sheet name="C. Tauro, 27 (163-20)" sheetId="62" r:id="rId14"/>
    <sheet name="Calle ferrocaril, 27" sheetId="4" r:id="rId15"/>
    <sheet name="C. Jorge Juan, 106 (129-20)" sheetId="5" r:id="rId16"/>
    <sheet name="C. Jorge Juan, 106 (023-21)" sheetId="64" r:id="rId17"/>
    <sheet name="Camino Ancho, 41" sheetId="7" r:id="rId18"/>
    <sheet name="Paseo de los Lagos, 13" sheetId="9" r:id="rId19"/>
    <sheet name="C.C. Oeste (C. Moreras, 22)" sheetId="15" r:id="rId20"/>
    <sheet name="Camino de la fuente 22" sheetId="18" r:id="rId21"/>
    <sheet name="Camino alto 76" sheetId="20" r:id="rId22"/>
    <sheet name="Glorieta Garviño, 4" sheetId="63" r:id="rId23"/>
    <sheet name="Av. San pablo, 47 (Coslada)" sheetId="70" r:id="rId24"/>
    <sheet name="C. Napoles, 10" sheetId="72" r:id="rId25"/>
    <sheet name="C. Armengual de la mota, 26" sheetId="75" r:id="rId26"/>
    <sheet name="AV. Los Madroños, 54" sheetId="76" r:id="rId27"/>
    <sheet name="C. La Granja, 6" sheetId="77" r:id="rId28"/>
    <sheet name="C.C. Ruta de la plata" sheetId="78" r:id="rId29"/>
    <sheet name="C. Intergolf, 8" sheetId="79" r:id="rId30"/>
    <sheet name="C. Principe de vergara, 31" sheetId="88" r:id="rId31"/>
    <sheet name="C. Aracena, 4" sheetId="89" r:id="rId32"/>
    <sheet name="C. Callejon barca guarranque" sheetId="90" r:id="rId33"/>
    <sheet name="C. Fuencarral, 101" sheetId="91" r:id="rId34"/>
    <sheet name="C. Canalejas, 15" sheetId="92" r:id="rId35"/>
    <sheet name="C. Serrano, 45" sheetId="93" r:id="rId36"/>
    <sheet name="C. Libertad, 89" sheetId="80" r:id="rId37"/>
    <sheet name="Avd. San Isidro Labrador" sheetId="97" r:id="rId38"/>
    <sheet name="Avd. de la Paz" sheetId="99" r:id="rId39"/>
    <sheet name="Sierra de Bullones 6" sheetId="100" r:id="rId40"/>
    <sheet name="Rioturbio 101" sheetId="101" r:id="rId41"/>
    <sheet name="Andarrios, 22" sheetId="102" r:id="rId42"/>
    <sheet name="Santa Mª de la Cabeza, 115" sheetId="108" r:id="rId43"/>
    <sheet name="Bravo Murillo, 150" sheetId="109" r:id="rId44"/>
    <sheet name="Lerida 5" sheetId="110" r:id="rId45"/>
    <sheet name="Garza, 5" sheetId="107" r:id="rId46"/>
    <sheet name="Orellana 19" sheetId="115" r:id="rId47"/>
    <sheet name="Genil 5" sheetId="116" r:id="rId48"/>
    <sheet name="Victor de la Serna 3" sheetId="112" r:id="rId49"/>
    <sheet name="Calle Fernan Gonzalez 34" sheetId="135" r:id="rId50"/>
    <sheet name="C. Ciudad de Aguilas, 1" sheetId="43" r:id="rId51"/>
    <sheet name="M. Chamberi" sheetId="41" r:id="rId52"/>
    <sheet name="C.C. Mercado Barcelo" sheetId="24" r:id="rId53"/>
    <sheet name="Avd Rio Guadalquivir, 15 (getaf" sheetId="27" r:id="rId54"/>
    <sheet name="C. Outlet las Rozas" sheetId="30" r:id="rId55"/>
    <sheet name="GM VILLAVERDE)" sheetId="31" r:id="rId56"/>
    <sheet name="GM ALCALA" sheetId="32" r:id="rId57"/>
    <sheet name="GM LEGANES" sheetId="33" r:id="rId58"/>
    <sheet name="GM TORREJON" sheetId="34" r:id="rId59"/>
    <sheet name="GM CIUDARREAL" sheetId="35" r:id="rId60"/>
    <sheet name="C. BuleVar Getafe" sheetId="48" r:id="rId61"/>
    <sheet name="Castillo de ponferrada" sheetId="10" r:id="rId62"/>
    <sheet name="Hospital de Torrejon" sheetId="13" r:id="rId63"/>
    <sheet name="C. Nicaragua, 9" sheetId="14" r:id="rId64"/>
    <sheet name="C. Infantas 14" sheetId="21" r:id="rId65"/>
    <sheet name="Carretera Loeches, 55" sheetId="39" r:id="rId66"/>
    <sheet name="Sevilla" sheetId="40" r:id="rId67"/>
    <sheet name="Camino de lo cortao, 19 (Nave)" sheetId="42" r:id="rId68"/>
    <sheet name="C. Lopez de Hoyos 35" sheetId="46" r:id="rId69"/>
    <sheet name="C. FCO. VIVES CAMINO, 37" sheetId="56" r:id="rId70"/>
    <sheet name="C  Gabriel Aresti hiribidea, 40" sheetId="71" r:id="rId71"/>
    <sheet name="C. Francisco sirvela, 44" sheetId="12" r:id="rId72"/>
    <sheet name="Calle Vallehermoso 20" sheetId="23" r:id="rId73"/>
    <sheet name="C. Arturo Soria, 336" sheetId="29" r:id="rId74"/>
    <sheet name="C. Gardenias, 35" sheetId="28" r:id="rId75"/>
    <sheet name="C. Alfonso XII" sheetId="45" r:id="rId76"/>
    <sheet name="C. Capitan Haya 53" sheetId="47" r:id="rId77"/>
    <sheet name="C. Agustin de foxa 31" sheetId="50" r:id="rId78"/>
    <sheet name="C.P. Bueso pineda" sheetId="51" r:id="rId79"/>
    <sheet name="C. BRETON DE LOS HERREROS, 46" sheetId="57" r:id="rId80"/>
    <sheet name="C. PLATANO Nº 22" sheetId="58" r:id="rId81"/>
    <sheet name="C. SANTA CRUZ DE MARCENADO.2" sheetId="60" r:id="rId82"/>
    <sheet name="C. Castellana, 163" sheetId="66" r:id="rId83"/>
    <sheet name="C. Victimas del terrorismo, 2" sheetId="67" r:id="rId84"/>
    <sheet name="C. Cadiz, 10" sheetId="69" r:id="rId85"/>
    <sheet name="C. Caceres, 11" sheetId="1" r:id="rId86"/>
    <sheet name="C. Goya, 46" sheetId="73" r:id="rId87"/>
    <sheet name="C. Colombia, 11" sheetId="74" r:id="rId88"/>
    <sheet name="C.AYALA, 7 (LOCAL 303) BARCELO" sheetId="82" r:id="rId89"/>
    <sheet name="C Fermin Caballero 62" sheetId="81" r:id="rId90"/>
    <sheet name="Espronceda, 9" sheetId="86" r:id="rId91"/>
    <sheet name="Calle Sil, 16" sheetId="87" r:id="rId92"/>
    <sheet name="Arroyo del huerto del Soga" sheetId="96" r:id="rId93"/>
    <sheet name="Sierra de Bullones, 6" sheetId="98" r:id="rId94"/>
    <sheet name="Calle del Rey 10" sheetId="104" r:id="rId95"/>
    <sheet name="Calle Barlovento 1" sheetId="105" r:id="rId96"/>
    <sheet name="Avinguda del Primer de Maig 11" sheetId="106" r:id="rId97"/>
    <sheet name="La Viña 4" sheetId="111" r:id="rId98"/>
    <sheet name="Sierra de Bullones 2" sheetId="114" r:id="rId99"/>
    <sheet name="Aligustre 8" sheetId="113" r:id="rId100"/>
    <sheet name="Augusto Figueroa 24" sheetId="117" r:id="rId101"/>
    <sheet name="Dr. Esquerdo 83" sheetId="118" r:id="rId102"/>
    <sheet name="Ramon y Cajal 44" sheetId="119" r:id="rId103"/>
    <sheet name="Arturo Soria 338" sheetId="120" r:id="rId104"/>
    <sheet name="Virgilio 2" sheetId="121" r:id="rId105"/>
    <sheet name="Desengaño 14" sheetId="126" r:id="rId106"/>
    <sheet name="Islas Palaos 30" sheetId="122" r:id="rId107"/>
    <sheet name="Princesa 64" sheetId="125" r:id="rId108"/>
    <sheet name="Calle Sil 34" sheetId="127" r:id="rId109"/>
    <sheet name="Calle Valencia 4" sheetId="128" r:id="rId110"/>
    <sheet name="Calle Andres Mellado" sheetId="129" r:id="rId111"/>
    <sheet name="Castillo de Ponferrada (HORMIG)" sheetId="130" r:id="rId112"/>
    <sheet name="Calle Salvia 5" sheetId="131" r:id="rId113"/>
    <sheet name="Plaza de la Independencia 8" sheetId="132" r:id="rId114"/>
    <sheet name="Avd Cesar Aurgusto (Zaragoza)" sheetId="133" r:id="rId115"/>
    <sheet name="Calle Feijoo 1" sheetId="136" r:id="rId116"/>
    <sheet name="AR vs AD" sheetId="103" r:id="rId117"/>
    <sheet name="PERSONAL AR (2)" sheetId="85" state="hidden" r:id="rId118"/>
  </sheets>
  <definedNames>
    <definedName name="_xlnm._FilterDatabase" localSheetId="99" hidden="1">'Aligustre 8'!$B$55:$G$145</definedName>
    <definedName name="_xlnm._FilterDatabase" localSheetId="41" hidden="1">'Andarrios, 22'!$B$58:$G$109</definedName>
    <definedName name="_xlnm._FilterDatabase" localSheetId="103" hidden="1">'Arturo Soria 338'!$B$91:$G$190</definedName>
    <definedName name="_xlnm._FilterDatabase" localSheetId="100" hidden="1">'Augusto Figueroa 24'!$B$54:$G$69</definedName>
    <definedName name="_xlnm._FilterDatabase" localSheetId="26" hidden="1">'AV. Los Madroños, 54'!$B$52:$G$57</definedName>
    <definedName name="_xlnm._FilterDatabase" localSheetId="23" hidden="1">'Av. San pablo, 47 (Coslada)'!$B$62:$G$453</definedName>
    <definedName name="_xlnm._FilterDatabase" localSheetId="114" hidden="1">'Avd Cesar Aurgusto (Zaragoza)'!$B$70:$G$82</definedName>
    <definedName name="_xlnm._FilterDatabase" localSheetId="53" hidden="1">'Avd Rio Guadalquivir, 15 (getaf'!$B$81:$G$181</definedName>
    <definedName name="_xlnm._FilterDatabase" localSheetId="38" hidden="1">'Avd. de la Paz'!$B$53:$G$57</definedName>
    <definedName name="_xlnm._FilterDatabase" localSheetId="37" hidden="1">'Avd. San Isidro Labrador'!$B$59:$G$252</definedName>
    <definedName name="_xlnm._FilterDatabase" localSheetId="43" hidden="1">'Bravo Murillo, 150'!$B$55:$G$430</definedName>
    <definedName name="_xlnm._FilterDatabase" localSheetId="89" hidden="1">'C Fermin Caballero 62'!$B$47:$G$188</definedName>
    <definedName name="_xlnm._FilterDatabase" localSheetId="77" hidden="1">'C. Agustin de foxa 31'!$C$65:$G$109</definedName>
    <definedName name="_xlnm._FilterDatabase" localSheetId="31" hidden="1">'C. Aracena, 4'!$B$51:$G$61</definedName>
    <definedName name="_xlnm._FilterDatabase" localSheetId="25" hidden="1">'C. Armengual de la mota, 26'!$B$51:$G$54</definedName>
    <definedName name="_xlnm._FilterDatabase" localSheetId="73" hidden="1">'C. Arturo Soria, 336'!$C$71:$G$251</definedName>
    <definedName name="_xlnm._FilterDatabase" localSheetId="79" hidden="1">'C. BRETON DE LOS HERREROS, 46'!$B$177:$G$726</definedName>
    <definedName name="_xlnm._FilterDatabase" localSheetId="60" hidden="1">'C. BuleVar Getafe'!$B$68:$G$142</definedName>
    <definedName name="_xlnm._FilterDatabase" localSheetId="85" hidden="1">'C. Caceres, 11'!$B$80:$G$247</definedName>
    <definedName name="_xlnm._FilterDatabase" localSheetId="84" hidden="1">'C. Cadiz, 10'!$B$64:$G$96</definedName>
    <definedName name="_xlnm._FilterDatabase" localSheetId="32" hidden="1">'C. Callejon barca guarranque'!$B$54:$G$62</definedName>
    <definedName name="_xlnm._FilterDatabase" localSheetId="34" hidden="1">'C. Canalejas, 15'!$B$55:$G$173</definedName>
    <definedName name="_xlnm._FilterDatabase" localSheetId="76" hidden="1">'C. Capitan Haya 53'!$B$59:$G$59</definedName>
    <definedName name="_xlnm._FilterDatabase" localSheetId="82" hidden="1">'C. Castellana, 163'!$B$55:$G$58</definedName>
    <definedName name="_xlnm._FilterDatabase" localSheetId="50" hidden="1">'C. Ciudad de Aguilas, 1'!$B$61:$G$69</definedName>
    <definedName name="_xlnm._FilterDatabase" localSheetId="87" hidden="1">'C. Colombia, 11'!$B$78:$G$107</definedName>
    <definedName name="_xlnm._FilterDatabase" localSheetId="4" hidden="1">'C. Conde Peñalver'!$B$51:$G$107</definedName>
    <definedName name="_xlnm._FilterDatabase" localSheetId="33" hidden="1">'C. Fuencarral, 101'!$B$56:$G$149</definedName>
    <definedName name="_xlnm._FilterDatabase" localSheetId="74" hidden="1">'C. Gardenias, 35'!$B$129:$G$369</definedName>
    <definedName name="_xlnm._FilterDatabase" localSheetId="86" hidden="1">'C. Goya, 46'!$B$120:$G$182</definedName>
    <definedName name="_xlnm._FilterDatabase" localSheetId="64" hidden="1">'C. Infantas 14'!$B$63:$G$115</definedName>
    <definedName name="_xlnm._FilterDatabase" localSheetId="29" hidden="1">'C. Intergolf, 8'!$B$53:$G$59</definedName>
    <definedName name="_xlnm._FilterDatabase" localSheetId="16" hidden="1">'C. Jorge Juan, 106 (023-21)'!$B$53:$G$59</definedName>
    <definedName name="_xlnm._FilterDatabase" localSheetId="15" hidden="1">'C. Jorge Juan, 106 (129-20)'!$B$64:$G$487</definedName>
    <definedName name="_xlnm._FilterDatabase" localSheetId="27" hidden="1">'C. La Granja, 6'!$B$52:$G$62</definedName>
    <definedName name="_xlnm._FilterDatabase" localSheetId="36" hidden="1">'C. Libertad, 89'!$B$53:$G$63</definedName>
    <definedName name="_xlnm._FilterDatabase" localSheetId="10" hidden="1">'C. Maria Tubao 8'!$B$53:$G$109</definedName>
    <definedName name="_xlnm._FilterDatabase" localSheetId="24" hidden="1">'C. Napoles, 10'!$B$53:$G$181</definedName>
    <definedName name="_xlnm._FilterDatabase" localSheetId="7" hidden="1">'C. Newton, 8'!$B$45:$G$49</definedName>
    <definedName name="_xlnm._FilterDatabase" localSheetId="8" hidden="1">'C. Ojen s.n. (C.C. la Cañada)'!$B$54:$G$83</definedName>
    <definedName name="_xlnm._FilterDatabase" localSheetId="54" hidden="1">'C. Outlet las Rozas'!$C$60:$G$122</definedName>
    <definedName name="_xlnm._FilterDatabase" localSheetId="6" hidden="1">'C. Pista del cristo del pardo11'!$B$54:$G$182</definedName>
    <definedName name="_xlnm._FilterDatabase" localSheetId="80" hidden="1">'C. PLATANO Nº 22'!$B$45:$G$45</definedName>
    <definedName name="_xlnm._FilterDatabase" localSheetId="30" hidden="1">'C. Principe de vergara, 31'!$B$58:$G$273</definedName>
    <definedName name="_xlnm._FilterDatabase" localSheetId="81" hidden="1">'C. SANTA CRUZ DE MARCENADO.2'!$B$53:$G$70</definedName>
    <definedName name="_xlnm._FilterDatabase" localSheetId="35" hidden="1">'C. Serrano, 45'!$B$59:$G$891</definedName>
    <definedName name="_xlnm._FilterDatabase" localSheetId="12" hidden="1">'C. Tauro, 27 (113-18)'!$A$62:$G$687</definedName>
    <definedName name="_xlnm._FilterDatabase" localSheetId="13" hidden="1">'C. Tauro, 27 (163-20)'!$B$61:$G$317</definedName>
    <definedName name="_xlnm._FilterDatabase" localSheetId="9" hidden="1">'C. TUTOR 43'!$B$54:$G$106</definedName>
    <definedName name="_xlnm._FilterDatabase" localSheetId="11" hidden="1">'C. Velazquez 93'!$B$52:$G$262</definedName>
    <definedName name="_xlnm._FilterDatabase" localSheetId="83" hidden="1">'C. Victimas del terrorismo, 2'!$B$84:$G$249</definedName>
    <definedName name="_xlnm._FilterDatabase" localSheetId="88" hidden="1">'C.AYALA, 7 (LOCAL 303) BARCELO'!$B$57:$G$83</definedName>
    <definedName name="_xlnm._FilterDatabase" localSheetId="52" hidden="1">'C.C. Mercado Barcelo'!$B$176:$G$529</definedName>
    <definedName name="_xlnm._FilterDatabase" localSheetId="19" hidden="1">'C.C. Oeste (C. Moreras, 22)'!$B$52:$G$69</definedName>
    <definedName name="_xlnm._FilterDatabase" localSheetId="28" hidden="1">'C.C. Ruta de la plata'!$B$52:$G$58</definedName>
    <definedName name="_xlnm._FilterDatabase" localSheetId="110" hidden="1">'Calle Andres Mellado'!$B$62:$G$74</definedName>
    <definedName name="_xlnm._FilterDatabase" localSheetId="115" hidden="1">'Calle Feijoo 1'!$B$64:$G$73</definedName>
    <definedName name="_xlnm._FilterDatabase" localSheetId="49" hidden="1">'Calle Fernan Gonzalez 34'!$B$62:$G$84</definedName>
    <definedName name="_xlnm._FilterDatabase" localSheetId="14" hidden="1">'Calle ferrocaril, 27'!$B$65:$G$1179</definedName>
    <definedName name="_xlnm._FilterDatabase" localSheetId="112" hidden="1">'Calle Salvia 5'!$B$62:$G$74</definedName>
    <definedName name="_xlnm._FilterDatabase" localSheetId="108" hidden="1">'Calle Sil 34'!$B$62:$G$78</definedName>
    <definedName name="_xlnm._FilterDatabase" localSheetId="109" hidden="1">'Calle Valencia 4'!$B$62:$G$72</definedName>
    <definedName name="_xlnm._FilterDatabase" localSheetId="72" hidden="1">'Calle Vallehermoso 20'!$B$105:$G$419</definedName>
    <definedName name="_xlnm._FilterDatabase" localSheetId="21" hidden="1">'Camino alto 76'!$B$62:$G$455</definedName>
    <definedName name="_xlnm._FilterDatabase" localSheetId="17" hidden="1">'Camino Ancho, 41'!$B$65:$G$811</definedName>
    <definedName name="_xlnm._FilterDatabase" localSheetId="20" hidden="1">'Camino de la fuente 22'!$B$54:$G$96</definedName>
    <definedName name="_xlnm._FilterDatabase" localSheetId="67" hidden="1">'Camino de lo cortao, 19 (Nave)'!$B$56:$G$62</definedName>
    <definedName name="_xlnm._FilterDatabase" localSheetId="65" hidden="1">'Carretera Loeches, 55'!$B$63:$G$122</definedName>
    <definedName name="_xlnm._FilterDatabase" localSheetId="61" hidden="1">'Castillo de ponferrada'!$B$106:$G$656</definedName>
    <definedName name="_xlnm._FilterDatabase" localSheetId="111" hidden="1">'Castillo de Ponferrada (HORMIG)'!$B$54:$G$64</definedName>
    <definedName name="_xlnm._FilterDatabase" localSheetId="105" hidden="1">'Desengaño 14'!$B$62:$G$88</definedName>
    <definedName name="_xlnm._FilterDatabase" localSheetId="101" hidden="1">'Dr. Esquerdo 83'!$B$84:$G$244</definedName>
    <definedName name="_xlnm._FilterDatabase" localSheetId="90" hidden="1">'Espronceda, 9'!$B$143:$G$511</definedName>
    <definedName name="_xlnm._FilterDatabase" localSheetId="45" hidden="1">'Garza, 5'!$B$54:$G$58</definedName>
    <definedName name="_xlnm._FilterDatabase" localSheetId="47" hidden="1">'Genil 5'!$B$54:$G$71</definedName>
    <definedName name="_xlnm._FilterDatabase" localSheetId="22" hidden="1">'Glorieta Garviño, 4'!$B$53:$G$150</definedName>
    <definedName name="_xlnm._FilterDatabase" localSheetId="56" hidden="1">'GM ALCALA'!$C$53:$G$84</definedName>
    <definedName name="_xlnm._FilterDatabase" localSheetId="5" hidden="1">'HERAN CORTES, 13'!$B$53:$G$99</definedName>
    <definedName name="_xlnm._FilterDatabase" localSheetId="1" hidden="1">Hoja2!$B$1:$B$158</definedName>
    <definedName name="_xlnm._FilterDatabase" localSheetId="62" hidden="1">'Hospital de Torrejon'!$B$97:$G$244</definedName>
    <definedName name="_xlnm._FilterDatabase" localSheetId="106" hidden="1">'Islas Palaos 30'!$B$92:$G$102</definedName>
    <definedName name="_xlnm._FilterDatabase" localSheetId="97" hidden="1">'La Viña 4'!$B$53:$G$156</definedName>
    <definedName name="_xlnm._FilterDatabase" localSheetId="44" hidden="1">'Lerida 5'!$B$54:$G$81</definedName>
    <definedName name="_xlnm._FilterDatabase" localSheetId="46" hidden="1">'Orellana 19'!$B$54:$G$82</definedName>
    <definedName name="_xlnm._FilterDatabase" localSheetId="18" hidden="1">'Paseo de los Lagos, 13'!$B$66:$G$1502</definedName>
    <definedName name="_xlnm._FilterDatabase" localSheetId="113" hidden="1">'Plaza de la Independencia 8'!$B$63:$G$75</definedName>
    <definedName name="_xlnm._FilterDatabase" localSheetId="107" hidden="1">'Princesa 64'!$B$77:$G$87</definedName>
    <definedName name="_xlnm._FilterDatabase" localSheetId="102" hidden="1">'Ramon y Cajal 44'!$B$58:$G$182</definedName>
    <definedName name="_xlnm._FilterDatabase" localSheetId="0" hidden="1">RESUMEN!$A$1:$Q$102</definedName>
    <definedName name="_xlnm._FilterDatabase" localSheetId="40" hidden="1">'Rioturbio 101'!$B$53:$G$69</definedName>
    <definedName name="_xlnm._FilterDatabase" localSheetId="42" hidden="1">'Santa Mª de la Cabeza, 115'!$B$56:$G$107</definedName>
    <definedName name="_xlnm._FilterDatabase" localSheetId="66" hidden="1">Sevilla!$B$61:$G$66</definedName>
    <definedName name="_xlnm._FilterDatabase" localSheetId="98" hidden="1">'Sierra de Bullones 2'!$B$54:$G$56</definedName>
    <definedName name="_xlnm._FilterDatabase" localSheetId="39" hidden="1">'Sierra de Bullones 6'!$B$57:$G$93</definedName>
    <definedName name="_xlnm._FilterDatabase" localSheetId="48" hidden="1">'Victor de la Serna 3'!$B$56:$G$351</definedName>
    <definedName name="_xlnm._FilterDatabase" localSheetId="104" hidden="1">'Virgilio 2'!$B$64:$G$75</definedName>
    <definedName name="_xlnm.Print_Area" localSheetId="99">'Aligustre 8'!$A$1:$H$175</definedName>
    <definedName name="_xlnm.Print_Area" localSheetId="92">'Arroyo del huerto del Soga'!$A$1:$H$89</definedName>
    <definedName name="_xlnm.Print_Area" localSheetId="103">'Arturo Soria 338'!$A$1:$H$220</definedName>
    <definedName name="_xlnm.Print_Area" localSheetId="100">'Augusto Figueroa 24'!$A$1:$H$99</definedName>
    <definedName name="_xlnm.Print_Area" localSheetId="26">'AV. Los Madroños, 54'!$A$1:$I$91</definedName>
    <definedName name="_xlnm.Print_Area" localSheetId="23">'Av. San pablo, 47 (Coslada)'!$A$1:$H$486</definedName>
    <definedName name="_xlnm.Print_Area" localSheetId="114">'Avd Cesar Aurgusto (Zaragoza)'!$A$1:$H$112</definedName>
    <definedName name="_xlnm.Print_Area" localSheetId="53">'Avd Rio Guadalquivir, 15 (getaf'!$A$1:$H$213</definedName>
    <definedName name="_xlnm.Print_Area" localSheetId="96">'Avinguda del Primer de Maig 11'!$A$1:$H$100</definedName>
    <definedName name="_xlnm.Print_Area" localSheetId="70">'C  Gabriel Aresti hiribidea, 40'!$A$1:$H$108</definedName>
    <definedName name="_xlnm.Print_Area" localSheetId="89">'C Fermin Caballero 62'!$A$1:$H$236</definedName>
    <definedName name="_xlnm.Print_Area" localSheetId="77">'C. Agustin de foxa 31'!$A$1:$H$175</definedName>
    <definedName name="_xlnm.Print_Area" localSheetId="75">'C. Alfonso XII'!$A$1:$H$95</definedName>
    <definedName name="_xlnm.Print_Area" localSheetId="31">'C. Aracena, 4'!$A$1:$H$92</definedName>
    <definedName name="_xlnm.Print_Area" localSheetId="73">'C. Arturo Soria, 336'!$A$1:$H$282</definedName>
    <definedName name="_xlnm.Print_Area" localSheetId="79">'C. BRETON DE LOS HERREROS, 46'!$A$1:$H$876</definedName>
    <definedName name="_xlnm.Print_Area" localSheetId="60">'C. BuleVar Getafe'!$A$1:$H$178</definedName>
    <definedName name="_xlnm.Print_Area" localSheetId="85">'C. Caceres, 11'!$A$1:$G$272</definedName>
    <definedName name="_xlnm.Print_Area" localSheetId="84">'C. Cadiz, 10'!$A$1:$H$129</definedName>
    <definedName name="_xlnm.Print_Area" localSheetId="76">'C. Capitan Haya 53'!$A$1:$H$135</definedName>
    <definedName name="_xlnm.Print_Area" localSheetId="82">'C. Castellana, 163'!$A$1:$H$88</definedName>
    <definedName name="_xlnm.Print_Area" localSheetId="87">'C. Colombia, 11'!$A$1:$I$142</definedName>
    <definedName name="_xlnm.Print_Area" localSheetId="71">'C. Francisco sirvela, 44'!$A$1:$H$109</definedName>
    <definedName name="_xlnm.Print_Area" localSheetId="74">'C. Gardenias, 35'!$A$1:$H$402</definedName>
    <definedName name="_xlnm.Print_Area" localSheetId="86">'C. Goya, 46'!$A$1:$I$218</definedName>
    <definedName name="_xlnm.Print_Area" localSheetId="29">'C. Intergolf, 8'!$A$1:$H$93</definedName>
    <definedName name="_xlnm.Print_Area" localSheetId="16">'C. Jorge Juan, 106 (023-21)'!$A$1:$H$90</definedName>
    <definedName name="_xlnm.Print_Area" localSheetId="15">'C. Jorge Juan, 106 (129-20)'!$A$1:$H$549</definedName>
    <definedName name="_xlnm.Print_Area" localSheetId="27">'C. La Granja, 6'!$A$1:$H$92</definedName>
    <definedName name="_xlnm.Print_Area" localSheetId="68">'C. Lopez de Hoyos 35'!$A$1:$H$84</definedName>
    <definedName name="_xlnm.Print_Area" localSheetId="24">'C. Napoles, 10'!$A$1:$H$214</definedName>
    <definedName name="_xlnm.Print_Area" localSheetId="54">'C. Outlet las Rozas'!$A$1:$H$163</definedName>
    <definedName name="_xlnm.Print_Area" localSheetId="80">'C. PLATANO Nº 22'!$A$1:$H$316</definedName>
    <definedName name="_xlnm.Print_Area" localSheetId="30">'C. Principe de vergara, 31'!$A$1:$H$483</definedName>
    <definedName name="_xlnm.Print_Area" localSheetId="81">'C. SANTA CRUZ DE MARCENADO.2'!$A$1:$H$102</definedName>
    <definedName name="_xlnm.Print_Area" localSheetId="12">'C. Tauro, 27 (113-18)'!$A$1:$H$720</definedName>
    <definedName name="_xlnm.Print_Area" localSheetId="13">'C. Tauro, 27 (163-20)'!$A$1:$H$355</definedName>
    <definedName name="_xlnm.Print_Area" localSheetId="83">'C. Victimas del terrorismo, 2'!$A$1:$H$281</definedName>
    <definedName name="_xlnm.Print_Area" localSheetId="88">'C.AYALA, 7 (LOCAL 303) BARCELO'!$A$1:$H$119</definedName>
    <definedName name="_xlnm.Print_Area" localSheetId="52">'C.C. Mercado Barcelo'!$A$1:$H$563</definedName>
    <definedName name="_xlnm.Print_Area" localSheetId="19">'C.C. Oeste (C. Moreras, 22)'!$A$1:$H$103</definedName>
    <definedName name="_xlnm.Print_Area" localSheetId="78">'C.P. Bueso pineda'!$A$1:$H$96</definedName>
    <definedName name="_xlnm.Print_Area" localSheetId="110">'Calle Andres Mellado'!$A$1:$H$104</definedName>
    <definedName name="_xlnm.Print_Area" localSheetId="95">'Calle Barlovento 1'!$A$1:$H$165</definedName>
    <definedName name="_xlnm.Print_Area" localSheetId="94">'Calle del Rey 10'!$A$1:$H$110</definedName>
    <definedName name="_xlnm.Print_Area" localSheetId="115">'Calle Feijoo 1'!$A$1:$H$103</definedName>
    <definedName name="_xlnm.Print_Area" localSheetId="49">'Calle Fernan Gonzalez 34'!$A$1:$H$114</definedName>
    <definedName name="_xlnm.Print_Area" localSheetId="14">'Calle ferrocaril, 27'!$A$1:$H$1217</definedName>
    <definedName name="_xlnm.Print_Area" localSheetId="112">'Calle Salvia 5'!$A$1:$H$104</definedName>
    <definedName name="_xlnm.Print_Area" localSheetId="108">'Calle Sil 34'!$A$1:$H$108</definedName>
    <definedName name="_xlnm.Print_Area" localSheetId="109">'Calle Valencia 4'!$A$1:$H$102</definedName>
    <definedName name="_xlnm.Print_Area" localSheetId="72">'Calle Vallehermoso 20'!$A$1:$H$462</definedName>
    <definedName name="_xlnm.Print_Area" localSheetId="17">'Camino Ancho, 41'!$A$1:$H$851</definedName>
    <definedName name="_xlnm.Print_Area" localSheetId="20">'Camino de la fuente 22'!$A$1:$H$133</definedName>
    <definedName name="_xlnm.Print_Area" localSheetId="111">'Castillo de Ponferrada (HORMIG)'!$A$1:$H$94</definedName>
    <definedName name="_xlnm.Print_Area" localSheetId="105">'Desengaño 14'!$A$1:$H$118</definedName>
    <definedName name="_xlnm.Print_Area" localSheetId="101">'Dr. Esquerdo 83'!$A$1:$H$274</definedName>
    <definedName name="_xlnm.Print_Area" localSheetId="90">'Espronceda, 9'!$A$1:$H$563</definedName>
    <definedName name="_xlnm.Print_Area" localSheetId="22">'Glorieta Garviño, 4'!$A$1:$H$185</definedName>
    <definedName name="_xlnm.Print_Area" localSheetId="56">'GM ALCALA'!$A$1:$H$130</definedName>
    <definedName name="_xlnm.Print_Area" localSheetId="59">'GM CIUDARREAL'!$A$1:$H$92</definedName>
    <definedName name="_xlnm.Print_Area" localSheetId="57">'GM LEGANES'!$A$1:$H$93</definedName>
    <definedName name="_xlnm.Print_Area" localSheetId="58">'GM TORREJON'!$A$1:$H$111</definedName>
    <definedName name="_xlnm.Print_Area" localSheetId="55">'GM VILLAVERDE)'!$A$1:$H$176</definedName>
    <definedName name="_xlnm.Print_Area" localSheetId="62">'Hospital de Torrejon'!$A$1:$I$280</definedName>
    <definedName name="_xlnm.Print_Area" localSheetId="106">'Islas Palaos 30'!$A$1:$H$132</definedName>
    <definedName name="_xlnm.Print_Area" localSheetId="97">'La Viña 4'!$A$1:$H$208</definedName>
    <definedName name="_xlnm.Print_Area" localSheetId="18">'Paseo de los Lagos, 13'!$A$1:$H$1562</definedName>
    <definedName name="_xlnm.Print_Area" localSheetId="113">'Plaza de la Independencia 8'!$A$1:$H$105</definedName>
    <definedName name="_xlnm.Print_Area" localSheetId="107">'Princesa 64'!$A$1:$H$117</definedName>
    <definedName name="_xlnm.Print_Area" localSheetId="102">'Ramon y Cajal 44'!$A$1:$H$212</definedName>
    <definedName name="_xlnm.Print_Area" localSheetId="98">'Sierra de Bullones 2'!$A$1:$H$87</definedName>
    <definedName name="_xlnm.Print_Area" localSheetId="93">'Sierra de Bullones, 6'!$A$1:$H$265</definedName>
    <definedName name="_xlnm.Print_Area" localSheetId="48">'Victor de la Serna 3'!$A$1:$G$381</definedName>
    <definedName name="_xlnm.Print_Area" localSheetId="104">'Virgilio 2'!$A$1:$H$105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136" l="1"/>
  <c r="F113" i="25"/>
  <c r="D113" i="25"/>
  <c r="F101" i="136"/>
  <c r="E665" i="103" s="1"/>
  <c r="E101" i="136"/>
  <c r="D665" i="103" s="1"/>
  <c r="D101" i="136"/>
  <c r="C665" i="103" s="1"/>
  <c r="F100" i="136"/>
  <c r="E664" i="103" s="1"/>
  <c r="E100" i="136"/>
  <c r="D664" i="103" s="1"/>
  <c r="D100" i="136"/>
  <c r="C664" i="103" s="1"/>
  <c r="F99" i="136"/>
  <c r="E663" i="103" s="1"/>
  <c r="E99" i="136"/>
  <c r="D663" i="103" s="1"/>
  <c r="D99" i="136"/>
  <c r="C663" i="103" s="1"/>
  <c r="J113" i="25"/>
  <c r="F75" i="136"/>
  <c r="G59" i="136"/>
  <c r="I113" i="25" s="1"/>
  <c r="G44" i="136"/>
  <c r="G113" i="25" s="1"/>
  <c r="D20" i="136"/>
  <c r="Q113" i="25" s="1"/>
  <c r="E18" i="136"/>
  <c r="C2" i="136"/>
  <c r="D272" i="103"/>
  <c r="E272" i="103"/>
  <c r="D273" i="103"/>
  <c r="E273" i="103"/>
  <c r="D274" i="103"/>
  <c r="E274" i="103"/>
  <c r="C273" i="103"/>
  <c r="C274" i="103"/>
  <c r="C272" i="103"/>
  <c r="L47" i="25"/>
  <c r="K47" i="25"/>
  <c r="J47" i="25"/>
  <c r="I47" i="25"/>
  <c r="G47" i="25"/>
  <c r="D47" i="25"/>
  <c r="F47" i="25"/>
  <c r="C275" i="103"/>
  <c r="F112" i="135"/>
  <c r="E112" i="135"/>
  <c r="D112" i="135"/>
  <c r="F111" i="135"/>
  <c r="E111" i="135"/>
  <c r="D111" i="135"/>
  <c r="F110" i="135"/>
  <c r="F113" i="135" s="1"/>
  <c r="E110" i="135"/>
  <c r="E113" i="135" s="1"/>
  <c r="D110" i="135"/>
  <c r="D113" i="135" s="1"/>
  <c r="G86" i="135"/>
  <c r="F86" i="135"/>
  <c r="G57" i="135"/>
  <c r="G44" i="135"/>
  <c r="D91" i="135" s="1"/>
  <c r="D93" i="135" s="1"/>
  <c r="D20" i="135"/>
  <c r="Q47" i="25" s="1"/>
  <c r="E18" i="135"/>
  <c r="C2" i="135"/>
  <c r="D110" i="133"/>
  <c r="C659" i="103" s="1"/>
  <c r="F109" i="133"/>
  <c r="E658" i="103" s="1"/>
  <c r="E109" i="133"/>
  <c r="D658" i="103" s="1"/>
  <c r="D109" i="133"/>
  <c r="C658" i="103" s="1"/>
  <c r="G65" i="133"/>
  <c r="G48" i="111"/>
  <c r="G95" i="25" s="1"/>
  <c r="K25" i="59"/>
  <c r="K32" i="59"/>
  <c r="L32" i="59"/>
  <c r="M32" i="59"/>
  <c r="N32" i="59"/>
  <c r="O32" i="59"/>
  <c r="P32" i="59"/>
  <c r="P25" i="59"/>
  <c r="O25" i="59"/>
  <c r="N25" i="59"/>
  <c r="M25" i="59"/>
  <c r="L25" i="59"/>
  <c r="E18" i="133"/>
  <c r="F112" i="25"/>
  <c r="D112" i="25"/>
  <c r="F110" i="133"/>
  <c r="E659" i="103" s="1"/>
  <c r="E110" i="133"/>
  <c r="D659" i="103" s="1"/>
  <c r="F108" i="133"/>
  <c r="E657" i="103" s="1"/>
  <c r="E108" i="133"/>
  <c r="D657" i="103" s="1"/>
  <c r="D108" i="133"/>
  <c r="C657" i="103" s="1"/>
  <c r="G84" i="133"/>
  <c r="J112" i="25" s="1"/>
  <c r="F84" i="133"/>
  <c r="I112" i="25"/>
  <c r="G44" i="133"/>
  <c r="G112" i="25" s="1"/>
  <c r="D20" i="133"/>
  <c r="Q112" i="25" s="1"/>
  <c r="C2" i="133"/>
  <c r="F111" i="25"/>
  <c r="D111" i="25"/>
  <c r="F103" i="132"/>
  <c r="E653" i="103" s="1"/>
  <c r="E103" i="132"/>
  <c r="D653" i="103" s="1"/>
  <c r="D103" i="132"/>
  <c r="C653" i="103" s="1"/>
  <c r="F102" i="132"/>
  <c r="E652" i="103" s="1"/>
  <c r="E102" i="132"/>
  <c r="D652" i="103" s="1"/>
  <c r="D102" i="132"/>
  <c r="C652" i="103" s="1"/>
  <c r="F101" i="132"/>
  <c r="E651" i="103" s="1"/>
  <c r="E101" i="132"/>
  <c r="D651" i="103" s="1"/>
  <c r="D101" i="132"/>
  <c r="C651" i="103" s="1"/>
  <c r="G77" i="132"/>
  <c r="J111" i="25" s="1"/>
  <c r="F77" i="132"/>
  <c r="G58" i="132"/>
  <c r="I111" i="25" s="1"/>
  <c r="G43" i="132"/>
  <c r="G111" i="25" s="1"/>
  <c r="D20" i="132"/>
  <c r="Q111" i="25" s="1"/>
  <c r="E18" i="132"/>
  <c r="C2" i="132"/>
  <c r="D198" i="111"/>
  <c r="G164" i="111"/>
  <c r="J110" i="25"/>
  <c r="F110" i="25"/>
  <c r="D110" i="25"/>
  <c r="D647" i="103"/>
  <c r="E647" i="103"/>
  <c r="C647" i="103"/>
  <c r="F102" i="131"/>
  <c r="E102" i="131"/>
  <c r="D102" i="131"/>
  <c r="F101" i="131"/>
  <c r="E646" i="103" s="1"/>
  <c r="E101" i="131"/>
  <c r="D646" i="103" s="1"/>
  <c r="D101" i="131"/>
  <c r="C646" i="103" s="1"/>
  <c r="F100" i="131"/>
  <c r="E645" i="103" s="1"/>
  <c r="E100" i="131"/>
  <c r="D645" i="103" s="1"/>
  <c r="D100" i="131"/>
  <c r="C645" i="103" s="1"/>
  <c r="G76" i="131"/>
  <c r="F76" i="131"/>
  <c r="G57" i="131"/>
  <c r="I110" i="25" s="1"/>
  <c r="G43" i="131"/>
  <c r="G110" i="25" s="1"/>
  <c r="D20" i="131"/>
  <c r="Q110" i="25" s="1"/>
  <c r="E18" i="131"/>
  <c r="C2" i="131"/>
  <c r="F102" i="129"/>
  <c r="F101" i="129"/>
  <c r="F100" i="129"/>
  <c r="E102" i="129"/>
  <c r="E101" i="129"/>
  <c r="E100" i="129"/>
  <c r="D102" i="129"/>
  <c r="D101" i="129"/>
  <c r="D100" i="129"/>
  <c r="F100" i="128"/>
  <c r="F99" i="128"/>
  <c r="E100" i="128"/>
  <c r="E99" i="128"/>
  <c r="F106" i="127"/>
  <c r="F105" i="127"/>
  <c r="E106" i="127"/>
  <c r="E105" i="127"/>
  <c r="E104" i="127"/>
  <c r="D106" i="127"/>
  <c r="D105" i="127"/>
  <c r="D104" i="127"/>
  <c r="F115" i="125"/>
  <c r="E115" i="125"/>
  <c r="D115" i="125"/>
  <c r="F114" i="125"/>
  <c r="E114" i="125"/>
  <c r="F130" i="122"/>
  <c r="F129" i="122"/>
  <c r="D130" i="122"/>
  <c r="E130" i="122"/>
  <c r="F128" i="122"/>
  <c r="E128" i="122"/>
  <c r="D128" i="122"/>
  <c r="E129" i="122"/>
  <c r="F116" i="126"/>
  <c r="D116" i="126"/>
  <c r="F115" i="126"/>
  <c r="E115" i="126"/>
  <c r="D129" i="122"/>
  <c r="G87" i="122"/>
  <c r="G80" i="127"/>
  <c r="F80" i="127"/>
  <c r="E666" i="103" l="1"/>
  <c r="J666" i="103" s="1"/>
  <c r="D666" i="103"/>
  <c r="K113" i="25"/>
  <c r="L113" i="25" s="1"/>
  <c r="C666" i="103"/>
  <c r="H666" i="103" s="1"/>
  <c r="E275" i="103"/>
  <c r="D275" i="103"/>
  <c r="I275" i="103" s="1"/>
  <c r="D102" i="136"/>
  <c r="E102" i="136"/>
  <c r="F102" i="136"/>
  <c r="D80" i="136"/>
  <c r="D82" i="136" s="1"/>
  <c r="C660" i="103"/>
  <c r="H660" i="103" s="1"/>
  <c r="E660" i="103"/>
  <c r="J660" i="103" s="1"/>
  <c r="D660" i="103"/>
  <c r="K112" i="25"/>
  <c r="D111" i="133"/>
  <c r="E111" i="133"/>
  <c r="F111" i="133"/>
  <c r="D89" i="133"/>
  <c r="D91" i="133" s="1"/>
  <c r="K111" i="25"/>
  <c r="L111" i="25" s="1"/>
  <c r="C654" i="103"/>
  <c r="H654" i="103" s="1"/>
  <c r="D654" i="103"/>
  <c r="E654" i="103"/>
  <c r="J654" i="103" s="1"/>
  <c r="D82" i="132"/>
  <c r="D84" i="132" s="1"/>
  <c r="E104" i="132"/>
  <c r="D104" i="132"/>
  <c r="F104" i="132"/>
  <c r="K110" i="25"/>
  <c r="L110" i="25" s="1"/>
  <c r="D648" i="103"/>
  <c r="C648" i="103"/>
  <c r="H648" i="103" s="1"/>
  <c r="E648" i="103"/>
  <c r="J648" i="103" s="1"/>
  <c r="D81" i="131"/>
  <c r="D83" i="131" s="1"/>
  <c r="F103" i="131"/>
  <c r="D103" i="131"/>
  <c r="E103" i="131"/>
  <c r="I48" i="111"/>
  <c r="G229" i="98"/>
  <c r="F229" i="98"/>
  <c r="L112" i="25" l="1"/>
  <c r="G44" i="86"/>
  <c r="F532" i="86"/>
  <c r="F92" i="32" l="1"/>
  <c r="F134" i="30"/>
  <c r="G532" i="24"/>
  <c r="F532" i="24"/>
  <c r="F90" i="43"/>
  <c r="F482" i="102"/>
  <c r="F625" i="97"/>
  <c r="G625" i="97"/>
  <c r="D649" i="97"/>
  <c r="E649" i="97"/>
  <c r="F649" i="97"/>
  <c r="D650" i="97"/>
  <c r="E650" i="97"/>
  <c r="F650" i="97"/>
  <c r="G658" i="20"/>
  <c r="F658" i="20"/>
  <c r="E540" i="5"/>
  <c r="E541" i="5"/>
  <c r="G514" i="5"/>
  <c r="G48" i="62"/>
  <c r="D217" i="120"/>
  <c r="G86" i="120"/>
  <c r="F90" i="130"/>
  <c r="E639" i="103" s="1"/>
  <c r="F91" i="130"/>
  <c r="E640" i="103" s="1"/>
  <c r="F92" i="130"/>
  <c r="E641" i="103" s="1"/>
  <c r="E91" i="130"/>
  <c r="D640" i="103" s="1"/>
  <c r="E92" i="130"/>
  <c r="D641" i="103" s="1"/>
  <c r="F109" i="25"/>
  <c r="D109" i="25"/>
  <c r="D92" i="130"/>
  <c r="C641" i="103" s="1"/>
  <c r="D91" i="130"/>
  <c r="C640" i="103" s="1"/>
  <c r="E90" i="130"/>
  <c r="D639" i="103" s="1"/>
  <c r="D90" i="130"/>
  <c r="C639" i="103" s="1"/>
  <c r="G66" i="130"/>
  <c r="J109" i="25" s="1"/>
  <c r="F66" i="130"/>
  <c r="G49" i="130"/>
  <c r="I109" i="25" s="1"/>
  <c r="G41" i="130"/>
  <c r="G109" i="25" s="1"/>
  <c r="D20" i="130"/>
  <c r="Q109" i="25" s="1"/>
  <c r="E18" i="130"/>
  <c r="C2" i="130"/>
  <c r="K109" i="25" l="1"/>
  <c r="L109" i="25" s="1"/>
  <c r="C642" i="103"/>
  <c r="H642" i="103" s="1"/>
  <c r="D642" i="103"/>
  <c r="E642" i="103"/>
  <c r="J642" i="103" s="1"/>
  <c r="E93" i="130"/>
  <c r="F93" i="130"/>
  <c r="D71" i="130"/>
  <c r="D73" i="130" s="1"/>
  <c r="D93" i="130"/>
  <c r="F108" i="25"/>
  <c r="D108" i="25"/>
  <c r="E635" i="103"/>
  <c r="D635" i="103"/>
  <c r="C635" i="103"/>
  <c r="E634" i="103"/>
  <c r="D634" i="103"/>
  <c r="C634" i="103"/>
  <c r="G76" i="129"/>
  <c r="J108" i="25" s="1"/>
  <c r="F76" i="129"/>
  <c r="G57" i="129"/>
  <c r="I108" i="25" s="1"/>
  <c r="G43" i="129"/>
  <c r="G108" i="25" s="1"/>
  <c r="D20" i="129"/>
  <c r="Q108" i="25" s="1"/>
  <c r="E18" i="129"/>
  <c r="C2" i="129"/>
  <c r="F107" i="25"/>
  <c r="D107" i="25"/>
  <c r="F106" i="25"/>
  <c r="D106" i="25"/>
  <c r="D628" i="103"/>
  <c r="E628" i="103"/>
  <c r="E629" i="103"/>
  <c r="D629" i="103"/>
  <c r="D100" i="128"/>
  <c r="C629" i="103" s="1"/>
  <c r="D99" i="128"/>
  <c r="C628" i="103" s="1"/>
  <c r="F98" i="128"/>
  <c r="E98" i="128"/>
  <c r="D98" i="128"/>
  <c r="G74" i="128"/>
  <c r="J107" i="25" s="1"/>
  <c r="F74" i="128"/>
  <c r="G57" i="128"/>
  <c r="I107" i="25" s="1"/>
  <c r="G43" i="128"/>
  <c r="D20" i="128"/>
  <c r="Q107" i="25" s="1"/>
  <c r="E18" i="128"/>
  <c r="C2" i="128"/>
  <c r="E623" i="103"/>
  <c r="D623" i="103"/>
  <c r="C623" i="103"/>
  <c r="E622" i="103"/>
  <c r="D622" i="103"/>
  <c r="C622" i="103"/>
  <c r="F104" i="127"/>
  <c r="C621" i="103"/>
  <c r="J106" i="25"/>
  <c r="G57" i="127"/>
  <c r="I106" i="25" s="1"/>
  <c r="G43" i="127"/>
  <c r="G106" i="25" s="1"/>
  <c r="D20" i="127"/>
  <c r="Q106" i="25" s="1"/>
  <c r="E18" i="127"/>
  <c r="C2" i="127"/>
  <c r="D115" i="126"/>
  <c r="C604" i="103" s="1"/>
  <c r="C605" i="103"/>
  <c r="F101" i="121"/>
  <c r="F102" i="121"/>
  <c r="E598" i="103" s="1"/>
  <c r="F103" i="121"/>
  <c r="E102" i="121"/>
  <c r="D598" i="103" s="1"/>
  <c r="E103" i="121"/>
  <c r="G57" i="126"/>
  <c r="G90" i="126"/>
  <c r="F90" i="126"/>
  <c r="K108" i="25" l="1"/>
  <c r="L108" i="25" s="1"/>
  <c r="D81" i="129"/>
  <c r="D83" i="129" s="1"/>
  <c r="E101" i="128"/>
  <c r="F101" i="128"/>
  <c r="F107" i="127"/>
  <c r="E107" i="127"/>
  <c r="D79" i="128"/>
  <c r="D81" i="128" s="1"/>
  <c r="D101" i="128"/>
  <c r="D621" i="103"/>
  <c r="D624" i="103" s="1"/>
  <c r="E621" i="103"/>
  <c r="E624" i="103" s="1"/>
  <c r="J624" i="103" s="1"/>
  <c r="D103" i="129"/>
  <c r="E103" i="129"/>
  <c r="F103" i="129"/>
  <c r="K106" i="25"/>
  <c r="L106" i="25" s="1"/>
  <c r="G107" i="25"/>
  <c r="K107" i="25" s="1"/>
  <c r="L107" i="25" s="1"/>
  <c r="D633" i="103"/>
  <c r="D636" i="103" s="1"/>
  <c r="E633" i="103"/>
  <c r="E636" i="103" s="1"/>
  <c r="J636" i="103" s="1"/>
  <c r="C633" i="103"/>
  <c r="C636" i="103" s="1"/>
  <c r="H636" i="103" s="1"/>
  <c r="E627" i="103"/>
  <c r="E630" i="103" s="1"/>
  <c r="J630" i="103" s="1"/>
  <c r="D627" i="103"/>
  <c r="D630" i="103" s="1"/>
  <c r="C627" i="103"/>
  <c r="C630" i="103" s="1"/>
  <c r="H630" i="103" s="1"/>
  <c r="C624" i="103"/>
  <c r="H624" i="103" s="1"/>
  <c r="D107" i="127"/>
  <c r="D85" i="127"/>
  <c r="D87" i="127" s="1"/>
  <c r="F103" i="25" l="1"/>
  <c r="D103" i="25"/>
  <c r="E605" i="103"/>
  <c r="E116" i="126"/>
  <c r="D605" i="103" s="1"/>
  <c r="E604" i="103"/>
  <c r="D604" i="103"/>
  <c r="F114" i="126"/>
  <c r="E603" i="103" s="1"/>
  <c r="E114" i="126"/>
  <c r="D603" i="103" s="1"/>
  <c r="D114" i="126"/>
  <c r="C603" i="103" s="1"/>
  <c r="C606" i="103" s="1"/>
  <c r="H606" i="103" s="1"/>
  <c r="J103" i="25"/>
  <c r="I103" i="25"/>
  <c r="G43" i="126"/>
  <c r="D20" i="126"/>
  <c r="Q103" i="25" s="1"/>
  <c r="E18" i="126"/>
  <c r="C2" i="126"/>
  <c r="D229" i="81"/>
  <c r="G59" i="121"/>
  <c r="G184" i="119"/>
  <c r="F184" i="119"/>
  <c r="F246" i="118"/>
  <c r="D255" i="98"/>
  <c r="E255" i="98"/>
  <c r="F255" i="98"/>
  <c r="D256" i="98"/>
  <c r="E256" i="98"/>
  <c r="F256" i="98"/>
  <c r="D257" i="98"/>
  <c r="E257" i="98"/>
  <c r="F257" i="98"/>
  <c r="F68" i="87"/>
  <c r="D606" i="103" l="1"/>
  <c r="E606" i="103"/>
  <c r="J606" i="103" s="1"/>
  <c r="D95" i="126"/>
  <c r="D97" i="126" s="1"/>
  <c r="E117" i="126"/>
  <c r="F117" i="126"/>
  <c r="G103" i="25"/>
  <c r="D117" i="126"/>
  <c r="F258" i="98"/>
  <c r="E258" i="98"/>
  <c r="D258" i="98"/>
  <c r="D134" i="74"/>
  <c r="F185" i="73"/>
  <c r="K103" i="25" l="1"/>
  <c r="F291" i="58"/>
  <c r="G841" i="57"/>
  <c r="F841" i="57"/>
  <c r="F104" i="47"/>
  <c r="G104" i="47"/>
  <c r="L103" i="25" l="1"/>
  <c r="G44" i="28"/>
  <c r="G251" i="29"/>
  <c r="F251" i="29"/>
  <c r="F105" i="25"/>
  <c r="D105" i="25"/>
  <c r="D615" i="103"/>
  <c r="E615" i="103"/>
  <c r="D616" i="103"/>
  <c r="E616" i="103"/>
  <c r="D617" i="103"/>
  <c r="E617" i="103"/>
  <c r="C616" i="103"/>
  <c r="C617" i="103"/>
  <c r="F98" i="25"/>
  <c r="D98" i="25"/>
  <c r="D114" i="125"/>
  <c r="F113" i="125"/>
  <c r="E113" i="125"/>
  <c r="D113" i="125"/>
  <c r="G89" i="125"/>
  <c r="J105" i="25" s="1"/>
  <c r="F89" i="125"/>
  <c r="G72" i="125"/>
  <c r="I105" i="25" s="1"/>
  <c r="G43" i="125"/>
  <c r="G105" i="25" s="1"/>
  <c r="E18" i="125"/>
  <c r="D20" i="125" s="1"/>
  <c r="Q105" i="25" s="1"/>
  <c r="C2" i="125"/>
  <c r="G39" i="96"/>
  <c r="G44" i="112"/>
  <c r="G353" i="112"/>
  <c r="F353" i="112"/>
  <c r="F514" i="5"/>
  <c r="D20" i="121"/>
  <c r="D20" i="120"/>
  <c r="D20" i="119"/>
  <c r="D20" i="118"/>
  <c r="D20" i="117"/>
  <c r="Q98" i="25" s="1"/>
  <c r="D20" i="113"/>
  <c r="D20" i="114"/>
  <c r="F104" i="25"/>
  <c r="D104" i="25"/>
  <c r="E611" i="103"/>
  <c r="D611" i="103"/>
  <c r="C611" i="103"/>
  <c r="E610" i="103"/>
  <c r="D610" i="103"/>
  <c r="C610" i="103"/>
  <c r="E609" i="103"/>
  <c r="D609" i="103"/>
  <c r="C609" i="103"/>
  <c r="G104" i="122"/>
  <c r="J104" i="25" s="1"/>
  <c r="F104" i="122"/>
  <c r="I104" i="25"/>
  <c r="G45" i="122"/>
  <c r="E18" i="122"/>
  <c r="D20" i="122" s="1"/>
  <c r="Q104" i="25" s="1"/>
  <c r="C2" i="122"/>
  <c r="C615" i="103" l="1"/>
  <c r="C618" i="103" s="1"/>
  <c r="H618" i="103" s="1"/>
  <c r="E116" i="125"/>
  <c r="F116" i="125"/>
  <c r="D94" i="125"/>
  <c r="D96" i="125" s="1"/>
  <c r="E618" i="103"/>
  <c r="J618" i="103" s="1"/>
  <c r="D109" i="122"/>
  <c r="D111" i="122" s="1"/>
  <c r="D618" i="103"/>
  <c r="D612" i="103"/>
  <c r="K105" i="25"/>
  <c r="L105" i="25" s="1"/>
  <c r="C612" i="103"/>
  <c r="H612" i="103" s="1"/>
  <c r="D116" i="125"/>
  <c r="E612" i="103"/>
  <c r="J612" i="103" s="1"/>
  <c r="G104" i="25"/>
  <c r="K104" i="25" s="1"/>
  <c r="L104" i="25" s="1"/>
  <c r="E131" i="122"/>
  <c r="F131" i="122"/>
  <c r="D131" i="122"/>
  <c r="D199" i="111"/>
  <c r="D91" i="106"/>
  <c r="F510" i="109" l="1"/>
  <c r="G510" i="109"/>
  <c r="G188" i="108" l="1"/>
  <c r="G46" i="102"/>
  <c r="G482" i="102"/>
  <c r="G45" i="100"/>
  <c r="G400" i="100"/>
  <c r="F400" i="100"/>
  <c r="G46" i="88"/>
  <c r="G454" i="88"/>
  <c r="F454" i="88"/>
  <c r="E271" i="118" l="1"/>
  <c r="G246" i="118"/>
  <c r="G79" i="118"/>
  <c r="D271" i="118"/>
  <c r="D272" i="118" l="1"/>
  <c r="Q102" i="25"/>
  <c r="D102" i="121"/>
  <c r="C598" i="103" s="1"/>
  <c r="I102" i="25"/>
  <c r="F77" i="121"/>
  <c r="G77" i="121"/>
  <c r="J102" i="25" s="1"/>
  <c r="D103" i="121"/>
  <c r="C599" i="103" s="1"/>
  <c r="F102" i="25"/>
  <c r="D102" i="25"/>
  <c r="E599" i="103"/>
  <c r="D599" i="103"/>
  <c r="E597" i="103"/>
  <c r="E101" i="121"/>
  <c r="D597" i="103" s="1"/>
  <c r="D101" i="121"/>
  <c r="C597" i="103" s="1"/>
  <c r="G43" i="121"/>
  <c r="G102" i="25" s="1"/>
  <c r="E18" i="121"/>
  <c r="C2" i="121"/>
  <c r="Q100" i="25"/>
  <c r="Q101" i="25"/>
  <c r="F101" i="25"/>
  <c r="D101" i="25"/>
  <c r="F218" i="120"/>
  <c r="E218" i="120"/>
  <c r="D218" i="120"/>
  <c r="F217" i="120"/>
  <c r="E217" i="120"/>
  <c r="F216" i="120"/>
  <c r="E216" i="120"/>
  <c r="D216" i="120"/>
  <c r="G192" i="120"/>
  <c r="J101" i="25" s="1"/>
  <c r="F192" i="120"/>
  <c r="I101" i="25"/>
  <c r="G43" i="120"/>
  <c r="G101" i="25" s="1"/>
  <c r="E18" i="120"/>
  <c r="C2" i="120"/>
  <c r="F97" i="25"/>
  <c r="D97" i="25"/>
  <c r="F96" i="25"/>
  <c r="D96" i="25"/>
  <c r="C2" i="119"/>
  <c r="C2" i="118"/>
  <c r="C2" i="117"/>
  <c r="C2" i="113"/>
  <c r="C2" i="114"/>
  <c r="C2" i="111"/>
  <c r="C2" i="106"/>
  <c r="C2" i="105"/>
  <c r="C2" i="104"/>
  <c r="D90" i="106"/>
  <c r="D92" i="106"/>
  <c r="G56" i="106"/>
  <c r="G39" i="106"/>
  <c r="E18" i="119"/>
  <c r="F100" i="25"/>
  <c r="D100" i="25"/>
  <c r="F210" i="119"/>
  <c r="E593" i="103" s="1"/>
  <c r="E210" i="119"/>
  <c r="D593" i="103" s="1"/>
  <c r="D210" i="119"/>
  <c r="C593" i="103" s="1"/>
  <c r="F209" i="119"/>
  <c r="E592" i="103" s="1"/>
  <c r="E209" i="119"/>
  <c r="D592" i="103" s="1"/>
  <c r="D209" i="119"/>
  <c r="C592" i="103" s="1"/>
  <c r="F208" i="119"/>
  <c r="E591" i="103" s="1"/>
  <c r="E208" i="119"/>
  <c r="D591" i="103" s="1"/>
  <c r="D208" i="119"/>
  <c r="C591" i="103" s="1"/>
  <c r="J100" i="25"/>
  <c r="G53" i="119"/>
  <c r="I100" i="25" s="1"/>
  <c r="G43" i="119"/>
  <c r="G100" i="25" s="1"/>
  <c r="D600" i="103" l="1"/>
  <c r="C600" i="103"/>
  <c r="H600" i="103" s="1"/>
  <c r="E600" i="103"/>
  <c r="J600" i="103" s="1"/>
  <c r="K102" i="25"/>
  <c r="D594" i="103"/>
  <c r="E594" i="103"/>
  <c r="J594" i="103" s="1"/>
  <c r="C594" i="103"/>
  <c r="H594" i="103" s="1"/>
  <c r="K100" i="25"/>
  <c r="L100" i="25" s="1"/>
  <c r="K101" i="25"/>
  <c r="L101" i="25" s="1"/>
  <c r="D82" i="121"/>
  <c r="D84" i="121" s="1"/>
  <c r="D104" i="121"/>
  <c r="F104" i="121"/>
  <c r="E104" i="121"/>
  <c r="D197" i="120"/>
  <c r="D199" i="120" s="1"/>
  <c r="F219" i="120"/>
  <c r="E219" i="120"/>
  <c r="D219" i="120"/>
  <c r="D93" i="106"/>
  <c r="D189" i="119"/>
  <c r="D191" i="119" s="1"/>
  <c r="E211" i="119"/>
  <c r="F211" i="119"/>
  <c r="D211" i="119"/>
  <c r="I99" i="25"/>
  <c r="G532" i="86"/>
  <c r="Q99" i="25"/>
  <c r="F99" i="25"/>
  <c r="D99" i="25"/>
  <c r="F272" i="118"/>
  <c r="E587" i="103" s="1"/>
  <c r="E272" i="118"/>
  <c r="D587" i="103" s="1"/>
  <c r="C587" i="103"/>
  <c r="F271" i="118"/>
  <c r="E586" i="103" s="1"/>
  <c r="D586" i="103"/>
  <c r="C586" i="103"/>
  <c r="F270" i="118"/>
  <c r="E585" i="103" s="1"/>
  <c r="E270" i="118"/>
  <c r="D585" i="103" s="1"/>
  <c r="D270" i="118"/>
  <c r="C585" i="103" s="1"/>
  <c r="J99" i="25"/>
  <c r="G43" i="118"/>
  <c r="G99" i="25" s="1"/>
  <c r="F97" i="117"/>
  <c r="E581" i="103" s="1"/>
  <c r="E97" i="117"/>
  <c r="D581" i="103" s="1"/>
  <c r="D97" i="117"/>
  <c r="C581" i="103" s="1"/>
  <c r="F96" i="117"/>
  <c r="E580" i="103" s="1"/>
  <c r="E96" i="117"/>
  <c r="D580" i="103" s="1"/>
  <c r="D96" i="117"/>
  <c r="C580" i="103" s="1"/>
  <c r="F95" i="117"/>
  <c r="E579" i="103" s="1"/>
  <c r="E95" i="117"/>
  <c r="D579" i="103" s="1"/>
  <c r="D95" i="117"/>
  <c r="C579" i="103" s="1"/>
  <c r="G71" i="117"/>
  <c r="J98" i="25" s="1"/>
  <c r="F71" i="117"/>
  <c r="G49" i="117"/>
  <c r="I98" i="25" s="1"/>
  <c r="G42" i="117"/>
  <c r="G98" i="25" s="1"/>
  <c r="Q45" i="25"/>
  <c r="F45" i="25"/>
  <c r="D45" i="25"/>
  <c r="F99" i="116"/>
  <c r="E262" i="103" s="1"/>
  <c r="E99" i="116"/>
  <c r="D262" i="103" s="1"/>
  <c r="D99" i="116"/>
  <c r="C262" i="103" s="1"/>
  <c r="F98" i="116"/>
  <c r="E261" i="103" s="1"/>
  <c r="E98" i="116"/>
  <c r="D261" i="103" s="1"/>
  <c r="D98" i="116"/>
  <c r="C261" i="103" s="1"/>
  <c r="F97" i="116"/>
  <c r="E260" i="103" s="1"/>
  <c r="E97" i="116"/>
  <c r="D260" i="103" s="1"/>
  <c r="D97" i="116"/>
  <c r="C260" i="103" s="1"/>
  <c r="G73" i="116"/>
  <c r="J45" i="25" s="1"/>
  <c r="F73" i="116"/>
  <c r="G49" i="116"/>
  <c r="I45" i="25" s="1"/>
  <c r="G42" i="116"/>
  <c r="G45" i="25" s="1"/>
  <c r="Q44" i="25"/>
  <c r="F44" i="25"/>
  <c r="D44" i="25"/>
  <c r="F85" i="115"/>
  <c r="F111" i="115"/>
  <c r="E256" i="103" s="1"/>
  <c r="E111" i="115"/>
  <c r="D256" i="103" s="1"/>
  <c r="D111" i="115"/>
  <c r="C256" i="103" s="1"/>
  <c r="F110" i="115"/>
  <c r="E255" i="103" s="1"/>
  <c r="E110" i="115"/>
  <c r="D255" i="103" s="1"/>
  <c r="D110" i="115"/>
  <c r="C255" i="103" s="1"/>
  <c r="F109" i="115"/>
  <c r="E254" i="103" s="1"/>
  <c r="E109" i="115"/>
  <c r="D254" i="103" s="1"/>
  <c r="D109" i="115"/>
  <c r="C254" i="103" s="1"/>
  <c r="G85" i="115"/>
  <c r="J44" i="25" s="1"/>
  <c r="G49" i="115"/>
  <c r="I44" i="25" s="1"/>
  <c r="G42" i="115"/>
  <c r="G44" i="25" s="1"/>
  <c r="Q97" i="25"/>
  <c r="Q96" i="25"/>
  <c r="K98" i="25" l="1"/>
  <c r="K45" i="25"/>
  <c r="L102" i="25"/>
  <c r="D588" i="103"/>
  <c r="K99" i="25"/>
  <c r="E588" i="103"/>
  <c r="J588" i="103" s="1"/>
  <c r="C588" i="103"/>
  <c r="H588" i="103" s="1"/>
  <c r="C263" i="103"/>
  <c r="D251" i="118"/>
  <c r="D253" i="118" s="1"/>
  <c r="E273" i="118"/>
  <c r="F273" i="118"/>
  <c r="D273" i="118"/>
  <c r="E582" i="103"/>
  <c r="D263" i="103"/>
  <c r="C582" i="103"/>
  <c r="H582" i="103" s="1"/>
  <c r="D582" i="103"/>
  <c r="I582" i="103" s="1"/>
  <c r="E263" i="103"/>
  <c r="D76" i="117"/>
  <c r="D78" i="117" s="1"/>
  <c r="L45" i="25"/>
  <c r="E98" i="117"/>
  <c r="F98" i="117"/>
  <c r="D98" i="117"/>
  <c r="K44" i="25"/>
  <c r="L44" i="25" s="1"/>
  <c r="C257" i="103"/>
  <c r="D257" i="103"/>
  <c r="E257" i="103"/>
  <c r="D78" i="116"/>
  <c r="D80" i="116" s="1"/>
  <c r="F100" i="116"/>
  <c r="D100" i="116"/>
  <c r="E100" i="116"/>
  <c r="D90" i="115"/>
  <c r="D92" i="115" s="1"/>
  <c r="D112" i="115"/>
  <c r="F112" i="115"/>
  <c r="E112" i="115"/>
  <c r="F85" i="114"/>
  <c r="E569" i="103" s="1"/>
  <c r="E85" i="114"/>
  <c r="D569" i="103" s="1"/>
  <c r="D85" i="114"/>
  <c r="C569" i="103" s="1"/>
  <c r="F84" i="114"/>
  <c r="E568" i="103" s="1"/>
  <c r="E84" i="114"/>
  <c r="D568" i="103" s="1"/>
  <c r="D84" i="114"/>
  <c r="C568" i="103" s="1"/>
  <c r="F83" i="114"/>
  <c r="E83" i="114"/>
  <c r="D83" i="114"/>
  <c r="G59" i="114"/>
  <c r="J96" i="25" s="1"/>
  <c r="F59" i="114"/>
  <c r="G49" i="114"/>
  <c r="I96" i="25" s="1"/>
  <c r="G42" i="114"/>
  <c r="F173" i="113"/>
  <c r="E575" i="103" s="1"/>
  <c r="E173" i="113"/>
  <c r="D575" i="103" s="1"/>
  <c r="D173" i="113"/>
  <c r="C575" i="103" s="1"/>
  <c r="F172" i="113"/>
  <c r="E574" i="103" s="1"/>
  <c r="E172" i="113"/>
  <c r="D574" i="103" s="1"/>
  <c r="D172" i="113"/>
  <c r="C574" i="103" s="1"/>
  <c r="F171" i="113"/>
  <c r="E573" i="103" s="1"/>
  <c r="E171" i="113"/>
  <c r="D573" i="103" s="1"/>
  <c r="D171" i="113"/>
  <c r="C573" i="103" s="1"/>
  <c r="G147" i="113"/>
  <c r="J97" i="25" s="1"/>
  <c r="F147" i="113"/>
  <c r="G50" i="113"/>
  <c r="I97" i="25" s="1"/>
  <c r="G43" i="113"/>
  <c r="Q46" i="25"/>
  <c r="F46" i="25"/>
  <c r="D46" i="25"/>
  <c r="F379" i="112"/>
  <c r="E268" i="103" s="1"/>
  <c r="E379" i="112"/>
  <c r="D268" i="103" s="1"/>
  <c r="D379" i="112"/>
  <c r="C268" i="103" s="1"/>
  <c r="F378" i="112"/>
  <c r="E267" i="103" s="1"/>
  <c r="E378" i="112"/>
  <c r="D267" i="103" s="1"/>
  <c r="D378" i="112"/>
  <c r="C267" i="103" s="1"/>
  <c r="F377" i="112"/>
  <c r="E266" i="103" s="1"/>
  <c r="E377" i="112"/>
  <c r="D266" i="103" s="1"/>
  <c r="D377" i="112"/>
  <c r="C266" i="103" s="1"/>
  <c r="J46" i="25"/>
  <c r="G51" i="112"/>
  <c r="I46" i="25" s="1"/>
  <c r="D534" i="109"/>
  <c r="E534" i="109"/>
  <c r="F534" i="109"/>
  <c r="D535" i="109"/>
  <c r="E535" i="109"/>
  <c r="F535" i="109"/>
  <c r="D536" i="109"/>
  <c r="E536" i="109"/>
  <c r="F536" i="109"/>
  <c r="D424" i="100"/>
  <c r="E424" i="100"/>
  <c r="F424" i="100"/>
  <c r="D425" i="100"/>
  <c r="E425" i="100"/>
  <c r="F425" i="100"/>
  <c r="D426" i="100"/>
  <c r="E426" i="100"/>
  <c r="F426" i="100"/>
  <c r="L98" i="25" l="1"/>
  <c r="E269" i="103"/>
  <c r="D86" i="114"/>
  <c r="C567" i="103"/>
  <c r="C570" i="103" s="1"/>
  <c r="H570" i="103" s="1"/>
  <c r="E86" i="114"/>
  <c r="D567" i="103"/>
  <c r="D570" i="103" s="1"/>
  <c r="I570" i="103" s="1"/>
  <c r="F86" i="114"/>
  <c r="E567" i="103"/>
  <c r="E570" i="103" s="1"/>
  <c r="D64" i="114"/>
  <c r="D66" i="114" s="1"/>
  <c r="G96" i="25"/>
  <c r="K96" i="25" s="1"/>
  <c r="L96" i="25" s="1"/>
  <c r="C269" i="103"/>
  <c r="D269" i="103"/>
  <c r="I269" i="103" s="1"/>
  <c r="C576" i="103"/>
  <c r="H576" i="103" s="1"/>
  <c r="E576" i="103"/>
  <c r="D576" i="103"/>
  <c r="I576" i="103" s="1"/>
  <c r="L99" i="25"/>
  <c r="F174" i="113"/>
  <c r="E174" i="113"/>
  <c r="D174" i="113"/>
  <c r="D152" i="113"/>
  <c r="D154" i="113" s="1"/>
  <c r="G97" i="25"/>
  <c r="D358" i="112"/>
  <c r="D360" i="112" s="1"/>
  <c r="G46" i="25"/>
  <c r="F380" i="112"/>
  <c r="D380" i="112"/>
  <c r="E380" i="112"/>
  <c r="E537" i="109"/>
  <c r="D537" i="109"/>
  <c r="F537" i="109"/>
  <c r="E427" i="100"/>
  <c r="D427" i="100"/>
  <c r="F427" i="100"/>
  <c r="F821" i="7"/>
  <c r="K97" i="25" l="1"/>
  <c r="K46" i="25"/>
  <c r="F95" i="25"/>
  <c r="D95" i="25"/>
  <c r="E563" i="103"/>
  <c r="D563" i="103"/>
  <c r="C563" i="103"/>
  <c r="E562" i="103"/>
  <c r="D562" i="103"/>
  <c r="C562" i="103"/>
  <c r="E561" i="103"/>
  <c r="D561" i="103"/>
  <c r="C561" i="103"/>
  <c r="F200" i="111"/>
  <c r="E200" i="111"/>
  <c r="D200" i="111"/>
  <c r="F199" i="111"/>
  <c r="E199" i="111"/>
  <c r="F198" i="111"/>
  <c r="E198" i="111"/>
  <c r="G172" i="111"/>
  <c r="J95" i="25" s="1"/>
  <c r="F172" i="111"/>
  <c r="I95" i="25"/>
  <c r="D20" i="111"/>
  <c r="Q95" i="25" s="1"/>
  <c r="D177" i="111" l="1"/>
  <c r="D179" i="111" s="1"/>
  <c r="K95" i="25"/>
  <c r="D564" i="103"/>
  <c r="I564" i="103" s="1"/>
  <c r="C564" i="103"/>
  <c r="H564" i="103" s="1"/>
  <c r="E564" i="103"/>
  <c r="L97" i="25"/>
  <c r="L46" i="25"/>
  <c r="D201" i="111"/>
  <c r="E201" i="111"/>
  <c r="F201" i="111"/>
  <c r="G123" i="105"/>
  <c r="I93" i="25" s="1"/>
  <c r="G42" i="81"/>
  <c r="D867" i="57"/>
  <c r="Q5" i="59"/>
  <c r="Q6" i="59"/>
  <c r="Q7" i="59"/>
  <c r="Q8" i="59"/>
  <c r="Q9" i="59"/>
  <c r="Q10" i="59"/>
  <c r="Q11" i="59"/>
  <c r="Q12" i="59"/>
  <c r="Q13" i="59"/>
  <c r="Q14" i="59"/>
  <c r="Q15" i="59"/>
  <c r="Q16" i="59"/>
  <c r="Q17" i="59"/>
  <c r="Q18" i="59"/>
  <c r="Q19" i="59"/>
  <c r="Q20" i="59"/>
  <c r="Q21" i="59"/>
  <c r="Q22" i="59"/>
  <c r="Q23" i="59"/>
  <c r="Q24" i="59"/>
  <c r="Q26" i="59"/>
  <c r="Q27" i="59"/>
  <c r="Q28" i="59"/>
  <c r="Q29" i="59"/>
  <c r="Q30" i="59"/>
  <c r="Q31" i="59"/>
  <c r="Q4" i="59"/>
  <c r="F231" i="81"/>
  <c r="E515" i="103" s="1"/>
  <c r="E231" i="81"/>
  <c r="D515" i="103" s="1"/>
  <c r="F230" i="81"/>
  <c r="E514" i="103" s="1"/>
  <c r="E230" i="81"/>
  <c r="D514" i="103" s="1"/>
  <c r="G176" i="92"/>
  <c r="F176" i="92"/>
  <c r="Q42" i="25"/>
  <c r="F42" i="25"/>
  <c r="D42" i="25"/>
  <c r="F118" i="110"/>
  <c r="E244" i="103" s="1"/>
  <c r="E118" i="110"/>
  <c r="D244" i="103" s="1"/>
  <c r="D118" i="110"/>
  <c r="C244" i="103" s="1"/>
  <c r="F117" i="110"/>
  <c r="E243" i="103" s="1"/>
  <c r="E117" i="110"/>
  <c r="D243" i="103" s="1"/>
  <c r="D117" i="110"/>
  <c r="C243" i="103" s="1"/>
  <c r="F116" i="110"/>
  <c r="E242" i="103" s="1"/>
  <c r="E116" i="110"/>
  <c r="D242" i="103" s="1"/>
  <c r="D116" i="110"/>
  <c r="C242" i="103" s="1"/>
  <c r="G92" i="110"/>
  <c r="J42" i="25" s="1"/>
  <c r="F92" i="110"/>
  <c r="G49" i="110"/>
  <c r="I42" i="25" s="1"/>
  <c r="G42" i="110"/>
  <c r="G42" i="25" s="1"/>
  <c r="Q41" i="25"/>
  <c r="F41" i="25"/>
  <c r="D41" i="25"/>
  <c r="J41" i="25"/>
  <c r="C236" i="103"/>
  <c r="D236" i="103"/>
  <c r="E236" i="103"/>
  <c r="C237" i="103"/>
  <c r="D237" i="103"/>
  <c r="E237" i="103"/>
  <c r="C238" i="103"/>
  <c r="D238" i="103"/>
  <c r="E238" i="103"/>
  <c r="G50" i="109"/>
  <c r="I41" i="25" s="1"/>
  <c r="G43" i="109"/>
  <c r="Q40" i="25"/>
  <c r="F40" i="25"/>
  <c r="D40" i="25"/>
  <c r="F214" i="108"/>
  <c r="E232" i="103" s="1"/>
  <c r="E214" i="108"/>
  <c r="D232" i="103" s="1"/>
  <c r="D214" i="108"/>
  <c r="C232" i="103" s="1"/>
  <c r="F213" i="108"/>
  <c r="E231" i="103" s="1"/>
  <c r="E213" i="108"/>
  <c r="D231" i="103" s="1"/>
  <c r="D213" i="108"/>
  <c r="C231" i="103" s="1"/>
  <c r="F212" i="108"/>
  <c r="E230" i="103" s="1"/>
  <c r="E212" i="108"/>
  <c r="D230" i="103" s="1"/>
  <c r="D212" i="108"/>
  <c r="C230" i="103" s="1"/>
  <c r="J40" i="25"/>
  <c r="F188" i="108"/>
  <c r="G51" i="108"/>
  <c r="I40" i="25" s="1"/>
  <c r="G44" i="108"/>
  <c r="G40" i="25" s="1"/>
  <c r="Q43" i="25"/>
  <c r="I43" i="25"/>
  <c r="F43" i="25"/>
  <c r="D43" i="25"/>
  <c r="G61" i="107"/>
  <c r="J43" i="25" s="1"/>
  <c r="F61" i="107"/>
  <c r="F94" i="25"/>
  <c r="D94" i="25"/>
  <c r="F93" i="25"/>
  <c r="D93" i="25"/>
  <c r="F92" i="25"/>
  <c r="D92" i="25"/>
  <c r="F87" i="107"/>
  <c r="E250" i="103" s="1"/>
  <c r="E87" i="107"/>
  <c r="D250" i="103" s="1"/>
  <c r="D87" i="107"/>
  <c r="C250" i="103" s="1"/>
  <c r="F86" i="107"/>
  <c r="E249" i="103" s="1"/>
  <c r="E86" i="107"/>
  <c r="D249" i="103" s="1"/>
  <c r="D86" i="107"/>
  <c r="C249" i="103" s="1"/>
  <c r="F85" i="107"/>
  <c r="E248" i="103" s="1"/>
  <c r="E85" i="107"/>
  <c r="D248" i="103" s="1"/>
  <c r="D85" i="107"/>
  <c r="C248" i="103" s="1"/>
  <c r="G49" i="107"/>
  <c r="G42" i="107"/>
  <c r="G43" i="25" s="1"/>
  <c r="F895" i="93"/>
  <c r="F190" i="91"/>
  <c r="G821" i="7"/>
  <c r="G1184" i="4"/>
  <c r="G321" i="62"/>
  <c r="I94" i="25"/>
  <c r="F92" i="106"/>
  <c r="E557" i="103" s="1"/>
  <c r="E92" i="106"/>
  <c r="D557" i="103" s="1"/>
  <c r="C557" i="103"/>
  <c r="F91" i="106"/>
  <c r="E556" i="103" s="1"/>
  <c r="E91" i="106"/>
  <c r="D556" i="103" s="1"/>
  <c r="C556" i="103"/>
  <c r="F90" i="106"/>
  <c r="E555" i="103" s="1"/>
  <c r="E90" i="106"/>
  <c r="D555" i="103" s="1"/>
  <c r="C555" i="103"/>
  <c r="G64" i="106"/>
  <c r="J94" i="25" s="1"/>
  <c r="F64" i="106"/>
  <c r="G94" i="25"/>
  <c r="D20" i="106"/>
  <c r="Q94" i="25" s="1"/>
  <c r="F159" i="105"/>
  <c r="E551" i="103" s="1"/>
  <c r="E159" i="105"/>
  <c r="D551" i="103" s="1"/>
  <c r="D159" i="105"/>
  <c r="C551" i="103" s="1"/>
  <c r="F158" i="105"/>
  <c r="E550" i="103" s="1"/>
  <c r="E158" i="105"/>
  <c r="D550" i="103" s="1"/>
  <c r="D158" i="105"/>
  <c r="C550" i="103" s="1"/>
  <c r="F157" i="105"/>
  <c r="E549" i="103" s="1"/>
  <c r="E157" i="105"/>
  <c r="D549" i="103" s="1"/>
  <c r="D157" i="105"/>
  <c r="C549" i="103" s="1"/>
  <c r="G131" i="105"/>
  <c r="J93" i="25" s="1"/>
  <c r="F131" i="105"/>
  <c r="G42" i="105"/>
  <c r="G93" i="25" s="1"/>
  <c r="D20" i="105"/>
  <c r="Q93" i="25" s="1"/>
  <c r="L95" i="25" l="1"/>
  <c r="C251" i="103"/>
  <c r="K42" i="25"/>
  <c r="L42" i="25" s="1"/>
  <c r="C245" i="103"/>
  <c r="G41" i="25"/>
  <c r="K41" i="25" s="1"/>
  <c r="D515" i="109"/>
  <c r="D517" i="109" s="1"/>
  <c r="K40" i="25"/>
  <c r="L40" i="25" s="1"/>
  <c r="E233" i="103"/>
  <c r="C233" i="103"/>
  <c r="C239" i="103"/>
  <c r="E251" i="103"/>
  <c r="D251" i="103"/>
  <c r="E245" i="103"/>
  <c r="E239" i="103"/>
  <c r="D239" i="103"/>
  <c r="D233" i="103"/>
  <c r="D245" i="103"/>
  <c r="D558" i="103"/>
  <c r="I558" i="103" s="1"/>
  <c r="C558" i="103"/>
  <c r="H558" i="103" s="1"/>
  <c r="E558" i="103"/>
  <c r="C552" i="103"/>
  <c r="H552" i="103" s="1"/>
  <c r="D552" i="103"/>
  <c r="I552" i="103" s="1"/>
  <c r="E552" i="103"/>
  <c r="E119" i="110"/>
  <c r="D97" i="110"/>
  <c r="D99" i="110" s="1"/>
  <c r="F119" i="110"/>
  <c r="D119" i="110"/>
  <c r="K43" i="25"/>
  <c r="L43" i="25" s="1"/>
  <c r="D215" i="108"/>
  <c r="D193" i="108"/>
  <c r="D195" i="108" s="1"/>
  <c r="F215" i="108"/>
  <c r="E215" i="108"/>
  <c r="D66" i="107"/>
  <c r="D68" i="107" s="1"/>
  <c r="E88" i="107"/>
  <c r="D88" i="107"/>
  <c r="F88" i="107"/>
  <c r="K94" i="25"/>
  <c r="L94" i="25" s="1"/>
  <c r="K93" i="25"/>
  <c r="L93" i="25" s="1"/>
  <c r="E93" i="106"/>
  <c r="F93" i="106"/>
  <c r="D69" i="106"/>
  <c r="D71" i="106" s="1"/>
  <c r="E160" i="105"/>
  <c r="D160" i="105"/>
  <c r="F160" i="105"/>
  <c r="D136" i="105"/>
  <c r="D138" i="105" s="1"/>
  <c r="F102" i="104"/>
  <c r="E545" i="103" s="1"/>
  <c r="E102" i="104"/>
  <c r="D545" i="103" s="1"/>
  <c r="D102" i="104"/>
  <c r="C545" i="103" s="1"/>
  <c r="F101" i="104"/>
  <c r="E544" i="103" s="1"/>
  <c r="E101" i="104"/>
  <c r="D544" i="103" s="1"/>
  <c r="D101" i="104"/>
  <c r="C544" i="103" s="1"/>
  <c r="F100" i="104"/>
  <c r="E543" i="103" s="1"/>
  <c r="E100" i="104"/>
  <c r="D543" i="103" s="1"/>
  <c r="D100" i="104"/>
  <c r="C543" i="103" s="1"/>
  <c r="G74" i="104"/>
  <c r="J92" i="25" s="1"/>
  <c r="F74" i="104"/>
  <c r="G66" i="104"/>
  <c r="I92" i="25" s="1"/>
  <c r="G40" i="104"/>
  <c r="G92" i="25" s="1"/>
  <c r="D20" i="104"/>
  <c r="Q92" i="25" s="1"/>
  <c r="H534" i="103"/>
  <c r="G46" i="73"/>
  <c r="D20" i="58"/>
  <c r="E546" i="103" l="1"/>
  <c r="D546" i="103"/>
  <c r="I546" i="103" s="1"/>
  <c r="C546" i="103"/>
  <c r="H546" i="103" s="1"/>
  <c r="L41" i="25"/>
  <c r="D79" i="104"/>
  <c r="D81" i="104" s="1"/>
  <c r="K92" i="25"/>
  <c r="L92" i="25" s="1"/>
  <c r="E103" i="104"/>
  <c r="D103" i="104"/>
  <c r="F103" i="104"/>
  <c r="H324" i="103"/>
  <c r="D88" i="45"/>
  <c r="G52" i="14" l="1"/>
  <c r="E90" i="14"/>
  <c r="D91" i="14"/>
  <c r="E91" i="14"/>
  <c r="D90" i="14"/>
  <c r="D89" i="14"/>
  <c r="F106" i="34"/>
  <c r="E312" i="103"/>
  <c r="D312" i="103"/>
  <c r="H312" i="103" s="1"/>
  <c r="C312" i="103"/>
  <c r="F169" i="31"/>
  <c r="E169" i="31"/>
  <c r="D169" i="31"/>
  <c r="F559" i="24"/>
  <c r="E559" i="24"/>
  <c r="D558" i="24"/>
  <c r="H480" i="103"/>
  <c r="H450" i="103"/>
  <c r="H432" i="103"/>
  <c r="H408" i="103"/>
  <c r="H390" i="103"/>
  <c r="H354" i="103"/>
  <c r="H342" i="103"/>
  <c r="H318" i="103"/>
  <c r="H306" i="103"/>
  <c r="H300" i="103"/>
  <c r="H294" i="103"/>
  <c r="H282" i="103"/>
  <c r="J672" i="103" l="1"/>
  <c r="J669" i="103"/>
  <c r="I534" i="103"/>
  <c r="I510" i="103"/>
  <c r="I492" i="103"/>
  <c r="I468" i="103"/>
  <c r="I462" i="103"/>
  <c r="I528" i="103"/>
  <c r="H528" i="103"/>
  <c r="I426" i="103"/>
  <c r="H426" i="103"/>
  <c r="I414" i="103"/>
  <c r="H414" i="103"/>
  <c r="I402" i="103"/>
  <c r="I396" i="103"/>
  <c r="E90" i="42"/>
  <c r="D90" i="42"/>
  <c r="D89" i="42"/>
  <c r="D88" i="42"/>
  <c r="F90" i="42"/>
  <c r="E89" i="42"/>
  <c r="I384" i="103"/>
  <c r="I372" i="103"/>
  <c r="H372" i="103"/>
  <c r="I366" i="103"/>
  <c r="I360" i="103"/>
  <c r="I348" i="103"/>
  <c r="H336" i="103"/>
  <c r="H330" i="103"/>
  <c r="F170" i="31"/>
  <c r="I125" i="103"/>
  <c r="I119" i="103"/>
  <c r="E539" i="103"/>
  <c r="D539" i="103"/>
  <c r="C539" i="103"/>
  <c r="E538" i="103"/>
  <c r="D538" i="103"/>
  <c r="C538" i="103"/>
  <c r="E537" i="103"/>
  <c r="D537" i="103"/>
  <c r="C537" i="103"/>
  <c r="F83" i="96"/>
  <c r="E83" i="96"/>
  <c r="D83" i="96"/>
  <c r="F82" i="96"/>
  <c r="E82" i="96"/>
  <c r="D82" i="96"/>
  <c r="F81" i="96"/>
  <c r="E81" i="96"/>
  <c r="D81" i="96"/>
  <c r="F96" i="87"/>
  <c r="E96" i="87"/>
  <c r="D96" i="87"/>
  <c r="F95" i="87"/>
  <c r="E95" i="87"/>
  <c r="D95" i="87"/>
  <c r="F94" i="87"/>
  <c r="E94" i="87"/>
  <c r="D94" i="87"/>
  <c r="E559" i="86"/>
  <c r="D521" i="103" s="1"/>
  <c r="F559" i="86"/>
  <c r="E521" i="103" s="1"/>
  <c r="D559" i="86"/>
  <c r="C521" i="103" s="1"/>
  <c r="F558" i="86"/>
  <c r="E520" i="103" s="1"/>
  <c r="E558" i="86"/>
  <c r="D520" i="103" s="1"/>
  <c r="F557" i="86"/>
  <c r="E519" i="103" s="1"/>
  <c r="E557" i="86"/>
  <c r="D519" i="103" s="1"/>
  <c r="D557" i="86"/>
  <c r="C519" i="103" s="1"/>
  <c r="D231" i="81"/>
  <c r="C515" i="103" s="1"/>
  <c r="C513" i="103"/>
  <c r="F114" i="82"/>
  <c r="E114" i="82"/>
  <c r="D114" i="82"/>
  <c r="F113" i="82"/>
  <c r="E113" i="82"/>
  <c r="D113" i="82"/>
  <c r="F112" i="82"/>
  <c r="E112" i="82"/>
  <c r="D112" i="82"/>
  <c r="F136" i="74"/>
  <c r="E503" i="103" s="1"/>
  <c r="E136" i="74"/>
  <c r="D503" i="103" s="1"/>
  <c r="D136" i="74"/>
  <c r="C503" i="103" s="1"/>
  <c r="F135" i="74"/>
  <c r="E502" i="103" s="1"/>
  <c r="E135" i="74"/>
  <c r="D502" i="103" s="1"/>
  <c r="E134" i="74"/>
  <c r="D501" i="103" s="1"/>
  <c r="F134" i="74"/>
  <c r="E501" i="103" s="1"/>
  <c r="C501" i="103"/>
  <c r="F215" i="73"/>
  <c r="E497" i="103" s="1"/>
  <c r="E215" i="73"/>
  <c r="D497" i="103" s="1"/>
  <c r="E504" i="103" l="1"/>
  <c r="D504" i="103"/>
  <c r="I504" i="103" s="1"/>
  <c r="C540" i="103"/>
  <c r="D540" i="103"/>
  <c r="I540" i="103" s="1"/>
  <c r="E540" i="103"/>
  <c r="D522" i="103"/>
  <c r="I522" i="103" s="1"/>
  <c r="E522" i="103"/>
  <c r="E560" i="86"/>
  <c r="F560" i="86"/>
  <c r="E84" i="96"/>
  <c r="F84" i="96"/>
  <c r="D84" i="96"/>
  <c r="E97" i="87"/>
  <c r="F97" i="87"/>
  <c r="D97" i="87"/>
  <c r="E115" i="82"/>
  <c r="D115" i="82"/>
  <c r="F115" i="82"/>
  <c r="F137" i="74"/>
  <c r="E137" i="74"/>
  <c r="F214" i="73" l="1"/>
  <c r="E496" i="103" s="1"/>
  <c r="E214" i="73"/>
  <c r="D496" i="103" s="1"/>
  <c r="F213" i="73"/>
  <c r="E495" i="103" s="1"/>
  <c r="E213" i="73"/>
  <c r="D495" i="103" s="1"/>
  <c r="D213" i="73"/>
  <c r="C495" i="103" s="1"/>
  <c r="G72" i="1"/>
  <c r="D268" i="1"/>
  <c r="D269" i="1"/>
  <c r="F269" i="1"/>
  <c r="E269" i="1"/>
  <c r="F268" i="1"/>
  <c r="E268" i="1"/>
  <c r="F267" i="1"/>
  <c r="E267" i="1"/>
  <c r="D267" i="1"/>
  <c r="D125" i="69"/>
  <c r="C485" i="103" s="1"/>
  <c r="E125" i="69"/>
  <c r="D485" i="103" s="1"/>
  <c r="F125" i="69"/>
  <c r="E485" i="103" s="1"/>
  <c r="F124" i="69"/>
  <c r="E484" i="103" s="1"/>
  <c r="E124" i="69"/>
  <c r="D484" i="103" s="1"/>
  <c r="D124" i="69"/>
  <c r="C484" i="103" s="1"/>
  <c r="F123" i="69"/>
  <c r="E483" i="103" s="1"/>
  <c r="E123" i="69"/>
  <c r="D483" i="103" s="1"/>
  <c r="D123" i="69"/>
  <c r="C483" i="103" s="1"/>
  <c r="F277" i="67"/>
  <c r="E277" i="67"/>
  <c r="D277" i="67"/>
  <c r="F276" i="67"/>
  <c r="E276" i="67"/>
  <c r="D276" i="67"/>
  <c r="F275" i="67"/>
  <c r="E275" i="67"/>
  <c r="D275" i="67"/>
  <c r="E86" i="66"/>
  <c r="E85" i="66"/>
  <c r="F85" i="66"/>
  <c r="D85" i="66"/>
  <c r="E84" i="66"/>
  <c r="F84" i="66"/>
  <c r="D84" i="66"/>
  <c r="F86" i="66"/>
  <c r="D86" i="66"/>
  <c r="F96" i="60"/>
  <c r="E96" i="60"/>
  <c r="D96" i="60"/>
  <c r="F95" i="60"/>
  <c r="E95" i="60"/>
  <c r="D95" i="60"/>
  <c r="F94" i="60"/>
  <c r="E94" i="60"/>
  <c r="D94" i="60"/>
  <c r="F314" i="58"/>
  <c r="E314" i="58"/>
  <c r="D314" i="58"/>
  <c r="F313" i="58"/>
  <c r="E313" i="58"/>
  <c r="F312" i="58"/>
  <c r="E312" i="58"/>
  <c r="D312" i="58"/>
  <c r="F867" i="57"/>
  <c r="E455" i="103" s="1"/>
  <c r="E867" i="57"/>
  <c r="D455" i="103" s="1"/>
  <c r="C455" i="103"/>
  <c r="F866" i="57"/>
  <c r="E454" i="103" s="1"/>
  <c r="E866" i="57"/>
  <c r="D454" i="103" s="1"/>
  <c r="F865" i="57"/>
  <c r="E453" i="103" s="1"/>
  <c r="E865" i="57"/>
  <c r="D453" i="103" s="1"/>
  <c r="D865" i="57"/>
  <c r="C453" i="103" s="1"/>
  <c r="F91" i="51"/>
  <c r="E91" i="51"/>
  <c r="D91" i="51"/>
  <c r="F90" i="51"/>
  <c r="E90" i="51"/>
  <c r="D90" i="51"/>
  <c r="D89" i="51"/>
  <c r="F89" i="51"/>
  <c r="E89" i="51"/>
  <c r="F170" i="50"/>
  <c r="E170" i="50"/>
  <c r="D170" i="50"/>
  <c r="F169" i="50"/>
  <c r="E169" i="50"/>
  <c r="D169" i="50"/>
  <c r="F168" i="50"/>
  <c r="E168" i="50"/>
  <c r="D168" i="50"/>
  <c r="F130" i="47"/>
  <c r="E130" i="47"/>
  <c r="D130" i="47"/>
  <c r="F129" i="47"/>
  <c r="E129" i="47"/>
  <c r="D129" i="47"/>
  <c r="F128" i="47"/>
  <c r="E128" i="47"/>
  <c r="D128" i="47"/>
  <c r="E89" i="45"/>
  <c r="F89" i="45"/>
  <c r="D89" i="45"/>
  <c r="F88" i="45"/>
  <c r="E88" i="45"/>
  <c r="F87" i="45"/>
  <c r="E87" i="45"/>
  <c r="D87" i="45"/>
  <c r="F397" i="28"/>
  <c r="E397" i="28"/>
  <c r="D397" i="28"/>
  <c r="F396" i="28"/>
  <c r="E396" i="28"/>
  <c r="F395" i="28"/>
  <c r="E395" i="28"/>
  <c r="D395" i="28"/>
  <c r="F278" i="29"/>
  <c r="E419" i="103" s="1"/>
  <c r="E278" i="29"/>
  <c r="D419" i="103" s="1"/>
  <c r="D278" i="29"/>
  <c r="C419" i="103" s="1"/>
  <c r="F277" i="29"/>
  <c r="E418" i="103" s="1"/>
  <c r="E277" i="29"/>
  <c r="D418" i="103" s="1"/>
  <c r="D277" i="29"/>
  <c r="C418" i="103" s="1"/>
  <c r="E276" i="29"/>
  <c r="D417" i="103" s="1"/>
  <c r="F276" i="29"/>
  <c r="E417" i="103" s="1"/>
  <c r="D276" i="29"/>
  <c r="C417" i="103" s="1"/>
  <c r="F449" i="23"/>
  <c r="E449" i="23"/>
  <c r="D449" i="23"/>
  <c r="F448" i="23"/>
  <c r="E448" i="23"/>
  <c r="D448" i="23"/>
  <c r="F447" i="23"/>
  <c r="E447" i="23"/>
  <c r="D447" i="23"/>
  <c r="E103" i="12"/>
  <c r="F103" i="12"/>
  <c r="D103" i="12"/>
  <c r="F102" i="12"/>
  <c r="E102" i="12"/>
  <c r="D102" i="12"/>
  <c r="F101" i="12"/>
  <c r="E101" i="12"/>
  <c r="D101" i="12"/>
  <c r="F99" i="71"/>
  <c r="E99" i="71"/>
  <c r="D99" i="71"/>
  <c r="F98" i="71"/>
  <c r="E98" i="71"/>
  <c r="F97" i="71"/>
  <c r="E97" i="71"/>
  <c r="D97" i="71"/>
  <c r="E87" i="56"/>
  <c r="F87" i="56"/>
  <c r="D87" i="56"/>
  <c r="F86" i="56"/>
  <c r="E86" i="56"/>
  <c r="D86" i="56"/>
  <c r="F85" i="56"/>
  <c r="E85" i="56"/>
  <c r="D85" i="56"/>
  <c r="F80" i="46"/>
  <c r="E80" i="46"/>
  <c r="D80" i="46"/>
  <c r="F79" i="46"/>
  <c r="E79" i="46"/>
  <c r="D79" i="46"/>
  <c r="F78" i="46"/>
  <c r="E78" i="46"/>
  <c r="D78" i="46"/>
  <c r="F89" i="42"/>
  <c r="F88" i="42"/>
  <c r="E88" i="42"/>
  <c r="F94" i="40"/>
  <c r="E94" i="40"/>
  <c r="D94" i="40"/>
  <c r="F93" i="40"/>
  <c r="E93" i="40"/>
  <c r="D93" i="40"/>
  <c r="F92" i="40"/>
  <c r="E92" i="40"/>
  <c r="D92" i="40"/>
  <c r="F152" i="39"/>
  <c r="E152" i="39"/>
  <c r="D152" i="39"/>
  <c r="F151" i="39"/>
  <c r="E151" i="39"/>
  <c r="D151" i="39"/>
  <c r="F150" i="39"/>
  <c r="E150" i="39"/>
  <c r="D150" i="39"/>
  <c r="F143" i="21"/>
  <c r="E143" i="21"/>
  <c r="D143" i="21"/>
  <c r="F142" i="21"/>
  <c r="E142" i="21"/>
  <c r="D142" i="21"/>
  <c r="F141" i="21"/>
  <c r="E141" i="21"/>
  <c r="D141" i="21"/>
  <c r="F91" i="14"/>
  <c r="F90" i="14"/>
  <c r="F89" i="14"/>
  <c r="E89" i="14"/>
  <c r="F272" i="13"/>
  <c r="E272" i="13"/>
  <c r="D272" i="13"/>
  <c r="F271" i="13"/>
  <c r="E271" i="13"/>
  <c r="D271" i="13"/>
  <c r="F270" i="13"/>
  <c r="E270" i="13"/>
  <c r="D270" i="13"/>
  <c r="F684" i="10"/>
  <c r="E684" i="10"/>
  <c r="D684" i="10"/>
  <c r="F683" i="10"/>
  <c r="E683" i="10"/>
  <c r="D683" i="10"/>
  <c r="F682" i="10"/>
  <c r="E682" i="10"/>
  <c r="D682" i="10"/>
  <c r="F171" i="48"/>
  <c r="E171" i="48"/>
  <c r="D171" i="48"/>
  <c r="F170" i="48"/>
  <c r="E170" i="48"/>
  <c r="D170" i="48"/>
  <c r="F169" i="48"/>
  <c r="E169" i="48"/>
  <c r="D169" i="48"/>
  <c r="F88" i="35"/>
  <c r="E88" i="35"/>
  <c r="D88" i="35"/>
  <c r="F87" i="35"/>
  <c r="E87" i="35"/>
  <c r="D87" i="35"/>
  <c r="F86" i="35"/>
  <c r="E86" i="35"/>
  <c r="D86" i="35"/>
  <c r="F107" i="34"/>
  <c r="E107" i="34"/>
  <c r="D107" i="34"/>
  <c r="E106" i="34"/>
  <c r="E105" i="34"/>
  <c r="F105" i="34"/>
  <c r="D106" i="34"/>
  <c r="D105" i="34"/>
  <c r="F83" i="33"/>
  <c r="E83" i="33"/>
  <c r="D83" i="33"/>
  <c r="F82" i="33"/>
  <c r="E82" i="33"/>
  <c r="D82" i="33"/>
  <c r="F81" i="33"/>
  <c r="E81" i="33"/>
  <c r="D81" i="33"/>
  <c r="F122" i="32"/>
  <c r="E122" i="32"/>
  <c r="D122" i="32"/>
  <c r="F121" i="32"/>
  <c r="E121" i="32"/>
  <c r="D121" i="32"/>
  <c r="F120" i="32"/>
  <c r="E120" i="32"/>
  <c r="D120" i="32"/>
  <c r="E170" i="31"/>
  <c r="D170" i="31"/>
  <c r="F168" i="31"/>
  <c r="E168" i="31"/>
  <c r="D168" i="31"/>
  <c r="F161" i="30"/>
  <c r="E161" i="30"/>
  <c r="D161" i="30"/>
  <c r="F160" i="30"/>
  <c r="E160" i="30"/>
  <c r="D160" i="30"/>
  <c r="F159" i="30"/>
  <c r="E159" i="30"/>
  <c r="D159" i="30"/>
  <c r="F209" i="27"/>
  <c r="E209" i="27"/>
  <c r="D209" i="27"/>
  <c r="F208" i="27"/>
  <c r="E208" i="27"/>
  <c r="F207" i="27"/>
  <c r="E207" i="27"/>
  <c r="D207" i="27"/>
  <c r="F560" i="24"/>
  <c r="E560" i="24"/>
  <c r="D560" i="24"/>
  <c r="F558" i="24"/>
  <c r="E558" i="24"/>
  <c r="F85" i="41"/>
  <c r="E85" i="41"/>
  <c r="D85" i="41"/>
  <c r="F84" i="41"/>
  <c r="E84" i="41"/>
  <c r="D84" i="41"/>
  <c r="F83" i="41"/>
  <c r="E83" i="41"/>
  <c r="D83" i="41"/>
  <c r="F117" i="43"/>
  <c r="E117" i="43"/>
  <c r="D117" i="43"/>
  <c r="F116" i="43"/>
  <c r="E116" i="43"/>
  <c r="D116" i="43"/>
  <c r="F115" i="43"/>
  <c r="E115" i="43"/>
  <c r="D115" i="43"/>
  <c r="F508" i="102"/>
  <c r="E226" i="103" s="1"/>
  <c r="E508" i="102"/>
  <c r="D226" i="103" s="1"/>
  <c r="D508" i="102"/>
  <c r="C226" i="103" s="1"/>
  <c r="F507" i="102"/>
  <c r="E225" i="103" s="1"/>
  <c r="E507" i="102"/>
  <c r="D225" i="103" s="1"/>
  <c r="D507" i="102"/>
  <c r="C225" i="103" s="1"/>
  <c r="F506" i="102"/>
  <c r="E224" i="103" s="1"/>
  <c r="E506" i="102"/>
  <c r="D224" i="103" s="1"/>
  <c r="D506" i="102"/>
  <c r="C224" i="103" s="1"/>
  <c r="F97" i="101"/>
  <c r="E97" i="101"/>
  <c r="D97" i="101"/>
  <c r="F96" i="101"/>
  <c r="E96" i="101"/>
  <c r="D96" i="101"/>
  <c r="F95" i="101"/>
  <c r="E95" i="101"/>
  <c r="D95" i="101"/>
  <c r="E214" i="103"/>
  <c r="C214" i="103"/>
  <c r="D214" i="103"/>
  <c r="E213" i="103"/>
  <c r="D213" i="103"/>
  <c r="C213" i="103"/>
  <c r="E212" i="103"/>
  <c r="D212" i="103"/>
  <c r="C212" i="103"/>
  <c r="F85" i="99"/>
  <c r="E85" i="99"/>
  <c r="D85" i="99"/>
  <c r="F84" i="99"/>
  <c r="E84" i="99"/>
  <c r="D84" i="99"/>
  <c r="F83" i="99"/>
  <c r="E83" i="99"/>
  <c r="D83" i="99"/>
  <c r="F651" i="97"/>
  <c r="E651" i="97"/>
  <c r="D651" i="97"/>
  <c r="C202" i="103" s="1"/>
  <c r="C201" i="103"/>
  <c r="C200" i="103"/>
  <c r="F91" i="80"/>
  <c r="E91" i="80"/>
  <c r="D91" i="80"/>
  <c r="F90" i="80"/>
  <c r="E90" i="80"/>
  <c r="D90" i="80"/>
  <c r="E89" i="80"/>
  <c r="F89" i="80"/>
  <c r="D89" i="80"/>
  <c r="F921" i="93"/>
  <c r="E190" i="103" s="1"/>
  <c r="E921" i="93"/>
  <c r="D190" i="103" s="1"/>
  <c r="D921" i="93"/>
  <c r="C190" i="103" s="1"/>
  <c r="F920" i="93"/>
  <c r="E189" i="103" s="1"/>
  <c r="E920" i="93"/>
  <c r="D189" i="103" s="1"/>
  <c r="D920" i="93"/>
  <c r="C189" i="103" s="1"/>
  <c r="F919" i="93"/>
  <c r="E188" i="103" s="1"/>
  <c r="E919" i="93"/>
  <c r="D188" i="103" s="1"/>
  <c r="D919" i="93"/>
  <c r="C188" i="103" s="1"/>
  <c r="F202" i="92"/>
  <c r="E184" i="103" s="1"/>
  <c r="E202" i="92"/>
  <c r="D184" i="103" s="1"/>
  <c r="D202" i="92"/>
  <c r="C184" i="103" s="1"/>
  <c r="F201" i="92"/>
  <c r="E183" i="103" s="1"/>
  <c r="E201" i="92"/>
  <c r="D183" i="103" s="1"/>
  <c r="D201" i="92"/>
  <c r="C183" i="103" s="1"/>
  <c r="F200" i="92"/>
  <c r="E182" i="103" s="1"/>
  <c r="E200" i="92"/>
  <c r="D182" i="103" s="1"/>
  <c r="D200" i="92"/>
  <c r="C182" i="103" s="1"/>
  <c r="F216" i="91"/>
  <c r="E178" i="103" s="1"/>
  <c r="E216" i="91"/>
  <c r="D178" i="103" s="1"/>
  <c r="D216" i="91"/>
  <c r="C178" i="103" s="1"/>
  <c r="F215" i="91"/>
  <c r="E177" i="103" s="1"/>
  <c r="E215" i="91"/>
  <c r="D177" i="103" s="1"/>
  <c r="D215" i="91"/>
  <c r="C177" i="103" s="1"/>
  <c r="F214" i="91"/>
  <c r="E176" i="103" s="1"/>
  <c r="E214" i="91"/>
  <c r="D176" i="103" s="1"/>
  <c r="D214" i="91"/>
  <c r="C176" i="103" s="1"/>
  <c r="F91" i="90"/>
  <c r="E91" i="90"/>
  <c r="E90" i="90"/>
  <c r="D91" i="90"/>
  <c r="F90" i="90"/>
  <c r="D90" i="90"/>
  <c r="F89" i="90"/>
  <c r="E89" i="90"/>
  <c r="D89" i="90"/>
  <c r="F87" i="89"/>
  <c r="F89" i="89"/>
  <c r="E89" i="89"/>
  <c r="D89" i="89"/>
  <c r="F88" i="89"/>
  <c r="E88" i="89"/>
  <c r="D88" i="89"/>
  <c r="E87" i="89"/>
  <c r="D87" i="89"/>
  <c r="F480" i="88"/>
  <c r="E160" i="103" s="1"/>
  <c r="E480" i="88"/>
  <c r="D160" i="103" s="1"/>
  <c r="D480" i="88"/>
  <c r="C160" i="103" s="1"/>
  <c r="F479" i="88"/>
  <c r="E159" i="103" s="1"/>
  <c r="E479" i="88"/>
  <c r="D159" i="103" s="1"/>
  <c r="D479" i="88"/>
  <c r="C159" i="103" s="1"/>
  <c r="F478" i="88"/>
  <c r="E158" i="103" s="1"/>
  <c r="E478" i="88"/>
  <c r="D158" i="103" s="1"/>
  <c r="D478" i="88"/>
  <c r="C158" i="103" s="1"/>
  <c r="D87" i="79"/>
  <c r="F86" i="79"/>
  <c r="E86" i="79"/>
  <c r="D86" i="79"/>
  <c r="F85" i="79"/>
  <c r="E85" i="79"/>
  <c r="D85" i="79"/>
  <c r="F87" i="79"/>
  <c r="E87" i="79"/>
  <c r="E84" i="78"/>
  <c r="D84" i="78"/>
  <c r="F83" i="78"/>
  <c r="E83" i="78"/>
  <c r="D83" i="78"/>
  <c r="F82" i="78"/>
  <c r="E82" i="78"/>
  <c r="D82" i="78"/>
  <c r="F90" i="77"/>
  <c r="E90" i="77"/>
  <c r="D90" i="77"/>
  <c r="F89" i="77"/>
  <c r="E89" i="77"/>
  <c r="D89" i="77"/>
  <c r="F88" i="77"/>
  <c r="E88" i="77"/>
  <c r="D88" i="77"/>
  <c r="F85" i="76"/>
  <c r="E85" i="76"/>
  <c r="D85" i="76"/>
  <c r="F84" i="76"/>
  <c r="E84" i="76"/>
  <c r="D84" i="76"/>
  <c r="F83" i="76"/>
  <c r="E83" i="76"/>
  <c r="D83" i="76"/>
  <c r="F82" i="75"/>
  <c r="E82" i="75"/>
  <c r="D82" i="75"/>
  <c r="F81" i="75"/>
  <c r="E81" i="75"/>
  <c r="D81" i="75"/>
  <c r="F80" i="75"/>
  <c r="E80" i="75"/>
  <c r="D80" i="75"/>
  <c r="F209" i="72"/>
  <c r="E209" i="72"/>
  <c r="D209" i="72"/>
  <c r="F208" i="72"/>
  <c r="E208" i="72"/>
  <c r="D208" i="72"/>
  <c r="F207" i="72"/>
  <c r="E207" i="72"/>
  <c r="D207" i="72"/>
  <c r="F482" i="70"/>
  <c r="E482" i="70"/>
  <c r="D482" i="70"/>
  <c r="F481" i="70"/>
  <c r="E481" i="70"/>
  <c r="D481" i="70"/>
  <c r="F480" i="70"/>
  <c r="E480" i="70"/>
  <c r="D480" i="70"/>
  <c r="F178" i="63"/>
  <c r="E178" i="63"/>
  <c r="D178" i="63"/>
  <c r="F177" i="63"/>
  <c r="E177" i="63"/>
  <c r="D177" i="63"/>
  <c r="F176" i="63"/>
  <c r="E176" i="63"/>
  <c r="D176" i="63"/>
  <c r="F684" i="20"/>
  <c r="E106" i="103" s="1"/>
  <c r="E684" i="20"/>
  <c r="D106" i="103" s="1"/>
  <c r="D684" i="20"/>
  <c r="C106" i="103" s="1"/>
  <c r="F683" i="20"/>
  <c r="E105" i="103" s="1"/>
  <c r="E683" i="20"/>
  <c r="D105" i="103" s="1"/>
  <c r="D683" i="20"/>
  <c r="C105" i="103" s="1"/>
  <c r="F682" i="20"/>
  <c r="E104" i="103" s="1"/>
  <c r="E682" i="20"/>
  <c r="D104" i="103" s="1"/>
  <c r="D682" i="20"/>
  <c r="C104" i="103" s="1"/>
  <c r="F98" i="18"/>
  <c r="F124" i="18"/>
  <c r="E124" i="18"/>
  <c r="D124" i="18"/>
  <c r="F123" i="18"/>
  <c r="E123" i="18"/>
  <c r="D123" i="18"/>
  <c r="F122" i="18"/>
  <c r="E122" i="18"/>
  <c r="D122" i="18"/>
  <c r="F99" i="15"/>
  <c r="E99" i="15"/>
  <c r="D99" i="15"/>
  <c r="F98" i="15"/>
  <c r="E98" i="15"/>
  <c r="D98" i="15"/>
  <c r="F97" i="15"/>
  <c r="E97" i="15"/>
  <c r="D97" i="15"/>
  <c r="F1556" i="9"/>
  <c r="E88" i="103" s="1"/>
  <c r="E1556" i="9"/>
  <c r="D88" i="103" s="1"/>
  <c r="D1556" i="9"/>
  <c r="C88" i="103" s="1"/>
  <c r="F1555" i="9"/>
  <c r="E87" i="103" s="1"/>
  <c r="E1555" i="9"/>
  <c r="D87" i="103" s="1"/>
  <c r="D1555" i="9"/>
  <c r="C87" i="103" s="1"/>
  <c r="F1554" i="9"/>
  <c r="E86" i="103" s="1"/>
  <c r="E1554" i="9"/>
  <c r="D86" i="103" s="1"/>
  <c r="D1554" i="9"/>
  <c r="C86" i="103" s="1"/>
  <c r="F848" i="7"/>
  <c r="E82" i="103" s="1"/>
  <c r="E848" i="7"/>
  <c r="D82" i="103" s="1"/>
  <c r="D848" i="7"/>
  <c r="C82" i="103" s="1"/>
  <c r="F847" i="7"/>
  <c r="E81" i="103" s="1"/>
  <c r="E847" i="7"/>
  <c r="D81" i="103" s="1"/>
  <c r="D847" i="7"/>
  <c r="C81" i="103" s="1"/>
  <c r="F846" i="7"/>
  <c r="E80" i="103" s="1"/>
  <c r="E846" i="7"/>
  <c r="D80" i="103" s="1"/>
  <c r="D846" i="7"/>
  <c r="C80" i="103" s="1"/>
  <c r="F88" i="64"/>
  <c r="E76" i="103" s="1"/>
  <c r="E88" i="64"/>
  <c r="D76" i="103" s="1"/>
  <c r="D88" i="64"/>
  <c r="C76" i="103" s="1"/>
  <c r="F87" i="64"/>
  <c r="E75" i="103" s="1"/>
  <c r="E87" i="64"/>
  <c r="D75" i="103" s="1"/>
  <c r="D87" i="64"/>
  <c r="C75" i="103" s="1"/>
  <c r="F86" i="64"/>
  <c r="E74" i="103" s="1"/>
  <c r="E86" i="64"/>
  <c r="D74" i="103" s="1"/>
  <c r="D86" i="64"/>
  <c r="C74" i="103" s="1"/>
  <c r="F541" i="5"/>
  <c r="E70" i="103" s="1"/>
  <c r="D70" i="103"/>
  <c r="D541" i="5"/>
  <c r="C70" i="103" s="1"/>
  <c r="F540" i="5"/>
  <c r="E69" i="103" s="1"/>
  <c r="D69" i="103"/>
  <c r="D540" i="5"/>
  <c r="C69" i="103" s="1"/>
  <c r="F539" i="5"/>
  <c r="E68" i="103" s="1"/>
  <c r="E539" i="5"/>
  <c r="D68" i="103" s="1"/>
  <c r="D539" i="5"/>
  <c r="C68" i="103" s="1"/>
  <c r="F1211" i="4"/>
  <c r="E64" i="103" s="1"/>
  <c r="E1211" i="4"/>
  <c r="D64" i="103" s="1"/>
  <c r="D1211" i="4"/>
  <c r="C64" i="103" s="1"/>
  <c r="D1210" i="4"/>
  <c r="C63" i="103" s="1"/>
  <c r="F1210" i="4"/>
  <c r="E63" i="103" s="1"/>
  <c r="E1210" i="4"/>
  <c r="D63" i="103" s="1"/>
  <c r="F1209" i="4"/>
  <c r="E62" i="103" s="1"/>
  <c r="E1209" i="4"/>
  <c r="D62" i="103" s="1"/>
  <c r="D1209" i="4"/>
  <c r="C62" i="103" s="1"/>
  <c r="F346" i="62"/>
  <c r="E58" i="103" s="1"/>
  <c r="E346" i="62"/>
  <c r="D58" i="103" s="1"/>
  <c r="D346" i="62"/>
  <c r="C58" i="103" s="1"/>
  <c r="E345" i="62"/>
  <c r="D57" i="103" s="1"/>
  <c r="D345" i="62"/>
  <c r="C57" i="103" s="1"/>
  <c r="F345" i="62"/>
  <c r="E57" i="103" s="1"/>
  <c r="F344" i="62"/>
  <c r="E56" i="103" s="1"/>
  <c r="E344" i="62"/>
  <c r="D56" i="103" s="1"/>
  <c r="D344" i="62"/>
  <c r="C56" i="103" s="1"/>
  <c r="F714" i="3"/>
  <c r="E52" i="103" s="1"/>
  <c r="E714" i="3"/>
  <c r="D52" i="103" s="1"/>
  <c r="D714" i="3"/>
  <c r="C52" i="103" s="1"/>
  <c r="F713" i="3"/>
  <c r="E51" i="103" s="1"/>
  <c r="E713" i="3"/>
  <c r="D51" i="103" s="1"/>
  <c r="D713" i="3"/>
  <c r="C51" i="103" s="1"/>
  <c r="F712" i="3"/>
  <c r="E50" i="103" s="1"/>
  <c r="E712" i="3"/>
  <c r="D50" i="103" s="1"/>
  <c r="D712" i="3"/>
  <c r="C50" i="103" s="1"/>
  <c r="F288" i="22"/>
  <c r="E288" i="22"/>
  <c r="D288" i="22"/>
  <c r="F287" i="22"/>
  <c r="E287" i="22"/>
  <c r="D287" i="22"/>
  <c r="F286" i="22"/>
  <c r="E286" i="22"/>
  <c r="D286" i="22"/>
  <c r="F135" i="19"/>
  <c r="E135" i="19"/>
  <c r="D135" i="19"/>
  <c r="F134" i="19"/>
  <c r="E134" i="19"/>
  <c r="D134" i="19"/>
  <c r="F133" i="19"/>
  <c r="E133" i="19"/>
  <c r="D133" i="19"/>
  <c r="D134" i="17"/>
  <c r="F133" i="17"/>
  <c r="E133" i="17"/>
  <c r="F134" i="17"/>
  <c r="E134" i="17"/>
  <c r="D133" i="17"/>
  <c r="F132" i="17"/>
  <c r="E132" i="17"/>
  <c r="D132" i="17"/>
  <c r="F110" i="16"/>
  <c r="E110" i="16"/>
  <c r="D110" i="16"/>
  <c r="F109" i="16"/>
  <c r="E109" i="16"/>
  <c r="D109" i="16"/>
  <c r="F108" i="16"/>
  <c r="E108" i="16"/>
  <c r="D108" i="16"/>
  <c r="F75" i="55"/>
  <c r="E75" i="55"/>
  <c r="D75" i="55"/>
  <c r="F74" i="55"/>
  <c r="E74" i="55"/>
  <c r="D74" i="55"/>
  <c r="F73" i="55"/>
  <c r="E73" i="55"/>
  <c r="D73" i="55"/>
  <c r="D206" i="54"/>
  <c r="C16" i="103" s="1"/>
  <c r="F205" i="54"/>
  <c r="E15" i="103" s="1"/>
  <c r="E205" i="54"/>
  <c r="D15" i="103" s="1"/>
  <c r="D205" i="54"/>
  <c r="C15" i="103" s="1"/>
  <c r="F204" i="54"/>
  <c r="E14" i="103" s="1"/>
  <c r="E204" i="54"/>
  <c r="D14" i="103" s="1"/>
  <c r="D204" i="54"/>
  <c r="C14" i="103" s="1"/>
  <c r="F206" i="54"/>
  <c r="E16" i="103" s="1"/>
  <c r="E206" i="54"/>
  <c r="D16" i="103" s="1"/>
  <c r="D125" i="53"/>
  <c r="C10" i="103" s="1"/>
  <c r="F124" i="53"/>
  <c r="E9" i="103" s="1"/>
  <c r="E124" i="53"/>
  <c r="D9" i="103" s="1"/>
  <c r="D124" i="53"/>
  <c r="C9" i="103" s="1"/>
  <c r="F123" i="53"/>
  <c r="E8" i="103" s="1"/>
  <c r="E123" i="53"/>
  <c r="D8" i="103" s="1"/>
  <c r="D123" i="53"/>
  <c r="C8" i="103" s="1"/>
  <c r="F125" i="53"/>
  <c r="E10" i="103" s="1"/>
  <c r="E125" i="53"/>
  <c r="D10" i="103" s="1"/>
  <c r="F133" i="52"/>
  <c r="E4" i="103" s="1"/>
  <c r="E133" i="52"/>
  <c r="D4" i="103" s="1"/>
  <c r="D133" i="52"/>
  <c r="C4" i="103" s="1"/>
  <c r="F132" i="52"/>
  <c r="E3" i="103" s="1"/>
  <c r="E132" i="52"/>
  <c r="D3" i="103" s="1"/>
  <c r="D132" i="52"/>
  <c r="C3" i="103" s="1"/>
  <c r="F131" i="52"/>
  <c r="E131" i="52"/>
  <c r="D131" i="52"/>
  <c r="C2" i="103" s="1"/>
  <c r="E18" i="81"/>
  <c r="E17" i="103" l="1"/>
  <c r="E420" i="103"/>
  <c r="D486" i="103"/>
  <c r="I486" i="103" s="1"/>
  <c r="C486" i="103"/>
  <c r="E134" i="52"/>
  <c r="E486" i="103"/>
  <c r="F134" i="52"/>
  <c r="D134" i="52"/>
  <c r="C17" i="103"/>
  <c r="C185" i="103"/>
  <c r="C5" i="103"/>
  <c r="D17" i="103"/>
  <c r="D185" i="103"/>
  <c r="F97" i="60"/>
  <c r="F88" i="56"/>
  <c r="C11" i="103"/>
  <c r="D71" i="103"/>
  <c r="D86" i="41"/>
  <c r="D273" i="13"/>
  <c r="E88" i="56"/>
  <c r="D11" i="103"/>
  <c r="E71" i="103"/>
  <c r="D81" i="46"/>
  <c r="C77" i="103"/>
  <c r="E185" i="103"/>
  <c r="D5" i="103"/>
  <c r="E11" i="103"/>
  <c r="C53" i="103"/>
  <c r="E5" i="103"/>
  <c r="D77" i="103"/>
  <c r="C71" i="103"/>
  <c r="D53" i="103"/>
  <c r="I53" i="103" s="1"/>
  <c r="D289" i="22"/>
  <c r="E53" i="103"/>
  <c r="E77" i="103"/>
  <c r="D420" i="103"/>
  <c r="H420" i="103" s="1"/>
  <c r="C420" i="103"/>
  <c r="E498" i="103"/>
  <c r="D498" i="103"/>
  <c r="I498" i="103" s="1"/>
  <c r="C227" i="103"/>
  <c r="D227" i="103"/>
  <c r="E227" i="103"/>
  <c r="D215" i="103"/>
  <c r="C215" i="103"/>
  <c r="E215" i="103"/>
  <c r="C203" i="103"/>
  <c r="D191" i="103"/>
  <c r="C191" i="103"/>
  <c r="E191" i="103"/>
  <c r="C179" i="103"/>
  <c r="E179" i="103"/>
  <c r="D179" i="103"/>
  <c r="I179" i="103" s="1"/>
  <c r="C161" i="103"/>
  <c r="D161" i="103"/>
  <c r="E161" i="103"/>
  <c r="C107" i="103"/>
  <c r="D107" i="103"/>
  <c r="E107" i="103"/>
  <c r="D89" i="103"/>
  <c r="E89" i="103"/>
  <c r="C89" i="103"/>
  <c r="C83" i="103"/>
  <c r="D83" i="103"/>
  <c r="E83" i="103"/>
  <c r="C59" i="103"/>
  <c r="D59" i="103"/>
  <c r="I59" i="103" s="1"/>
  <c r="E59" i="103"/>
  <c r="C65" i="103"/>
  <c r="D65" i="103"/>
  <c r="E65" i="103"/>
  <c r="D456" i="103"/>
  <c r="I456" i="103" s="1"/>
  <c r="E456" i="103"/>
  <c r="F868" i="57"/>
  <c r="E216" i="73"/>
  <c r="F216" i="73"/>
  <c r="E270" i="1"/>
  <c r="F270" i="1"/>
  <c r="D270" i="1"/>
  <c r="D126" i="69"/>
  <c r="E126" i="69"/>
  <c r="F126" i="69"/>
  <c r="F278" i="67"/>
  <c r="E278" i="67"/>
  <c r="D278" i="67"/>
  <c r="F87" i="66"/>
  <c r="E87" i="66"/>
  <c r="D87" i="66"/>
  <c r="D97" i="60"/>
  <c r="E97" i="60"/>
  <c r="F315" i="58"/>
  <c r="E315" i="58"/>
  <c r="E868" i="57"/>
  <c r="E92" i="51"/>
  <c r="F92" i="51"/>
  <c r="D92" i="51"/>
  <c r="E171" i="50"/>
  <c r="F171" i="50"/>
  <c r="D171" i="50"/>
  <c r="E131" i="47"/>
  <c r="F131" i="47"/>
  <c r="D131" i="47"/>
  <c r="E90" i="45"/>
  <c r="F90" i="45"/>
  <c r="D90" i="45"/>
  <c r="E398" i="28"/>
  <c r="F398" i="28"/>
  <c r="F279" i="29"/>
  <c r="E279" i="29"/>
  <c r="D279" i="29"/>
  <c r="E450" i="23"/>
  <c r="F450" i="23"/>
  <c r="D450" i="23"/>
  <c r="E104" i="12"/>
  <c r="F104" i="12"/>
  <c r="D104" i="12"/>
  <c r="E100" i="71"/>
  <c r="F100" i="71"/>
  <c r="D88" i="56"/>
  <c r="E81" i="46"/>
  <c r="F81" i="46"/>
  <c r="D95" i="40"/>
  <c r="F95" i="40"/>
  <c r="E95" i="40"/>
  <c r="F153" i="39"/>
  <c r="E153" i="39"/>
  <c r="D153" i="39"/>
  <c r="E144" i="21"/>
  <c r="F144" i="21"/>
  <c r="D144" i="21"/>
  <c r="E92" i="14"/>
  <c r="F92" i="14"/>
  <c r="D92" i="14"/>
  <c r="E273" i="13"/>
  <c r="F273" i="13"/>
  <c r="E685" i="10"/>
  <c r="F685" i="10"/>
  <c r="D685" i="10"/>
  <c r="E172" i="48"/>
  <c r="F172" i="48"/>
  <c r="D172" i="48"/>
  <c r="E89" i="35"/>
  <c r="D89" i="35"/>
  <c r="F89" i="35"/>
  <c r="E108" i="34"/>
  <c r="F108" i="34"/>
  <c r="D108" i="34"/>
  <c r="E84" i="33"/>
  <c r="F84" i="33"/>
  <c r="D84" i="33"/>
  <c r="E171" i="31"/>
  <c r="F171" i="31"/>
  <c r="D171" i="31"/>
  <c r="E162" i="30"/>
  <c r="F162" i="30"/>
  <c r="D162" i="30"/>
  <c r="F210" i="27"/>
  <c r="E210" i="27"/>
  <c r="E561" i="24"/>
  <c r="F561" i="24"/>
  <c r="E86" i="41"/>
  <c r="F86" i="41"/>
  <c r="E118" i="43"/>
  <c r="F118" i="43"/>
  <c r="D118" i="43"/>
  <c r="F509" i="102"/>
  <c r="E509" i="102"/>
  <c r="D509" i="102"/>
  <c r="E98" i="101"/>
  <c r="F98" i="101"/>
  <c r="D98" i="101"/>
  <c r="E86" i="99"/>
  <c r="F86" i="99"/>
  <c r="D86" i="99"/>
  <c r="E652" i="97"/>
  <c r="F652" i="97"/>
  <c r="D652" i="97"/>
  <c r="F92" i="80"/>
  <c r="E92" i="80"/>
  <c r="F922" i="93"/>
  <c r="E922" i="93"/>
  <c r="D922" i="93"/>
  <c r="E203" i="92"/>
  <c r="F203" i="92"/>
  <c r="D203" i="92"/>
  <c r="E217" i="91"/>
  <c r="F217" i="91"/>
  <c r="D217" i="91"/>
  <c r="F92" i="90"/>
  <c r="E92" i="90"/>
  <c r="D92" i="90"/>
  <c r="E90" i="89"/>
  <c r="F90" i="89"/>
  <c r="D90" i="89"/>
  <c r="E481" i="88"/>
  <c r="F481" i="88"/>
  <c r="D481" i="88"/>
  <c r="E88" i="79"/>
  <c r="F88" i="79"/>
  <c r="D88" i="79"/>
  <c r="D85" i="78"/>
  <c r="E85" i="78"/>
  <c r="E91" i="77"/>
  <c r="F91" i="77"/>
  <c r="D91" i="77"/>
  <c r="E86" i="76"/>
  <c r="F86" i="76"/>
  <c r="D86" i="76"/>
  <c r="E83" i="75"/>
  <c r="F83" i="75"/>
  <c r="D83" i="75"/>
  <c r="E210" i="72"/>
  <c r="F210" i="72"/>
  <c r="D210" i="72"/>
  <c r="E483" i="70"/>
  <c r="F483" i="70"/>
  <c r="D483" i="70"/>
  <c r="E179" i="63"/>
  <c r="F179" i="63"/>
  <c r="D179" i="63"/>
  <c r="E685" i="20"/>
  <c r="F685" i="20"/>
  <c r="D685" i="20"/>
  <c r="E125" i="18"/>
  <c r="F125" i="18"/>
  <c r="D125" i="18"/>
  <c r="E100" i="15"/>
  <c r="F100" i="15"/>
  <c r="D100" i="15"/>
  <c r="F1557" i="9"/>
  <c r="E1557" i="9"/>
  <c r="D1557" i="9"/>
  <c r="E849" i="7"/>
  <c r="F849" i="7"/>
  <c r="D849" i="7"/>
  <c r="D89" i="64"/>
  <c r="E89" i="64"/>
  <c r="F89" i="64"/>
  <c r="D542" i="5"/>
  <c r="E542" i="5"/>
  <c r="F542" i="5"/>
  <c r="E1212" i="4"/>
  <c r="F1212" i="4"/>
  <c r="D1212" i="4"/>
  <c r="F347" i="62"/>
  <c r="E347" i="62"/>
  <c r="D347" i="62"/>
  <c r="F715" i="3"/>
  <c r="D715" i="3"/>
  <c r="E715" i="3"/>
  <c r="F289" i="22"/>
  <c r="E289" i="22"/>
  <c r="F136" i="19"/>
  <c r="E136" i="19"/>
  <c r="D136" i="19"/>
  <c r="F135" i="17"/>
  <c r="E135" i="17"/>
  <c r="D135" i="17"/>
  <c r="E111" i="16"/>
  <c r="F111" i="16"/>
  <c r="D111" i="16"/>
  <c r="D76" i="55"/>
  <c r="E76" i="55"/>
  <c r="F76" i="55"/>
  <c r="F207" i="54"/>
  <c r="E207" i="54"/>
  <c r="D207" i="54"/>
  <c r="F126" i="53"/>
  <c r="E126" i="53"/>
  <c r="D126" i="53"/>
  <c r="D48" i="25"/>
  <c r="F48" i="25"/>
  <c r="Q48" i="25"/>
  <c r="I669" i="103" l="1"/>
  <c r="I672" i="103"/>
  <c r="J32" i="59"/>
  <c r="G895" i="93"/>
  <c r="G190" i="91"/>
  <c r="G92" i="32"/>
  <c r="F1530" i="9"/>
  <c r="G1530" i="9"/>
  <c r="F1184" i="4"/>
  <c r="F39" i="25"/>
  <c r="D39" i="25"/>
  <c r="J39" i="25"/>
  <c r="G53" i="102"/>
  <c r="I39" i="25" s="1"/>
  <c r="C2" i="102"/>
  <c r="F38" i="25"/>
  <c r="D38" i="25"/>
  <c r="G71" i="101"/>
  <c r="J38" i="25" s="1"/>
  <c r="F71" i="101"/>
  <c r="G48" i="101"/>
  <c r="I38" i="25" s="1"/>
  <c r="G41" i="101"/>
  <c r="G38" i="25" s="1"/>
  <c r="C2" i="101"/>
  <c r="F37" i="25"/>
  <c r="D37" i="25"/>
  <c r="J37" i="25"/>
  <c r="G52" i="100"/>
  <c r="I37" i="25" s="1"/>
  <c r="C2" i="100"/>
  <c r="F36" i="25"/>
  <c r="D36" i="25"/>
  <c r="G59" i="99"/>
  <c r="J36" i="25" s="1"/>
  <c r="F59" i="99"/>
  <c r="G48" i="99"/>
  <c r="I36" i="25" s="1"/>
  <c r="G41" i="99"/>
  <c r="G36" i="25" s="1"/>
  <c r="C2" i="99"/>
  <c r="F91" i="25"/>
  <c r="D91" i="25"/>
  <c r="D405" i="100" l="1"/>
  <c r="D407" i="100" s="1"/>
  <c r="I675" i="103"/>
  <c r="G37" i="25"/>
  <c r="K37" i="25" s="1"/>
  <c r="L37" i="25" s="1"/>
  <c r="K38" i="25"/>
  <c r="L38" i="25" s="1"/>
  <c r="D76" i="101"/>
  <c r="D78" i="101" s="1"/>
  <c r="D487" i="102"/>
  <c r="D489" i="102" s="1"/>
  <c r="G39" i="25"/>
  <c r="K39" i="25" s="1"/>
  <c r="L39" i="25" s="1"/>
  <c r="D64" i="99"/>
  <c r="D66" i="99" s="1"/>
  <c r="K36" i="25"/>
  <c r="L36" i="25" s="1"/>
  <c r="J91" i="25"/>
  <c r="G51" i="98"/>
  <c r="I91" i="25" s="1"/>
  <c r="G38" i="98"/>
  <c r="D20" i="98"/>
  <c r="C2" i="98"/>
  <c r="G128" i="57"/>
  <c r="G54" i="86"/>
  <c r="G80" i="73"/>
  <c r="G63" i="74"/>
  <c r="G113" i="57"/>
  <c r="I25" i="59"/>
  <c r="I32" i="59" s="1"/>
  <c r="F90" i="25"/>
  <c r="D90" i="25"/>
  <c r="F55" i="96"/>
  <c r="F183" i="27"/>
  <c r="G183" i="27"/>
  <c r="D20" i="56"/>
  <c r="E18" i="56"/>
  <c r="D20" i="42"/>
  <c r="E18" i="42"/>
  <c r="D20" i="40"/>
  <c r="E18" i="40"/>
  <c r="D20" i="21"/>
  <c r="D20" i="14"/>
  <c r="D20" i="13"/>
  <c r="D20" i="10"/>
  <c r="E18" i="41"/>
  <c r="F183" i="72"/>
  <c r="F456" i="70"/>
  <c r="G456" i="70"/>
  <c r="D234" i="98" l="1"/>
  <c r="D236" i="98" s="1"/>
  <c r="Q91" i="25"/>
  <c r="G91" i="25"/>
  <c r="D277" i="22"/>
  <c r="E18" i="22"/>
  <c r="D124" i="19"/>
  <c r="E18" i="19"/>
  <c r="D123" i="17"/>
  <c r="E18" i="17"/>
  <c r="D99" i="16"/>
  <c r="E18" i="16"/>
  <c r="D195" i="54"/>
  <c r="E18" i="54"/>
  <c r="D114" i="53"/>
  <c r="E18" i="53"/>
  <c r="E18" i="52"/>
  <c r="G61" i="74"/>
  <c r="G62" i="81"/>
  <c r="K91" i="25" l="1"/>
  <c r="Q35" i="25"/>
  <c r="F35" i="25"/>
  <c r="D35" i="25"/>
  <c r="J35" i="25"/>
  <c r="G54" i="97"/>
  <c r="I35" i="25" s="1"/>
  <c r="G47" i="97"/>
  <c r="C2" i="97"/>
  <c r="G35" i="25" l="1"/>
  <c r="D630" i="97"/>
  <c r="D632" i="97" s="1"/>
  <c r="L91" i="25"/>
  <c r="K35" i="25"/>
  <c r="L35" i="25" s="1"/>
  <c r="G55" i="96"/>
  <c r="J90" i="25" s="1"/>
  <c r="G47" i="96"/>
  <c r="I90" i="25" s="1"/>
  <c r="D20" i="96"/>
  <c r="Q90" i="25" s="1"/>
  <c r="C2" i="96"/>
  <c r="G90" i="25" l="1"/>
  <c r="D60" i="96"/>
  <c r="D62" i="96" s="1"/>
  <c r="F422" i="23"/>
  <c r="G422" i="23"/>
  <c r="D82" i="25"/>
  <c r="M116" i="25"/>
  <c r="G133" i="73"/>
  <c r="G185" i="73" s="1"/>
  <c r="G40" i="50"/>
  <c r="G145" i="50"/>
  <c r="G143" i="31"/>
  <c r="D215" i="73" l="1"/>
  <c r="C497" i="103" s="1"/>
  <c r="K90" i="25"/>
  <c r="J33" i="25"/>
  <c r="G54" i="78"/>
  <c r="G55" i="78"/>
  <c r="G56" i="78"/>
  <c r="G57" i="78"/>
  <c r="G53" i="78"/>
  <c r="G152" i="63"/>
  <c r="G43" i="27"/>
  <c r="G59" i="24"/>
  <c r="Q33" i="25"/>
  <c r="F33" i="25"/>
  <c r="D33" i="25"/>
  <c r="G54" i="93"/>
  <c r="G47" i="93"/>
  <c r="C2" i="93"/>
  <c r="Q32" i="25"/>
  <c r="F32" i="25"/>
  <c r="D32" i="25"/>
  <c r="J32" i="25"/>
  <c r="G50" i="92"/>
  <c r="I32" i="25" s="1"/>
  <c r="G43" i="92"/>
  <c r="G32" i="25" s="1"/>
  <c r="C2" i="92"/>
  <c r="Q31" i="25"/>
  <c r="F31" i="25"/>
  <c r="D31" i="25"/>
  <c r="J31" i="25"/>
  <c r="G51" i="91"/>
  <c r="I31" i="25" s="1"/>
  <c r="G44" i="91"/>
  <c r="C2" i="91"/>
  <c r="G58" i="78" l="1"/>
  <c r="F84" i="78"/>
  <c r="F85" i="78" s="1"/>
  <c r="I33" i="25"/>
  <c r="D900" i="93"/>
  <c r="D902" i="93" s="1"/>
  <c r="G31" i="25"/>
  <c r="D195" i="91"/>
  <c r="D197" i="91" s="1"/>
  <c r="L90" i="25"/>
  <c r="G33" i="25"/>
  <c r="K32" i="25"/>
  <c r="L32" i="25" s="1"/>
  <c r="D181" i="92"/>
  <c r="D183" i="92" s="1"/>
  <c r="K31" i="25"/>
  <c r="L31" i="25" s="1"/>
  <c r="Q30" i="25"/>
  <c r="F30" i="25"/>
  <c r="D30" i="25"/>
  <c r="G65" i="90"/>
  <c r="J30" i="25" s="1"/>
  <c r="G49" i="90"/>
  <c r="I30" i="25" s="1"/>
  <c r="G42" i="90"/>
  <c r="G30" i="25" s="1"/>
  <c r="C2" i="90"/>
  <c r="Q29" i="25"/>
  <c r="F29" i="25"/>
  <c r="D29" i="25"/>
  <c r="G63" i="89"/>
  <c r="J29" i="25" s="1"/>
  <c r="G46" i="89"/>
  <c r="I29" i="25" s="1"/>
  <c r="G39" i="89"/>
  <c r="C2" i="89"/>
  <c r="Q28" i="25"/>
  <c r="F28" i="25"/>
  <c r="D28" i="25"/>
  <c r="J28" i="25"/>
  <c r="G53" i="88"/>
  <c r="I28" i="25" s="1"/>
  <c r="C2" i="88"/>
  <c r="F321" i="62"/>
  <c r="G28" i="25" l="1"/>
  <c r="K28" i="25" s="1"/>
  <c r="L28" i="25" s="1"/>
  <c r="D459" i="88"/>
  <c r="D461" i="88" s="1"/>
  <c r="K33" i="25"/>
  <c r="L33" i="25" s="1"/>
  <c r="D70" i="90"/>
  <c r="D72" i="90" s="1"/>
  <c r="K30" i="25"/>
  <c r="L30" i="25" s="1"/>
  <c r="D68" i="89"/>
  <c r="D70" i="89" s="1"/>
  <c r="G29" i="25"/>
  <c r="K29" i="25" s="1"/>
  <c r="L29" i="25" s="1"/>
  <c r="F89" i="25"/>
  <c r="D89" i="25"/>
  <c r="G68" i="87" l="1"/>
  <c r="G52" i="87"/>
  <c r="G38" i="87"/>
  <c r="D20" i="87"/>
  <c r="E18" i="87"/>
  <c r="C2" i="87"/>
  <c r="G58" i="81"/>
  <c r="G51" i="86"/>
  <c r="G65" i="27"/>
  <c r="G98" i="58"/>
  <c r="G64" i="27"/>
  <c r="E18" i="43"/>
  <c r="G55" i="74"/>
  <c r="D135" i="74" s="1"/>
  <c r="F88" i="25"/>
  <c r="D88" i="25"/>
  <c r="G50" i="86"/>
  <c r="C502" i="103" l="1"/>
  <c r="C504" i="103" s="1"/>
  <c r="D137" i="74"/>
  <c r="D558" i="86"/>
  <c r="G138" i="86"/>
  <c r="D73" i="87"/>
  <c r="J89" i="25"/>
  <c r="Q89" i="25"/>
  <c r="G89" i="25"/>
  <c r="D75" i="87"/>
  <c r="I89" i="25"/>
  <c r="J88" i="25"/>
  <c r="G88" i="25"/>
  <c r="E18" i="86"/>
  <c r="D20" i="86" s="1"/>
  <c r="C2" i="86"/>
  <c r="G95" i="57"/>
  <c r="G95" i="58"/>
  <c r="G65" i="73"/>
  <c r="G94" i="57"/>
  <c r="G93" i="57"/>
  <c r="G64" i="73"/>
  <c r="F104" i="85"/>
  <c r="E104" i="85"/>
  <c r="G103" i="85"/>
  <c r="G102" i="85"/>
  <c r="G101" i="85"/>
  <c r="G100" i="85"/>
  <c r="G99" i="85"/>
  <c r="G98" i="85"/>
  <c r="G97" i="85"/>
  <c r="G96" i="85"/>
  <c r="B112" i="85" s="1"/>
  <c r="C112" i="85" s="1"/>
  <c r="G95" i="85"/>
  <c r="G94" i="85"/>
  <c r="G93" i="85"/>
  <c r="G92" i="85"/>
  <c r="G91" i="85"/>
  <c r="G90" i="85"/>
  <c r="G89" i="85"/>
  <c r="G88" i="85"/>
  <c r="G87" i="85"/>
  <c r="G86" i="85"/>
  <c r="G85" i="85"/>
  <c r="G84" i="85"/>
  <c r="G83" i="85"/>
  <c r="G82" i="85"/>
  <c r="G81" i="85"/>
  <c r="G80" i="85"/>
  <c r="G79" i="85"/>
  <c r="G78" i="85"/>
  <c r="G77" i="85"/>
  <c r="G76" i="85"/>
  <c r="G75" i="85"/>
  <c r="B110" i="85" s="1"/>
  <c r="G74" i="85"/>
  <c r="G73" i="85"/>
  <c r="G72" i="85"/>
  <c r="G71" i="85"/>
  <c r="G70" i="85"/>
  <c r="G69" i="85"/>
  <c r="G68" i="85"/>
  <c r="G67" i="85"/>
  <c r="G66" i="85"/>
  <c r="G65" i="85"/>
  <c r="G64" i="85"/>
  <c r="G63" i="85"/>
  <c r="G62" i="85"/>
  <c r="G61" i="85"/>
  <c r="G60" i="85"/>
  <c r="G59" i="85"/>
  <c r="G58" i="85"/>
  <c r="G57" i="85"/>
  <c r="G56" i="85"/>
  <c r="G55" i="85"/>
  <c r="G54" i="85"/>
  <c r="G53" i="85"/>
  <c r="G52" i="85"/>
  <c r="G51" i="85"/>
  <c r="G50" i="85"/>
  <c r="G49" i="85"/>
  <c r="G48" i="85"/>
  <c r="G47" i="85"/>
  <c r="G46" i="85"/>
  <c r="G45" i="85"/>
  <c r="G44" i="85"/>
  <c r="G43" i="85"/>
  <c r="G42" i="85"/>
  <c r="G41" i="85"/>
  <c r="G40" i="85"/>
  <c r="G39" i="85"/>
  <c r="G38" i="85"/>
  <c r="G37" i="85"/>
  <c r="G36" i="85"/>
  <c r="G35" i="85"/>
  <c r="G34" i="85"/>
  <c r="G33" i="85"/>
  <c r="G32" i="85"/>
  <c r="G31" i="85"/>
  <c r="G30" i="85"/>
  <c r="G29" i="85"/>
  <c r="G28" i="85"/>
  <c r="G27" i="85"/>
  <c r="B108" i="85" s="1"/>
  <c r="C108" i="85" s="1"/>
  <c r="G26" i="85"/>
  <c r="G25" i="85"/>
  <c r="G24" i="85"/>
  <c r="G23" i="85"/>
  <c r="G22" i="85"/>
  <c r="G21" i="85"/>
  <c r="G20" i="85"/>
  <c r="G19" i="85"/>
  <c r="G18" i="85"/>
  <c r="G17" i="85"/>
  <c r="G16" i="85"/>
  <c r="G15" i="85"/>
  <c r="G14" i="85"/>
  <c r="G13" i="85"/>
  <c r="G12" i="85"/>
  <c r="G11" i="85"/>
  <c r="G10" i="85"/>
  <c r="G9" i="85"/>
  <c r="G8" i="85"/>
  <c r="G7" i="85"/>
  <c r="G6" i="85"/>
  <c r="G5" i="85"/>
  <c r="G4" i="85"/>
  <c r="G3" i="85"/>
  <c r="G2" i="85"/>
  <c r="G51" i="81"/>
  <c r="G50" i="81"/>
  <c r="G49" i="81"/>
  <c r="G85" i="57"/>
  <c r="G84" i="57"/>
  <c r="G48" i="81"/>
  <c r="G194" i="81" s="1"/>
  <c r="G90" i="58"/>
  <c r="G57" i="70"/>
  <c r="Q57" i="25"/>
  <c r="Q56" i="25"/>
  <c r="Q55" i="25"/>
  <c r="Q54" i="25"/>
  <c r="Q53" i="25"/>
  <c r="Q69" i="25"/>
  <c r="Q34" i="25"/>
  <c r="Q27" i="25"/>
  <c r="Q26" i="25"/>
  <c r="Q25" i="25"/>
  <c r="Q24" i="25"/>
  <c r="Q23" i="25"/>
  <c r="D20" i="72"/>
  <c r="Q20" i="25"/>
  <c r="Q19" i="25"/>
  <c r="Q18" i="25"/>
  <c r="Q17" i="25"/>
  <c r="Q16" i="25"/>
  <c r="Q15" i="25"/>
  <c r="Q14" i="25"/>
  <c r="Q13" i="25"/>
  <c r="Q12" i="25"/>
  <c r="Q11" i="25"/>
  <c r="Q10" i="25"/>
  <c r="H25" i="59"/>
  <c r="H32" i="59" s="1"/>
  <c r="G25" i="59"/>
  <c r="G32" i="59" s="1"/>
  <c r="F25" i="59"/>
  <c r="F32" i="59" s="1"/>
  <c r="E25" i="59"/>
  <c r="D11" i="83"/>
  <c r="F70" i="60"/>
  <c r="G70" i="60"/>
  <c r="Q25" i="59" l="1"/>
  <c r="B106" i="85"/>
  <c r="C106" i="85" s="1"/>
  <c r="B113" i="85"/>
  <c r="C113" i="85" s="1"/>
  <c r="B111" i="85"/>
  <c r="C111" i="85" s="1"/>
  <c r="D214" i="73"/>
  <c r="G115" i="73"/>
  <c r="D560" i="86"/>
  <c r="C520" i="103"/>
  <c r="C522" i="103" s="1"/>
  <c r="H522" i="103" s="1"/>
  <c r="D230" i="81"/>
  <c r="C514" i="103" s="1"/>
  <c r="C516" i="103" s="1"/>
  <c r="B109" i="85"/>
  <c r="C109" i="85" s="1"/>
  <c r="E32" i="59"/>
  <c r="B107" i="85"/>
  <c r="C107" i="85" s="1"/>
  <c r="Q22" i="25"/>
  <c r="Q88" i="25"/>
  <c r="K89" i="25"/>
  <c r="L89" i="25" s="1"/>
  <c r="I88" i="25"/>
  <c r="K88" i="25" s="1"/>
  <c r="L88" i="25" s="1"/>
  <c r="D537" i="86"/>
  <c r="D539" i="86" s="1"/>
  <c r="C110" i="85"/>
  <c r="G104" i="85"/>
  <c r="H104" i="85" s="1"/>
  <c r="D20" i="23"/>
  <c r="E18" i="23"/>
  <c r="D216" i="73" l="1"/>
  <c r="C496" i="103"/>
  <c r="C498" i="103" s="1"/>
  <c r="H498" i="103" s="1"/>
  <c r="B114" i="85"/>
  <c r="C114" i="85" s="1"/>
  <c r="Q70" i="25"/>
  <c r="E18" i="72"/>
  <c r="E18" i="20"/>
  <c r="D87" i="25"/>
  <c r="F87" i="25"/>
  <c r="G51" i="71"/>
  <c r="G291" i="58"/>
  <c r="G80" i="34" l="1"/>
  <c r="F371" i="28"/>
  <c r="G371" i="28"/>
  <c r="G183" i="72"/>
  <c r="F152" i="63"/>
  <c r="F86" i="25" l="1"/>
  <c r="D86" i="25"/>
  <c r="G86" i="82"/>
  <c r="F86" i="82"/>
  <c r="G52" i="82"/>
  <c r="G40" i="82"/>
  <c r="D20" i="82"/>
  <c r="E18" i="82"/>
  <c r="C2" i="82"/>
  <c r="G41" i="12"/>
  <c r="I86" i="25" l="1"/>
  <c r="Q86" i="25"/>
  <c r="J86" i="25"/>
  <c r="D91" i="82"/>
  <c r="D93" i="82" s="1"/>
  <c r="G86" i="25"/>
  <c r="K86" i="25" l="1"/>
  <c r="L86" i="25" s="1"/>
  <c r="G82" i="58"/>
  <c r="G65" i="57"/>
  <c r="G78" i="58"/>
  <c r="G64" i="57"/>
  <c r="G63" i="57"/>
  <c r="G77" i="58"/>
  <c r="G73" i="58"/>
  <c r="G62" i="57"/>
  <c r="G61" i="57"/>
  <c r="G72" i="58" l="1"/>
  <c r="G70" i="58"/>
  <c r="D22" i="74"/>
  <c r="D20" i="74"/>
  <c r="E18" i="74"/>
  <c r="D20" i="81"/>
  <c r="G202" i="81"/>
  <c r="J87" i="25" s="1"/>
  <c r="C2" i="81"/>
  <c r="Q87" i="25" l="1"/>
  <c r="Q85" i="25"/>
  <c r="I87" i="25"/>
  <c r="D207" i="81"/>
  <c r="D209" i="81" s="1"/>
  <c r="G87" i="25"/>
  <c r="G690" i="3"/>
  <c r="D20" i="73"/>
  <c r="E18" i="73"/>
  <c r="D20" i="69"/>
  <c r="E18" i="69"/>
  <c r="F85" i="25"/>
  <c r="D85" i="25"/>
  <c r="F84" i="25"/>
  <c r="D84" i="25"/>
  <c r="D70" i="25"/>
  <c r="F70" i="25"/>
  <c r="Q82" i="25" l="1"/>
  <c r="Q84" i="25"/>
  <c r="K87" i="25"/>
  <c r="L87" i="25" s="1"/>
  <c r="F34" i="25"/>
  <c r="D34" i="25"/>
  <c r="F27" i="25"/>
  <c r="D27" i="25"/>
  <c r="F26" i="25"/>
  <c r="D26" i="25"/>
  <c r="F25" i="25"/>
  <c r="D25" i="25"/>
  <c r="F24" i="25" l="1"/>
  <c r="D24" i="25"/>
  <c r="G23" i="25"/>
  <c r="F23" i="25"/>
  <c r="D23" i="25"/>
  <c r="G65" i="80" l="1"/>
  <c r="J34" i="25" s="1"/>
  <c r="G48" i="80"/>
  <c r="I34" i="25" s="1"/>
  <c r="G41" i="80"/>
  <c r="C2" i="80"/>
  <c r="G61" i="79"/>
  <c r="J27" i="25" s="1"/>
  <c r="G48" i="79"/>
  <c r="I27" i="25" s="1"/>
  <c r="G41" i="79"/>
  <c r="C2" i="79"/>
  <c r="J26" i="25"/>
  <c r="G47" i="78"/>
  <c r="I26" i="25" s="1"/>
  <c r="G40" i="78"/>
  <c r="C2" i="78"/>
  <c r="G64" i="77"/>
  <c r="J25" i="25" s="1"/>
  <c r="G47" i="77"/>
  <c r="I25" i="25" s="1"/>
  <c r="G40" i="77"/>
  <c r="C2" i="77"/>
  <c r="G59" i="76"/>
  <c r="J24" i="25" s="1"/>
  <c r="G47" i="76"/>
  <c r="I24" i="25" s="1"/>
  <c r="G39" i="76"/>
  <c r="C2" i="76"/>
  <c r="G56" i="75"/>
  <c r="J23" i="25" s="1"/>
  <c r="G46" i="75"/>
  <c r="I23" i="25" s="1"/>
  <c r="G39" i="75"/>
  <c r="C2" i="75"/>
  <c r="D64" i="76" l="1"/>
  <c r="D66" i="76" s="1"/>
  <c r="D63" i="78"/>
  <c r="D65" i="78" s="1"/>
  <c r="G27" i="25"/>
  <c r="K27" i="25" s="1"/>
  <c r="L27" i="25" s="1"/>
  <c r="D66" i="79"/>
  <c r="D68" i="79" s="1"/>
  <c r="D69" i="77"/>
  <c r="D71" i="77" s="1"/>
  <c r="G34" i="25"/>
  <c r="K34" i="25" s="1"/>
  <c r="L34" i="25" s="1"/>
  <c r="D70" i="80"/>
  <c r="D72" i="80" s="1"/>
  <c r="G26" i="25"/>
  <c r="K26" i="25" s="1"/>
  <c r="L26" i="25" s="1"/>
  <c r="G25" i="25"/>
  <c r="K25" i="25" s="1"/>
  <c r="L25" i="25" s="1"/>
  <c r="D61" i="75"/>
  <c r="D63" i="75" s="1"/>
  <c r="G24" i="25"/>
  <c r="K24" i="25" s="1"/>
  <c r="L24" i="25" s="1"/>
  <c r="K23" i="25"/>
  <c r="L23" i="25" s="1"/>
  <c r="G109" i="74"/>
  <c r="J85" i="25" s="1"/>
  <c r="G73" i="74"/>
  <c r="G39" i="74"/>
  <c r="C2" i="74"/>
  <c r="G67" i="58"/>
  <c r="G141" i="24"/>
  <c r="G140" i="24"/>
  <c r="G66" i="58"/>
  <c r="G63" i="58"/>
  <c r="G252" i="67"/>
  <c r="F252" i="67"/>
  <c r="G79" i="67"/>
  <c r="D20" i="67"/>
  <c r="E18" i="67"/>
  <c r="F72" i="71"/>
  <c r="D20" i="71"/>
  <c r="E18" i="71"/>
  <c r="E18" i="70"/>
  <c r="D20" i="70" s="1"/>
  <c r="D20" i="66"/>
  <c r="E18" i="66"/>
  <c r="I85" i="25" l="1"/>
  <c r="Q21" i="25"/>
  <c r="Q68" i="25"/>
  <c r="Q81" i="25"/>
  <c r="Q80" i="25"/>
  <c r="D114" i="74"/>
  <c r="D116" i="74" s="1"/>
  <c r="G85" i="25"/>
  <c r="E18" i="63"/>
  <c r="E18" i="60"/>
  <c r="D20" i="60" s="1"/>
  <c r="E18" i="48"/>
  <c r="D20" i="48" s="1"/>
  <c r="D20" i="29"/>
  <c r="E18" i="29"/>
  <c r="D20" i="28"/>
  <c r="E18" i="28"/>
  <c r="F72" i="25"/>
  <c r="D72" i="25"/>
  <c r="D20" i="47"/>
  <c r="E18" i="47"/>
  <c r="D20" i="46"/>
  <c r="E18" i="46"/>
  <c r="E18" i="57"/>
  <c r="D20" i="57" s="1"/>
  <c r="Q58" i="25" l="1"/>
  <c r="Q79" i="25"/>
  <c r="Q74" i="25"/>
  <c r="Q72" i="25"/>
  <c r="Q77" i="25"/>
  <c r="K85" i="25"/>
  <c r="D20" i="51"/>
  <c r="E18" i="51"/>
  <c r="F145" i="50"/>
  <c r="D20" i="50"/>
  <c r="E18" i="50"/>
  <c r="D20" i="45"/>
  <c r="E18" i="45"/>
  <c r="D20" i="39"/>
  <c r="E18" i="39"/>
  <c r="E18" i="35"/>
  <c r="E18" i="34"/>
  <c r="E18" i="33"/>
  <c r="Q75" i="25" l="1"/>
  <c r="Q73" i="25"/>
  <c r="L85" i="25"/>
  <c r="E18" i="32"/>
  <c r="E18" i="31"/>
  <c r="Q52" i="25"/>
  <c r="E18" i="30"/>
  <c r="Q51" i="25"/>
  <c r="E18" i="27"/>
  <c r="Q50" i="25"/>
  <c r="E18" i="24"/>
  <c r="E18" i="18"/>
  <c r="E18" i="15"/>
  <c r="E18" i="9"/>
  <c r="E18" i="7"/>
  <c r="E18" i="64"/>
  <c r="E18" i="5"/>
  <c r="D1197" i="4"/>
  <c r="E18" i="4"/>
  <c r="E18" i="62"/>
  <c r="F690" i="3"/>
  <c r="E18" i="3"/>
  <c r="J84" i="25" l="1"/>
  <c r="I84" i="25"/>
  <c r="C2" i="73"/>
  <c r="D190" i="73" l="1"/>
  <c r="D192" i="73" s="1"/>
  <c r="G84" i="25"/>
  <c r="K84" i="25" s="1"/>
  <c r="L84" i="25" s="1"/>
  <c r="D22" i="25" l="1"/>
  <c r="D81" i="25"/>
  <c r="D68" i="25"/>
  <c r="D21" i="25"/>
  <c r="D80" i="25"/>
  <c r="D20" i="25"/>
  <c r="D79" i="25"/>
  <c r="D78" i="25"/>
  <c r="D77" i="25"/>
  <c r="D67" i="25"/>
  <c r="D5" i="25"/>
  <c r="D4" i="25"/>
  <c r="D3" i="25"/>
  <c r="D2" i="25"/>
  <c r="D76" i="25"/>
  <c r="D75" i="25"/>
  <c r="D58" i="25"/>
  <c r="D74" i="25"/>
  <c r="D66" i="25"/>
  <c r="D73" i="25"/>
  <c r="D65" i="25"/>
  <c r="D49" i="25"/>
  <c r="D64" i="25"/>
  <c r="D63" i="25"/>
  <c r="D57" i="25"/>
  <c r="D56" i="25"/>
  <c r="D55" i="25"/>
  <c r="D54" i="25"/>
  <c r="D53" i="25"/>
  <c r="D52" i="25"/>
  <c r="D71" i="25"/>
  <c r="D51" i="25"/>
  <c r="D50" i="25"/>
  <c r="D9" i="25"/>
  <c r="D62" i="25"/>
  <c r="D19" i="25"/>
  <c r="D8" i="25"/>
  <c r="D18" i="25"/>
  <c r="D7" i="25"/>
  <c r="D6" i="25"/>
  <c r="D17" i="25"/>
  <c r="D61" i="25"/>
  <c r="D60" i="25"/>
  <c r="D69" i="25"/>
  <c r="D59" i="25"/>
  <c r="D16" i="25"/>
  <c r="D15" i="25"/>
  <c r="D14" i="25"/>
  <c r="D13" i="25"/>
  <c r="D12" i="25"/>
  <c r="D11" i="25"/>
  <c r="D10" i="25"/>
  <c r="D83" i="25"/>
  <c r="G54" i="57"/>
  <c r="G52" i="58"/>
  <c r="G138" i="24"/>
  <c r="G136" i="24"/>
  <c r="G171" i="24" s="1"/>
  <c r="G51" i="58"/>
  <c r="D313" i="58" s="1"/>
  <c r="D315" i="58" s="1"/>
  <c r="G104" i="28"/>
  <c r="D559" i="24" l="1"/>
  <c r="D561" i="24" s="1"/>
  <c r="D866" i="57"/>
  <c r="G173" i="57"/>
  <c r="G45" i="71"/>
  <c r="E18" i="58"/>
  <c r="G53" i="71" l="1"/>
  <c r="D98" i="71"/>
  <c r="D100" i="71" s="1"/>
  <c r="D868" i="57"/>
  <c r="C454" i="103"/>
  <c r="C456" i="103" s="1"/>
  <c r="H456" i="103" s="1"/>
  <c r="Q78" i="25"/>
  <c r="F22" i="25"/>
  <c r="F82" i="25"/>
  <c r="F81" i="25"/>
  <c r="F68" i="25"/>
  <c r="F21" i="25"/>
  <c r="F80" i="25"/>
  <c r="H669" i="103" l="1"/>
  <c r="H672" i="103"/>
  <c r="J81" i="25"/>
  <c r="J22" i="25"/>
  <c r="G48" i="72"/>
  <c r="G40" i="72"/>
  <c r="C2" i="72"/>
  <c r="G72" i="71"/>
  <c r="I68" i="25"/>
  <c r="G39" i="71"/>
  <c r="G68" i="25" s="1"/>
  <c r="C2" i="71"/>
  <c r="J21" i="25"/>
  <c r="I21" i="25"/>
  <c r="G42" i="70"/>
  <c r="D461" i="70" s="1"/>
  <c r="C2" i="70"/>
  <c r="H675" i="103" l="1"/>
  <c r="H677" i="103" s="1"/>
  <c r="H688" i="103" s="1"/>
  <c r="D188" i="72"/>
  <c r="D190" i="72" s="1"/>
  <c r="D463" i="70"/>
  <c r="G22" i="25"/>
  <c r="J68" i="25"/>
  <c r="K68" i="25" s="1"/>
  <c r="L68" i="25" s="1"/>
  <c r="D77" i="71"/>
  <c r="D79" i="71" s="1"/>
  <c r="G21" i="25"/>
  <c r="K21" i="25" s="1"/>
  <c r="L21" i="25" s="1"/>
  <c r="I22" i="25"/>
  <c r="K22" i="25" l="1"/>
  <c r="L22" i="25" s="1"/>
  <c r="F145" i="48"/>
  <c r="G62" i="45"/>
  <c r="F125" i="39" l="1"/>
  <c r="G99" i="69"/>
  <c r="G59" i="69"/>
  <c r="G39" i="69"/>
  <c r="C2" i="69"/>
  <c r="I81" i="25"/>
  <c r="G39" i="67"/>
  <c r="G81" i="25" s="1"/>
  <c r="C2" i="67"/>
  <c r="G60" i="66"/>
  <c r="J80" i="25" s="1"/>
  <c r="G50" i="66"/>
  <c r="I80" i="25" s="1"/>
  <c r="G39" i="66"/>
  <c r="C2" i="66"/>
  <c r="G100" i="23"/>
  <c r="I70" i="25" s="1"/>
  <c r="G43" i="23"/>
  <c r="D65" i="66" l="1"/>
  <c r="D67" i="66" s="1"/>
  <c r="D427" i="23"/>
  <c r="D429" i="23" s="1"/>
  <c r="J82" i="25"/>
  <c r="I82" i="25"/>
  <c r="G70" i="25"/>
  <c r="D104" i="69"/>
  <c r="D106" i="69" s="1"/>
  <c r="D257" i="67"/>
  <c r="D259" i="67" s="1"/>
  <c r="K81" i="25"/>
  <c r="L81" i="25" s="1"/>
  <c r="G82" i="25"/>
  <c r="G80" i="25"/>
  <c r="K80" i="25" s="1"/>
  <c r="L80" i="25" s="1"/>
  <c r="K82" i="25" l="1"/>
  <c r="L82" i="25" s="1"/>
  <c r="F14" i="25"/>
  <c r="G61" i="64"/>
  <c r="J14" i="25" s="1"/>
  <c r="G48" i="64"/>
  <c r="I14" i="25" s="1"/>
  <c r="G40" i="64"/>
  <c r="C2" i="64"/>
  <c r="F20" i="25"/>
  <c r="G48" i="63"/>
  <c r="I20" i="25" s="1"/>
  <c r="G41" i="63"/>
  <c r="C2" i="63"/>
  <c r="F11" i="25"/>
  <c r="G56" i="62"/>
  <c r="I11" i="25" s="1"/>
  <c r="C2" i="62"/>
  <c r="G249" i="1"/>
  <c r="D326" i="62" l="1"/>
  <c r="D328" i="62" s="1"/>
  <c r="J20" i="25"/>
  <c r="D157" i="63"/>
  <c r="D159" i="63" s="1"/>
  <c r="D67" i="64"/>
  <c r="D69" i="64" s="1"/>
  <c r="J11" i="25"/>
  <c r="G20" i="25"/>
  <c r="G14" i="25"/>
  <c r="K14" i="25" s="1"/>
  <c r="L14" i="25" s="1"/>
  <c r="G11" i="25"/>
  <c r="K20" i="25" l="1"/>
  <c r="L20" i="25" s="1"/>
  <c r="K11" i="25"/>
  <c r="F79" i="25"/>
  <c r="J79" i="25"/>
  <c r="G48" i="60"/>
  <c r="I79" i="25" s="1"/>
  <c r="G40" i="60"/>
  <c r="C2" i="60"/>
  <c r="J72" i="25"/>
  <c r="D75" i="60" l="1"/>
  <c r="D77" i="60" s="1"/>
  <c r="L11" i="25"/>
  <c r="G79" i="25"/>
  <c r="K79" i="25" s="1"/>
  <c r="L79" i="25" s="1"/>
  <c r="Q32" i="59"/>
  <c r="Q34" i="59" s="1"/>
  <c r="F78" i="25" l="1"/>
  <c r="F77" i="25"/>
  <c r="J78" i="25" l="1"/>
  <c r="G113" i="58"/>
  <c r="G40" i="58"/>
  <c r="C2" i="58"/>
  <c r="J77" i="25"/>
  <c r="C2" i="57"/>
  <c r="F67" i="25"/>
  <c r="G61" i="56"/>
  <c r="J67" i="25" s="1"/>
  <c r="G46" i="56"/>
  <c r="I67" i="25" s="1"/>
  <c r="G38" i="56"/>
  <c r="C2" i="56"/>
  <c r="F5" i="25"/>
  <c r="G51" i="55"/>
  <c r="J5" i="25" s="1"/>
  <c r="G40" i="55"/>
  <c r="G32" i="55"/>
  <c r="G5" i="25" s="1"/>
  <c r="C2" i="55"/>
  <c r="F4" i="25"/>
  <c r="G182" i="54"/>
  <c r="J4" i="25" s="1"/>
  <c r="G49" i="54"/>
  <c r="I4" i="25" s="1"/>
  <c r="G41" i="54"/>
  <c r="C2" i="54"/>
  <c r="F3" i="25"/>
  <c r="G101" i="53"/>
  <c r="J3" i="25" s="1"/>
  <c r="G48" i="53"/>
  <c r="I3" i="25" s="1"/>
  <c r="G40" i="53"/>
  <c r="C2" i="53"/>
  <c r="D296" i="58" l="1"/>
  <c r="D298" i="58" s="1"/>
  <c r="I5" i="25"/>
  <c r="K5" i="25" s="1"/>
  <c r="L5" i="25" s="1"/>
  <c r="D56" i="55"/>
  <c r="D58" i="55" s="1"/>
  <c r="G67" i="25"/>
  <c r="K67" i="25" s="1"/>
  <c r="L67" i="25" s="1"/>
  <c r="D66" i="56"/>
  <c r="D68" i="56" s="1"/>
  <c r="G4" i="25"/>
  <c r="K4" i="25" s="1"/>
  <c r="L4" i="25" s="1"/>
  <c r="D187" i="54"/>
  <c r="D189" i="54" s="1"/>
  <c r="G3" i="25"/>
  <c r="K3" i="25" s="1"/>
  <c r="L3" i="25" s="1"/>
  <c r="D106" i="53"/>
  <c r="D108" i="53" s="1"/>
  <c r="I77" i="25"/>
  <c r="I78" i="25"/>
  <c r="G78" i="25"/>
  <c r="K78" i="25" l="1"/>
  <c r="L78" i="25" s="1"/>
  <c r="G64" i="42" l="1"/>
  <c r="J70" i="25"/>
  <c r="K70" i="25" s="1"/>
  <c r="L70" i="25" s="1"/>
  <c r="G264" i="22"/>
  <c r="G117" i="21"/>
  <c r="G109" i="52"/>
  <c r="J2" i="25" s="1"/>
  <c r="G2" i="25"/>
  <c r="F2" i="25"/>
  <c r="G46" i="52"/>
  <c r="I2" i="25" s="1"/>
  <c r="G38" i="52"/>
  <c r="C2" i="52"/>
  <c r="G110" i="17"/>
  <c r="F56" i="25"/>
  <c r="F55" i="25"/>
  <c r="F54" i="25"/>
  <c r="F53" i="25"/>
  <c r="F52" i="25"/>
  <c r="F71" i="25"/>
  <c r="F51" i="25"/>
  <c r="F76" i="25"/>
  <c r="F75" i="25"/>
  <c r="F58" i="25"/>
  <c r="F74" i="25"/>
  <c r="F66" i="25"/>
  <c r="F73" i="25"/>
  <c r="F65" i="25"/>
  <c r="F49" i="25"/>
  <c r="F64" i="25"/>
  <c r="F63" i="25"/>
  <c r="F57" i="25"/>
  <c r="G65" i="51"/>
  <c r="J76" i="25" s="1"/>
  <c r="G47" i="51"/>
  <c r="I76" i="25" s="1"/>
  <c r="G39" i="51"/>
  <c r="C2" i="51"/>
  <c r="G60" i="50"/>
  <c r="D150" i="50" s="1"/>
  <c r="D152" i="50" s="1"/>
  <c r="C2" i="50"/>
  <c r="G92" i="13"/>
  <c r="G145" i="48"/>
  <c r="G63" i="48"/>
  <c r="I58" i="25" s="1"/>
  <c r="G43" i="48"/>
  <c r="C2" i="48"/>
  <c r="J74" i="25"/>
  <c r="G54" i="47"/>
  <c r="I74" i="25" s="1"/>
  <c r="G40" i="47"/>
  <c r="C2" i="47"/>
  <c r="G55" i="46"/>
  <c r="J66" i="25" s="1"/>
  <c r="G46" i="46"/>
  <c r="I66" i="25" s="1"/>
  <c r="G38" i="46"/>
  <c r="D60" i="46" s="1"/>
  <c r="D62" i="46" s="1"/>
  <c r="C2" i="46"/>
  <c r="J73" i="25"/>
  <c r="G52" i="45"/>
  <c r="I73" i="25" s="1"/>
  <c r="G40" i="45"/>
  <c r="D67" i="45" s="1"/>
  <c r="C2" i="45"/>
  <c r="D109" i="47" l="1"/>
  <c r="D111" i="47" s="1"/>
  <c r="D150" i="48"/>
  <c r="D152" i="48" s="1"/>
  <c r="D70" i="51"/>
  <c r="D72" i="51" s="1"/>
  <c r="D114" i="52"/>
  <c r="D116" i="52" s="1"/>
  <c r="I75" i="25"/>
  <c r="G74" i="25"/>
  <c r="K74" i="25" s="1"/>
  <c r="J58" i="25"/>
  <c r="D69" i="45"/>
  <c r="G75" i="25"/>
  <c r="J75" i="25"/>
  <c r="G76" i="25"/>
  <c r="K76" i="25" s="1"/>
  <c r="G58" i="25"/>
  <c r="G66" i="25"/>
  <c r="K66" i="25" s="1"/>
  <c r="G73" i="25"/>
  <c r="K73" i="25" s="1"/>
  <c r="L73" i="25" s="1"/>
  <c r="K58" i="25" l="1"/>
  <c r="L58" i="25" s="1"/>
  <c r="K75" i="25"/>
  <c r="L76" i="25"/>
  <c r="L74" i="25"/>
  <c r="L66" i="25"/>
  <c r="L75" i="25" l="1"/>
  <c r="G56" i="27"/>
  <c r="G71" i="28"/>
  <c r="G90" i="43"/>
  <c r="J48" i="25" s="1"/>
  <c r="G56" i="43"/>
  <c r="I48" i="25" s="1"/>
  <c r="G42" i="43"/>
  <c r="C2" i="43"/>
  <c r="J65" i="25"/>
  <c r="G51" i="42"/>
  <c r="I65" i="25" s="1"/>
  <c r="G39" i="42"/>
  <c r="C2" i="42"/>
  <c r="D69" i="42" l="1"/>
  <c r="D71" i="42" s="1"/>
  <c r="D96" i="43"/>
  <c r="D98" i="43" s="1"/>
  <c r="G48" i="25"/>
  <c r="K48" i="25" s="1"/>
  <c r="L48" i="25" s="1"/>
  <c r="G124" i="28"/>
  <c r="I72" i="25" s="1"/>
  <c r="D396" i="28"/>
  <c r="D398" i="28" s="1"/>
  <c r="G76" i="27"/>
  <c r="D188" i="27" s="1"/>
  <c r="D190" i="27" s="1"/>
  <c r="D208" i="27"/>
  <c r="D210" i="27" s="1"/>
  <c r="G65" i="25"/>
  <c r="G59" i="41"/>
  <c r="J49" i="25" s="1"/>
  <c r="G51" i="41"/>
  <c r="I49" i="25" s="1"/>
  <c r="G42" i="41"/>
  <c r="D64" i="41" s="1"/>
  <c r="D66" i="41" s="1"/>
  <c r="C2" i="41"/>
  <c r="G68" i="40"/>
  <c r="G56" i="40"/>
  <c r="I64" i="25" s="1"/>
  <c r="G39" i="40"/>
  <c r="C2" i="40"/>
  <c r="G125" i="39"/>
  <c r="G58" i="39"/>
  <c r="G40" i="39"/>
  <c r="C2" i="39"/>
  <c r="G61" i="35"/>
  <c r="J57" i="25" s="1"/>
  <c r="G50" i="35"/>
  <c r="I57" i="25" s="1"/>
  <c r="G42" i="35"/>
  <c r="C2" i="35"/>
  <c r="J56" i="25"/>
  <c r="G63" i="34"/>
  <c r="I56" i="25" s="1"/>
  <c r="G51" i="34"/>
  <c r="C2" i="34"/>
  <c r="G56" i="33"/>
  <c r="J55" i="25" s="1"/>
  <c r="G48" i="33"/>
  <c r="I55" i="25" s="1"/>
  <c r="G40" i="33"/>
  <c r="C2" i="33"/>
  <c r="J54" i="25"/>
  <c r="G48" i="32"/>
  <c r="I54" i="25" s="1"/>
  <c r="G40" i="32"/>
  <c r="D97" i="32" s="1"/>
  <c r="C2" i="32"/>
  <c r="J53" i="25"/>
  <c r="G78" i="31"/>
  <c r="I53" i="25" s="1"/>
  <c r="G53" i="31"/>
  <c r="C2" i="31"/>
  <c r="G134" i="30"/>
  <c r="J52" i="25" s="1"/>
  <c r="G55" i="30"/>
  <c r="G44" i="30"/>
  <c r="C2" i="30"/>
  <c r="G66" i="29"/>
  <c r="G43" i="29"/>
  <c r="C2" i="29"/>
  <c r="C2" i="28"/>
  <c r="J51" i="25"/>
  <c r="C2" i="27"/>
  <c r="D61" i="33" l="1"/>
  <c r="D63" i="33" s="1"/>
  <c r="I51" i="25"/>
  <c r="D376" i="28"/>
  <c r="D378" i="28" s="1"/>
  <c r="D73" i="40"/>
  <c r="D75" i="40" s="1"/>
  <c r="D66" i="35"/>
  <c r="D68" i="35" s="1"/>
  <c r="D139" i="30"/>
  <c r="D141" i="30" s="1"/>
  <c r="D256" i="29"/>
  <c r="D258" i="29" s="1"/>
  <c r="J64" i="25"/>
  <c r="J63" i="25"/>
  <c r="D130" i="39"/>
  <c r="D132" i="39" s="1"/>
  <c r="I63" i="25"/>
  <c r="I71" i="25"/>
  <c r="J71" i="25"/>
  <c r="G51" i="25"/>
  <c r="D85" i="34"/>
  <c r="D87" i="34" s="1"/>
  <c r="G72" i="25"/>
  <c r="K72" i="25" s="1"/>
  <c r="G54" i="25"/>
  <c r="D99" i="32"/>
  <c r="D148" i="31"/>
  <c r="D150" i="31" s="1"/>
  <c r="I52" i="25"/>
  <c r="G49" i="25"/>
  <c r="G55" i="25"/>
  <c r="G56" i="25"/>
  <c r="G57" i="25"/>
  <c r="G53" i="25"/>
  <c r="G64" i="25"/>
  <c r="G63" i="25"/>
  <c r="G52" i="25"/>
  <c r="G71" i="25"/>
  <c r="L72" i="25" l="1"/>
  <c r="F50" i="25" l="1"/>
  <c r="F9" i="25"/>
  <c r="F62" i="25"/>
  <c r="F19" i="25"/>
  <c r="F8" i="25"/>
  <c r="F18" i="25"/>
  <c r="F7" i="25"/>
  <c r="F6" i="25"/>
  <c r="F17" i="25"/>
  <c r="F61" i="25"/>
  <c r="F60" i="25"/>
  <c r="F69" i="25"/>
  <c r="F59" i="25"/>
  <c r="F16" i="25"/>
  <c r="F15" i="25"/>
  <c r="F13" i="25"/>
  <c r="F12" i="25"/>
  <c r="F10" i="25"/>
  <c r="F83" i="25"/>
  <c r="K2" i="25"/>
  <c r="K65" i="25"/>
  <c r="K49" i="25"/>
  <c r="K64" i="25"/>
  <c r="K63" i="25"/>
  <c r="K57" i="25"/>
  <c r="K56" i="25"/>
  <c r="K55" i="25"/>
  <c r="K54" i="25"/>
  <c r="K53" i="25"/>
  <c r="K52" i="25"/>
  <c r="K71" i="25"/>
  <c r="K51" i="25"/>
  <c r="I50" i="25"/>
  <c r="C2" i="24"/>
  <c r="C2" i="23"/>
  <c r="J9" i="25"/>
  <c r="G47" i="22"/>
  <c r="I9" i="25" s="1"/>
  <c r="G39" i="22"/>
  <c r="C2" i="22"/>
  <c r="J62" i="25"/>
  <c r="G58" i="21"/>
  <c r="G40" i="21"/>
  <c r="C2" i="21"/>
  <c r="J19" i="25"/>
  <c r="G57" i="20"/>
  <c r="I19" i="25" s="1"/>
  <c r="G49" i="20"/>
  <c r="C2" i="20"/>
  <c r="G111" i="19"/>
  <c r="G48" i="19"/>
  <c r="I8" i="25" s="1"/>
  <c r="G40" i="19"/>
  <c r="C2" i="19"/>
  <c r="G98" i="18"/>
  <c r="J18" i="25" s="1"/>
  <c r="G49" i="18"/>
  <c r="I18" i="25" s="1"/>
  <c r="G41" i="18"/>
  <c r="C2" i="18"/>
  <c r="J7" i="25"/>
  <c r="G49" i="17"/>
  <c r="I7" i="25" s="1"/>
  <c r="G41" i="17"/>
  <c r="D115" i="17" s="1"/>
  <c r="D117" i="17" s="1"/>
  <c r="C2" i="17"/>
  <c r="G86" i="16"/>
  <c r="J6" i="25" s="1"/>
  <c r="G49" i="16"/>
  <c r="G40" i="16"/>
  <c r="C2" i="16"/>
  <c r="G72" i="15"/>
  <c r="G47" i="15"/>
  <c r="I17" i="25" s="1"/>
  <c r="G39" i="15"/>
  <c r="C2" i="15"/>
  <c r="G65" i="14"/>
  <c r="J61" i="25" s="1"/>
  <c r="I61" i="25"/>
  <c r="G40" i="14"/>
  <c r="D70" i="14" s="1"/>
  <c r="C2" i="14"/>
  <c r="G246" i="13"/>
  <c r="G43" i="13"/>
  <c r="C2" i="13"/>
  <c r="G75" i="12"/>
  <c r="J69" i="25" s="1"/>
  <c r="G55" i="12"/>
  <c r="C2" i="12"/>
  <c r="G658" i="10"/>
  <c r="G101" i="10"/>
  <c r="I59" i="25" s="1"/>
  <c r="G48" i="10"/>
  <c r="G59" i="25" s="1"/>
  <c r="C2" i="10"/>
  <c r="J16" i="25"/>
  <c r="G61" i="9"/>
  <c r="I16" i="25" s="1"/>
  <c r="G53" i="9"/>
  <c r="C2" i="9"/>
  <c r="J15" i="25"/>
  <c r="G60" i="7"/>
  <c r="G51" i="7"/>
  <c r="C2" i="7"/>
  <c r="J13" i="25"/>
  <c r="G59" i="5"/>
  <c r="G51" i="5"/>
  <c r="C2" i="5"/>
  <c r="J12" i="25"/>
  <c r="G60" i="4"/>
  <c r="I12" i="25" s="1"/>
  <c r="G52" i="4"/>
  <c r="C2" i="4"/>
  <c r="J10" i="25"/>
  <c r="G57" i="3"/>
  <c r="G49" i="3"/>
  <c r="C2" i="3"/>
  <c r="I83" i="25"/>
  <c r="G34" i="1"/>
  <c r="D116" i="19" l="1"/>
  <c r="D118" i="19" s="1"/>
  <c r="D269" i="22"/>
  <c r="D271" i="22" s="1"/>
  <c r="D662" i="20"/>
  <c r="D664" i="20" s="1"/>
  <c r="D1535" i="9"/>
  <c r="D1537" i="9" s="1"/>
  <c r="D1189" i="4"/>
  <c r="D1191" i="4" s="1"/>
  <c r="I69" i="25"/>
  <c r="D80" i="12"/>
  <c r="D82" i="12" s="1"/>
  <c r="D251" i="13"/>
  <c r="D253" i="13" s="1"/>
  <c r="D122" i="21"/>
  <c r="D124" i="21" s="1"/>
  <c r="D72" i="14"/>
  <c r="J60" i="25"/>
  <c r="J59" i="25"/>
  <c r="K59" i="25" s="1"/>
  <c r="D663" i="10"/>
  <c r="D665" i="10" s="1"/>
  <c r="I15" i="25"/>
  <c r="D826" i="7"/>
  <c r="D828" i="7" s="1"/>
  <c r="I13" i="25"/>
  <c r="D519" i="5"/>
  <c r="D521" i="5" s="1"/>
  <c r="J8" i="25"/>
  <c r="G6" i="25"/>
  <c r="D91" i="16"/>
  <c r="D93" i="16" s="1"/>
  <c r="D103" i="18"/>
  <c r="D105" i="18" s="1"/>
  <c r="D537" i="24"/>
  <c r="D539" i="24" s="1"/>
  <c r="J50" i="25"/>
  <c r="D77" i="15"/>
  <c r="D79" i="15" s="1"/>
  <c r="J17" i="25"/>
  <c r="D254" i="1"/>
  <c r="G61" i="25"/>
  <c r="K61" i="25" s="1"/>
  <c r="L61" i="25" s="1"/>
  <c r="L2" i="25"/>
  <c r="G7" i="25"/>
  <c r="K7" i="25" s="1"/>
  <c r="L7" i="25" s="1"/>
  <c r="I10" i="25"/>
  <c r="D695" i="3"/>
  <c r="G83" i="25"/>
  <c r="G60" i="25"/>
  <c r="G62" i="25"/>
  <c r="G69" i="25"/>
  <c r="G10" i="25"/>
  <c r="G18" i="25"/>
  <c r="K18" i="25" s="1"/>
  <c r="G8" i="25"/>
  <c r="G15" i="25"/>
  <c r="G16" i="25"/>
  <c r="K16" i="25" s="1"/>
  <c r="I62" i="25"/>
  <c r="I60" i="25"/>
  <c r="J83" i="25"/>
  <c r="G50" i="25"/>
  <c r="G19" i="25"/>
  <c r="G9" i="25"/>
  <c r="K9" i="25" s="1"/>
  <c r="L9" i="25" s="1"/>
  <c r="G12" i="25"/>
  <c r="K12" i="25" s="1"/>
  <c r="G13" i="25"/>
  <c r="I6" i="25"/>
  <c r="G17" i="25"/>
  <c r="L56" i="25"/>
  <c r="L52" i="25"/>
  <c r="L57" i="25"/>
  <c r="L64" i="25"/>
  <c r="L65" i="25"/>
  <c r="L53" i="25"/>
  <c r="L55" i="25"/>
  <c r="L51" i="25"/>
  <c r="L71" i="25"/>
  <c r="L63" i="25"/>
  <c r="L49" i="25"/>
  <c r="L54" i="25"/>
  <c r="K69" i="25" l="1"/>
  <c r="K8" i="25"/>
  <c r="L8" i="25" s="1"/>
  <c r="K13" i="25"/>
  <c r="L13" i="25" s="1"/>
  <c r="K15" i="25"/>
  <c r="L15" i="25" s="1"/>
  <c r="J116" i="25"/>
  <c r="K6" i="25"/>
  <c r="L6" i="25" s="1"/>
  <c r="I116" i="25"/>
  <c r="K50" i="25"/>
  <c r="L50" i="25" s="1"/>
  <c r="K19" i="25"/>
  <c r="L19" i="25" s="1"/>
  <c r="K17" i="25"/>
  <c r="L17" i="25" s="1"/>
  <c r="D256" i="1"/>
  <c r="K10" i="25"/>
  <c r="D697" i="3"/>
  <c r="K62" i="25"/>
  <c r="L62" i="25" s="1"/>
  <c r="L59" i="25"/>
  <c r="K60" i="25"/>
  <c r="L60" i="25" s="1"/>
  <c r="L12" i="25"/>
  <c r="K83" i="25"/>
  <c r="L18" i="25"/>
  <c r="L69" i="25"/>
  <c r="L16" i="25"/>
  <c r="L10" i="25" l="1"/>
  <c r="L83" i="25"/>
  <c r="G44" i="57"/>
  <c r="D846" i="57" s="1"/>
  <c r="D848" i="57" s="1"/>
  <c r="G77" i="25" l="1"/>
  <c r="K77" i="25" s="1"/>
  <c r="G116" i="25" l="1"/>
  <c r="L77" i="25"/>
  <c r="L116" i="25" s="1"/>
  <c r="K116" i="25"/>
  <c r="H47" i="25" l="1"/>
  <c r="N47" i="25" s="1"/>
  <c r="O47" i="25" s="1"/>
  <c r="P47" i="25" s="1"/>
  <c r="H113" i="25"/>
  <c r="N113" i="25" s="1"/>
  <c r="O113" i="25" s="1"/>
  <c r="P113" i="25" s="1"/>
  <c r="H111" i="25"/>
  <c r="N111" i="25" s="1"/>
  <c r="O111" i="25" s="1"/>
  <c r="P111" i="25" s="1"/>
  <c r="H112" i="25"/>
  <c r="N112" i="25" s="1"/>
  <c r="O112" i="25" s="1"/>
  <c r="P112" i="25" s="1"/>
  <c r="H109" i="25"/>
  <c r="N109" i="25" s="1"/>
  <c r="O109" i="25" s="1"/>
  <c r="P109" i="25" s="1"/>
  <c r="H110" i="25"/>
  <c r="N110" i="25" s="1"/>
  <c r="O110" i="25" s="1"/>
  <c r="P110" i="25" s="1"/>
  <c r="H107" i="25"/>
  <c r="N107" i="25" s="1"/>
  <c r="O107" i="25" s="1"/>
  <c r="D83" i="128" s="1"/>
  <c r="H108" i="25"/>
  <c r="N108" i="25" s="1"/>
  <c r="O108" i="25" s="1"/>
  <c r="H103" i="25"/>
  <c r="N103" i="25" s="1"/>
  <c r="O103" i="25" s="1"/>
  <c r="P103" i="25" s="1"/>
  <c r="H106" i="25"/>
  <c r="N106" i="25" s="1"/>
  <c r="O106" i="25" s="1"/>
  <c r="H98" i="25"/>
  <c r="N98" i="25" s="1"/>
  <c r="O98" i="25" s="1"/>
  <c r="P98" i="25" s="1"/>
  <c r="D82" i="117" s="1"/>
  <c r="H105" i="25"/>
  <c r="N105" i="25" s="1"/>
  <c r="O105" i="25" s="1"/>
  <c r="H102" i="25"/>
  <c r="N102" i="25" s="1"/>
  <c r="O102" i="25" s="1"/>
  <c r="H104" i="25"/>
  <c r="N104" i="25" s="1"/>
  <c r="O104" i="25" s="1"/>
  <c r="D99" i="126" s="1"/>
  <c r="H99" i="25"/>
  <c r="N99" i="25" s="1"/>
  <c r="O99" i="25" s="1"/>
  <c r="H101" i="25"/>
  <c r="N101" i="25" s="1"/>
  <c r="O101" i="25" s="1"/>
  <c r="H100" i="25"/>
  <c r="N100" i="25" s="1"/>
  <c r="O100" i="25" s="1"/>
  <c r="H44" i="25"/>
  <c r="N44" i="25" s="1"/>
  <c r="O44" i="25" s="1"/>
  <c r="H45" i="25"/>
  <c r="N45" i="25" s="1"/>
  <c r="O45" i="25" s="1"/>
  <c r="H96" i="25"/>
  <c r="N96" i="25" s="1"/>
  <c r="O96" i="25" s="1"/>
  <c r="H97" i="25"/>
  <c r="N97" i="25" s="1"/>
  <c r="O97" i="25" s="1"/>
  <c r="H95" i="25"/>
  <c r="N95" i="25" s="1"/>
  <c r="H46" i="25"/>
  <c r="N46" i="25" s="1"/>
  <c r="O46" i="25" s="1"/>
  <c r="H41" i="25"/>
  <c r="N41" i="25" s="1"/>
  <c r="O41" i="25" s="1"/>
  <c r="H42" i="25"/>
  <c r="N42" i="25" s="1"/>
  <c r="O42" i="25" s="1"/>
  <c r="H43" i="25"/>
  <c r="N43" i="25" s="1"/>
  <c r="O43" i="25" s="1"/>
  <c r="H40" i="25"/>
  <c r="N40" i="25" s="1"/>
  <c r="O40" i="25" s="1"/>
  <c r="H93" i="25"/>
  <c r="N93" i="25" s="1"/>
  <c r="D140" i="105" s="1"/>
  <c r="H94" i="25"/>
  <c r="N94" i="25" s="1"/>
  <c r="H74" i="25"/>
  <c r="N74" i="25" s="1"/>
  <c r="O74" i="25" s="1"/>
  <c r="D113" i="47" s="1"/>
  <c r="H92" i="25"/>
  <c r="N92" i="25" s="1"/>
  <c r="O92" i="25" s="1"/>
  <c r="H87" i="25"/>
  <c r="N87" i="25" s="1"/>
  <c r="O87" i="25" s="1"/>
  <c r="D211" i="81" s="1"/>
  <c r="H25" i="25"/>
  <c r="N25" i="25" s="1"/>
  <c r="O25" i="25" s="1"/>
  <c r="P25" i="25" s="1"/>
  <c r="H6" i="25"/>
  <c r="N6" i="25" s="1"/>
  <c r="O6" i="25" s="1"/>
  <c r="P6" i="25" s="1"/>
  <c r="H19" i="25"/>
  <c r="N19" i="25" s="1"/>
  <c r="O19" i="25" s="1"/>
  <c r="P19" i="25" s="1"/>
  <c r="D668" i="20" s="1"/>
  <c r="D670" i="20" s="1"/>
  <c r="H80" i="25"/>
  <c r="N80" i="25" s="1"/>
  <c r="O80" i="25" s="1"/>
  <c r="D69" i="66" s="1"/>
  <c r="H54" i="25"/>
  <c r="N54" i="25" s="1"/>
  <c r="O54" i="25" s="1"/>
  <c r="P54" i="25" s="1"/>
  <c r="H33" i="25"/>
  <c r="N33" i="25" s="1"/>
  <c r="O33" i="25" s="1"/>
  <c r="D904" i="93" s="1"/>
  <c r="H35" i="25"/>
  <c r="N35" i="25" s="1"/>
  <c r="O35" i="25" s="1"/>
  <c r="H7" i="25"/>
  <c r="N7" i="25" s="1"/>
  <c r="O7" i="25" s="1"/>
  <c r="D119" i="17" s="1"/>
  <c r="H28" i="25"/>
  <c r="N28" i="25" s="1"/>
  <c r="O28" i="25" s="1"/>
  <c r="H77" i="25"/>
  <c r="N77" i="25" s="1"/>
  <c r="O77" i="25" s="1"/>
  <c r="D850" i="57" s="1"/>
  <c r="H66" i="25"/>
  <c r="N66" i="25" s="1"/>
  <c r="O66" i="25" s="1"/>
  <c r="P66" i="25" s="1"/>
  <c r="H67" i="25"/>
  <c r="N67" i="25" s="1"/>
  <c r="O67" i="25" s="1"/>
  <c r="P67" i="25" s="1"/>
  <c r="D72" i="56" s="1"/>
  <c r="D74" i="56" s="1"/>
  <c r="H62" i="25"/>
  <c r="N62" i="25" s="1"/>
  <c r="O62" i="25" s="1"/>
  <c r="P62" i="25" s="1"/>
  <c r="H2" i="25"/>
  <c r="N2" i="25" s="1"/>
  <c r="H70" i="25"/>
  <c r="N70" i="25" s="1"/>
  <c r="O70" i="25" s="1"/>
  <c r="D431" i="23" s="1"/>
  <c r="H63" i="25"/>
  <c r="N63" i="25" s="1"/>
  <c r="O63" i="25" s="1"/>
  <c r="P63" i="25" s="1"/>
  <c r="H18" i="25"/>
  <c r="N18" i="25" s="1"/>
  <c r="O18" i="25" s="1"/>
  <c r="D107" i="18" s="1"/>
  <c r="H78" i="25"/>
  <c r="N78" i="25" s="1"/>
  <c r="O78" i="25" s="1"/>
  <c r="P78" i="25" s="1"/>
  <c r="H84" i="25"/>
  <c r="N84" i="25" s="1"/>
  <c r="O84" i="25" s="1"/>
  <c r="P84" i="25" s="1"/>
  <c r="H21" i="25"/>
  <c r="N21" i="25" s="1"/>
  <c r="O21" i="25" s="1"/>
  <c r="P21" i="25" s="1"/>
  <c r="D467" i="70" s="1"/>
  <c r="D469" i="70" s="1"/>
  <c r="H8" i="25"/>
  <c r="N8" i="25" s="1"/>
  <c r="O8" i="25" s="1"/>
  <c r="P8" i="25" s="1"/>
  <c r="H29" i="25"/>
  <c r="N29" i="25" s="1"/>
  <c r="O29" i="25" s="1"/>
  <c r="P29" i="25" s="1"/>
  <c r="H82" i="25"/>
  <c r="N82" i="25" s="1"/>
  <c r="O82" i="25" s="1"/>
  <c r="P82" i="25" s="1"/>
  <c r="H52" i="25"/>
  <c r="N52" i="25" s="1"/>
  <c r="O52" i="25" s="1"/>
  <c r="P52" i="25" s="1"/>
  <c r="H50" i="25"/>
  <c r="N50" i="25" s="1"/>
  <c r="O50" i="25" s="1"/>
  <c r="P50" i="25" s="1"/>
  <c r="H15" i="25"/>
  <c r="N15" i="25" s="1"/>
  <c r="O15" i="25" s="1"/>
  <c r="D830" i="7" s="1"/>
  <c r="H34" i="25"/>
  <c r="N34" i="25" s="1"/>
  <c r="O34" i="25" s="1"/>
  <c r="P34" i="25" s="1"/>
  <c r="H60" i="25"/>
  <c r="N60" i="25" s="1"/>
  <c r="O60" i="25" s="1"/>
  <c r="D255" i="13" s="1"/>
  <c r="H16" i="25"/>
  <c r="N16" i="25" s="1"/>
  <c r="O16" i="25" s="1"/>
  <c r="P16" i="25" s="1"/>
  <c r="H89" i="25"/>
  <c r="N89" i="25" s="1"/>
  <c r="O89" i="25" s="1"/>
  <c r="P89" i="25" s="1"/>
  <c r="H59" i="25"/>
  <c r="N59" i="25" s="1"/>
  <c r="O59" i="25" s="1"/>
  <c r="P59" i="25" s="1"/>
  <c r="H11" i="25"/>
  <c r="N11" i="25" s="1"/>
  <c r="O11" i="25" s="1"/>
  <c r="P11" i="25" s="1"/>
  <c r="H61" i="25"/>
  <c r="N61" i="25" s="1"/>
  <c r="O61" i="25" s="1"/>
  <c r="D74" i="14" s="1"/>
  <c r="H5" i="25"/>
  <c r="N5" i="25" s="1"/>
  <c r="O5" i="25" s="1"/>
  <c r="P5" i="25" s="1"/>
  <c r="H30" i="25"/>
  <c r="N30" i="25" s="1"/>
  <c r="O30" i="25" s="1"/>
  <c r="P30" i="25" s="1"/>
  <c r="H14" i="25"/>
  <c r="N14" i="25" s="1"/>
  <c r="O14" i="25" s="1"/>
  <c r="D71" i="64" s="1"/>
  <c r="H72" i="25"/>
  <c r="N72" i="25" s="1"/>
  <c r="O72" i="25" s="1"/>
  <c r="P72" i="25" s="1"/>
  <c r="H53" i="25"/>
  <c r="N53" i="25" s="1"/>
  <c r="O53" i="25" s="1"/>
  <c r="P53" i="25" s="1"/>
  <c r="H68" i="25"/>
  <c r="N68" i="25" s="1"/>
  <c r="O68" i="25" s="1"/>
  <c r="P68" i="25" s="1"/>
  <c r="H20" i="25"/>
  <c r="N20" i="25" s="1"/>
  <c r="O20" i="25" s="1"/>
  <c r="D161" i="63" s="1"/>
  <c r="H55" i="25"/>
  <c r="N55" i="25" s="1"/>
  <c r="O55" i="25" s="1"/>
  <c r="P55" i="25" s="1"/>
  <c r="D67" i="33" s="1"/>
  <c r="D69" i="33" s="1"/>
  <c r="H22" i="25"/>
  <c r="N22" i="25" s="1"/>
  <c r="O22" i="25" s="1"/>
  <c r="D192" i="72" s="1"/>
  <c r="H32" i="25"/>
  <c r="N32" i="25" s="1"/>
  <c r="O32" i="25" s="1"/>
  <c r="P32" i="25" s="1"/>
  <c r="H73" i="25"/>
  <c r="N73" i="25" s="1"/>
  <c r="O73" i="25" s="1"/>
  <c r="P73" i="25" s="1"/>
  <c r="H79" i="25"/>
  <c r="N79" i="25" s="1"/>
  <c r="O79" i="25" s="1"/>
  <c r="P79" i="25" s="1"/>
  <c r="H4" i="25"/>
  <c r="N4" i="25" s="1"/>
  <c r="O4" i="25" s="1"/>
  <c r="P4" i="25" s="1"/>
  <c r="H64" i="25"/>
  <c r="N64" i="25" s="1"/>
  <c r="O64" i="25" s="1"/>
  <c r="D77" i="40" s="1"/>
  <c r="H58" i="25"/>
  <c r="N58" i="25" s="1"/>
  <c r="O58" i="25" s="1"/>
  <c r="P58" i="25" s="1"/>
  <c r="H51" i="25"/>
  <c r="N51" i="25" s="1"/>
  <c r="O51" i="25" s="1"/>
  <c r="D192" i="27" s="1"/>
  <c r="H81" i="25"/>
  <c r="N81" i="25" s="1"/>
  <c r="O81" i="25" s="1"/>
  <c r="D261" i="67" s="1"/>
  <c r="H90" i="25"/>
  <c r="N90" i="25" s="1"/>
  <c r="O90" i="25" s="1"/>
  <c r="P90" i="25" s="1"/>
  <c r="H69" i="25"/>
  <c r="N69" i="25" s="1"/>
  <c r="O69" i="25" s="1"/>
  <c r="D84" i="12" s="1"/>
  <c r="H12" i="25"/>
  <c r="N12" i="25" s="1"/>
  <c r="O12" i="25" s="1"/>
  <c r="P12" i="25" s="1"/>
  <c r="H56" i="25"/>
  <c r="N56" i="25" s="1"/>
  <c r="O56" i="25" s="1"/>
  <c r="D89" i="34" s="1"/>
  <c r="H83" i="25"/>
  <c r="N83" i="25" s="1"/>
  <c r="O83" i="25" s="1"/>
  <c r="P83" i="25" s="1"/>
  <c r="H85" i="25"/>
  <c r="N85" i="25" s="1"/>
  <c r="O85" i="25" s="1"/>
  <c r="P85" i="25" s="1"/>
  <c r="H65" i="25"/>
  <c r="N65" i="25" s="1"/>
  <c r="O65" i="25" s="1"/>
  <c r="D73" i="42" s="1"/>
  <c r="H24" i="25"/>
  <c r="N24" i="25" s="1"/>
  <c r="O24" i="25" s="1"/>
  <c r="D68" i="76" s="1"/>
  <c r="H31" i="25"/>
  <c r="N31" i="25" s="1"/>
  <c r="O31" i="25" s="1"/>
  <c r="D199" i="91" s="1"/>
  <c r="H88" i="25"/>
  <c r="N88" i="25" s="1"/>
  <c r="O88" i="25" s="1"/>
  <c r="D541" i="86" s="1"/>
  <c r="H27" i="25"/>
  <c r="N27" i="25" s="1"/>
  <c r="O27" i="25" s="1"/>
  <c r="P27" i="25" s="1"/>
  <c r="H76" i="25"/>
  <c r="N76" i="25" s="1"/>
  <c r="O76" i="25" s="1"/>
  <c r="D74" i="51" s="1"/>
  <c r="H75" i="25"/>
  <c r="N75" i="25" s="1"/>
  <c r="O75" i="25" s="1"/>
  <c r="D154" i="50" s="1"/>
  <c r="H49" i="25"/>
  <c r="N49" i="25" s="1"/>
  <c r="O49" i="25" s="1"/>
  <c r="D68" i="41" s="1"/>
  <c r="H17" i="25"/>
  <c r="N17" i="25" s="1"/>
  <c r="O17" i="25" s="1"/>
  <c r="P17" i="25" s="1"/>
  <c r="H36" i="25"/>
  <c r="N36" i="25" s="1"/>
  <c r="O36" i="25" s="1"/>
  <c r="P36" i="25" s="1"/>
  <c r="H57" i="25"/>
  <c r="N57" i="25" s="1"/>
  <c r="O57" i="25" s="1"/>
  <c r="P57" i="25" s="1"/>
  <c r="H9" i="25"/>
  <c r="N9" i="25" s="1"/>
  <c r="O9" i="25" s="1"/>
  <c r="D273" i="22" s="1"/>
  <c r="H91" i="25"/>
  <c r="N91" i="25" s="1"/>
  <c r="O91" i="25" s="1"/>
  <c r="D238" i="98" s="1"/>
  <c r="H23" i="25"/>
  <c r="N23" i="25" s="1"/>
  <c r="O23" i="25" s="1"/>
  <c r="D65" i="75" s="1"/>
  <c r="H3" i="25"/>
  <c r="N3" i="25" s="1"/>
  <c r="O3" i="25" s="1"/>
  <c r="P3" i="25" s="1"/>
  <c r="H13" i="25"/>
  <c r="N13" i="25" s="1"/>
  <c r="O13" i="25" s="1"/>
  <c r="P13" i="25" s="1"/>
  <c r="H38" i="25"/>
  <c r="N38" i="25" s="1"/>
  <c r="O38" i="25" s="1"/>
  <c r="P38" i="25" s="1"/>
  <c r="H86" i="25"/>
  <c r="N86" i="25" s="1"/>
  <c r="D95" i="82" s="1"/>
  <c r="H26" i="25"/>
  <c r="N26" i="25" s="1"/>
  <c r="O26" i="25" s="1"/>
  <c r="P26" i="25" s="1"/>
  <c r="H10" i="25"/>
  <c r="N10" i="25" s="1"/>
  <c r="O10" i="25" s="1"/>
  <c r="D699" i="3" s="1"/>
  <c r="H37" i="25"/>
  <c r="N37" i="25" s="1"/>
  <c r="O37" i="25" s="1"/>
  <c r="H48" i="25"/>
  <c r="N48" i="25" s="1"/>
  <c r="O48" i="25" s="1"/>
  <c r="P48" i="25" s="1"/>
  <c r="H71" i="25"/>
  <c r="H39" i="25"/>
  <c r="N39" i="25" s="1"/>
  <c r="O39" i="25" s="1"/>
  <c r="D95" i="135" l="1"/>
  <c r="D84" i="136"/>
  <c r="D93" i="133"/>
  <c r="O95" i="25"/>
  <c r="D181" i="111" s="1"/>
  <c r="D85" i="131"/>
  <c r="D86" i="132"/>
  <c r="D75" i="130"/>
  <c r="P35" i="25"/>
  <c r="D636" i="97" s="1"/>
  <c r="D638" i="97" s="1"/>
  <c r="D634" i="97"/>
  <c r="P105" i="25"/>
  <c r="D98" i="125"/>
  <c r="P106" i="25"/>
  <c r="D89" i="127"/>
  <c r="P108" i="25"/>
  <c r="D85" i="129"/>
  <c r="P107" i="25"/>
  <c r="D80" i="117"/>
  <c r="P96" i="25"/>
  <c r="D70" i="114" s="1"/>
  <c r="D68" i="114"/>
  <c r="O94" i="25"/>
  <c r="P94" i="25" s="1"/>
  <c r="D75" i="106" s="1"/>
  <c r="D73" i="106"/>
  <c r="P97" i="25"/>
  <c r="D158" i="113" s="1"/>
  <c r="D156" i="113"/>
  <c r="P100" i="25"/>
  <c r="D195" i="119" s="1"/>
  <c r="D193" i="119"/>
  <c r="D491" i="102"/>
  <c r="P101" i="25"/>
  <c r="D203" i="120" s="1"/>
  <c r="D201" i="120"/>
  <c r="P99" i="25"/>
  <c r="D257" i="118" s="1"/>
  <c r="D255" i="118"/>
  <c r="P104" i="25"/>
  <c r="D113" i="122"/>
  <c r="P102" i="25"/>
  <c r="D88" i="121" s="1"/>
  <c r="D86" i="121"/>
  <c r="P45" i="25"/>
  <c r="D84" i="116" s="1"/>
  <c r="D82" i="116"/>
  <c r="P44" i="25"/>
  <c r="D96" i="115" s="1"/>
  <c r="D94" i="115"/>
  <c r="P40" i="25"/>
  <c r="D199" i="108" s="1"/>
  <c r="D197" i="108"/>
  <c r="P42" i="25"/>
  <c r="D103" i="110" s="1"/>
  <c r="D101" i="110"/>
  <c r="P41" i="25"/>
  <c r="D521" i="109" s="1"/>
  <c r="D519" i="109"/>
  <c r="P46" i="25"/>
  <c r="D364" i="112" s="1"/>
  <c r="D362" i="112"/>
  <c r="P43" i="25"/>
  <c r="D72" i="107" s="1"/>
  <c r="D70" i="107"/>
  <c r="P28" i="25"/>
  <c r="D465" i="88" s="1"/>
  <c r="D467" i="88" s="1"/>
  <c r="D463" i="88"/>
  <c r="O93" i="25"/>
  <c r="P37" i="25"/>
  <c r="D411" i="100" s="1"/>
  <c r="D413" i="100" s="1"/>
  <c r="D409" i="100"/>
  <c r="P74" i="25"/>
  <c r="D115" i="47" s="1"/>
  <c r="D117" i="47" s="1"/>
  <c r="P39" i="25"/>
  <c r="D95" i="16"/>
  <c r="D70" i="56"/>
  <c r="D126" i="21"/>
  <c r="D73" i="77"/>
  <c r="P80" i="25"/>
  <c r="D71" i="66" s="1"/>
  <c r="D73" i="66" s="1"/>
  <c r="P70" i="25"/>
  <c r="D433" i="23" s="1"/>
  <c r="D435" i="23" s="1"/>
  <c r="P33" i="25"/>
  <c r="D906" i="93" s="1"/>
  <c r="D908" i="93" s="1"/>
  <c r="D666" i="20"/>
  <c r="D101" i="32"/>
  <c r="P7" i="25"/>
  <c r="D121" i="17" s="1"/>
  <c r="P87" i="25"/>
  <c r="D213" i="81" s="1"/>
  <c r="D215" i="81" s="1"/>
  <c r="P92" i="25"/>
  <c r="D85" i="104" s="1"/>
  <c r="D83" i="104"/>
  <c r="P77" i="25"/>
  <c r="D852" i="57" s="1"/>
  <c r="D854" i="57" s="1"/>
  <c r="D64" i="46"/>
  <c r="P18" i="25"/>
  <c r="D109" i="18" s="1"/>
  <c r="D111" i="18" s="1"/>
  <c r="D74" i="80"/>
  <c r="P61" i="25"/>
  <c r="D76" i="14" s="1"/>
  <c r="D78" i="14" s="1"/>
  <c r="D541" i="24"/>
  <c r="N71" i="25"/>
  <c r="O71" i="25" s="1"/>
  <c r="P23" i="25"/>
  <c r="D67" i="75" s="1"/>
  <c r="D69" i="75" s="1"/>
  <c r="P76" i="25"/>
  <c r="D76" i="51" s="1"/>
  <c r="D78" i="51" s="1"/>
  <c r="D72" i="89"/>
  <c r="D191" i="54"/>
  <c r="D152" i="31"/>
  <c r="D330" i="62"/>
  <c r="D108" i="69"/>
  <c r="D110" i="69" s="1"/>
  <c r="D112" i="69" s="1"/>
  <c r="D134" i="39"/>
  <c r="D465" i="70"/>
  <c r="P56" i="25"/>
  <c r="D91" i="34" s="1"/>
  <c r="D93" i="34" s="1"/>
  <c r="D143" i="30"/>
  <c r="P15" i="25"/>
  <c r="D832" i="7" s="1"/>
  <c r="D834" i="7" s="1"/>
  <c r="D667" i="10"/>
  <c r="P60" i="25"/>
  <c r="D257" i="13" s="1"/>
  <c r="D259" i="13" s="1"/>
  <c r="D74" i="90"/>
  <c r="P14" i="25"/>
  <c r="D73" i="64" s="1"/>
  <c r="D75" i="64" s="1"/>
  <c r="D60" i="55"/>
  <c r="P24" i="25"/>
  <c r="D70" i="76" s="1"/>
  <c r="D72" i="76" s="1"/>
  <c r="P81" i="25"/>
  <c r="D263" i="67" s="1"/>
  <c r="D265" i="67" s="1"/>
  <c r="P88" i="25"/>
  <c r="D543" i="86" s="1"/>
  <c r="D545" i="86" s="1"/>
  <c r="D71" i="45"/>
  <c r="P22" i="25"/>
  <c r="D194" i="72" s="1"/>
  <c r="D196" i="72" s="1"/>
  <c r="D79" i="60"/>
  <c r="D70" i="79"/>
  <c r="D380" i="28"/>
  <c r="D110" i="53"/>
  <c r="D81" i="71"/>
  <c r="D1193" i="4"/>
  <c r="P64" i="25"/>
  <c r="D79" i="40" s="1"/>
  <c r="D81" i="40" s="1"/>
  <c r="P75" i="25"/>
  <c r="D156" i="50" s="1"/>
  <c r="D158" i="50" s="1"/>
  <c r="D65" i="33"/>
  <c r="P20" i="25"/>
  <c r="D163" i="63" s="1"/>
  <c r="D165" i="63" s="1"/>
  <c r="P65" i="25"/>
  <c r="D118" i="74"/>
  <c r="P51" i="25"/>
  <c r="D194" i="27" s="1"/>
  <c r="D196" i="27" s="1"/>
  <c r="D154" i="48"/>
  <c r="D523" i="5"/>
  <c r="P49" i="25"/>
  <c r="D70" i="41" s="1"/>
  <c r="D72" i="41" s="1"/>
  <c r="P31" i="25"/>
  <c r="D201" i="91" s="1"/>
  <c r="D203" i="91" s="1"/>
  <c r="D185" i="92"/>
  <c r="P69" i="25"/>
  <c r="D86" i="12" s="1"/>
  <c r="D88" i="12" s="1"/>
  <c r="O86" i="25"/>
  <c r="P86" i="25" s="1"/>
  <c r="D97" i="82" s="1"/>
  <c r="D99" i="82" s="1"/>
  <c r="P9" i="25"/>
  <c r="P10" i="25"/>
  <c r="D701" i="3" s="1"/>
  <c r="D703" i="3" s="1"/>
  <c r="D80" i="101"/>
  <c r="D100" i="43"/>
  <c r="D74" i="89"/>
  <c r="D76" i="89" s="1"/>
  <c r="D81" i="15"/>
  <c r="D72" i="35"/>
  <c r="D74" i="35" s="1"/>
  <c r="D70" i="35"/>
  <c r="D64" i="96"/>
  <c r="D1539" i="9"/>
  <c r="D525" i="5"/>
  <c r="D527" i="5" s="1"/>
  <c r="D120" i="19"/>
  <c r="D332" i="62"/>
  <c r="D334" i="62" s="1"/>
  <c r="D145" i="30"/>
  <c r="D147" i="30" s="1"/>
  <c r="D300" i="58"/>
  <c r="D103" i="32"/>
  <c r="D105" i="32" s="1"/>
  <c r="D122" i="19"/>
  <c r="D79" i="87"/>
  <c r="D81" i="87" s="1"/>
  <c r="D302" i="58"/>
  <c r="D304" i="58" s="1"/>
  <c r="D83" i="71"/>
  <c r="D85" i="71" s="1"/>
  <c r="D77" i="87"/>
  <c r="D543" i="24"/>
  <c r="D545" i="24" s="1"/>
  <c r="D75" i="77"/>
  <c r="D77" i="77" s="1"/>
  <c r="D76" i="80"/>
  <c r="D78" i="80" s="1"/>
  <c r="D81" i="60"/>
  <c r="D83" i="60" s="1"/>
  <c r="D112" i="53"/>
  <c r="D62" i="55"/>
  <c r="D64" i="55" s="1"/>
  <c r="H116" i="25"/>
  <c r="D66" i="46"/>
  <c r="D68" i="46" s="1"/>
  <c r="D136" i="39"/>
  <c r="D138" i="39" s="1"/>
  <c r="P91" i="25"/>
  <c r="D240" i="98" s="1"/>
  <c r="D242" i="98" s="1"/>
  <c r="D102" i="43"/>
  <c r="D104" i="43" s="1"/>
  <c r="D669" i="10"/>
  <c r="D671" i="10" s="1"/>
  <c r="D193" i="54"/>
  <c r="D187" i="92"/>
  <c r="D189" i="92" s="1"/>
  <c r="D1195" i="4"/>
  <c r="D72" i="79"/>
  <c r="D74" i="79" s="1"/>
  <c r="D154" i="31"/>
  <c r="D156" i="31" s="1"/>
  <c r="D97" i="16"/>
  <c r="D1541" i="9"/>
  <c r="D1543" i="9" s="1"/>
  <c r="D156" i="48"/>
  <c r="D158" i="48" s="1"/>
  <c r="D382" i="28"/>
  <c r="D384" i="28" s="1"/>
  <c r="D128" i="21"/>
  <c r="D130" i="21" s="1"/>
  <c r="D83" i="15"/>
  <c r="D85" i="15" s="1"/>
  <c r="D73" i="45"/>
  <c r="D75" i="45" s="1"/>
  <c r="D120" i="74"/>
  <c r="D122" i="74" s="1"/>
  <c r="D76" i="90"/>
  <c r="D78" i="90" s="1"/>
  <c r="D82" i="101"/>
  <c r="D84" i="101" s="1"/>
  <c r="D66" i="96"/>
  <c r="D68" i="96" s="1"/>
  <c r="O2" i="25"/>
  <c r="D68" i="99" s="1"/>
  <c r="D97" i="135" l="1"/>
  <c r="D99" i="135" s="1"/>
  <c r="D86" i="136"/>
  <c r="D88" i="136" s="1"/>
  <c r="P95" i="25"/>
  <c r="D183" i="111" s="1"/>
  <c r="D185" i="111" s="1"/>
  <c r="D95" i="133"/>
  <c r="D97" i="133" s="1"/>
  <c r="D87" i="131"/>
  <c r="D89" i="131" s="1"/>
  <c r="D88" i="132"/>
  <c r="D90" i="132" s="1"/>
  <c r="D87" i="129"/>
  <c r="D89" i="129" s="1"/>
  <c r="D77" i="130"/>
  <c r="D79" i="130" s="1"/>
  <c r="D100" i="125"/>
  <c r="D102" i="125" s="1"/>
  <c r="D91" i="127"/>
  <c r="D93" i="127" s="1"/>
  <c r="D85" i="128"/>
  <c r="D87" i="128" s="1"/>
  <c r="D115" i="122"/>
  <c r="D117" i="122" s="1"/>
  <c r="D101" i="126"/>
  <c r="D103" i="126" s="1"/>
  <c r="P93" i="25"/>
  <c r="D275" i="22"/>
  <c r="D160" i="113"/>
  <c r="D493" i="102"/>
  <c r="D495" i="102" s="1"/>
  <c r="D90" i="121"/>
  <c r="D197" i="119"/>
  <c r="D205" i="120"/>
  <c r="D84" i="117"/>
  <c r="D259" i="118"/>
  <c r="D98" i="115"/>
  <c r="D86" i="116"/>
  <c r="D366" i="112"/>
  <c r="D523" i="109"/>
  <c r="D105" i="110"/>
  <c r="D74" i="107"/>
  <c r="D201" i="108"/>
  <c r="D77" i="106"/>
  <c r="N116" i="25"/>
  <c r="D87" i="104"/>
  <c r="P71" i="25"/>
  <c r="D262" i="29" s="1"/>
  <c r="D264" i="29" s="1"/>
  <c r="D260" i="29"/>
  <c r="D75" i="42"/>
  <c r="D77" i="42" s="1"/>
  <c r="D67" i="78"/>
  <c r="D194" i="73"/>
  <c r="D196" i="73" s="1"/>
  <c r="D198" i="73" s="1"/>
  <c r="O116" i="25"/>
  <c r="P2" i="25"/>
  <c r="D118" i="52"/>
  <c r="D142" i="105" l="1"/>
  <c r="D144" i="105" s="1"/>
  <c r="D72" i="114"/>
  <c r="D69" i="78"/>
  <c r="D71" i="78" s="1"/>
  <c r="D70" i="99"/>
  <c r="D72" i="99" s="1"/>
  <c r="P116" i="25"/>
  <c r="D120" i="52"/>
  <c r="D122" i="52" s="1"/>
  <c r="D92" i="80"/>
  <c r="D123" i="32" l="1"/>
  <c r="F123" i="32"/>
  <c r="E123" i="32"/>
  <c r="D232" i="81"/>
  <c r="F91" i="42"/>
  <c r="E91" i="42"/>
  <c r="D91" i="42"/>
  <c r="E516" i="103"/>
  <c r="E513" i="103"/>
  <c r="F229" i="81"/>
  <c r="F232" i="81"/>
  <c r="D516" i="103"/>
  <c r="D513" i="103"/>
  <c r="E229" i="81"/>
  <c r="E232" i="81"/>
</calcChain>
</file>

<file path=xl/sharedStrings.xml><?xml version="1.0" encoding="utf-8"?>
<sst xmlns="http://schemas.openxmlformats.org/spreadsheetml/2006/main" count="61303" uniqueCount="1852">
  <si>
    <t xml:space="preserve">FECHA </t>
  </si>
  <si>
    <t>CLIENTE</t>
  </si>
  <si>
    <t>JUAN MANUEL</t>
  </si>
  <si>
    <t>OBRA</t>
  </si>
  <si>
    <t>JEFE DE OBRA</t>
  </si>
  <si>
    <t>ENCARGADO</t>
  </si>
  <si>
    <t xml:space="preserve">DATOS DE LA OBRA </t>
  </si>
  <si>
    <t>DESCRIPCIÓN DE LA OBRA</t>
  </si>
  <si>
    <t>INGRESOS</t>
  </si>
  <si>
    <t>FECHA</t>
  </si>
  <si>
    <t>Nº FACTURA</t>
  </si>
  <si>
    <t>Nº CLIENTE</t>
  </si>
  <si>
    <t>B. IMPONIBLE</t>
  </si>
  <si>
    <t>GASTOS</t>
  </si>
  <si>
    <t>Nº FRA</t>
  </si>
  <si>
    <t>Nº PROVEEDOR</t>
  </si>
  <si>
    <t>PROVEEDOR</t>
  </si>
  <si>
    <t>BASE</t>
  </si>
  <si>
    <t>ESCAYOLA TELLEZ</t>
  </si>
  <si>
    <t>VEMECASA</t>
  </si>
  <si>
    <t>AZULEJO Y MATERIALES</t>
  </si>
  <si>
    <t>BRICOMART</t>
  </si>
  <si>
    <t>LEROY MERLIN</t>
  </si>
  <si>
    <t>LA PLATAFORMA</t>
  </si>
  <si>
    <t>PERSONAL</t>
  </si>
  <si>
    <t>Trabajador</t>
  </si>
  <si>
    <t>Preofesión</t>
  </si>
  <si>
    <t>Fecha</t>
  </si>
  <si>
    <t>Tipo</t>
  </si>
  <si>
    <t>Precio Coste</t>
  </si>
  <si>
    <t>LESTER OMAR GONZALEZ GUTIERREZ</t>
  </si>
  <si>
    <t>Oficial de 1ª Albañil</t>
  </si>
  <si>
    <t>05/10/2020</t>
  </si>
  <si>
    <t>Hora Ordinaria</t>
  </si>
  <si>
    <t>06/10/2020</t>
  </si>
  <si>
    <t>13/10/2020</t>
  </si>
  <si>
    <t>14/10/2020</t>
  </si>
  <si>
    <t>15/10/2020</t>
  </si>
  <si>
    <t>16/10/2020</t>
  </si>
  <si>
    <t>19/10/2020</t>
  </si>
  <si>
    <t>20/10/2020</t>
  </si>
  <si>
    <t>21/10/2020</t>
  </si>
  <si>
    <t>22/10/2020</t>
  </si>
  <si>
    <t>26/10/2020</t>
  </si>
  <si>
    <t>27/10/2020</t>
  </si>
  <si>
    <t>28/10/2020</t>
  </si>
  <si>
    <t>29/10/2020</t>
  </si>
  <si>
    <t>30/10/2020</t>
  </si>
  <si>
    <t>03/11/2020</t>
  </si>
  <si>
    <t>04/11/2020</t>
  </si>
  <si>
    <t>05/11/2020</t>
  </si>
  <si>
    <t>06/11/2020</t>
  </si>
  <si>
    <t>05/12/2020</t>
  </si>
  <si>
    <t>ROBERTO FERNANDEZ FRAILE</t>
  </si>
  <si>
    <t>Ayudante Albañil</t>
  </si>
  <si>
    <t>RONALD SEGUNDO RAMIREZ RODRIGUEZ</t>
  </si>
  <si>
    <t>Oficial de 1ª Pladur</t>
  </si>
  <si>
    <t>OSCAR FARNOS ZURDO</t>
  </si>
  <si>
    <t>10/12/2020</t>
  </si>
  <si>
    <t>11/12/2020</t>
  </si>
  <si>
    <t>21/12/2020</t>
  </si>
  <si>
    <t>22/12/2020</t>
  </si>
  <si>
    <t>23/12/2020</t>
  </si>
  <si>
    <t>28/12/2020</t>
  </si>
  <si>
    <t>29/12/2020</t>
  </si>
  <si>
    <t>30/12/2020</t>
  </si>
  <si>
    <t>14/12/2020</t>
  </si>
  <si>
    <t>15/12/2020</t>
  </si>
  <si>
    <t>16/12/2020</t>
  </si>
  <si>
    <t>17/12/2020</t>
  </si>
  <si>
    <t>18/12/2020</t>
  </si>
  <si>
    <t>19/12/2020</t>
  </si>
  <si>
    <t>04/01/2021</t>
  </si>
  <si>
    <t>07/01/2021</t>
  </si>
  <si>
    <t>08/01/2021</t>
  </si>
  <si>
    <t>YAROSLAV MEDVID</t>
  </si>
  <si>
    <t>05/01/2021</t>
  </si>
  <si>
    <t>JUAN SALVADOR GONZALEZ TORRES</t>
  </si>
  <si>
    <t>DIEGO BONILLA GONZALEZ</t>
  </si>
  <si>
    <t>MARGEN BRUTO</t>
  </si>
  <si>
    <t>Costes imputados directamente a las obras materiales, otros trabajos, horas de personal</t>
  </si>
  <si>
    <t xml:space="preserve">Margen bruto </t>
  </si>
  <si>
    <t>Total INCN ejercicio 2020</t>
  </si>
  <si>
    <t>MARGEN NETO</t>
  </si>
  <si>
    <t>Margen Neto</t>
  </si>
  <si>
    <t>OBSERVACIONES</t>
  </si>
  <si>
    <t>MARIA ALONSO</t>
  </si>
  <si>
    <t>CALLE VALLEHERMOSO Nº20</t>
  </si>
  <si>
    <t>JESUS PANERO</t>
  </si>
  <si>
    <t>JOSE LUIS NUÑO</t>
  </si>
  <si>
    <t xml:space="preserve">Reforma de una vivienda particular </t>
  </si>
  <si>
    <t>Sin numero</t>
  </si>
  <si>
    <t xml:space="preserve">sin numero </t>
  </si>
  <si>
    <t>Maria Alonso</t>
  </si>
  <si>
    <t>CONTENEDORES RIVAS S.L.</t>
  </si>
  <si>
    <t>AYUNTAMIENTO DE MADRID</t>
  </si>
  <si>
    <t>JOSE RAMON CARCAMO PADILLA</t>
  </si>
  <si>
    <t>01/12/2020</t>
  </si>
  <si>
    <t>02/12/2020</t>
  </si>
  <si>
    <t>03/12/2020</t>
  </si>
  <si>
    <t>04/12/2020</t>
  </si>
  <si>
    <t>09/12/2020</t>
  </si>
  <si>
    <t>GRIGORAS DALE</t>
  </si>
  <si>
    <t>GRIGORE MARIUS RUNCAN</t>
  </si>
  <si>
    <t>EUGEN IGNAT ROMAN</t>
  </si>
  <si>
    <t>STEFANUT BASLIU</t>
  </si>
  <si>
    <t>SIRU PETRU</t>
  </si>
  <si>
    <t>IONEL NITU LACATUS</t>
  </si>
  <si>
    <t>GHEORGHE GIUREA</t>
  </si>
  <si>
    <t>ILIE LEORDEAN</t>
  </si>
  <si>
    <t>Seguridad Social ejercicio 2020</t>
  </si>
  <si>
    <t>Otros gastos de explotación ejercicio 2020</t>
  </si>
  <si>
    <t>Total gastos indirectos imputables 2020</t>
  </si>
  <si>
    <t>EDIAR, SAU</t>
  </si>
  <si>
    <t xml:space="preserve"> 15/10/2020</t>
  </si>
  <si>
    <t xml:space="preserve"> 11/11/2020</t>
  </si>
  <si>
    <t xml:space="preserve"> 09/12/2020</t>
  </si>
  <si>
    <t xml:space="preserve"> 15/12/2020</t>
  </si>
  <si>
    <t>CARLOS ALBERTO GARCIA DUQUE</t>
  </si>
  <si>
    <t>01/10/2020</t>
  </si>
  <si>
    <t>02/10/2020</t>
  </si>
  <si>
    <t>23/10/2020</t>
  </si>
  <si>
    <t>03/10/2020</t>
  </si>
  <si>
    <t>02/11/2020</t>
  </si>
  <si>
    <t>09/11/2020</t>
  </si>
  <si>
    <t>10/11/2020</t>
  </si>
  <si>
    <t>11/11/2020</t>
  </si>
  <si>
    <t>12/11/2020</t>
  </si>
  <si>
    <t>13/11/2020</t>
  </si>
  <si>
    <t>16/11/2020</t>
  </si>
  <si>
    <t>17/11/2020</t>
  </si>
  <si>
    <t>18/11/2020</t>
  </si>
  <si>
    <t>19/11/2020</t>
  </si>
  <si>
    <t>20/11/2020</t>
  </si>
  <si>
    <t>23/11/2020</t>
  </si>
  <si>
    <t>24/11/2020</t>
  </si>
  <si>
    <t>25/11/2020</t>
  </si>
  <si>
    <t>26/11/2020</t>
  </si>
  <si>
    <t>27/11/2020</t>
  </si>
  <si>
    <t>30/11/2020</t>
  </si>
  <si>
    <t>21/11/2020</t>
  </si>
  <si>
    <t>28/11/2020</t>
  </si>
  <si>
    <t>08/12/2020</t>
  </si>
  <si>
    <t>12/12/2020</t>
  </si>
  <si>
    <t>06/01/2021</t>
  </si>
  <si>
    <t>WILLIAM RAUL LOPEZ URREA</t>
  </si>
  <si>
    <t>14/11/2020</t>
  </si>
  <si>
    <t>FERNANDO JAVIER FUENTES</t>
  </si>
  <si>
    <t>07/10/2020</t>
  </si>
  <si>
    <t>08/10/2020</t>
  </si>
  <si>
    <t>09/10/2020</t>
  </si>
  <si>
    <t>10/10/2020</t>
  </si>
  <si>
    <t>DANIEL MUÑOZ</t>
  </si>
  <si>
    <t>URB Y PROMOCIONES MONTEJ</t>
  </si>
  <si>
    <t xml:space="preserve"> 13/10/2020</t>
  </si>
  <si>
    <t xml:space="preserve"> 18/11/2020</t>
  </si>
  <si>
    <t>HO101/21</t>
  </si>
  <si>
    <t>MANUEL DE JESUS PACHECO CARDENAS</t>
  </si>
  <si>
    <t>12/10/2020</t>
  </si>
  <si>
    <t>AVELINO WILMER CUEVA SALVATIERRA</t>
  </si>
  <si>
    <t>JOSE LUIS SALVADOR IZQUIERDO</t>
  </si>
  <si>
    <t>JONAS PEREIRA DA SILVA</t>
  </si>
  <si>
    <t>GUILLAUME NUNEZ</t>
  </si>
  <si>
    <t>RACHID KHACHANI</t>
  </si>
  <si>
    <t>FRANCO EDUARDO GARCIA GARCIA</t>
  </si>
  <si>
    <t xml:space="preserve"> 17/11/2020</t>
  </si>
  <si>
    <t>AZULEJOS Y MATERIALES J&amp;L</t>
  </si>
  <si>
    <t>17/10/2020</t>
  </si>
  <si>
    <t>24/10/2020</t>
  </si>
  <si>
    <t>ROLANDO PATRICIO JUIÑA CAUJA</t>
  </si>
  <si>
    <t>CALLE CACERES, 11</t>
  </si>
  <si>
    <t>PROJECT WORD T&amp;A, S.L</t>
  </si>
  <si>
    <t>CAMINO ANCHO, 41</t>
  </si>
  <si>
    <t xml:space="preserve"> 10/11/2020</t>
  </si>
  <si>
    <t xml:space="preserve"> 27/01/2021</t>
  </si>
  <si>
    <t>HO116/21</t>
  </si>
  <si>
    <t>HO124/21</t>
  </si>
  <si>
    <t>SEGUNDO ALFREDO SOSORANGA MIRANDA</t>
  </si>
  <si>
    <t>Operador de Grua Torre</t>
  </si>
  <si>
    <t>ADRIAN PETRISOR</t>
  </si>
  <si>
    <t>HO105/21</t>
  </si>
  <si>
    <t>HO117/21</t>
  </si>
  <si>
    <t>ANDY CUEVAS VARGAS</t>
  </si>
  <si>
    <t>ANGEL LUIS BARRADO ESPEJEL</t>
  </si>
  <si>
    <t>JOSE JUAN TRUJILLO LABRADOR</t>
  </si>
  <si>
    <t>CESAR ALFONSO OSORIO PERAZA</t>
  </si>
  <si>
    <t>CARLOS RAFAEL BRUZON REYNALDO</t>
  </si>
  <si>
    <t>ANTONIO BARRAL GOMEZ</t>
  </si>
  <si>
    <t>ESPA OBRAS Y PROYECTOS, S.L.</t>
  </si>
  <si>
    <t>CASTILLO DE PONFERRADA</t>
  </si>
  <si>
    <t>INSAE INFRAESTRUCTURA, S.A.</t>
  </si>
  <si>
    <t>VISA INFRAESTRUCTURA</t>
  </si>
  <si>
    <t xml:space="preserve"> 28/01/2021</t>
  </si>
  <si>
    <t>PA131/21</t>
  </si>
  <si>
    <t>FACT 01245</t>
  </si>
  <si>
    <t>DOINGLIGHT TECHNOLOGIES SLU</t>
  </si>
  <si>
    <t>FACT 5629</t>
  </si>
  <si>
    <t>FACT 00453/20</t>
  </si>
  <si>
    <t>CHIMENEAS JOSE MARTINEZ S.L.</t>
  </si>
  <si>
    <t>FACT 0084/20</t>
  </si>
  <si>
    <t>CYES HELLIN</t>
  </si>
  <si>
    <t>FACT 007-0010-935973</t>
  </si>
  <si>
    <t>FACT RECT 007-0010-R926889</t>
  </si>
  <si>
    <t>FACT 007-0010-936245</t>
  </si>
  <si>
    <t>FACT 012-0010-434579</t>
  </si>
  <si>
    <t>FACT 012-0010-439218</t>
  </si>
  <si>
    <t>FACT 000460</t>
  </si>
  <si>
    <t>FACT 941621</t>
  </si>
  <si>
    <t>FACT 941611</t>
  </si>
  <si>
    <t>FACT 00028394</t>
  </si>
  <si>
    <t>FACT 977074</t>
  </si>
  <si>
    <t>FACT 102966</t>
  </si>
  <si>
    <t>SANEAMIENTOS CUERDA</t>
  </si>
  <si>
    <t>FACT 462251</t>
  </si>
  <si>
    <t>FACT PROFORMA 49369</t>
  </si>
  <si>
    <t>MADERAS AGUIRRE</t>
  </si>
  <si>
    <t>FACT 988072</t>
  </si>
  <si>
    <t>FACT 988232</t>
  </si>
  <si>
    <t>FACT 00296</t>
  </si>
  <si>
    <t>FACT 224/20</t>
  </si>
  <si>
    <t>VELUCASER GROUP</t>
  </si>
  <si>
    <t>FIANZA CONTRATO 1122797</t>
  </si>
  <si>
    <t>HUNE RENTAL TIENDA AGUA</t>
  </si>
  <si>
    <t>FACT FRAMR20/003971</t>
  </si>
  <si>
    <t>FACT 996971</t>
  </si>
  <si>
    <t>FACT 996941</t>
  </si>
  <si>
    <t>FACT 6203</t>
  </si>
  <si>
    <t>FACT 490671</t>
  </si>
  <si>
    <t>FACT 490847</t>
  </si>
  <si>
    <t>FACT 010221</t>
  </si>
  <si>
    <t>FACT 010283</t>
  </si>
  <si>
    <t>FACT 60125-AR</t>
  </si>
  <si>
    <t>AUTOSTRADA</t>
  </si>
  <si>
    <t>FACT 1188</t>
  </si>
  <si>
    <t>MABE S.A.</t>
  </si>
  <si>
    <t>FACT 1189</t>
  </si>
  <si>
    <t>FACT 1/102986</t>
  </si>
  <si>
    <t>FACT 011-0012-033920</t>
  </si>
  <si>
    <t>FACT 2017123030</t>
  </si>
  <si>
    <t>EUGENIO PEREDA S.A.</t>
  </si>
  <si>
    <t>FACT 007-0012-993905</t>
  </si>
  <si>
    <t>FACT 011-0012-037220</t>
  </si>
  <si>
    <t>FACT 011-0012-039854</t>
  </si>
  <si>
    <t>FACT 012-0012-566561</t>
  </si>
  <si>
    <t>07/11/2020</t>
  </si>
  <si>
    <t>TOBIEL EMIGDIO LOPEZ LICONA</t>
  </si>
  <si>
    <t>FARID EL MASSOUDI</t>
  </si>
  <si>
    <t>GIORGIE GIORGIE</t>
  </si>
  <si>
    <t xml:space="preserve">LA PLATAFORMA </t>
  </si>
  <si>
    <t>Factura Arquinsa</t>
  </si>
  <si>
    <t xml:space="preserve">OHL SERVICIOS-INGESAN </t>
  </si>
  <si>
    <t>HOSPITAL DE TORREJÓN</t>
  </si>
  <si>
    <t>PA132/21</t>
  </si>
  <si>
    <t>OHL-INGESAN</t>
  </si>
  <si>
    <t>PA133/21</t>
  </si>
  <si>
    <t>PA134/21</t>
  </si>
  <si>
    <t>FACT 20200795</t>
  </si>
  <si>
    <t>INSTALACIONES TORREJÓN S.L.</t>
  </si>
  <si>
    <t>FACT 2012706206</t>
  </si>
  <si>
    <t xml:space="preserve">LA PINTURERIA </t>
  </si>
  <si>
    <t>FACT 007-0009-908885</t>
  </si>
  <si>
    <t>FACT 007-0009-911806</t>
  </si>
  <si>
    <t>FACT 045-0009-032862</t>
  </si>
  <si>
    <t>FACT 045-0009-032936</t>
  </si>
  <si>
    <t>FACT 012-0010-385976</t>
  </si>
  <si>
    <t>FACT 012-0010-385934</t>
  </si>
  <si>
    <t>FACT 045-0010-033608</t>
  </si>
  <si>
    <t>FACT 007-0010-914939</t>
  </si>
  <si>
    <t>FACT 007-0010-915408</t>
  </si>
  <si>
    <t>FACT 265-0010-012170</t>
  </si>
  <si>
    <t>FACT 045-0010-034067</t>
  </si>
  <si>
    <t>FACT 20200836</t>
  </si>
  <si>
    <t>FACT 5628</t>
  </si>
  <si>
    <t>FACT 463</t>
  </si>
  <si>
    <t>CONTENEDORES RCB</t>
  </si>
  <si>
    <t>FACT 960286</t>
  </si>
  <si>
    <t>FACT 6205</t>
  </si>
  <si>
    <t>FACT 010225</t>
  </si>
  <si>
    <t>FACT 012-0012-526319</t>
  </si>
  <si>
    <t>FACT 007-0012-984336</t>
  </si>
  <si>
    <t>FACT 007-0012-984226</t>
  </si>
  <si>
    <t>FACT 007-0012-988234</t>
  </si>
  <si>
    <t xml:space="preserve">BRICOMART </t>
  </si>
  <si>
    <t>FACT 007-0012-990923</t>
  </si>
  <si>
    <t>FACT 007-0012-990964</t>
  </si>
  <si>
    <t>FACT 011-0012-037214</t>
  </si>
  <si>
    <t>FACT 045-0012-051942</t>
  </si>
  <si>
    <t>FACT F1/203606</t>
  </si>
  <si>
    <t>INDULAK PINTURAS</t>
  </si>
  <si>
    <t>FACT 007-0012-00416</t>
  </si>
  <si>
    <t>FACT 007-R932931</t>
  </si>
  <si>
    <t>FACT 011-0012-045746</t>
  </si>
  <si>
    <t>FACT 007-0012-000114</t>
  </si>
  <si>
    <t>FACT 20F/1539</t>
  </si>
  <si>
    <t>NULINEA</t>
  </si>
  <si>
    <t>FACT 20102667</t>
  </si>
  <si>
    <t>GAROLESA</t>
  </si>
  <si>
    <t>FACT 20F/1548</t>
  </si>
  <si>
    <t>FRANCISCO SILVELA 44</t>
  </si>
  <si>
    <t>CALLE FERROCARRIL, 27</t>
  </si>
  <si>
    <t>Realización de trabajos en el parkin de la comunidad (trabajos de pintura y otros)</t>
  </si>
  <si>
    <t>INDIBU CONSTRUCCIONES, S.L.U.</t>
  </si>
  <si>
    <t>C.C. LA CAÑADA - C/ OJEN SN</t>
  </si>
  <si>
    <t>TEGO DECORACIÓN, C.B.</t>
  </si>
  <si>
    <t>PROJEC WORK T&amp;A, S.L.</t>
  </si>
  <si>
    <t>MAKENATION, S.L.</t>
  </si>
  <si>
    <t xml:space="preserve">C. INFANTA 14 </t>
  </si>
  <si>
    <t>Reforma integral de local para el montaje de una pizzeria</t>
  </si>
  <si>
    <t>C. VELAZQUEZ 93</t>
  </si>
  <si>
    <t>ASOCIACIÓN DE COMERCIANTES C.C. BARCELÓ</t>
  </si>
  <si>
    <t>JOSE LUIS NUÑO RUIZ</t>
  </si>
  <si>
    <t>FACT 504653</t>
  </si>
  <si>
    <t>FACT 478776</t>
  </si>
  <si>
    <t>FACT 959355</t>
  </si>
  <si>
    <t>FACT 007-001-960761</t>
  </si>
  <si>
    <t>FACT 007-0011-979404</t>
  </si>
  <si>
    <t>FACT 012-0010-442966</t>
  </si>
  <si>
    <t>FACT 145784</t>
  </si>
  <si>
    <t>FRANCISCO NUÑEZ</t>
  </si>
  <si>
    <t>FACT 442966</t>
  </si>
  <si>
    <t>FACT 145804</t>
  </si>
  <si>
    <t>FACT 960560</t>
  </si>
  <si>
    <t>FACT 6204</t>
  </si>
  <si>
    <t>FACT 501</t>
  </si>
  <si>
    <t>FACT 499785</t>
  </si>
  <si>
    <t>FACT 504744</t>
  </si>
  <si>
    <t>FACT 507734</t>
  </si>
  <si>
    <t>FACT 974504</t>
  </si>
  <si>
    <t>FACT 510917</t>
  </si>
  <si>
    <t>FACT 512904</t>
  </si>
  <si>
    <t>FACT 512778</t>
  </si>
  <si>
    <t>FACT 974895</t>
  </si>
  <si>
    <t>FACT 012-0012-523291</t>
  </si>
  <si>
    <t>FACT 007-0012-981127</t>
  </si>
  <si>
    <t>FACT 012-0012-529716</t>
  </si>
  <si>
    <t>FACT 012-0012-529743</t>
  </si>
  <si>
    <t>FACT 007-0012-984332</t>
  </si>
  <si>
    <t>FACT 012-0012-540332</t>
  </si>
  <si>
    <t>FACT 007-0012-989670</t>
  </si>
  <si>
    <t>FACT 007-0012-990925</t>
  </si>
  <si>
    <t>FACT L-48169</t>
  </si>
  <si>
    <t>FACT 145916</t>
  </si>
  <si>
    <t>FACT 949021</t>
  </si>
  <si>
    <t>FACT 463330</t>
  </si>
  <si>
    <t>FACT 463425</t>
  </si>
  <si>
    <t>FACT 951667</t>
  </si>
  <si>
    <t>FACT 951655</t>
  </si>
  <si>
    <t>FACT 468219</t>
  </si>
  <si>
    <t>FACT 956684</t>
  </si>
  <si>
    <t>FACT 475330</t>
  </si>
  <si>
    <t>FACT 957978</t>
  </si>
  <si>
    <t>FACT 479035</t>
  </si>
  <si>
    <t>CARLOS AUGUSTO AVILES GUSHQUI</t>
  </si>
  <si>
    <t>DANIEL  FERREIRO</t>
  </si>
  <si>
    <t>VENTAS</t>
  </si>
  <si>
    <t>% VENTAS</t>
  </si>
  <si>
    <t xml:space="preserve">COSTES </t>
  </si>
  <si>
    <t>%MG.B</t>
  </si>
  <si>
    <t>%MG.I</t>
  </si>
  <si>
    <t>ESTADO OBRA</t>
  </si>
  <si>
    <t>C/ NICARAGUA, N9</t>
  </si>
  <si>
    <t>CAMINO DE LA FUENTE 22</t>
  </si>
  <si>
    <t>CAMINO ALTO 76</t>
  </si>
  <si>
    <t xml:space="preserve"> 04/01/2021</t>
  </si>
  <si>
    <t>HO102/21</t>
  </si>
  <si>
    <t xml:space="preserve"> 05/01/2021</t>
  </si>
  <si>
    <t>HO114/21</t>
  </si>
  <si>
    <t>HO118/21</t>
  </si>
  <si>
    <t>TEGO DECORACIÓN C.B.</t>
  </si>
  <si>
    <t>HO122/21</t>
  </si>
  <si>
    <t>PROJECT WORK T&amp;A S.L.</t>
  </si>
  <si>
    <t>HO123/21</t>
  </si>
  <si>
    <t>INDIBU CONSTRUC. S.L.U.</t>
  </si>
  <si>
    <t>PA126/21</t>
  </si>
  <si>
    <t>ASOC. COMERCIANTES BARC</t>
  </si>
  <si>
    <t xml:space="preserve"> 04/02/2021</t>
  </si>
  <si>
    <t>FACT 055821</t>
  </si>
  <si>
    <t>FACT 174559</t>
  </si>
  <si>
    <t>FACT  F/002</t>
  </si>
  <si>
    <t>SANGAR SOLUCIONES</t>
  </si>
  <si>
    <t>FACT 0052-2021</t>
  </si>
  <si>
    <t>LA CAÑADA</t>
  </si>
  <si>
    <t>F05540129173</t>
  </si>
  <si>
    <t>CMB BRICOLAJE</t>
  </si>
  <si>
    <t>FACT 658531</t>
  </si>
  <si>
    <t>HO151/2020</t>
  </si>
  <si>
    <t>HO108/2020</t>
  </si>
  <si>
    <t>HO137/2020</t>
  </si>
  <si>
    <t>HO109/2020</t>
  </si>
  <si>
    <t>HO146/21</t>
  </si>
  <si>
    <t>HO145/21</t>
  </si>
  <si>
    <t>PA151/21</t>
  </si>
  <si>
    <t>C.P. NICARAGUA9 (GARAGE)</t>
  </si>
  <si>
    <t>HO126/20</t>
  </si>
  <si>
    <t>HO143/20</t>
  </si>
  <si>
    <t>HO137/21</t>
  </si>
  <si>
    <t>HO113/20</t>
  </si>
  <si>
    <t>HO140/21</t>
  </si>
  <si>
    <t>PA136/21</t>
  </si>
  <si>
    <t>HO138/21</t>
  </si>
  <si>
    <t>HO147/21</t>
  </si>
  <si>
    <t>HO104/21</t>
  </si>
  <si>
    <t>HO125/20</t>
  </si>
  <si>
    <t>HO142/20</t>
  </si>
  <si>
    <t>HO144/21</t>
  </si>
  <si>
    <t>HO141/21</t>
  </si>
  <si>
    <t>HO139/21</t>
  </si>
  <si>
    <t>HO148/21</t>
  </si>
  <si>
    <t>HO112/20</t>
  </si>
  <si>
    <t>HO135/20</t>
  </si>
  <si>
    <t>HO152/20</t>
  </si>
  <si>
    <t>HO142/21</t>
  </si>
  <si>
    <t>HO114/20</t>
  </si>
  <si>
    <t>HO133/20</t>
  </si>
  <si>
    <t>HO140/20</t>
  </si>
  <si>
    <t>HO160/20</t>
  </si>
  <si>
    <t>HO103/21</t>
  </si>
  <si>
    <t>HO115/21</t>
  </si>
  <si>
    <t>HO143/21</t>
  </si>
  <si>
    <t>AB149/21</t>
  </si>
  <si>
    <t xml:space="preserve">        PA101/20</t>
  </si>
  <si>
    <t xml:space="preserve">        PA110/20</t>
  </si>
  <si>
    <t xml:space="preserve">        PA121/20</t>
  </si>
  <si>
    <t xml:space="preserve">        PA122/20</t>
  </si>
  <si>
    <t xml:space="preserve">        PA139/20</t>
  </si>
  <si>
    <t>PA152/21</t>
  </si>
  <si>
    <t>JM</t>
  </si>
  <si>
    <t>AD</t>
  </si>
  <si>
    <t>AR</t>
  </si>
  <si>
    <t>B</t>
  </si>
  <si>
    <t>C. GARDENIAS, 35</t>
  </si>
  <si>
    <t>C. ARTURO SORIA, 336</t>
  </si>
  <si>
    <t>GM ALCALA</t>
  </si>
  <si>
    <t>GM LEGANES</t>
  </si>
  <si>
    <t>GM CIUDARREAL</t>
  </si>
  <si>
    <t>GM TORREJON</t>
  </si>
  <si>
    <t>CARRETERA DE LOECHES, 55</t>
  </si>
  <si>
    <t>01/1080</t>
  </si>
  <si>
    <t>PARQUE DIRECTO</t>
  </si>
  <si>
    <t>A1/111</t>
  </si>
  <si>
    <t>0/1095</t>
  </si>
  <si>
    <t>ANTONIO CANO FERNANDEZ</t>
  </si>
  <si>
    <t>BENITO 25 AÑOS JUNTOS</t>
  </si>
  <si>
    <t>F/21-00091</t>
  </si>
  <si>
    <t>EVACONS</t>
  </si>
  <si>
    <t>MOQUETAS ASAN, SA</t>
  </si>
  <si>
    <t>11/01/201</t>
  </si>
  <si>
    <t>BRICOMAR</t>
  </si>
  <si>
    <t>R290593</t>
  </si>
  <si>
    <t>BRICODEPOT</t>
  </si>
  <si>
    <t>0052-2021</t>
  </si>
  <si>
    <t>La Cañada</t>
  </si>
  <si>
    <t>100-21</t>
  </si>
  <si>
    <t>YAROSLAV MEDVI</t>
  </si>
  <si>
    <t>044707</t>
  </si>
  <si>
    <t>LA PLATAFORMA DE LA CONSTRUCCIÓN</t>
  </si>
  <si>
    <t>101-2021</t>
  </si>
  <si>
    <t xml:space="preserve">REPSOL </t>
  </si>
  <si>
    <t>F/21-00268</t>
  </si>
  <si>
    <t>CAMINO LO CORTAO, 19 (NAVE)</t>
  </si>
  <si>
    <t>059819</t>
  </si>
  <si>
    <t>01339050041014873</t>
  </si>
  <si>
    <t>980635</t>
  </si>
  <si>
    <t>983422</t>
  </si>
  <si>
    <t>989672</t>
  </si>
  <si>
    <t>2293/2020</t>
  </si>
  <si>
    <t>GONZALO BAILADOR</t>
  </si>
  <si>
    <t>M148107</t>
  </si>
  <si>
    <t>L48781</t>
  </si>
  <si>
    <t>LZ21/14193</t>
  </si>
  <si>
    <t>CRISTALERIA MADRILEÑA</t>
  </si>
  <si>
    <t>FRAMR21/00650</t>
  </si>
  <si>
    <t>LOXAM HUNE</t>
  </si>
  <si>
    <t>STOICA BUENA</t>
  </si>
  <si>
    <t>C. ALFONSO XII</t>
  </si>
  <si>
    <t>002/2021</t>
  </si>
  <si>
    <t>ALEXANDRU GABRIEL MOLDOVAN</t>
  </si>
  <si>
    <t>003/2021</t>
  </si>
  <si>
    <t>051279</t>
  </si>
  <si>
    <t>00011586</t>
  </si>
  <si>
    <t>00011584</t>
  </si>
  <si>
    <t>001/2021</t>
  </si>
  <si>
    <t>IONEL MINA</t>
  </si>
  <si>
    <t>F/210387</t>
  </si>
  <si>
    <t>FE2100184</t>
  </si>
  <si>
    <t>HIDROTIENDA</t>
  </si>
  <si>
    <t>JORGE FERNANDEZ</t>
  </si>
  <si>
    <t>F05540129148</t>
  </si>
  <si>
    <t xml:space="preserve">LEROY MERLIN </t>
  </si>
  <si>
    <t>1/2021</t>
  </si>
  <si>
    <t>LIXANDROIU CONSTRUCCIONES, S.L.</t>
  </si>
  <si>
    <t>MORLOPIN</t>
  </si>
  <si>
    <t>REGALO</t>
  </si>
  <si>
    <t>CASA OTERO</t>
  </si>
  <si>
    <t>otero</t>
  </si>
  <si>
    <t>VICTOR HEMORGENES ZARATE GUTIERREZ</t>
  </si>
  <si>
    <t>DIAWOYE CAMARA</t>
  </si>
  <si>
    <t>WILLIAM MONTOYA ESTRADA</t>
  </si>
  <si>
    <t>SEVILLA</t>
  </si>
  <si>
    <t>C. CIUDAD DE AGUILAS, 1</t>
  </si>
  <si>
    <t>C. LOPEZ DE HOYOS, 35</t>
  </si>
  <si>
    <t>C. AGUSTIN DE FOXA, 31</t>
  </si>
  <si>
    <t>ROBERTO WILLIAM ENCISO GUTIERREZ</t>
  </si>
  <si>
    <t>C. PASEO  DE LAGOS, 13</t>
  </si>
  <si>
    <t>HOLGER VLADIMIR MULLO GUAÑA</t>
  </si>
  <si>
    <t>MIHAI-IOAN IENEA</t>
  </si>
  <si>
    <t>Oficial de 1ª Fontanero</t>
  </si>
  <si>
    <t>HO129/21</t>
  </si>
  <si>
    <t>C. TUTOR, 43</t>
  </si>
  <si>
    <t>CLAUDIO GONZALO REINOSO TENEMASA</t>
  </si>
  <si>
    <t>C. MARIA TUBAO, 8</t>
  </si>
  <si>
    <t>C. CONDE PEÑALVER</t>
  </si>
  <si>
    <t>HO113/21</t>
  </si>
  <si>
    <t>SAUL DAVID RODRIGUEZ BARRERA</t>
  </si>
  <si>
    <t>JOHN ALEXIS FRANCO MAMBEL</t>
  </si>
  <si>
    <t>C.C. MERCADO DE BARCELO</t>
  </si>
  <si>
    <t>ION DINU</t>
  </si>
  <si>
    <t>MICHAEL JOSEPH TRUJILLO CRUZ</t>
  </si>
  <si>
    <t>FABRIO SAMUEL MARADIAGA LICONA</t>
  </si>
  <si>
    <t>ANDERSON ALEXIS FLORES HERNANDEZ</t>
  </si>
  <si>
    <t>BRAYAN LEIVA</t>
  </si>
  <si>
    <t>ORLANDO FORERO</t>
  </si>
  <si>
    <t>PA125/21</t>
  </si>
  <si>
    <t>STUDENT PROPERTY INCOME, S.A.</t>
  </si>
  <si>
    <t>PA153/21</t>
  </si>
  <si>
    <t>JAVIER ALVARO PARICIO</t>
  </si>
  <si>
    <t>TENMAR CONSULTING INMOB</t>
  </si>
  <si>
    <t xml:space="preserve"> 04/11/2020</t>
  </si>
  <si>
    <t>123/2020</t>
  </si>
  <si>
    <t>146/2020</t>
  </si>
  <si>
    <t xml:space="preserve"> 31/12/2020</t>
  </si>
  <si>
    <t>HO100/2021</t>
  </si>
  <si>
    <t>HAMID EL MANNANI</t>
  </si>
  <si>
    <t>HO106/2021</t>
  </si>
  <si>
    <t xml:space="preserve"> 01/10/2020</t>
  </si>
  <si>
    <t>104/2020</t>
  </si>
  <si>
    <t>149/2020</t>
  </si>
  <si>
    <t>ANTONIO JOSE DA COSTA PEREIRA</t>
  </si>
  <si>
    <t>CALLE PISTA DEL CRISTO DEL PARDO Nº11</t>
  </si>
  <si>
    <t>C. NEWTON, 8</t>
  </si>
  <si>
    <t>HO119/21</t>
  </si>
  <si>
    <t>EDIAR, S.L.</t>
  </si>
  <si>
    <t>PA127/21</t>
  </si>
  <si>
    <t>ASOCIACIÓN DE COMERCIANTES CHAMBERI</t>
  </si>
  <si>
    <t>C. FCO. VIVES CAMINO, 37</t>
  </si>
  <si>
    <t>PA135/21</t>
  </si>
  <si>
    <t>SORIN VALENTIN SERB ROSIE</t>
  </si>
  <si>
    <t>C.C OUTLET LAS ROZAS</t>
  </si>
  <si>
    <t xml:space="preserve">OHL-INGESAN </t>
  </si>
  <si>
    <t>OHL- INGESAN</t>
  </si>
  <si>
    <t>NEPTUNE GETAFE PROCOP SLU</t>
  </si>
  <si>
    <t>1164/20</t>
  </si>
  <si>
    <t>GMFOOD IBERICA SAU</t>
  </si>
  <si>
    <t>1171/20</t>
  </si>
  <si>
    <t>1174/20</t>
  </si>
  <si>
    <t>1175/20</t>
  </si>
  <si>
    <t>1176/20</t>
  </si>
  <si>
    <t>1177/20</t>
  </si>
  <si>
    <t>1178/20</t>
  </si>
  <si>
    <t>1180/20</t>
  </si>
  <si>
    <t>1183/20</t>
  </si>
  <si>
    <t>1184/20</t>
  </si>
  <si>
    <t>1185/20</t>
  </si>
  <si>
    <t>CERRAJERA UNIVERSAL, SL.</t>
  </si>
  <si>
    <t>1187/20</t>
  </si>
  <si>
    <t>C.P.SOTO ALTO DEL VANDEL</t>
  </si>
  <si>
    <t>1188/20</t>
  </si>
  <si>
    <t>1189/20</t>
  </si>
  <si>
    <t>1192/20</t>
  </si>
  <si>
    <t>1194/20</t>
  </si>
  <si>
    <t>1196/20</t>
  </si>
  <si>
    <t>1198/20</t>
  </si>
  <si>
    <t>1199/20</t>
  </si>
  <si>
    <t>C.P. BUESO PINA Nº39</t>
  </si>
  <si>
    <t>C.P. BUESO PINEDA Nº 39</t>
  </si>
  <si>
    <t>1200/20</t>
  </si>
  <si>
    <t>1201/20</t>
  </si>
  <si>
    <t>1202/20</t>
  </si>
  <si>
    <t>Reforma integral de una vivienda.</t>
  </si>
  <si>
    <t>C. BRETON DE LOS HERREROS, 46</t>
  </si>
  <si>
    <t>C. PLATANO Nº 22</t>
  </si>
  <si>
    <t>Ejercicio 2020</t>
  </si>
  <si>
    <t>ALQUILERES DE MAQUINARIA</t>
  </si>
  <si>
    <t>REPARACIONES Y CONSERVACIÓN</t>
  </si>
  <si>
    <t>ASESORAMIENTO LABORAL</t>
  </si>
  <si>
    <t>HONORARIOS DIRECCIÓN DE OBRA</t>
  </si>
  <si>
    <t>PRIMAS DE SEGUROS</t>
  </si>
  <si>
    <t>SERVICIOS BANCARIOS Y SIMILARE</t>
  </si>
  <si>
    <t>COMISIONES BANCARIAS CONFIRMIN</t>
  </si>
  <si>
    <t>GASTOS DE GASOLINA Y GASOIL</t>
  </si>
  <si>
    <t>PEAJES Y PARKING</t>
  </si>
  <si>
    <t>COMIDAS Y DIETAS</t>
  </si>
  <si>
    <t>DOMINIO DE CORREOS E-MAIL</t>
  </si>
  <si>
    <t>SUELDOS Y SALARIOS</t>
  </si>
  <si>
    <t>SEGURIDAD SOCIAL A CARGO DE LA</t>
  </si>
  <si>
    <t>INT. DTO EFE. ENT. CRÉDITO GR.</t>
  </si>
  <si>
    <t>OTROS GASTOS FINANCIEROS</t>
  </si>
  <si>
    <t>RECARGOS SEGURIDAD SOCIAL</t>
  </si>
  <si>
    <t>COSTES INDIRECTOS 2020</t>
  </si>
  <si>
    <t>COSTES INDIRECTOS 2021</t>
  </si>
  <si>
    <t>1003/21</t>
  </si>
  <si>
    <t>C. CAPITAN HAYA, 53</t>
  </si>
  <si>
    <t>1005/21</t>
  </si>
  <si>
    <t>1006/21</t>
  </si>
  <si>
    <t>1007/21</t>
  </si>
  <si>
    <t>1008/21</t>
  </si>
  <si>
    <t>1009/21</t>
  </si>
  <si>
    <t>1011/21</t>
  </si>
  <si>
    <t>1012/21</t>
  </si>
  <si>
    <t>1013/21</t>
  </si>
  <si>
    <t>1014/21</t>
  </si>
  <si>
    <t>1015/21</t>
  </si>
  <si>
    <t>1016/21</t>
  </si>
  <si>
    <t>1017/21</t>
  </si>
  <si>
    <t>1018/21</t>
  </si>
  <si>
    <t>1019/21</t>
  </si>
  <si>
    <t>1020/21</t>
  </si>
  <si>
    <t>1021/21</t>
  </si>
  <si>
    <t>1022/21</t>
  </si>
  <si>
    <t>1023/21</t>
  </si>
  <si>
    <t>1024/21</t>
  </si>
  <si>
    <t>1025/21</t>
  </si>
  <si>
    <t>1026/21</t>
  </si>
  <si>
    <t>1027/21</t>
  </si>
  <si>
    <t>1028/21</t>
  </si>
  <si>
    <t>1029/21</t>
  </si>
  <si>
    <t>1030/21</t>
  </si>
  <si>
    <t>1031/21</t>
  </si>
  <si>
    <t>1032/21</t>
  </si>
  <si>
    <t>1033/21</t>
  </si>
  <si>
    <t>1037/21</t>
  </si>
  <si>
    <t>AB1038/21</t>
  </si>
  <si>
    <t>1039/21</t>
  </si>
  <si>
    <t>1040/21</t>
  </si>
  <si>
    <t>1042/21</t>
  </si>
  <si>
    <t>1043/21</t>
  </si>
  <si>
    <t>1034/21</t>
  </si>
  <si>
    <t>Horas</t>
  </si>
  <si>
    <t>GUSTAVO ENRIQUE QUINTERO RINCON</t>
  </si>
  <si>
    <t>GARDENIAS, 35</t>
  </si>
  <si>
    <t>JAVIER</t>
  </si>
  <si>
    <t>F200002</t>
  </si>
  <si>
    <t>ALGALU</t>
  </si>
  <si>
    <t>1193/2020</t>
  </si>
  <si>
    <t>SIRBU PETRU</t>
  </si>
  <si>
    <t>HO154/21</t>
  </si>
  <si>
    <t>C. Tauro, 27 (113-18)</t>
  </si>
  <si>
    <t>HO155/21</t>
  </si>
  <si>
    <t>HO156/21</t>
  </si>
  <si>
    <t>HO157/21</t>
  </si>
  <si>
    <t>HO158/21</t>
  </si>
  <si>
    <t>C. Tauro, 27 (163-20)</t>
  </si>
  <si>
    <t>HO159/21</t>
  </si>
  <si>
    <t>INPADICONS, S.L.U.</t>
  </si>
  <si>
    <t>HO160/21</t>
  </si>
  <si>
    <t>HO161/21</t>
  </si>
  <si>
    <t>HO162/21</t>
  </si>
  <si>
    <t>CALLE JORGE JUAN, 106 129-20 (CASA DE LA MONEDA)</t>
  </si>
  <si>
    <t>CALLE JORGE JUAN, 106 023-21 (CASA DE LA MONEDA)</t>
  </si>
  <si>
    <t>HO163/21</t>
  </si>
  <si>
    <t>HO164/21</t>
  </si>
  <si>
    <t>PA165/21</t>
  </si>
  <si>
    <t>VERANTTA, S.L.</t>
  </si>
  <si>
    <t>PA166/21</t>
  </si>
  <si>
    <t>PA167/21</t>
  </si>
  <si>
    <t>PA168/21</t>
  </si>
  <si>
    <t>PA169/21</t>
  </si>
  <si>
    <t>--</t>
  </si>
  <si>
    <t>C.C. OESTE CALLE MORERAS Nº 22</t>
  </si>
  <si>
    <t>NIKOL JOSE BASTO BARRIOS</t>
  </si>
  <si>
    <t>ROGELIO ALBERTO FRANCO MAMBEL</t>
  </si>
  <si>
    <t>FLAVIO MAYOR</t>
  </si>
  <si>
    <t>DUMITRU ROBERT PIRVU</t>
  </si>
  <si>
    <t>C. CASTELLANA, 163</t>
  </si>
  <si>
    <t>EUGENIO PEREDA SANEAMIENTOS</t>
  </si>
  <si>
    <t>C. CADIZ, 10</t>
  </si>
  <si>
    <t>ROCIO GUIJARRO KELHAM</t>
  </si>
  <si>
    <t>GLORIETA GAVIÑO, 4</t>
  </si>
  <si>
    <t>EDUARDO DANIEL MUÑOZ</t>
  </si>
  <si>
    <t>Ayudante Albañil (Desplazado)</t>
  </si>
  <si>
    <t>OHL SERVICIOS-INGESAN SAU</t>
  </si>
  <si>
    <t>fecha inicio</t>
  </si>
  <si>
    <t>fecha final</t>
  </si>
  <si>
    <t>dias</t>
  </si>
  <si>
    <t xml:space="preserve">Grado de avance </t>
  </si>
  <si>
    <t>ORLANDO ORTIZ MESA</t>
  </si>
  <si>
    <t>RAUL TRIANA RIAÑO</t>
  </si>
  <si>
    <t>OTROS SERVICIOS</t>
  </si>
  <si>
    <t>SUSCRIPCIÓN AZURE 1</t>
  </si>
  <si>
    <t>GASTOS DE REPRESENTACION</t>
  </si>
  <si>
    <t>GASTOS IMPRESORA</t>
  </si>
  <si>
    <t>OTROS TRIBUTOS</t>
  </si>
  <si>
    <t>GASTOS EXCEPCIONALES</t>
  </si>
  <si>
    <t>AV. SAB PABLO, 47 (Coslada)</t>
  </si>
  <si>
    <t>C  GABRIEL ARESTI HIRIBIDEA, 40</t>
  </si>
  <si>
    <t>C. VICTIMAS DEL TERRORISMO, 2</t>
  </si>
  <si>
    <t>C. NAPOLES, 10</t>
  </si>
  <si>
    <t>PA170/21</t>
  </si>
  <si>
    <t>TABLEROS MUÑOZ CUENCA, S.L.</t>
  </si>
  <si>
    <t>F/21-00555</t>
  </si>
  <si>
    <t>EVACONS CONTENEDORES</t>
  </si>
  <si>
    <t>R223067</t>
  </si>
  <si>
    <t xml:space="preserve">AZULEJOS Y MATERIALES </t>
  </si>
  <si>
    <t>AZULEJOS Y MATERIALES</t>
  </si>
  <si>
    <t>102-21</t>
  </si>
  <si>
    <t>CRISTALERIA MUSKIZ-BASURTO, S.L.</t>
  </si>
  <si>
    <t>RICARDO CASLA BOZA</t>
  </si>
  <si>
    <t>OBRA Y DECORACIONES YUGO SL</t>
  </si>
  <si>
    <t>SERGIU POP</t>
  </si>
  <si>
    <t>Cliente</t>
  </si>
  <si>
    <t>EDIAR S.L.</t>
  </si>
  <si>
    <t>C. GOYA, 46</t>
  </si>
  <si>
    <t xml:space="preserve">MARCO OSORIO </t>
  </si>
  <si>
    <t>Margen bruto %</t>
  </si>
  <si>
    <t>Relización de una reforma integral de vivienda</t>
  </si>
  <si>
    <t>YARKON PARK, S.L.</t>
  </si>
  <si>
    <t>Margen Neto %</t>
  </si>
  <si>
    <t xml:space="preserve">Total presupuesto </t>
  </si>
  <si>
    <t>1-029</t>
  </si>
  <si>
    <t>Control</t>
  </si>
  <si>
    <t>DATOS Nº PRESUPUESTO:</t>
  </si>
  <si>
    <t>Margen objetivo</t>
  </si>
  <si>
    <t>ESTUDIO DE LOS MARGENES</t>
  </si>
  <si>
    <t>N/A</t>
  </si>
  <si>
    <t>Nueva obra primera factura asta el dia 25 personal a dia 31</t>
  </si>
  <si>
    <t>Facturación en Arquinsa asta el mes de marzo, se ha mandado la carta para el cambio de facturación de empresa,</t>
  </si>
  <si>
    <t>y las ultimas facturas se han pasado por Adecua</t>
  </si>
  <si>
    <t>Trabajo por horas (PA), trabajos de adecuación en el centro comercial oeste</t>
  </si>
  <si>
    <t>1-026/21</t>
  </si>
  <si>
    <t xml:space="preserve">Hay que volver a facturar ¿?¿?¿ tengo gasto en 2021 y personal en 2021 per la factura es 2020 ¿?¿? </t>
  </si>
  <si>
    <t>Se factura 17.000 euros en 2020 en la factura 1156/20 de Arquinsa, hay que volver a facturar por los trabajos y gastos de 2021¿?¿?</t>
  </si>
  <si>
    <t>Revisar esta obra, da un margen muy pequeño para los recursos que se han utilizado!!, haria falta un cobro mas!! No tiene presupuesto¿?¿?</t>
  </si>
  <si>
    <t xml:space="preserve">Trabajos de mantenimiento en el C.C. se factra por partidas </t>
  </si>
  <si>
    <t>A-CERO TECH ARQUITECTURA Y CONSTRUCCION INDUSTRIALIZADA, S.L.</t>
  </si>
  <si>
    <t>se facturara al finalizar el mes de abril</t>
  </si>
  <si>
    <t>1-031/21</t>
  </si>
  <si>
    <t xml:space="preserve">obra de cerramiento de entrada en residencia de bilbao </t>
  </si>
  <si>
    <t>Obra terminada, se factura el 2º 50% a mediados de abril</t>
  </si>
  <si>
    <t>sociedad</t>
  </si>
  <si>
    <t>tipo</t>
  </si>
  <si>
    <t>(HO)</t>
  </si>
  <si>
    <t>(PA)</t>
  </si>
  <si>
    <t>RELU MARIUS TALPAU</t>
  </si>
  <si>
    <t>F/21-00733</t>
  </si>
  <si>
    <t>HO175/21</t>
  </si>
  <si>
    <t>HO176/21</t>
  </si>
  <si>
    <t>C. ARMENGUAL DE LA MOTA, 26</t>
  </si>
  <si>
    <t>EDIAR, S.A</t>
  </si>
  <si>
    <t>HO177/21</t>
  </si>
  <si>
    <t>HO178/21</t>
  </si>
  <si>
    <t>HO179/21</t>
  </si>
  <si>
    <t>HO181/21</t>
  </si>
  <si>
    <t>HO182/21</t>
  </si>
  <si>
    <t>HO183/21</t>
  </si>
  <si>
    <t>HO184/21</t>
  </si>
  <si>
    <t>HO185/21</t>
  </si>
  <si>
    <t>AV. LOS MADROÑOS, 54</t>
  </si>
  <si>
    <t>HO186/21</t>
  </si>
  <si>
    <t>PROJECT WORK T&amp;A, S.L.</t>
  </si>
  <si>
    <t>PROJECT WORK, T&amp;A, S.L.</t>
  </si>
  <si>
    <t>HO187/21</t>
  </si>
  <si>
    <t>C. LA GRANJA, 6</t>
  </si>
  <si>
    <t>HO188/21</t>
  </si>
  <si>
    <t>GLOW UP FACILYTI SERVICES, S.L.</t>
  </si>
  <si>
    <t>C.C. RUTA DE LA PLATA</t>
  </si>
  <si>
    <t>HO189/21</t>
  </si>
  <si>
    <t>HO190/21</t>
  </si>
  <si>
    <t>OBRA Y DECORACIONES YUGO, S.L.</t>
  </si>
  <si>
    <t>C. INTERGOLF, 8</t>
  </si>
  <si>
    <t>HO191/21</t>
  </si>
  <si>
    <t>C. LIBERTAD, 89</t>
  </si>
  <si>
    <t>HO192/21</t>
  </si>
  <si>
    <t>SILVIA SANCHEZ VELA</t>
  </si>
  <si>
    <t>PA172/21</t>
  </si>
  <si>
    <t>COOL PROYECTOS Y SOLUCIONES, SL.</t>
  </si>
  <si>
    <t>PA173/21</t>
  </si>
  <si>
    <t>C. BULEVAR GETAFE</t>
  </si>
  <si>
    <t>ANTONIO RAMIREZ GONZALEZ</t>
  </si>
  <si>
    <t>C/ COLOMBIA, 11</t>
  </si>
  <si>
    <t>PA193/21</t>
  </si>
  <si>
    <t>1-040/21 V.4</t>
  </si>
  <si>
    <t xml:space="preserve">Subcontratado 18.000 euros, material por nuestra cuenta, plazo del subcontratista 5 semanas </t>
  </si>
  <si>
    <t>EUGEN IO PEREDA SANEAMIENTOS</t>
  </si>
  <si>
    <t>SPLITMANIA MADRID, S.L.</t>
  </si>
  <si>
    <t>SAN-FRAN SERVIOBRAS, S.L.</t>
  </si>
  <si>
    <t>1045/21</t>
  </si>
  <si>
    <t>1046/21</t>
  </si>
  <si>
    <t>1004/21</t>
  </si>
  <si>
    <t>1044/21</t>
  </si>
  <si>
    <t>1048/21</t>
  </si>
  <si>
    <t>1049/21</t>
  </si>
  <si>
    <t>1050/21</t>
  </si>
  <si>
    <t>PLATAFORMA DE LA CONSTRUCCION</t>
  </si>
  <si>
    <t>1-044/21</t>
  </si>
  <si>
    <t>Trabajo por (PA), trabajos de adecuación de locla en Mercado de Barcelo</t>
  </si>
  <si>
    <t>TOTAL CONSULTING MARKET S.L.</t>
  </si>
  <si>
    <t>C.AYALA, 7 (LOCAL 303) BARCELO</t>
  </si>
  <si>
    <t>EUGENIO PEREDA</t>
  </si>
  <si>
    <t>AUREL MOISIL</t>
  </si>
  <si>
    <t>ALEXANDRU DANIUEL BOARIU</t>
  </si>
  <si>
    <t xml:space="preserve">falta facturar Metros </t>
  </si>
  <si>
    <t>EDDIE YAU GHONG RIOS</t>
  </si>
  <si>
    <t>SEMA MAGASSA</t>
  </si>
  <si>
    <t>PA198/21</t>
  </si>
  <si>
    <t>PA197/21</t>
  </si>
  <si>
    <t>C. SANTA CRUZ DE MARCENADO.2</t>
  </si>
  <si>
    <t>PA196/21</t>
  </si>
  <si>
    <t>PA195/21</t>
  </si>
  <si>
    <t>MARCOS OSORIO</t>
  </si>
  <si>
    <t xml:space="preserve">Cuidado esta facturado en la factura PA195/21 con una nota de, pero el cliente lo va a meter todo en una factura por la obra de </t>
  </si>
  <si>
    <t xml:space="preserve">CALE FOMNETO Nº 3. </t>
  </si>
  <si>
    <t>JULIAN CARRIÓN CATALINA</t>
  </si>
  <si>
    <t>C FERMIN CABALLERO, 62</t>
  </si>
  <si>
    <t>PA199/21</t>
  </si>
  <si>
    <t>JUAN</t>
  </si>
  <si>
    <t>FA2102-051</t>
  </si>
  <si>
    <t>MONDECO</t>
  </si>
  <si>
    <t>Cuenta</t>
  </si>
  <si>
    <t>Nombre</t>
  </si>
  <si>
    <t xml:space="preserve">Total </t>
  </si>
  <si>
    <t xml:space="preserve">Enero </t>
  </si>
  <si>
    <t>Febrero</t>
  </si>
  <si>
    <t xml:space="preserve">Marzo </t>
  </si>
  <si>
    <t>Abril</t>
  </si>
  <si>
    <t>SEGURIDAD SOCIAL A CARGO DE LA ARQUINSA</t>
  </si>
  <si>
    <t>ADECUA</t>
  </si>
  <si>
    <t>ARQUINSA</t>
  </si>
  <si>
    <t>SERVICIOS PRESTADOS ARQUITECTO</t>
  </si>
  <si>
    <t xml:space="preserve">Nos hemos pasado de la fecha estipulada en un mes </t>
  </si>
  <si>
    <t>SANEAMIENTOS PEREDA</t>
  </si>
  <si>
    <t>Av. San pablo, 47 (Coslada)</t>
  </si>
  <si>
    <t>obra</t>
  </si>
  <si>
    <t>MECADO DE BARCELO</t>
  </si>
  <si>
    <t>PLATANO</t>
  </si>
  <si>
    <t>C. Cadiz, 10</t>
  </si>
  <si>
    <t>C. Colombia, 11</t>
  </si>
  <si>
    <t>C ESPRONCEDA, 9</t>
  </si>
  <si>
    <t>IRENE LOPEZ MACICIOR</t>
  </si>
  <si>
    <t>1-060/2021</t>
  </si>
  <si>
    <t>1-084/2021</t>
  </si>
  <si>
    <t>REFORMA INTEGRAL DE VIVIENDA</t>
  </si>
  <si>
    <t>PLATAFORMA CONSTRUCCION</t>
  </si>
  <si>
    <t>F/21-01290</t>
  </si>
  <si>
    <t>1-081/2021</t>
  </si>
  <si>
    <t>Ayanamiento de terreno y hormigon pulido</t>
  </si>
  <si>
    <t>RAQUEL ROMAN VENTURA</t>
  </si>
  <si>
    <t>JUAN PEREZ SALGERO</t>
  </si>
  <si>
    <t>C/ SIL, 16</t>
  </si>
  <si>
    <t>CONSTRUCCIONES DAZA</t>
  </si>
  <si>
    <t>JOSE GREGORIO CARDOZO MORLES</t>
  </si>
  <si>
    <t>ADALBERTO DE LA PAZ DE LEON</t>
  </si>
  <si>
    <t>YAYA  BERTHE</t>
  </si>
  <si>
    <t>PA208/21</t>
  </si>
  <si>
    <t>HO209/21</t>
  </si>
  <si>
    <t>C. PRINCIPE DE VERGARA, 31</t>
  </si>
  <si>
    <t>HO210/21</t>
  </si>
  <si>
    <t>C. ARACENA, 4</t>
  </si>
  <si>
    <t>HO211/21</t>
  </si>
  <si>
    <t>HO212/21</t>
  </si>
  <si>
    <t>HO213/21</t>
  </si>
  <si>
    <t>HO214/21</t>
  </si>
  <si>
    <t>HO215/21</t>
  </si>
  <si>
    <t>HO180/21</t>
  </si>
  <si>
    <t>HO216/21</t>
  </si>
  <si>
    <t>HO217/21</t>
  </si>
  <si>
    <t>C. CALLEJON BARCA GUARRANQUE</t>
  </si>
  <si>
    <t>HO218/21</t>
  </si>
  <si>
    <t>C. FUENCARRAL, 101</t>
  </si>
  <si>
    <t>HO219/21</t>
  </si>
  <si>
    <t>INPADICONS, S.LU</t>
  </si>
  <si>
    <t>C. CANALEJAS, 15</t>
  </si>
  <si>
    <t>HO220/21</t>
  </si>
  <si>
    <t>HO221/21</t>
  </si>
  <si>
    <t>EDIAR, S.L</t>
  </si>
  <si>
    <t>HO222/21</t>
  </si>
  <si>
    <t>C. SERRANO, 45</t>
  </si>
  <si>
    <t>HO223/21</t>
  </si>
  <si>
    <t>PA224/21</t>
  </si>
  <si>
    <t>PA225/21</t>
  </si>
  <si>
    <t>HO226/21</t>
  </si>
  <si>
    <t>FERNANDO ENRIQUE SAAVEDRA TORRES</t>
  </si>
  <si>
    <t>DANNY ANTONIO SANCHEZ FELIZ</t>
  </si>
  <si>
    <t>JAN LLUDI CIFUENTES HOLGUIN</t>
  </si>
  <si>
    <t>JEAN CARLOS</t>
  </si>
  <si>
    <t>ROLANDO ALFREDO RIVERA PALOMINO</t>
  </si>
  <si>
    <t>se facturara en junio</t>
  </si>
  <si>
    <t>JOE DEMETRIO TAVERAS CASTILLO</t>
  </si>
  <si>
    <t>MADJIDI YESSOUFOU</t>
  </si>
  <si>
    <t>MOHAMMED HABIB</t>
  </si>
  <si>
    <t>LAZARO  HERRERA</t>
  </si>
  <si>
    <t>KEVEN ABRAHAM</t>
  </si>
  <si>
    <t>EMMANUEL DIATTA</t>
  </si>
  <si>
    <t>LUIS  CASTILLO</t>
  </si>
  <si>
    <t>ERINSON GOMEZ SANCHEZ</t>
  </si>
  <si>
    <t xml:space="preserve">SE FACTURARA EN JUNIO </t>
  </si>
  <si>
    <t>no hay horas en mayo pero si se factura ¿?¿?¿?¿?</t>
  </si>
  <si>
    <t>1-008/21</t>
  </si>
  <si>
    <t xml:space="preserve">No facturado por A, se ha facturado sin IVA </t>
  </si>
  <si>
    <t>TANTO LOS COBROS COMO LOS GASTOS SUPERAN CON CRECES EL PRESUPUESTO !?¿!?¿!??!!</t>
  </si>
  <si>
    <t>Trabajo por horas (PA), trabajos de adecuación y mantenimiento s</t>
  </si>
  <si>
    <t>PA200/21</t>
  </si>
  <si>
    <t>PA201/21</t>
  </si>
  <si>
    <t>PA202/21</t>
  </si>
  <si>
    <t>PA203/21</t>
  </si>
  <si>
    <t>PA204/21</t>
  </si>
  <si>
    <t>PA205/21</t>
  </si>
  <si>
    <t>PA206/21</t>
  </si>
  <si>
    <t>PA207/21</t>
  </si>
  <si>
    <t>HEMOS FACTURADO MAYO Y NO HAY HORAS¿?¿?</t>
  </si>
  <si>
    <t xml:space="preserve">NO COINCIDE NADA CON NADA !!!! COMPRAS Y HORAS EN 2021 NO EN 2020 FACTURAS EN 2020 </t>
  </si>
  <si>
    <t xml:space="preserve">MARGENES SUPER NEGATIVOS </t>
  </si>
  <si>
    <t>YEISON PEREZ CORREA</t>
  </si>
  <si>
    <t xml:space="preserve">NO LLEGAMOS CON EL PRESUPUESTO QUE SE PASAO VAMOS A DAR MUY POCO MARGEN </t>
  </si>
  <si>
    <t>HAY QUE FACTURAR</t>
  </si>
  <si>
    <t>NOS HEMOS PASADO DE FECHA</t>
  </si>
  <si>
    <t>-</t>
  </si>
  <si>
    <t>NOS HEMOS IDO DE FECHAS</t>
  </si>
  <si>
    <t xml:space="preserve">NO COINCIDE EL PRESUPUESTO CON LOS COBROS </t>
  </si>
  <si>
    <t>1052/2021</t>
  </si>
  <si>
    <t>OBRA E INSTALACIONES YUGO SL</t>
  </si>
  <si>
    <t>POCO RESULTADO !!!</t>
  </si>
  <si>
    <t>Mayo</t>
  </si>
  <si>
    <t>SERVICIOS PROFESIONALES INDEP.</t>
  </si>
  <si>
    <t>GASTOS DE LIMPIEZA</t>
  </si>
  <si>
    <t>FILTRO</t>
  </si>
  <si>
    <t>CERRADA</t>
  </si>
  <si>
    <t>ABIERTO</t>
  </si>
  <si>
    <t>(MN)</t>
  </si>
  <si>
    <t>VER</t>
  </si>
  <si>
    <t>L-49362</t>
  </si>
  <si>
    <t>ZOLTAN</t>
  </si>
  <si>
    <t>ADRIAN</t>
  </si>
  <si>
    <t xml:space="preserve"> PEREDA (BRETON DE LOS HERREROS 46)</t>
  </si>
  <si>
    <t>MIGUEL (SUELO CALLE GARDENIAS 25) ABRIL</t>
  </si>
  <si>
    <t>ELECTRICISTA BARCELO</t>
  </si>
  <si>
    <t>LESTER OMAR</t>
  </si>
  <si>
    <t>MIGUEL ANGEL LOPEZ CERTIFICADO GAS CALLE PLATANO</t>
  </si>
  <si>
    <t>JAVIER OTERO CALLE PLATANO 11 (MAYO/21)</t>
  </si>
  <si>
    <t>ARROYO DEL HUERTO DEL SOGA</t>
  </si>
  <si>
    <t xml:space="preserve">Proyectado de suelo </t>
  </si>
  <si>
    <t>F/067</t>
  </si>
  <si>
    <t>CRISTALERIA BALLERO E HIJOS, S.L.</t>
  </si>
  <si>
    <t>PA227/21</t>
  </si>
  <si>
    <t>AVD. SAN ISIDRO LABRADOR</t>
  </si>
  <si>
    <t>NAVES Y PARQUES INDUSTRIALES, S.A.</t>
  </si>
  <si>
    <t>HO228/21</t>
  </si>
  <si>
    <t>ALFREDO CONCEPCION SUAZO</t>
  </si>
  <si>
    <t>ROBERT DANIEL HOLGUIN FLORES</t>
  </si>
  <si>
    <t>SEBASTIAN RAMOS IBARGUEN</t>
  </si>
  <si>
    <t>EDWIN JIMENEZ CUEVA</t>
  </si>
  <si>
    <t>Oficial 1ª Maquinista</t>
  </si>
  <si>
    <t>1-073/2021</t>
  </si>
  <si>
    <t>1-088/2021</t>
  </si>
  <si>
    <t>SANTI ARROYO DEL HUERTO DEL SOGA</t>
  </si>
  <si>
    <t>PA229/21</t>
  </si>
  <si>
    <t>TOMBADOR, S.L.</t>
  </si>
  <si>
    <t>PA230/21</t>
  </si>
  <si>
    <t>HERAN CORTES, 13</t>
  </si>
  <si>
    <t xml:space="preserve">Trabajo por horas (MN), trabajos de adecuación y reparaciones esporadicas en Comunidad de propietarios </t>
  </si>
  <si>
    <t xml:space="preserve">y las ultimas facturas se han pasado por ARQUINSA otra vez !!! No hay apenas horas  por que?? </t>
  </si>
  <si>
    <t xml:space="preserve"> en mayo pero la facturación de principio de junio es muy elevada Tiene un margen mu grande es inusual … algo pasa?¿?</t>
  </si>
  <si>
    <t>Como puede ser que las facturas sean del ejercicio 2020 y las horas del ejercicio 2021 algo pasa?¿?¿</t>
  </si>
  <si>
    <t xml:space="preserve">el margen neto de esta obra no es muy ajustado ya que salta del ejercicio 2020, con lo que no se puede distiguir que peso </t>
  </si>
  <si>
    <t xml:space="preserve">sobre los gastos indirectos tiene en cada ejercicio </t>
  </si>
  <si>
    <t>Muy poco margen, tanto bruto como neto por que??</t>
  </si>
  <si>
    <t>Esta obra no se ha facturado nada.</t>
  </si>
  <si>
    <t>066/2021</t>
  </si>
  <si>
    <t>AISLAMIENTOS GAINZA, S.L.</t>
  </si>
  <si>
    <t>129/2021</t>
  </si>
  <si>
    <t>1-026/21 v.2</t>
  </si>
  <si>
    <t>A/02</t>
  </si>
  <si>
    <t>A/03</t>
  </si>
  <si>
    <t>A/04</t>
  </si>
  <si>
    <t>CONSTRUCCIONES Y REFORMAS FUENTES DAZA, C.B.</t>
  </si>
  <si>
    <t>A/05</t>
  </si>
  <si>
    <t>TALDAEVHE, S.L.</t>
  </si>
  <si>
    <t>A/06</t>
  </si>
  <si>
    <t>TRANDAFIR COSTIN</t>
  </si>
  <si>
    <t>GYMALTURO,S .L.</t>
  </si>
  <si>
    <t>EUGENIO PEREDA, S.A.</t>
  </si>
  <si>
    <t>29/06/201</t>
  </si>
  <si>
    <t>GUARCONSA</t>
  </si>
  <si>
    <t>SIERRA DE BULLONES, 6</t>
  </si>
  <si>
    <t>EDIAR</t>
  </si>
  <si>
    <t>1-105/2021 v.2</t>
  </si>
  <si>
    <t>¿?¿?¿?¿?</t>
  </si>
  <si>
    <t>DISCESUR</t>
  </si>
  <si>
    <t>2021/397</t>
  </si>
  <si>
    <t>ALUMINIOS MECO,S.L.</t>
  </si>
  <si>
    <t>HO231/21</t>
  </si>
  <si>
    <t>HO232/21</t>
  </si>
  <si>
    <t>AVD. DE LA PAZ</t>
  </si>
  <si>
    <t>HO233/21</t>
  </si>
  <si>
    <t>HO234/21</t>
  </si>
  <si>
    <t>HO235/21</t>
  </si>
  <si>
    <t>EDIAR,S.L.</t>
  </si>
  <si>
    <t>AEROSPLIT INSTALACIONES, S.L.</t>
  </si>
  <si>
    <t>RIOTURBIO 101</t>
  </si>
  <si>
    <t>HO236/21</t>
  </si>
  <si>
    <t>trabajos de servicios (HO)</t>
  </si>
  <si>
    <t>HO237/21</t>
  </si>
  <si>
    <t>ANDARRIOS, 22</t>
  </si>
  <si>
    <t>HO238/21</t>
  </si>
  <si>
    <t>HO239/21</t>
  </si>
  <si>
    <t>HO240/21</t>
  </si>
  <si>
    <t>HO241/21</t>
  </si>
  <si>
    <t>HO242/21</t>
  </si>
  <si>
    <t>HO243/21</t>
  </si>
  <si>
    <t>HO244/21</t>
  </si>
  <si>
    <t>HO245/21</t>
  </si>
  <si>
    <t>PA246/21</t>
  </si>
  <si>
    <t>DAVID ALARCON MARIN</t>
  </si>
  <si>
    <t>EDGARDO JAVIER DESPOSORIO PONCE DE LEON</t>
  </si>
  <si>
    <t>NELU VINTURICI</t>
  </si>
  <si>
    <t>10/06/2021</t>
  </si>
  <si>
    <t>11/06/2021</t>
  </si>
  <si>
    <t>FABRICIO SAMUEL MARADIAGA LICONA</t>
  </si>
  <si>
    <t>DORIN FRATILA (TRABAJOS)</t>
  </si>
  <si>
    <t xml:space="preserve">COMPRAS </t>
  </si>
  <si>
    <t>COMPRAS</t>
  </si>
  <si>
    <t>YANIS SOARE</t>
  </si>
  <si>
    <t>RAUL SIERRA MARTIN (AIRE ACONDICIONADO)</t>
  </si>
  <si>
    <t>ANDREI</t>
  </si>
  <si>
    <t>DIEGO ALONZO HICIANO</t>
  </si>
  <si>
    <t>SANDY PEGUERO RAMIREZ</t>
  </si>
  <si>
    <t>JEAN CARLOS CASTAÑO</t>
  </si>
  <si>
    <t>JAN LLUDY CIFUENTES HOLGUIN</t>
  </si>
  <si>
    <t>KEVEN ABRAHAM OSPINA CRUZ</t>
  </si>
  <si>
    <t>FERNANDO JAVIER FUENTES AMAYA</t>
  </si>
  <si>
    <t>NEULIN DE LOS SANTOS DE LOS SANTOS</t>
  </si>
  <si>
    <t>FREDDY JOSE SANCHEZ GONZALEZ</t>
  </si>
  <si>
    <t>ABDELMALEK EL KHATTAB</t>
  </si>
  <si>
    <t>AMEURY NAVARRO DE LEON</t>
  </si>
  <si>
    <t>Junio</t>
  </si>
  <si>
    <t>ALQUILER IMPRESORA</t>
  </si>
  <si>
    <t>TIPO</t>
  </si>
  <si>
    <t>RESULTADO</t>
  </si>
  <si>
    <t>Conde de peñalver</t>
  </si>
  <si>
    <t>C. Pista del cristo del pardo11</t>
  </si>
  <si>
    <t>C. Newton, 8</t>
  </si>
  <si>
    <t>C. Ojen s.n. (C.C. la Cañada)</t>
  </si>
  <si>
    <t>C. TUTOR 43</t>
  </si>
  <si>
    <t>C. Maria Tubao 8</t>
  </si>
  <si>
    <t>Calle ferrocaril, 27</t>
  </si>
  <si>
    <t>C. Jorge Juan, 106 (129-20)</t>
  </si>
  <si>
    <t>C. Jorge Juan, 106 (023-21)</t>
  </si>
  <si>
    <t>Camino Ancho, 41</t>
  </si>
  <si>
    <t>Paseo de los Lagos, 13</t>
  </si>
  <si>
    <t>C.C. Oeste (C. Moreras, 22)</t>
  </si>
  <si>
    <t>Camino de la fuente 22</t>
  </si>
  <si>
    <t>Camino alto 76</t>
  </si>
  <si>
    <t>Glorieta Garviño, 4</t>
  </si>
  <si>
    <t>C. Napoles, 10</t>
  </si>
  <si>
    <t>C. Armengual de la mota, 26</t>
  </si>
  <si>
    <t>AV. Los Madroños, 54</t>
  </si>
  <si>
    <t>C. La Granja, 6</t>
  </si>
  <si>
    <t>C.C. Ruta de la plata</t>
  </si>
  <si>
    <t>C. Intergolf, 8</t>
  </si>
  <si>
    <t>C. Principe de vergara, 31</t>
  </si>
  <si>
    <t>C. Aracena, 4</t>
  </si>
  <si>
    <t>C. Callejon barca guarranque</t>
  </si>
  <si>
    <t>C. Fuencarral, 101</t>
  </si>
  <si>
    <t>C. Canalejas, 15</t>
  </si>
  <si>
    <t>C. Serrano, 45</t>
  </si>
  <si>
    <t>C. Libertad, 89</t>
  </si>
  <si>
    <t>Avd. San Isidro Labrador</t>
  </si>
  <si>
    <t>Avd. de la Paz</t>
  </si>
  <si>
    <t>Rioturbio 101</t>
  </si>
  <si>
    <t>Andarrios, 22</t>
  </si>
  <si>
    <t>C. Ciudad de Aguilas, 1</t>
  </si>
  <si>
    <t>M. Chamberi</t>
  </si>
  <si>
    <t>C.C. Mercado Barcelo</t>
  </si>
  <si>
    <t>Avd Rio Guadalquivir, 15 (getaf</t>
  </si>
  <si>
    <t>C. Outlet las Rozas</t>
  </si>
  <si>
    <t>GM VILLAVERDE</t>
  </si>
  <si>
    <t>GM TOREJON</t>
  </si>
  <si>
    <t>C. BuleVar Getafe</t>
  </si>
  <si>
    <t>Castillo de ponferrada</t>
  </si>
  <si>
    <t>Hospital de Torrejon</t>
  </si>
  <si>
    <t>C. Nicaragua, 9</t>
  </si>
  <si>
    <t>C. Infantas 14</t>
  </si>
  <si>
    <t>Carretera Loeches, 55</t>
  </si>
  <si>
    <t>Sevilla</t>
  </si>
  <si>
    <t>Camino de lo cortao, 19 (Nave)</t>
  </si>
  <si>
    <t>C. Lopez de Hoyos 35</t>
  </si>
  <si>
    <t>C  Gabriel Aresti hiribidea, 40</t>
  </si>
  <si>
    <t>C. Francisco sirvela, 44</t>
  </si>
  <si>
    <t>Calle Vallehermoso 20</t>
  </si>
  <si>
    <t>C. Arturo Soria, 336</t>
  </si>
  <si>
    <t>C. Gardenias, 35</t>
  </si>
  <si>
    <t>C. Alfonso XII</t>
  </si>
  <si>
    <t>C. Capitan Haya 53</t>
  </si>
  <si>
    <t>C. Agustin de foxa 31</t>
  </si>
  <si>
    <t>C.P. Bueso pineda</t>
  </si>
  <si>
    <t>C. Castellana, 163</t>
  </si>
  <si>
    <t>C. Victimas del terrorismo, 2</t>
  </si>
  <si>
    <t>C. Goya, 46</t>
  </si>
  <si>
    <t>C Fermin Caballero 62</t>
  </si>
  <si>
    <t>Espronceda, 9</t>
  </si>
  <si>
    <t>Calle Sil, 16</t>
  </si>
  <si>
    <t>Arroyo del huerto del Soga</t>
  </si>
  <si>
    <t>Sierra de Bullones, 6</t>
  </si>
  <si>
    <t>ok</t>
  </si>
  <si>
    <t xml:space="preserve">AD le debe a AR </t>
  </si>
  <si>
    <t>OK</t>
  </si>
  <si>
    <t>AR le debe el Bº a AD</t>
  </si>
  <si>
    <t xml:space="preserve">Cobrado en (b) </t>
  </si>
  <si>
    <t>NO TIENE INGRESOS !!!!!!!!!!!!!!!!!!!!!!!!</t>
  </si>
  <si>
    <t>C. Caceres, 11</t>
  </si>
  <si>
    <t>Se ha cobrado por AD y por (b) ese cobro le perteneceria a AD</t>
  </si>
  <si>
    <t>COMENTARIO</t>
  </si>
  <si>
    <t xml:space="preserve">TOTALES </t>
  </si>
  <si>
    <t>TOTALES EN  B</t>
  </si>
  <si>
    <t>TOTAL AR LE DEBE A AD</t>
  </si>
  <si>
    <t>SON PERDIDAS</t>
  </si>
  <si>
    <t>PRESTAMO</t>
  </si>
  <si>
    <t>FACTURA PA194/21</t>
  </si>
  <si>
    <t>DEVOLUCION DE PRESTAMO</t>
  </si>
  <si>
    <t xml:space="preserve">PAGOS REALIZADOS </t>
  </si>
  <si>
    <t>TOTAL TRASPASADO</t>
  </si>
  <si>
    <t>PENDIENTE DE TRASPASO</t>
  </si>
  <si>
    <t>NOMINAS ADMON</t>
  </si>
  <si>
    <t>BIGMAT</t>
  </si>
  <si>
    <t>A/08</t>
  </si>
  <si>
    <t>A/11</t>
  </si>
  <si>
    <t>FERMIN TRUEBA GOMEZ</t>
  </si>
  <si>
    <t>AZULEJOS PEÑA</t>
  </si>
  <si>
    <t>PEREDA SANEAMIENTOS</t>
  </si>
  <si>
    <t>004532</t>
  </si>
  <si>
    <t>004288</t>
  </si>
  <si>
    <t>249691</t>
  </si>
  <si>
    <t>248981</t>
  </si>
  <si>
    <t>248995</t>
  </si>
  <si>
    <t>AMAZON</t>
  </si>
  <si>
    <t>A/14</t>
  </si>
  <si>
    <t>CALLE DEL REY 10 (ARANJUEZ)</t>
  </si>
  <si>
    <t>1-048/2021 v.6</t>
  </si>
  <si>
    <t>PA253/21</t>
  </si>
  <si>
    <t>ESTUNDENT PROPERTU INCOME</t>
  </si>
  <si>
    <t>A/13</t>
  </si>
  <si>
    <t>Calle del Rey 10</t>
  </si>
  <si>
    <t>212033</t>
  </si>
  <si>
    <t>CALVO &amp; MUNAR</t>
  </si>
  <si>
    <t>PASEO DE LA DIRECCION 322</t>
  </si>
  <si>
    <t>HOSTELERIA DOFER</t>
  </si>
  <si>
    <t>1-119/2021 V.5</t>
  </si>
  <si>
    <t>PA251/21</t>
  </si>
  <si>
    <t>LOSTRES CANO, S.L.</t>
  </si>
  <si>
    <t>LOSTRES CANO</t>
  </si>
  <si>
    <t>F085/21</t>
  </si>
  <si>
    <t>MANUEL PECELLIN JAEN</t>
  </si>
  <si>
    <t>Calle Barlovento 1</t>
  </si>
  <si>
    <t>AVINGUA DEL PRIMER DE MAIG 11</t>
  </si>
  <si>
    <t>STUNDENT PROPERTY INOME</t>
  </si>
  <si>
    <t>STUNDENT PROPERTY INCOME</t>
  </si>
  <si>
    <t>PA252/21</t>
  </si>
  <si>
    <t>1-082/2021</t>
  </si>
  <si>
    <t>A05/21</t>
  </si>
  <si>
    <t>A07/21</t>
  </si>
  <si>
    <t>A09/21</t>
  </si>
  <si>
    <t>A10/21</t>
  </si>
  <si>
    <t>A12/21</t>
  </si>
  <si>
    <t>211212109205</t>
  </si>
  <si>
    <t>REPSOL</t>
  </si>
  <si>
    <t>050704</t>
  </si>
  <si>
    <t>050740</t>
  </si>
  <si>
    <t>109803</t>
  </si>
  <si>
    <t>082420</t>
  </si>
  <si>
    <t>HIERROS SEGOVIA</t>
  </si>
  <si>
    <t>A15/21</t>
  </si>
  <si>
    <t>042/21</t>
  </si>
  <si>
    <t>RACRISYO</t>
  </si>
  <si>
    <t>PA271/21</t>
  </si>
  <si>
    <t>AEROSPLIT INSTALACIONES</t>
  </si>
  <si>
    <t>67/21</t>
  </si>
  <si>
    <t>MARMOLES ARGANDA</t>
  </si>
  <si>
    <t>JMC</t>
  </si>
  <si>
    <t>FERNANDO SAMERON</t>
  </si>
  <si>
    <t>OV4863</t>
  </si>
  <si>
    <t xml:space="preserve">LA FUENTE </t>
  </si>
  <si>
    <t>PORCELANOSA</t>
  </si>
  <si>
    <t>4021405615</t>
  </si>
  <si>
    <t>F/21-02151</t>
  </si>
  <si>
    <t>CONTENEDORES EVACONS</t>
  </si>
  <si>
    <t>12/07/2021</t>
  </si>
  <si>
    <t>13/07/2021</t>
  </si>
  <si>
    <t>14/07/2021</t>
  </si>
  <si>
    <t>15/07/2021</t>
  </si>
  <si>
    <t>16/07/2021</t>
  </si>
  <si>
    <t>22/07/2021</t>
  </si>
  <si>
    <t>19/07/2021</t>
  </si>
  <si>
    <t>20/07/2021</t>
  </si>
  <si>
    <t>21/07/2021</t>
  </si>
  <si>
    <t>23/07/2021</t>
  </si>
  <si>
    <t>01/07/2021</t>
  </si>
  <si>
    <t>02/07/2021</t>
  </si>
  <si>
    <t>05/07/2021</t>
  </si>
  <si>
    <t>06/07/2021</t>
  </si>
  <si>
    <t>07/07/2021</t>
  </si>
  <si>
    <t>08/07/2021</t>
  </si>
  <si>
    <t>09/07/2021</t>
  </si>
  <si>
    <t>10/07/2021</t>
  </si>
  <si>
    <t>17/07/2021</t>
  </si>
  <si>
    <t>24/07/2021</t>
  </si>
  <si>
    <t>26/07/2021</t>
  </si>
  <si>
    <t>27/07/2021</t>
  </si>
  <si>
    <t>28/07/2021</t>
  </si>
  <si>
    <t>ROBERT PETRISOR</t>
  </si>
  <si>
    <t>29/07/2021</t>
  </si>
  <si>
    <t>30/07/2021</t>
  </si>
  <si>
    <t>HO254/21</t>
  </si>
  <si>
    <t>HO265/21</t>
  </si>
  <si>
    <t>HO261/21</t>
  </si>
  <si>
    <t>HO257/21</t>
  </si>
  <si>
    <t>HO259/21</t>
  </si>
  <si>
    <t>HO267/21</t>
  </si>
  <si>
    <t>03/07/2021</t>
  </si>
  <si>
    <t>HO250/21</t>
  </si>
  <si>
    <t>HO268/21</t>
  </si>
  <si>
    <t>FALTA METER LA FACTURA TRABAJOS DE JULIO (PENDIENTE VER CON (JMC)</t>
  </si>
  <si>
    <t>HO249/21</t>
  </si>
  <si>
    <t>HO266/21</t>
  </si>
  <si>
    <t>HO255/21</t>
  </si>
  <si>
    <t>HO256/21</t>
  </si>
  <si>
    <t>Garza,5</t>
  </si>
  <si>
    <t xml:space="preserve"> </t>
  </si>
  <si>
    <t>HO258/21</t>
  </si>
  <si>
    <t>JUAN ERNESTO CHUQUIMARCA ALCOCER</t>
  </si>
  <si>
    <t>GARZA, 5</t>
  </si>
  <si>
    <t>SANTA Mª DE LA CABEZA, 115</t>
  </si>
  <si>
    <t>Santa Mª de la Cabeza, 115</t>
  </si>
  <si>
    <t>HO262/21</t>
  </si>
  <si>
    <t>BRAVO MURILLO, 150</t>
  </si>
  <si>
    <t>JOSE ARIAS HERRERA</t>
  </si>
  <si>
    <t>Bravo Murillo, 150</t>
  </si>
  <si>
    <t>GLOW UP FACILYTI SEVICES, S.L.</t>
  </si>
  <si>
    <t>LERIDA, 5</t>
  </si>
  <si>
    <t>HO263/21</t>
  </si>
  <si>
    <t>GLOW UP FACILILYTI SEVICES, S.L.</t>
  </si>
  <si>
    <t>Lerida, 5</t>
  </si>
  <si>
    <t>HO264/21</t>
  </si>
  <si>
    <t>07/06/2021</t>
  </si>
  <si>
    <t>08/06/2021</t>
  </si>
  <si>
    <t>09/06/2021</t>
  </si>
  <si>
    <t>C. Velazquez 93</t>
  </si>
  <si>
    <t>Avingua del Primer de Maig 11</t>
  </si>
  <si>
    <t>TOTALES EN A</t>
  </si>
  <si>
    <t>SUPCRIPCION PLATAFORMAS OBRAS</t>
  </si>
  <si>
    <t>Julio</t>
  </si>
  <si>
    <t>Agosto</t>
  </si>
  <si>
    <t>PORTA FIRE, S.L.</t>
  </si>
  <si>
    <t>CALLE BARLOVENTO 1 LOCAL 140 (ZOCO POZUELO)</t>
  </si>
  <si>
    <t>WESTWINGNOW</t>
  </si>
  <si>
    <t>MANOMANO</t>
  </si>
  <si>
    <t>ES21-00254</t>
  </si>
  <si>
    <t>DELUX</t>
  </si>
  <si>
    <t>R307807</t>
  </si>
  <si>
    <t>R876462</t>
  </si>
  <si>
    <t>TREM</t>
  </si>
  <si>
    <t>R307877</t>
  </si>
  <si>
    <t>PA273/21</t>
  </si>
  <si>
    <t>PA272/21</t>
  </si>
  <si>
    <t>PA277/21</t>
  </si>
  <si>
    <t>PA278/21</t>
  </si>
  <si>
    <t>VER SI AÑADIMOS EL COMPLEMENTARIO AL PRESUPUESTO INICIAL</t>
  </si>
  <si>
    <t>LA VIÑA 4</t>
  </si>
  <si>
    <t>La Viña 4</t>
  </si>
  <si>
    <t>MERCEDES CALVO CAMINERO</t>
  </si>
  <si>
    <t>1-125.V4/2021</t>
  </si>
  <si>
    <t>FERRETERIA ORTIZ</t>
  </si>
  <si>
    <t>PASEO DE LA DIRECCION</t>
  </si>
  <si>
    <t>HO276/21</t>
  </si>
  <si>
    <t>21/08/2021</t>
  </si>
  <si>
    <t>HO274/21</t>
  </si>
  <si>
    <t>HO293/21</t>
  </si>
  <si>
    <t>03/08/2021</t>
  </si>
  <si>
    <t>04/08/2021</t>
  </si>
  <si>
    <t>05/08/2021</t>
  </si>
  <si>
    <t>06/08/2021</t>
  </si>
  <si>
    <t>09/08/2021</t>
  </si>
  <si>
    <t>10/08/2021</t>
  </si>
  <si>
    <t>11/08/2021</t>
  </si>
  <si>
    <t>12/08/2021</t>
  </si>
  <si>
    <t>13/08/2021</t>
  </si>
  <si>
    <t>16/08/2021</t>
  </si>
  <si>
    <t>17/08/2021</t>
  </si>
  <si>
    <t>18/08/2021</t>
  </si>
  <si>
    <t>19/08/2021</t>
  </si>
  <si>
    <t>20/08/2021</t>
  </si>
  <si>
    <t>02/08/2021</t>
  </si>
  <si>
    <t>23/08/2021</t>
  </si>
  <si>
    <t>24/08/2021</t>
  </si>
  <si>
    <t>25/08/2021</t>
  </si>
  <si>
    <t>26/08/2021</t>
  </si>
  <si>
    <t>27/08/2021</t>
  </si>
  <si>
    <t>30/08/2021</t>
  </si>
  <si>
    <t>31/08/2021</t>
  </si>
  <si>
    <t>HO282/21</t>
  </si>
  <si>
    <t>HO285/21</t>
  </si>
  <si>
    <t>HO281/21</t>
  </si>
  <si>
    <t>HO286/21</t>
  </si>
  <si>
    <t>HO300/21</t>
  </si>
  <si>
    <t>14/08/2021</t>
  </si>
  <si>
    <t>28/08/2021</t>
  </si>
  <si>
    <t>HO275/21</t>
  </si>
  <si>
    <t>HO294/21</t>
  </si>
  <si>
    <t>SIERRA DE BULLONES 6</t>
  </si>
  <si>
    <t>Sierra de Bullones 6</t>
  </si>
  <si>
    <t>29/08/2021</t>
  </si>
  <si>
    <t>GUSTAVO DANIEL BLANCO ALVARADO</t>
  </si>
  <si>
    <t>HO291/21</t>
  </si>
  <si>
    <t>HO279/21</t>
  </si>
  <si>
    <t>HO287/21</t>
  </si>
  <si>
    <t>HO280/21</t>
  </si>
  <si>
    <t>HO290/21</t>
  </si>
  <si>
    <t>VICTOR DE LA SERNA 3</t>
  </si>
  <si>
    <t>NICOLAE VINTURICI</t>
  </si>
  <si>
    <t>HO292/21</t>
  </si>
  <si>
    <t>ALIGUSTRE 8</t>
  </si>
  <si>
    <t>PA297/21</t>
  </si>
  <si>
    <t>trabajos de servicios (PA)</t>
  </si>
  <si>
    <t>SIERRA DE BULLONES  2</t>
  </si>
  <si>
    <t>PA296/21</t>
  </si>
  <si>
    <t>PA298/21</t>
  </si>
  <si>
    <t>EIDAR, S.L.</t>
  </si>
  <si>
    <t>Sierra de Bullones 2</t>
  </si>
  <si>
    <t>Aligustre 8</t>
  </si>
  <si>
    <t>PROYECT BUILDING OF SPACE</t>
  </si>
  <si>
    <t>ORELLANA 19</t>
  </si>
  <si>
    <t>HO288/21</t>
  </si>
  <si>
    <t>Orellana 19</t>
  </si>
  <si>
    <t>Victro de la Serna 3</t>
  </si>
  <si>
    <t>GENIL 5</t>
  </si>
  <si>
    <t>HO289/21</t>
  </si>
  <si>
    <t>Genil 5</t>
  </si>
  <si>
    <t>AD le debe a AR</t>
  </si>
  <si>
    <t>DOCTOR ESQUERDO 83</t>
  </si>
  <si>
    <t>AR le debe a AD + Bº</t>
  </si>
  <si>
    <t>Augusto Figueroa</t>
  </si>
  <si>
    <t>Dr. Esquerdo 83</t>
  </si>
  <si>
    <t>G38549</t>
  </si>
  <si>
    <t>1065/21</t>
  </si>
  <si>
    <t>HBMA</t>
  </si>
  <si>
    <t>1066/21</t>
  </si>
  <si>
    <t>HOSPITAL DE LA BEATA MARIA ANA</t>
  </si>
  <si>
    <t>TAOUFIK HAJAOUAJ</t>
  </si>
  <si>
    <t>RAMON Y CAJAL 44</t>
  </si>
  <si>
    <t>Ramon y Cajal 44</t>
  </si>
  <si>
    <t>SOHOO ARCHITECTURE&amp;DESIGN S.L.</t>
  </si>
  <si>
    <t>1063/21</t>
  </si>
  <si>
    <t>STEFABNUT BASLIU</t>
  </si>
  <si>
    <t>342/21</t>
  </si>
  <si>
    <t>MATERIALES DE CONSTRUCCION CASTILLO</t>
  </si>
  <si>
    <t>A/16</t>
  </si>
  <si>
    <t>AEROSPLINT INSTALACIONES</t>
  </si>
  <si>
    <t>ARTURO SORIA 338</t>
  </si>
  <si>
    <t>PA-302/21</t>
  </si>
  <si>
    <t>JESUS EGIDO DE LOS RIOS</t>
  </si>
  <si>
    <t>EDIAR, S.L.U.</t>
  </si>
  <si>
    <t>CALLE VIRGILIO 2 (POZUELO DE ALARCON)</t>
  </si>
  <si>
    <t>NR0069784</t>
  </si>
  <si>
    <t>GRUPO VERALIA</t>
  </si>
  <si>
    <t>NR0069783</t>
  </si>
  <si>
    <t>NR0069782</t>
  </si>
  <si>
    <t>18/09/2021</t>
  </si>
  <si>
    <t>19/09/2021</t>
  </si>
  <si>
    <t>22/09/2021</t>
  </si>
  <si>
    <t>23/09/2021</t>
  </si>
  <si>
    <t>Calle Virgilio 2</t>
  </si>
  <si>
    <t>1122/20219</t>
  </si>
  <si>
    <t>1071/21</t>
  </si>
  <si>
    <t>PINTURAS BORREGUERO</t>
  </si>
  <si>
    <t>BARNICES YELES</t>
  </si>
  <si>
    <t>F05540136041</t>
  </si>
  <si>
    <t>BRICOLAJE CMB</t>
  </si>
  <si>
    <t>08/09/2021</t>
  </si>
  <si>
    <t>09/09/2021</t>
  </si>
  <si>
    <t>10/09/2021</t>
  </si>
  <si>
    <t>13/09/2021</t>
  </si>
  <si>
    <t>14/09/2021</t>
  </si>
  <si>
    <t>15/09/2021</t>
  </si>
  <si>
    <t>16/09/2021</t>
  </si>
  <si>
    <t>Nº Centro</t>
  </si>
  <si>
    <t>PA-031</t>
  </si>
  <si>
    <t>PA-030</t>
  </si>
  <si>
    <t>PA-029</t>
  </si>
  <si>
    <t>PA-027</t>
  </si>
  <si>
    <t>PA-025</t>
  </si>
  <si>
    <t>PA-022</t>
  </si>
  <si>
    <t>PA-006</t>
  </si>
  <si>
    <t>PA-010</t>
  </si>
  <si>
    <t>PA-011</t>
  </si>
  <si>
    <t>PA-016</t>
  </si>
  <si>
    <t>PA-009</t>
  </si>
  <si>
    <t>48779_001</t>
  </si>
  <si>
    <t>82962_001</t>
  </si>
  <si>
    <t>12345_001</t>
  </si>
  <si>
    <t>05137_001</t>
  </si>
  <si>
    <t>81761_001</t>
  </si>
  <si>
    <t>78789_004</t>
  </si>
  <si>
    <t>45678_001</t>
  </si>
  <si>
    <t xml:space="preserve">AD </t>
  </si>
  <si>
    <t>TEJAS CERAMICAS</t>
  </si>
  <si>
    <t>FERRETERIA VENECIA</t>
  </si>
  <si>
    <t>MATERIALES DE CONSTRUCCION FRANCISCO</t>
  </si>
  <si>
    <t>CARFER</t>
  </si>
  <si>
    <t>G44310</t>
  </si>
  <si>
    <t>G44674</t>
  </si>
  <si>
    <t>ANDAMIOS CINSSA</t>
  </si>
  <si>
    <t>6738/21</t>
  </si>
  <si>
    <t>MADRID FOREST</t>
  </si>
  <si>
    <t>AVD RIO GUADALQUIVIR 15 (OUTLET GETAFE)</t>
  </si>
  <si>
    <t>KUBO</t>
  </si>
  <si>
    <t>CONTENEDORES RCB(2)</t>
  </si>
  <si>
    <t>CONSTENEDORES RCB (01)</t>
  </si>
  <si>
    <t>20/09/2021</t>
  </si>
  <si>
    <t>21/09/2021</t>
  </si>
  <si>
    <t>28/09/2021</t>
  </si>
  <si>
    <t>01/09/2021</t>
  </si>
  <si>
    <t>02/09/2021</t>
  </si>
  <si>
    <t>03/09/2021</t>
  </si>
  <si>
    <t>06/09/2021</t>
  </si>
  <si>
    <t>07/09/2021</t>
  </si>
  <si>
    <t>17/09/2021</t>
  </si>
  <si>
    <t>24/09/2021</t>
  </si>
  <si>
    <t>27/09/2021</t>
  </si>
  <si>
    <t>29/09/2021</t>
  </si>
  <si>
    <t>30/09/2021</t>
  </si>
  <si>
    <t>HO308/21</t>
  </si>
  <si>
    <t>HO307/21</t>
  </si>
  <si>
    <t>HO304/21</t>
  </si>
  <si>
    <t>HO301/21</t>
  </si>
  <si>
    <t>JUAN PABLO RODRIGUEZ JONES</t>
  </si>
  <si>
    <t>HO303/21</t>
  </si>
  <si>
    <t>CARLOS RAFAEL  HOLGUIN VELEZ</t>
  </si>
  <si>
    <t>LUIS SEBASTIAN RAMOS MARTINEZ</t>
  </si>
  <si>
    <t>HO314/21</t>
  </si>
  <si>
    <t>HO312/21</t>
  </si>
  <si>
    <t>HO306/21</t>
  </si>
  <si>
    <t>HO311/21</t>
  </si>
  <si>
    <t>HO315/21</t>
  </si>
  <si>
    <t>238/21</t>
  </si>
  <si>
    <t>MICAR MARMOLES</t>
  </si>
  <si>
    <t>verificar esta factura en cliente</t>
  </si>
  <si>
    <t>21VT03809</t>
  </si>
  <si>
    <t>POWER OIL</t>
  </si>
  <si>
    <t>A16/21</t>
  </si>
  <si>
    <t>ALUMINIOS UBALDO</t>
  </si>
  <si>
    <t>3458/O-F-1760</t>
  </si>
  <si>
    <t>CERRAJEROS TRDL</t>
  </si>
  <si>
    <t>PA320_21</t>
  </si>
  <si>
    <t>PA322_21</t>
  </si>
  <si>
    <t>MERCEDES CALVO</t>
  </si>
  <si>
    <t>PA321_21</t>
  </si>
  <si>
    <t>ATAMBIL</t>
  </si>
  <si>
    <t>PA323_21</t>
  </si>
  <si>
    <t>PA329_21</t>
  </si>
  <si>
    <t>PA330_21</t>
  </si>
  <si>
    <t>PEREDA</t>
  </si>
  <si>
    <t>JESUS LOPEZ-NAVAS MUÑOZ</t>
  </si>
  <si>
    <t>CALLE ISLAS PALAOS 30</t>
  </si>
  <si>
    <t>JUAN SALGUERO</t>
  </si>
  <si>
    <t>PA325/21</t>
  </si>
  <si>
    <t>PA036/21</t>
  </si>
  <si>
    <t>Calle Islas Palaos 30</t>
  </si>
  <si>
    <t>PA-036</t>
  </si>
  <si>
    <t>PA-037/21 C/ SALVIA 5</t>
  </si>
  <si>
    <t>PA-036/21 CALLE ISLAS PALAOS 30</t>
  </si>
  <si>
    <t>PA-035/21 C/ DESENGAÑO 14</t>
  </si>
  <si>
    <t>PA-034/21 LA VIÑA4 (C.1_V.2)</t>
  </si>
  <si>
    <t>HO-033/21 C/ GENERAL RICARDOS 152</t>
  </si>
  <si>
    <t>HO-032/21 CALLE FUENCISLA  20-21-24</t>
  </si>
  <si>
    <t>PA-031/21 C/ VIRGILIO 2</t>
  </si>
  <si>
    <t>PA-030 C/ ARTURO SORIA 338</t>
  </si>
  <si>
    <t>PA-029 C/ DE LA VIÑA 4</t>
  </si>
  <si>
    <t>PA-028 C/ DE LA VIÑA 4</t>
  </si>
  <si>
    <t>PA-027/21 C/ SIERRA DE BULLONES 2</t>
  </si>
  <si>
    <t>PA-026/21 C/ BALOVENTO 30 (COMPLEMENTARIO)</t>
  </si>
  <si>
    <t>PA-025/21 C/ ALIGUSTRE 8</t>
  </si>
  <si>
    <t>HO-024 C/ AUGUSTO FIGUEROA 24</t>
  </si>
  <si>
    <t>HO-023 C/ VICTOR DE LA SERNA 3</t>
  </si>
  <si>
    <t>PA-022 C/ DR ESQUERDO 83</t>
  </si>
  <si>
    <t>HO-021 C/ JORGE MANRIQUE 9</t>
  </si>
  <si>
    <t>HO-020 CAMINO DE LA HUERTA 56</t>
  </si>
  <si>
    <t>HO-019 C/ JUAN RAMON JIMENEZ 3</t>
  </si>
  <si>
    <t>PA-018 C/ BARLOVENTO 30 (MATERIALES)</t>
  </si>
  <si>
    <t>PA-017 AEROPUERTO MENORCA</t>
  </si>
  <si>
    <t>PA-016 C/ SIERRA DE BULLONES 6</t>
  </si>
  <si>
    <t>HO-015 C/ INFANTA MERCEDES</t>
  </si>
  <si>
    <t>HO-014 C/ GARZA 5</t>
  </si>
  <si>
    <t>HO-013 C/ GENIL 11</t>
  </si>
  <si>
    <t>HO-012 C/ ORELLANA 19</t>
  </si>
  <si>
    <t>PA-011 C/ REY Nº 10</t>
  </si>
  <si>
    <t>PA-010 AVINGUDA DEL PRIMER DE MAIG, 11</t>
  </si>
  <si>
    <t>PA-009 C/ BARLOVENTO 30</t>
  </si>
  <si>
    <t>HO-008 C/ LERIDA 5</t>
  </si>
  <si>
    <t>PA-007 Pº CASTELLANA 75</t>
  </si>
  <si>
    <t>PA-006 C/ RAMON Y CAJAL 44</t>
  </si>
  <si>
    <t>HO-005 C/ SANTA MARIA DE LA CABEZA 115</t>
  </si>
  <si>
    <t>HO-004 C/  BRAVO MURILLO 150</t>
  </si>
  <si>
    <t>HO-003 C.º RIOTURBIO 101</t>
  </si>
  <si>
    <t>HO-002 SIERRA DE BULLONES 6</t>
  </si>
  <si>
    <t>HO-001  C/ ANDARRIOS 22</t>
  </si>
  <si>
    <t>031_21 AVD DE LA PAZ</t>
  </si>
  <si>
    <t>072-21 C/ SERRANO 45</t>
  </si>
  <si>
    <t>27459_001 CALLE SIL 16</t>
  </si>
  <si>
    <t>82962_001 CALLE ESPRONCEDA Nº 9</t>
  </si>
  <si>
    <t>32763_019 CALLEJON BARCA DE GUADARRANQUE S/N</t>
  </si>
  <si>
    <t>112_20 C/ CANALEJAS 15</t>
  </si>
  <si>
    <t>46303_002 C/ AYALA 7</t>
  </si>
  <si>
    <t>32763_017 C/ FUENCARRAL 101</t>
  </si>
  <si>
    <t>52473_001 AVD SAN ISIDRO LABRADOR</t>
  </si>
  <si>
    <t>48779_001 FERMIN CABALLERO 62</t>
  </si>
  <si>
    <t>32078_015 CALLE ARACENA 4</t>
  </si>
  <si>
    <t>82208_001 C/ FOMENTO 3</t>
  </si>
  <si>
    <t>32078_014 C/ PRINCIPE DE VERGARA 31</t>
  </si>
  <si>
    <t>05137_001  C/ COLOMBIA Nº11</t>
  </si>
  <si>
    <t>32078_013 C/ LIBERTAD 89</t>
  </si>
  <si>
    <t>78408_002 ARGANDA DEL REY</t>
  </si>
  <si>
    <t>78408_001 ORCAJO DE LA SIERRA</t>
  </si>
  <si>
    <t>12345_001 C/ GOYA 46</t>
  </si>
  <si>
    <t>32078_012 C/ INTERGOLF Nº 8</t>
  </si>
  <si>
    <t>044_21 WS CIERRE C.C. RUTA DE LA PLATA</t>
  </si>
  <si>
    <t>36965_003 C/ CADIZ 10</t>
  </si>
  <si>
    <t>86913_002 C/ NAPOLES 10</t>
  </si>
  <si>
    <t>13325_001 C/ LA GRANJA 6</t>
  </si>
  <si>
    <t>3001 CENTRO DE COSTE</t>
  </si>
  <si>
    <t>32763_016 AVD SAN PABLO 47</t>
  </si>
  <si>
    <t>32078_011 AVD DE LOS MADROÑOS 54</t>
  </si>
  <si>
    <t>36965_002 C/ PLATANO 1</t>
  </si>
  <si>
    <t>81761_001 ARROYO DEL HUERTO DEL SOGA</t>
  </si>
  <si>
    <t>77790_002 C/ GABRIEL ARESTI HIRIBIDEA 40</t>
  </si>
  <si>
    <t>78789_018 Pº CASTELLANA 167</t>
  </si>
  <si>
    <t>86913_001 CAMINO DE LAS VICTIMAS DEL TERRORISMO 2</t>
  </si>
  <si>
    <t>45678_001 C/ BRETON DE LOS HERREROS 46</t>
  </si>
  <si>
    <t>36383 C/ SANTA CRUZ DE MARCENADO Nº 2</t>
  </si>
  <si>
    <t>023-21 LOCAL MONTAJE Y LIMPIEZA  NUMERADORES</t>
  </si>
  <si>
    <t>163-20 ACTUACIONES EXTERIORES TAURO 27</t>
  </si>
  <si>
    <t>95113_001 C/ NICARAGUA Nº9</t>
  </si>
  <si>
    <t>32078_010  C/ CAMINO DE LA FUENTE Nº22</t>
  </si>
  <si>
    <t>68660_001 C/ JUAN RUIZ ALARCON BLOQUE Nº5</t>
  </si>
  <si>
    <t>78789_017 C/ AGUSTIN DE FOXA Nº</t>
  </si>
  <si>
    <t>28147_001 AVD DEL MEDITERRANEO 19</t>
  </si>
  <si>
    <t>78789_016 C/ALFONSO XII</t>
  </si>
  <si>
    <t>36965_001 AVD CAMINO DE LO CORTAO Nº19</t>
  </si>
  <si>
    <t>78789_015 LOPEZ DE HOYOS Nº35</t>
  </si>
  <si>
    <t>71758_005 C/ PUERTO LA MORCUERA</t>
  </si>
  <si>
    <t>50980_002 AEROPUERTO PAMPLONA</t>
  </si>
  <si>
    <t>0172 TORREJON DE ARDOZ</t>
  </si>
  <si>
    <t>219 VILLAVERDE</t>
  </si>
  <si>
    <t>53572_001 C/GARDENIAS Nº35</t>
  </si>
  <si>
    <t>50246_001 C/ALONSO CANO Nº10</t>
  </si>
  <si>
    <t>77790_001 RESIDENCIA SEVILLA</t>
  </si>
  <si>
    <t>71727_001 C/ INFANTAS Nº14</t>
  </si>
  <si>
    <t>52092_002 C/TUTOR Nº43</t>
  </si>
  <si>
    <t>43266_001 AZUQUECA DE HENARES</t>
  </si>
  <si>
    <t>32078_009 C/CAMINO ALTO Nº76</t>
  </si>
  <si>
    <t>78789_014 C/CAPITAN HAYA Nº53</t>
  </si>
  <si>
    <t>78789_013 PASEO CASTELLANA Nº42</t>
  </si>
  <si>
    <t>78789_012 C/TRESPADERNE Nº29</t>
  </si>
  <si>
    <t>78789_011 C/SERRANO Nº90</t>
  </si>
  <si>
    <t>78789_010 C/VIRGEN DEL PUERTO Nº55</t>
  </si>
  <si>
    <t>78789_009 C/RIO Nº55</t>
  </si>
  <si>
    <t>78789_008 C/ALBARRACIN Nº31</t>
  </si>
  <si>
    <t>32763_015 C.C OESTE C/ MORERAS</t>
  </si>
  <si>
    <t>71758_002 CRTA ANTIGUA DE MADRID-BARCELONA KM 27</t>
  </si>
  <si>
    <t>78789_007 C.C. BULEVAR GETAFE</t>
  </si>
  <si>
    <t>32078_008 C/VELAZQUEZ Nº93</t>
  </si>
  <si>
    <t>32763_014 C.C. LA CAÑADA</t>
  </si>
  <si>
    <t>32763_013 C/ MECANICOS Nº1</t>
  </si>
  <si>
    <t>32763_012 C/ALCALA Nº 518</t>
  </si>
  <si>
    <t>32763_009 C/ NEWTON Nº 8</t>
  </si>
  <si>
    <t>877793_001 C/ CIUDAD DE AGULAS Nº1</t>
  </si>
  <si>
    <t>56789_001 C/FRANCISCO VIVES CAMINO 37</t>
  </si>
  <si>
    <t>56789_001 C/VALLEHERMOSO Nº20</t>
  </si>
  <si>
    <t>52092_001 C/CONDE DE PEÑALVER Nº29</t>
  </si>
  <si>
    <t>56789_001 C/CARRETERA DE LOECHES Nº55</t>
  </si>
  <si>
    <t>41901_001 C/DE LA CAÑADA Nº4</t>
  </si>
  <si>
    <t>080 CIUDAD REAL</t>
  </si>
  <si>
    <t>32078_007 C/GARCIA PAREDES Nº35</t>
  </si>
  <si>
    <t>75327_002 C/CLAVEL Nº5</t>
  </si>
  <si>
    <t>15076_001 C/ BUESO PINEDA Nº39</t>
  </si>
  <si>
    <t>56789A_001 C/PENSAMIENTO Nº8</t>
  </si>
  <si>
    <t>91899_001 C/ ADELFAS 10</t>
  </si>
  <si>
    <t>78789_006 C/JOSEFA VALCARCEL</t>
  </si>
  <si>
    <t>78789_005 C/GRAN VIA Nº43</t>
  </si>
  <si>
    <t>NAVE (OFICINA)</t>
  </si>
  <si>
    <t>32763_012 C/MONASTERIO CAAVEIRO Nº20</t>
  </si>
  <si>
    <t>33138_001 C.C. OUTLET GETAFE</t>
  </si>
  <si>
    <t>46303_001 C.C. MERCADO BARCELO</t>
  </si>
  <si>
    <t>78789_003 C/FRANCISCO SILVELA Nº44</t>
  </si>
  <si>
    <t>82118_001 AV. DE CASTILLA Nº25(SAN FERNANDO)</t>
  </si>
  <si>
    <t>78789_004 ARTURO SORIA Nº336</t>
  </si>
  <si>
    <t>78789_002 OUTLET LAS ROZAS</t>
  </si>
  <si>
    <t>35374_001 CTRA.MADRID, KM.14 (SALAMANCA)</t>
  </si>
  <si>
    <t>32763_011 C/ MONTERA</t>
  </si>
  <si>
    <t>32763_010 C/GENERAL RICARDOS</t>
  </si>
  <si>
    <t>32078_006 C/PISTA DEL CRISTO DEL PARDO Nº11(EL PARDO)</t>
  </si>
  <si>
    <t>25061_001 C/COMUNIDAD DE ANDALUCIA Nº53(LAS ROZAS)</t>
  </si>
  <si>
    <t>63023_002 C/MAESTRO GUERRERO Nº4</t>
  </si>
  <si>
    <t>84206_002 C/HERNAN CORTES Nº13</t>
  </si>
  <si>
    <t>84206_001 C/HERNAN CORTES Nº13</t>
  </si>
  <si>
    <t>10573_001 C/SANTERAS Nº39</t>
  </si>
  <si>
    <t>28925_001 C/CACERES Nº11</t>
  </si>
  <si>
    <t>32078_005 AVD DE MANOTERAS 32</t>
  </si>
  <si>
    <t>32078_004 C/VEREDA DE LOS ALAMOS Nº15</t>
  </si>
  <si>
    <t>32078_003 C/DE JESUS Nº2</t>
  </si>
  <si>
    <t>32078_002 C/PASEO DE LOS LAGOS 13</t>
  </si>
  <si>
    <t>32078_001 C/CAMINO ANCHO Nº41</t>
  </si>
  <si>
    <t>15506_001 CASTILLO DE PONFERRADA</t>
  </si>
  <si>
    <t>63023 C/DOCTOR VELASCO Nº11</t>
  </si>
  <si>
    <t>32763_008 GLORIETA GAVIÑO Nº4(SEVILLA)</t>
  </si>
  <si>
    <t>32763_007 PASEO CASTELLANA Nº87</t>
  </si>
  <si>
    <t>32763_006 C/ ARMENGUAL DE LA MOTA Nº 26</t>
  </si>
  <si>
    <t>32763_005 C/JORGE GUILLEN S/N (VALLADOLID)</t>
  </si>
  <si>
    <t>113-18 ADECUACION VW  TAURO 27</t>
  </si>
  <si>
    <t>32763_003 C/ JOAQUIN COSTA Nº6 (VALENCIA)</t>
  </si>
  <si>
    <t>32763_002 C/ MARIA TUBAO Nº 8</t>
  </si>
  <si>
    <t>129-20 CONTRATO MARCO OBRAS DE CONSTRUCCION</t>
  </si>
  <si>
    <t>78789_001 C/MATEO INURRIA S/N TORREJON</t>
  </si>
  <si>
    <t>50980_001 AEROPUERTO MADRID-BARAJAS</t>
  </si>
  <si>
    <t>47831_001 C/FERROCARRIL Nº27</t>
  </si>
  <si>
    <t>75327_001 C/SUIZA Nº80</t>
  </si>
  <si>
    <t>CENTROS</t>
  </si>
  <si>
    <t>52092_001</t>
  </si>
  <si>
    <t>84206_002</t>
  </si>
  <si>
    <t>32078_006</t>
  </si>
  <si>
    <t>32763_009</t>
  </si>
  <si>
    <t>32763_014</t>
  </si>
  <si>
    <t>HORMIDUR</t>
  </si>
  <si>
    <t>FACT 0049/21</t>
  </si>
  <si>
    <t>HO317/21</t>
  </si>
  <si>
    <t>HO348/21</t>
  </si>
  <si>
    <t>HO318/21</t>
  </si>
  <si>
    <t>HO346/21</t>
  </si>
  <si>
    <t>01/10/2021</t>
  </si>
  <si>
    <t>04/10/2021</t>
  </si>
  <si>
    <t>05/10/2021</t>
  </si>
  <si>
    <t>06/10/2021</t>
  </si>
  <si>
    <t>07/10/2021</t>
  </si>
  <si>
    <t>08/10/2021</t>
  </si>
  <si>
    <t>13/10/2021</t>
  </si>
  <si>
    <t>14/10/2021</t>
  </si>
  <si>
    <t>15/10/2021</t>
  </si>
  <si>
    <t>18/10/2021</t>
  </si>
  <si>
    <t>19/10/2021</t>
  </si>
  <si>
    <t>20/10/2021</t>
  </si>
  <si>
    <t>HO333/21</t>
  </si>
  <si>
    <t>HO338/21</t>
  </si>
  <si>
    <t>HO309/21</t>
  </si>
  <si>
    <t>HO332/21</t>
  </si>
  <si>
    <t>HO339/21</t>
  </si>
  <si>
    <t>11/10/2021</t>
  </si>
  <si>
    <t>HO342/21</t>
  </si>
  <si>
    <t>HO324/21</t>
  </si>
  <si>
    <t>HO355/21</t>
  </si>
  <si>
    <t>AUGUSTO FIGUEROA 24</t>
  </si>
  <si>
    <t>HO349/21</t>
  </si>
  <si>
    <t>BELCO 2019, S.L.U</t>
  </si>
  <si>
    <t>PA356/21</t>
  </si>
  <si>
    <t>PEDIDO 1637757654</t>
  </si>
  <si>
    <t>PAVIMENTOS ARQUISERVI</t>
  </si>
  <si>
    <t>PA295/21</t>
  </si>
  <si>
    <t>Calle Princesa 64</t>
  </si>
  <si>
    <t>CALLE PRINCESA 64 LOCAL</t>
  </si>
  <si>
    <t>PA-044</t>
  </si>
  <si>
    <t>HO-024</t>
  </si>
  <si>
    <t xml:space="preserve">FALTAN FACTURAS POR METER </t>
  </si>
  <si>
    <t>12/10/2021</t>
  </si>
  <si>
    <t>IONUT PATRAUCEANU</t>
  </si>
  <si>
    <t>IONEL STANESCU</t>
  </si>
  <si>
    <t>FLAVIO TORRES GARCIA</t>
  </si>
  <si>
    <t>WILMAR ARIAS TORRES</t>
  </si>
  <si>
    <t>BB</t>
  </si>
  <si>
    <t>VARIOS</t>
  </si>
  <si>
    <t>FALTA METER LAS FACTURAS</t>
  </si>
  <si>
    <t>VASILE  POPA</t>
  </si>
  <si>
    <t>HO316/21</t>
  </si>
  <si>
    <t>HO354/21</t>
  </si>
  <si>
    <t>FALTAN METER LAS FACTURAS</t>
  </si>
  <si>
    <t>PA347/21</t>
  </si>
  <si>
    <t>LA GUARDIA&amp;MOREIRA</t>
  </si>
  <si>
    <t>MARCO OSORIO SANCHEZ</t>
  </si>
  <si>
    <t>CALLE DESENGAÑO 14</t>
  </si>
  <si>
    <t>PA-035</t>
  </si>
  <si>
    <t>RAYDEL ANTONIO VARGAS DE LA PAZ</t>
  </si>
  <si>
    <t>Calle Desengaño 14</t>
  </si>
  <si>
    <t>ALVICO</t>
  </si>
  <si>
    <t>GRUPO COBSA</t>
  </si>
  <si>
    <t>R962041</t>
  </si>
  <si>
    <t>Calle Sil</t>
  </si>
  <si>
    <t>Calle Valencia</t>
  </si>
  <si>
    <t>CALLE VALENCIA 4</t>
  </si>
  <si>
    <t>CALLE ANDRES MELLADO</t>
  </si>
  <si>
    <t>Calle Andres Mellado</t>
  </si>
  <si>
    <t>SANFRAN</t>
  </si>
  <si>
    <t>014/21</t>
  </si>
  <si>
    <t>WALTER LOPEZ ESPINOZA</t>
  </si>
  <si>
    <t>012/21</t>
  </si>
  <si>
    <t>013/21</t>
  </si>
  <si>
    <t>CASTILLO DE PONFERRADA (HORMIGON)</t>
  </si>
  <si>
    <t>M POLO, S.L.</t>
  </si>
  <si>
    <t>trabajos de servicios (PA) SE FACTURA A M POLO Y LA OBRA ES AEROPUERTO DE MENORCA, (CASTILLO DE PONFERRADA</t>
  </si>
  <si>
    <t>HORMIGON PULIDO)</t>
  </si>
  <si>
    <t>PA-017</t>
  </si>
  <si>
    <t>PA270</t>
  </si>
  <si>
    <t>Castillo de Ponferrada (HORMIG)</t>
  </si>
  <si>
    <t>04/07/2021</t>
  </si>
  <si>
    <t>31/07/2021</t>
  </si>
  <si>
    <t>GUSTAVO DANIEL BLANCO ALVARAO</t>
  </si>
  <si>
    <t>EC4992</t>
  </si>
  <si>
    <t>R322387</t>
  </si>
  <si>
    <t>R101377</t>
  </si>
  <si>
    <t>R101490</t>
  </si>
  <si>
    <t>ABONO 2129139</t>
  </si>
  <si>
    <t xml:space="preserve">CONTENEDORES RICARDO CASLA </t>
  </si>
  <si>
    <t>SERV Y SUMINISTROS ALBA 98, S.L.</t>
  </si>
  <si>
    <t>MARIA MARTOS</t>
  </si>
  <si>
    <t>GORIUC DANIEL STEFAN (ELECTRICISTA)</t>
  </si>
  <si>
    <t>0039/21</t>
  </si>
  <si>
    <t>0040/21</t>
  </si>
  <si>
    <t>007/21</t>
  </si>
  <si>
    <t>SUMINISTROS ELECTRICOS GUARDEÑO</t>
  </si>
  <si>
    <t>G46958</t>
  </si>
  <si>
    <t>211582/21</t>
  </si>
  <si>
    <t>TECNOPINT PITURAS, S.L.</t>
  </si>
  <si>
    <t>G54174</t>
  </si>
  <si>
    <t>CALOMETAL, S.A</t>
  </si>
  <si>
    <t>CALLE SIL 34</t>
  </si>
  <si>
    <t>HIERROS Y ACEROS HUARTE</t>
  </si>
  <si>
    <t>AZULEJOS BRIHUEGA</t>
  </si>
  <si>
    <t>G51431</t>
  </si>
  <si>
    <t>JUAN CARLOS DAZA</t>
  </si>
  <si>
    <t>A/02/21</t>
  </si>
  <si>
    <t>A/05/21</t>
  </si>
  <si>
    <t>PA-350/21</t>
  </si>
  <si>
    <t>PA-358/21</t>
  </si>
  <si>
    <t>015/21</t>
  </si>
  <si>
    <t>3ª Y ULTIMA CERTIFICACION</t>
  </si>
  <si>
    <t>BUSCAR</t>
  </si>
  <si>
    <t>HO387/21</t>
  </si>
  <si>
    <t>HO382/21</t>
  </si>
  <si>
    <t>HO368/21</t>
  </si>
  <si>
    <t>HO363/21</t>
  </si>
  <si>
    <t>SALIA KONE</t>
  </si>
  <si>
    <t>HO353/21</t>
  </si>
  <si>
    <t>HO383/21</t>
  </si>
  <si>
    <t>HO331/21</t>
  </si>
  <si>
    <t>HO362/21</t>
  </si>
  <si>
    <t>HO385/21</t>
  </si>
  <si>
    <t>03/11/2021</t>
  </si>
  <si>
    <t>17/11/2021</t>
  </si>
  <si>
    <t>05/02/2021</t>
  </si>
  <si>
    <t>23/02/2021</t>
  </si>
  <si>
    <t>19/02/2021</t>
  </si>
  <si>
    <t>22/10/2021</t>
  </si>
  <si>
    <t>26/10/2021</t>
  </si>
  <si>
    <t>27/10/2021</t>
  </si>
  <si>
    <t>25/10/2021</t>
  </si>
  <si>
    <t>21/10/2021</t>
  </si>
  <si>
    <t>CALLE ALONSO CANO 10 (MERCADO DE CHAMBERI)</t>
  </si>
  <si>
    <t xml:space="preserve"> YEISON PEREZ CORREA</t>
  </si>
  <si>
    <t>1056/21</t>
  </si>
  <si>
    <t>1057/21</t>
  </si>
  <si>
    <t>HO248/21</t>
  </si>
  <si>
    <t>AV. LABORAL , 1 (GM VILLAVERDE)</t>
  </si>
  <si>
    <t>FALTA METER FATURAS</t>
  </si>
  <si>
    <t>28/10/2021</t>
  </si>
  <si>
    <t>FALTAN FACTURAS POR METER</t>
  </si>
  <si>
    <t>A/18</t>
  </si>
  <si>
    <t>???</t>
  </si>
  <si>
    <t>PA372/21</t>
  </si>
  <si>
    <t>PA340_21</t>
  </si>
  <si>
    <t>PA341_21</t>
  </si>
  <si>
    <t>COMPLEMETARIO 1</t>
  </si>
  <si>
    <t>COMPLEMENTARIO 2</t>
  </si>
  <si>
    <t>PA328/21</t>
  </si>
  <si>
    <t>ATAMBIL (COMPLEMENTARIO 1)</t>
  </si>
  <si>
    <t>PA344_21</t>
  </si>
  <si>
    <t>PA378_21</t>
  </si>
  <si>
    <t>ATAMBIL (COMPLEMENTARIO 2)</t>
  </si>
  <si>
    <t>FALTAN POR METER FACTURAS ??</t>
  </si>
  <si>
    <t>A01/21</t>
  </si>
  <si>
    <t>A08/21</t>
  </si>
  <si>
    <t>A4/21</t>
  </si>
  <si>
    <t>JUAN CARLOS DAZA SANGUINEZ</t>
  </si>
  <si>
    <t>A9/21</t>
  </si>
  <si>
    <t>A11/21</t>
  </si>
  <si>
    <t>PA343/21</t>
  </si>
  <si>
    <t>PA357/21</t>
  </si>
  <si>
    <t>PA375/21</t>
  </si>
  <si>
    <t>PA389/21</t>
  </si>
  <si>
    <t>PA373/21</t>
  </si>
  <si>
    <t>PA374/21</t>
  </si>
  <si>
    <t>BELCO 2019, S.L.U (COMPLEMENTARIO)</t>
  </si>
  <si>
    <t>COMPLEMENTARIO</t>
  </si>
  <si>
    <t>HOGAR Y DECORACION 4000, S.L.</t>
  </si>
  <si>
    <t>HOGAR Y DECORACION 4000</t>
  </si>
  <si>
    <t>ANA ALONSO</t>
  </si>
  <si>
    <t>29/10/2021</t>
  </si>
  <si>
    <t>JONATHAN MIRANDA AYALA</t>
  </si>
  <si>
    <t>RAMON</t>
  </si>
  <si>
    <t>ADRIANA PARDO MAZA</t>
  </si>
  <si>
    <t>CALLE SALVIA 5</t>
  </si>
  <si>
    <t>Calle Salvia 5</t>
  </si>
  <si>
    <t>PA-037</t>
  </si>
  <si>
    <t>008/21</t>
  </si>
  <si>
    <t>AEROSPLIT INSTALACINES SL</t>
  </si>
  <si>
    <t>(EL VISO CARLOS BARCELO)</t>
  </si>
  <si>
    <t>DANIEL STEFAN GORIUC</t>
  </si>
  <si>
    <t>F093</t>
  </si>
  <si>
    <t>507</t>
  </si>
  <si>
    <t>OJO LA FECHA, ES DEL PAGO VERIFICAR CON FACTURA</t>
  </si>
  <si>
    <t>PA326/21</t>
  </si>
  <si>
    <t>PA327/21</t>
  </si>
  <si>
    <t>R103915</t>
  </si>
  <si>
    <t>STUDENT PROPERTY</t>
  </si>
  <si>
    <t>Plaza de la Independencia 8</t>
  </si>
  <si>
    <t>PLAZ 8A DE LA INDEPENDENCIA 8</t>
  </si>
  <si>
    <t>A13/21</t>
  </si>
  <si>
    <t>R124062</t>
  </si>
  <si>
    <t>GRANITOS MYCAR</t>
  </si>
  <si>
    <t>AVD CESAR AUGUSTO (ZARAGOZA)</t>
  </si>
  <si>
    <t>MICAMPUS ZARAGOZA SL</t>
  </si>
  <si>
    <t>NH HOTELES</t>
  </si>
  <si>
    <t>PA-042</t>
  </si>
  <si>
    <t>PA351/21</t>
  </si>
  <si>
    <t>PA376/21</t>
  </si>
  <si>
    <t>MICAMPUS ZARAGOZA</t>
  </si>
  <si>
    <t>MICAMPUS ZARAGOZA (COMPLEMENTARIO)</t>
  </si>
  <si>
    <t>PA352/21</t>
  </si>
  <si>
    <t>PA377/21</t>
  </si>
  <si>
    <t>A06</t>
  </si>
  <si>
    <t>Avd Cesar Augusto (Zaragoza)</t>
  </si>
  <si>
    <t>Septiembre</t>
  </si>
  <si>
    <t>Octubre</t>
  </si>
  <si>
    <t>Noviembre</t>
  </si>
  <si>
    <t>Diciembre</t>
  </si>
  <si>
    <t>CALVO Y MUNAR</t>
  </si>
  <si>
    <t>CALLE FERNAN GONZALEZ 34</t>
  </si>
  <si>
    <t>ALBEA PROYECTOS Y DESARROLLOS, S.L.L</t>
  </si>
  <si>
    <t>Calle Fernan Gozalez 34</t>
  </si>
  <si>
    <t>SUSANA HERNANGOMEZ VAZQUEZ</t>
  </si>
  <si>
    <t>CALLE FEIJOO 1</t>
  </si>
  <si>
    <t>Calle Feijoo 1</t>
  </si>
  <si>
    <t>PA-047</t>
  </si>
  <si>
    <t>049/21</t>
  </si>
  <si>
    <t>GORIUC STEFAN DANIEL (ELECTRICISTA)</t>
  </si>
  <si>
    <t>053/21</t>
  </si>
  <si>
    <t>046/21</t>
  </si>
  <si>
    <t>047/21</t>
  </si>
  <si>
    <t>048/21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</si>
</sst>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dd\-mm\-yy;@"/>
    <numFmt numFmtId="166" formatCode="#,##0.00\ &quot;€&quot;"/>
    <numFmt numFmtId="167" formatCode="dd\.mm\.yyyy;@"/>
    <numFmt numFmtId="168" formatCode="_-* #,##0_-;\-* #,##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12"/>
      <name val="Arial"/>
      <family val="2"/>
    </font>
    <font>
      <b/>
      <sz val="9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.5"/>
      <color rgb="FF000000"/>
      <name val="Calibri"/>
      <family val="2"/>
    </font>
    <font>
      <sz val="9.75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name val="Arial"/>
      <family val="2"/>
    </font>
    <font>
      <sz val="24"/>
      <color rgb="FF000000"/>
      <name val="Calibri"/>
      <family val="2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0"/>
      <color rgb="FF000000"/>
      <name val="Roboto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4CA9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>
      <alignment horizontal="right"/>
    </xf>
    <xf numFmtId="0" fontId="16" fillId="0" borderId="6"/>
    <xf numFmtId="0" fontId="16" fillId="0" borderId="6">
      <alignment horizontal="right"/>
    </xf>
    <xf numFmtId="0" fontId="16" fillId="0" borderId="6">
      <alignment horizontal="right"/>
    </xf>
    <xf numFmtId="0" fontId="16" fillId="0" borderId="6"/>
  </cellStyleXfs>
  <cellXfs count="37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5" fillId="5" borderId="0" xfId="0" applyFont="1" applyFill="1"/>
    <xf numFmtId="0" fontId="5" fillId="5" borderId="0" xfId="0" applyFont="1" applyFill="1" applyAlignment="1">
      <alignment horizontal="left"/>
    </xf>
    <xf numFmtId="14" fontId="2" fillId="3" borderId="0" xfId="0" applyNumberFormat="1" applyFont="1" applyFill="1"/>
    <xf numFmtId="43" fontId="2" fillId="3" borderId="0" xfId="1" applyFont="1" applyFill="1" applyAlignment="1">
      <alignment horizontal="left"/>
    </xf>
    <xf numFmtId="0" fontId="3" fillId="6" borderId="2" xfId="0" applyFont="1" applyFill="1" applyBorder="1"/>
    <xf numFmtId="43" fontId="3" fillId="6" borderId="2" xfId="1" applyFont="1" applyFill="1" applyBorder="1" applyAlignment="1">
      <alignment horizontal="left"/>
    </xf>
    <xf numFmtId="0" fontId="3" fillId="3" borderId="0" xfId="0" applyFont="1" applyFill="1"/>
    <xf numFmtId="0" fontId="2" fillId="3" borderId="0" xfId="0" applyFont="1" applyFill="1" applyAlignment="1">
      <alignment horizontal="right"/>
    </xf>
    <xf numFmtId="164" fontId="2" fillId="3" borderId="3" xfId="0" applyNumberFormat="1" applyFont="1" applyFill="1" applyBorder="1" applyAlignment="1">
      <alignment horizontal="left"/>
    </xf>
    <xf numFmtId="9" fontId="2" fillId="7" borderId="4" xfId="2" applyFont="1" applyFill="1" applyBorder="1" applyAlignment="1">
      <alignment horizontal="center"/>
    </xf>
    <xf numFmtId="43" fontId="2" fillId="3" borderId="0" xfId="1" applyFont="1" applyFill="1"/>
    <xf numFmtId="0" fontId="5" fillId="5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left"/>
    </xf>
    <xf numFmtId="165" fontId="6" fillId="3" borderId="0" xfId="0" applyNumberFormat="1" applyFont="1" applyFill="1" applyAlignment="1">
      <alignment horizontal="left"/>
    </xf>
    <xf numFmtId="17" fontId="6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  <xf numFmtId="43" fontId="6" fillId="3" borderId="0" xfId="1" applyFont="1" applyFill="1" applyBorder="1" applyAlignment="1">
      <alignment horizontal="left"/>
    </xf>
    <xf numFmtId="166" fontId="6" fillId="3" borderId="0" xfId="0" applyNumberFormat="1" applyFont="1" applyFill="1" applyAlignment="1">
      <alignment horizontal="right"/>
    </xf>
    <xf numFmtId="1" fontId="6" fillId="3" borderId="0" xfId="0" applyNumberFormat="1" applyFont="1" applyFill="1" applyAlignment="1">
      <alignment horizontal="left"/>
    </xf>
    <xf numFmtId="43" fontId="3" fillId="3" borderId="0" xfId="1" applyFont="1" applyFill="1" applyAlignment="1">
      <alignment horizontal="right"/>
    </xf>
    <xf numFmtId="165" fontId="7" fillId="3" borderId="0" xfId="0" applyNumberFormat="1" applyFont="1" applyFill="1"/>
    <xf numFmtId="165" fontId="7" fillId="3" borderId="0" xfId="0" applyNumberFormat="1" applyFont="1" applyFill="1" applyAlignment="1">
      <alignment horizontal="left"/>
    </xf>
    <xf numFmtId="0" fontId="7" fillId="3" borderId="0" xfId="0" applyFont="1" applyFill="1"/>
    <xf numFmtId="44" fontId="7" fillId="3" borderId="0" xfId="0" applyNumberFormat="1" applyFont="1" applyFill="1"/>
    <xf numFmtId="166" fontId="7" fillId="3" borderId="0" xfId="0" applyNumberFormat="1" applyFont="1" applyFill="1"/>
    <xf numFmtId="4" fontId="2" fillId="3" borderId="0" xfId="0" applyNumberFormat="1" applyFont="1" applyFill="1" applyAlignment="1">
      <alignment horizontal="left"/>
    </xf>
    <xf numFmtId="43" fontId="2" fillId="3" borderId="0" xfId="1" applyFont="1" applyFill="1" applyAlignment="1">
      <alignment horizontal="right"/>
    </xf>
    <xf numFmtId="14" fontId="2" fillId="3" borderId="0" xfId="0" applyNumberFormat="1" applyFont="1" applyFill="1" applyAlignment="1">
      <alignment horizontal="right"/>
    </xf>
    <xf numFmtId="43" fontId="2" fillId="3" borderId="0" xfId="0" applyNumberFormat="1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9" fontId="2" fillId="3" borderId="0" xfId="2" applyFont="1" applyFill="1"/>
    <xf numFmtId="1" fontId="6" fillId="3" borderId="0" xfId="0" quotePrefix="1" applyNumberFormat="1" applyFont="1" applyFill="1" applyAlignment="1">
      <alignment horizontal="left"/>
    </xf>
    <xf numFmtId="0" fontId="2" fillId="0" borderId="0" xfId="0" applyFont="1" applyFill="1"/>
    <xf numFmtId="14" fontId="2" fillId="7" borderId="0" xfId="0" applyNumberFormat="1" applyFont="1" applyFill="1"/>
    <xf numFmtId="0" fontId="2" fillId="7" borderId="0" xfId="0" applyFont="1" applyFill="1"/>
    <xf numFmtId="43" fontId="2" fillId="7" borderId="0" xfId="1" applyFont="1" applyFill="1" applyAlignment="1">
      <alignment horizontal="left"/>
    </xf>
    <xf numFmtId="17" fontId="6" fillId="3" borderId="0" xfId="0" quotePrefix="1" applyNumberFormat="1" applyFont="1" applyFill="1" applyAlignment="1">
      <alignment horizontal="left"/>
    </xf>
    <xf numFmtId="1" fontId="2" fillId="3" borderId="0" xfId="0" applyNumberFormat="1" applyFont="1" applyFill="1"/>
    <xf numFmtId="0" fontId="2" fillId="3" borderId="0" xfId="0" quotePrefix="1" applyFont="1" applyFill="1"/>
    <xf numFmtId="0" fontId="6" fillId="3" borderId="0" xfId="0" quotePrefix="1" applyNumberFormat="1" applyFont="1" applyFill="1" applyAlignment="1">
      <alignment horizontal="left"/>
    </xf>
    <xf numFmtId="0" fontId="2" fillId="2" borderId="0" xfId="0" applyFont="1" applyFill="1" applyAlignment="1">
      <alignment horizontal="right"/>
    </xf>
    <xf numFmtId="165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43" fontId="6" fillId="2" borderId="0" xfId="1" applyFont="1" applyFill="1" applyBorder="1" applyAlignment="1">
      <alignment horizontal="left"/>
    </xf>
    <xf numFmtId="0" fontId="2" fillId="7" borderId="0" xfId="0" applyFont="1" applyFill="1" applyAlignment="1">
      <alignment horizontal="right"/>
    </xf>
    <xf numFmtId="0" fontId="6" fillId="7" borderId="0" xfId="0" applyFont="1" applyFill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3" borderId="0" xfId="0" applyNumberFormat="1" applyFont="1" applyFill="1" applyAlignment="1">
      <alignment horizontal="left"/>
    </xf>
    <xf numFmtId="0" fontId="2" fillId="8" borderId="0" xfId="0" applyFont="1" applyFill="1"/>
    <xf numFmtId="0" fontId="2" fillId="3" borderId="0" xfId="0" quotePrefix="1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right"/>
    </xf>
    <xf numFmtId="14" fontId="2" fillId="10" borderId="0" xfId="0" applyNumberFormat="1" applyFont="1" applyFill="1"/>
    <xf numFmtId="0" fontId="2" fillId="10" borderId="0" xfId="0" applyFont="1" applyFill="1"/>
    <xf numFmtId="43" fontId="2" fillId="10" borderId="0" xfId="1" applyFont="1" applyFill="1" applyAlignment="1">
      <alignment horizontal="left"/>
    </xf>
    <xf numFmtId="167" fontId="2" fillId="3" borderId="0" xfId="0" applyNumberFormat="1" applyFont="1" applyFill="1"/>
    <xf numFmtId="43" fontId="3" fillId="6" borderId="2" xfId="1" applyFont="1" applyFill="1" applyBorder="1"/>
    <xf numFmtId="168" fontId="3" fillId="6" borderId="2" xfId="1" applyNumberFormat="1" applyFont="1" applyFill="1" applyBorder="1" applyAlignment="1">
      <alignment horizontal="left"/>
    </xf>
    <xf numFmtId="165" fontId="6" fillId="10" borderId="0" xfId="0" applyNumberFormat="1" applyFont="1" applyFill="1" applyAlignment="1">
      <alignment horizontal="left"/>
    </xf>
    <xf numFmtId="17" fontId="6" fillId="10" borderId="0" xfId="0" applyNumberFormat="1" applyFont="1" applyFill="1" applyAlignment="1">
      <alignment horizontal="left"/>
    </xf>
    <xf numFmtId="0" fontId="6" fillId="10" borderId="0" xfId="0" applyFont="1" applyFill="1" applyAlignment="1">
      <alignment horizontal="left"/>
    </xf>
    <xf numFmtId="43" fontId="6" fillId="10" borderId="0" xfId="1" applyFont="1" applyFill="1" applyBorder="1" applyAlignment="1">
      <alignment horizontal="left"/>
    </xf>
    <xf numFmtId="0" fontId="2" fillId="3" borderId="0" xfId="0" applyFont="1" applyFill="1" applyAlignment="1"/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/>
    <xf numFmtId="9" fontId="2" fillId="7" borderId="4" xfId="2" applyNumberFormat="1" applyFont="1" applyFill="1" applyBorder="1" applyAlignment="1">
      <alignment horizontal="center"/>
    </xf>
    <xf numFmtId="9" fontId="2" fillId="3" borderId="3" xfId="2" applyFont="1" applyFill="1" applyBorder="1" applyAlignment="1">
      <alignment horizontal="center"/>
    </xf>
    <xf numFmtId="43" fontId="2" fillId="3" borderId="3" xfId="1" applyFont="1" applyFill="1" applyBorder="1" applyAlignment="1"/>
    <xf numFmtId="0" fontId="8" fillId="8" borderId="4" xfId="0" applyFont="1" applyFill="1" applyBorder="1" applyAlignment="1">
      <alignment horizontal="center"/>
    </xf>
    <xf numFmtId="168" fontId="2" fillId="3" borderId="0" xfId="1" applyNumberFormat="1" applyFont="1" applyFill="1" applyAlignment="1">
      <alignment horizontal="center"/>
    </xf>
    <xf numFmtId="9" fontId="2" fillId="3" borderId="0" xfId="2" applyFont="1" applyFill="1" applyBorder="1" applyAlignment="1">
      <alignment horizontal="center"/>
    </xf>
    <xf numFmtId="168" fontId="2" fillId="3" borderId="0" xfId="1" applyNumberFormat="1" applyFont="1" applyFill="1" applyAlignment="1"/>
    <xf numFmtId="168" fontId="3" fillId="6" borderId="2" xfId="1" applyNumberFormat="1" applyFont="1" applyFill="1" applyBorder="1" applyAlignment="1"/>
    <xf numFmtId="0" fontId="2" fillId="7" borderId="4" xfId="2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9" fontId="9" fillId="9" borderId="1" xfId="2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2" borderId="5" xfId="0" applyFont="1" applyFill="1" applyBorder="1"/>
    <xf numFmtId="43" fontId="10" fillId="3" borderId="5" xfId="0" applyNumberFormat="1" applyFont="1" applyFill="1" applyBorder="1"/>
    <xf numFmtId="10" fontId="10" fillId="3" borderId="5" xfId="2" applyNumberFormat="1" applyFont="1" applyFill="1" applyBorder="1"/>
    <xf numFmtId="43" fontId="10" fillId="3" borderId="5" xfId="1" applyFont="1" applyFill="1" applyBorder="1"/>
    <xf numFmtId="9" fontId="10" fillId="3" borderId="5" xfId="2" applyFont="1" applyFill="1" applyBorder="1"/>
    <xf numFmtId="0" fontId="10" fillId="3" borderId="0" xfId="0" applyFont="1" applyFill="1"/>
    <xf numFmtId="43" fontId="10" fillId="3" borderId="1" xfId="0" applyNumberFormat="1" applyFont="1" applyFill="1" applyBorder="1"/>
    <xf numFmtId="10" fontId="10" fillId="3" borderId="1" xfId="2" applyNumberFormat="1" applyFont="1" applyFill="1" applyBorder="1"/>
    <xf numFmtId="43" fontId="10" fillId="3" borderId="1" xfId="1" applyFont="1" applyFill="1" applyBorder="1"/>
    <xf numFmtId="9" fontId="10" fillId="3" borderId="1" xfId="2" applyFont="1" applyFill="1" applyBorder="1"/>
    <xf numFmtId="9" fontId="10" fillId="3" borderId="1" xfId="2" applyFont="1" applyFill="1" applyBorder="1" applyAlignment="1">
      <alignment horizontal="right"/>
    </xf>
    <xf numFmtId="0" fontId="10" fillId="2" borderId="0" xfId="0" applyFont="1" applyFill="1" applyBorder="1"/>
    <xf numFmtId="43" fontId="10" fillId="3" borderId="0" xfId="0" applyNumberFormat="1" applyFont="1" applyFill="1" applyBorder="1"/>
    <xf numFmtId="10" fontId="10" fillId="3" borderId="0" xfId="2" applyNumberFormat="1" applyFont="1" applyFill="1" applyBorder="1"/>
    <xf numFmtId="43" fontId="10" fillId="3" borderId="0" xfId="1" applyFont="1" applyFill="1" applyBorder="1"/>
    <xf numFmtId="9" fontId="10" fillId="3" borderId="0" xfId="2" applyFont="1" applyFill="1" applyBorder="1"/>
    <xf numFmtId="0" fontId="10" fillId="2" borderId="1" xfId="0" applyFont="1" applyFill="1" applyBorder="1"/>
    <xf numFmtId="9" fontId="10" fillId="11" borderId="5" xfId="2" applyFont="1" applyFill="1" applyBorder="1"/>
    <xf numFmtId="9" fontId="10" fillId="11" borderId="5" xfId="2" applyFont="1" applyFill="1" applyBorder="1" applyAlignment="1">
      <alignment horizontal="right"/>
    </xf>
    <xf numFmtId="9" fontId="10" fillId="3" borderId="5" xfId="2" applyFont="1" applyFill="1" applyBorder="1" applyAlignment="1">
      <alignment horizontal="right"/>
    </xf>
    <xf numFmtId="43" fontId="10" fillId="8" borderId="5" xfId="0" applyNumberFormat="1" applyFont="1" applyFill="1" applyBorder="1"/>
    <xf numFmtId="43" fontId="10" fillId="2" borderId="5" xfId="0" applyNumberFormat="1" applyFont="1" applyFill="1" applyBorder="1" applyAlignment="1">
      <alignment horizontal="left"/>
    </xf>
    <xf numFmtId="43" fontId="10" fillId="3" borderId="0" xfId="1" applyFont="1" applyFill="1"/>
    <xf numFmtId="43" fontId="10" fillId="3" borderId="0" xfId="0" applyNumberFormat="1" applyFont="1" applyFill="1"/>
    <xf numFmtId="9" fontId="10" fillId="3" borderId="0" xfId="2" applyFont="1" applyFill="1"/>
    <xf numFmtId="43" fontId="11" fillId="3" borderId="2" xfId="0" applyNumberFormat="1" applyFont="1" applyFill="1" applyBorder="1"/>
    <xf numFmtId="9" fontId="11" fillId="3" borderId="2" xfId="2" applyFont="1" applyFill="1" applyBorder="1"/>
    <xf numFmtId="43" fontId="10" fillId="2" borderId="5" xfId="0" applyNumberFormat="1" applyFont="1" applyFill="1" applyBorder="1"/>
    <xf numFmtId="0" fontId="10" fillId="10" borderId="1" xfId="0" applyFont="1" applyFill="1" applyBorder="1"/>
    <xf numFmtId="0" fontId="10" fillId="10" borderId="0" xfId="0" applyFont="1" applyFill="1" applyBorder="1"/>
    <xf numFmtId="0" fontId="10" fillId="10" borderId="1" xfId="0" applyFont="1" applyFill="1" applyBorder="1" applyAlignment="1">
      <alignment horizontal="left"/>
    </xf>
    <xf numFmtId="0" fontId="10" fillId="10" borderId="5" xfId="0" applyFont="1" applyFill="1" applyBorder="1"/>
    <xf numFmtId="43" fontId="10" fillId="10" borderId="5" xfId="0" applyNumberFormat="1" applyFont="1" applyFill="1" applyBorder="1"/>
    <xf numFmtId="43" fontId="10" fillId="10" borderId="1" xfId="0" applyNumberFormat="1" applyFont="1" applyFill="1" applyBorder="1"/>
    <xf numFmtId="43" fontId="10" fillId="10" borderId="5" xfId="0" applyNumberFormat="1" applyFont="1" applyFill="1" applyBorder="1" applyAlignment="1">
      <alignment horizontal="left"/>
    </xf>
    <xf numFmtId="9" fontId="10" fillId="0" borderId="5" xfId="2" applyFont="1" applyFill="1" applyBorder="1"/>
    <xf numFmtId="43" fontId="10" fillId="0" borderId="5" xfId="0" applyNumberFormat="1" applyFont="1" applyFill="1" applyBorder="1"/>
    <xf numFmtId="43" fontId="10" fillId="2" borderId="1" xfId="0" applyNumberFormat="1" applyFont="1" applyFill="1" applyBorder="1"/>
    <xf numFmtId="43" fontId="10" fillId="0" borderId="1" xfId="0" applyNumberFormat="1" applyFont="1" applyFill="1" applyBorder="1"/>
    <xf numFmtId="43" fontId="10" fillId="12" borderId="5" xfId="1" applyFont="1" applyFill="1" applyBorder="1"/>
    <xf numFmtId="43" fontId="10" fillId="12" borderId="0" xfId="1" applyFont="1" applyFill="1" applyBorder="1"/>
    <xf numFmtId="43" fontId="10" fillId="12" borderId="1" xfId="1" applyFont="1" applyFill="1" applyBorder="1"/>
    <xf numFmtId="43" fontId="10" fillId="13" borderId="5" xfId="1" applyFont="1" applyFill="1" applyBorder="1"/>
    <xf numFmtId="43" fontId="10" fillId="13" borderId="0" xfId="1" applyFont="1" applyFill="1" applyBorder="1"/>
    <xf numFmtId="43" fontId="10" fillId="13" borderId="1" xfId="1" applyFont="1" applyFill="1" applyBorder="1"/>
    <xf numFmtId="164" fontId="2" fillId="3" borderId="0" xfId="0" applyNumberFormat="1" applyFont="1" applyFill="1" applyAlignment="1">
      <alignment horizontal="left"/>
    </xf>
    <xf numFmtId="9" fontId="10" fillId="14" borderId="5" xfId="2" applyFont="1" applyFill="1" applyBorder="1" applyAlignment="1">
      <alignment horizontal="right"/>
    </xf>
    <xf numFmtId="9" fontId="10" fillId="14" borderId="5" xfId="2" applyFont="1" applyFill="1" applyBorder="1"/>
    <xf numFmtId="0" fontId="2" fillId="13" borderId="0" xfId="0" applyFont="1" applyFill="1" applyAlignment="1">
      <alignment horizontal="right"/>
    </xf>
    <xf numFmtId="165" fontId="6" fillId="13" borderId="0" xfId="0" applyNumberFormat="1" applyFont="1" applyFill="1" applyAlignment="1">
      <alignment horizontal="left"/>
    </xf>
    <xf numFmtId="1" fontId="6" fillId="13" borderId="0" xfId="0" quotePrefix="1" applyNumberFormat="1" applyFont="1" applyFill="1" applyAlignment="1">
      <alignment horizontal="left"/>
    </xf>
    <xf numFmtId="0" fontId="2" fillId="13" borderId="0" xfId="0" applyFont="1" applyFill="1"/>
    <xf numFmtId="0" fontId="6" fillId="13" borderId="0" xfId="0" applyFont="1" applyFill="1" applyAlignment="1">
      <alignment horizontal="left"/>
    </xf>
    <xf numFmtId="43" fontId="6" fillId="13" borderId="0" xfId="1" applyFont="1" applyFill="1" applyBorder="1" applyAlignment="1">
      <alignment horizontal="left"/>
    </xf>
    <xf numFmtId="2" fontId="2" fillId="3" borderId="0" xfId="0" applyNumberFormat="1" applyFont="1" applyFill="1"/>
    <xf numFmtId="164" fontId="2" fillId="3" borderId="0" xfId="0" applyNumberFormat="1" applyFont="1" applyFill="1"/>
    <xf numFmtId="9" fontId="12" fillId="3" borderId="5" xfId="0" applyNumberFormat="1" applyFont="1" applyFill="1" applyBorder="1"/>
    <xf numFmtId="9" fontId="12" fillId="3" borderId="5" xfId="0" applyNumberFormat="1" applyFont="1" applyFill="1" applyBorder="1" applyAlignment="1">
      <alignment horizontal="right"/>
    </xf>
    <xf numFmtId="43" fontId="0" fillId="0" borderId="0" xfId="1" applyFont="1"/>
    <xf numFmtId="0" fontId="2" fillId="3" borderId="1" xfId="0" applyFont="1" applyFill="1" applyBorder="1"/>
    <xf numFmtId="0" fontId="0" fillId="0" borderId="1" xfId="0" applyBorder="1"/>
    <xf numFmtId="9" fontId="12" fillId="0" borderId="5" xfId="0" applyNumberFormat="1" applyFont="1" applyFill="1" applyBorder="1" applyAlignment="1">
      <alignment horizontal="right"/>
    </xf>
    <xf numFmtId="0" fontId="2" fillId="3" borderId="0" xfId="0" quotePrefix="1" applyFont="1" applyFill="1" applyAlignment="1">
      <alignment horizontal="center"/>
    </xf>
    <xf numFmtId="43" fontId="0" fillId="0" borderId="1" xfId="1" applyFont="1" applyBorder="1"/>
    <xf numFmtId="0" fontId="0" fillId="15" borderId="0" xfId="0" applyFill="1" applyAlignment="1">
      <alignment horizontal="center"/>
    </xf>
    <xf numFmtId="9" fontId="0" fillId="15" borderId="0" xfId="0" applyNumberFormat="1" applyFill="1" applyAlignment="1">
      <alignment horizontal="center"/>
    </xf>
    <xf numFmtId="9" fontId="5" fillId="5" borderId="0" xfId="2" applyFont="1" applyFill="1" applyAlignment="1">
      <alignment horizontal="center"/>
    </xf>
    <xf numFmtId="43" fontId="13" fillId="0" borderId="0" xfId="1" applyFont="1"/>
    <xf numFmtId="14" fontId="2" fillId="10" borderId="0" xfId="0" applyNumberFormat="1" applyFont="1" applyFill="1" applyAlignment="1">
      <alignment horizontal="left"/>
    </xf>
    <xf numFmtId="43" fontId="2" fillId="10" borderId="0" xfId="1" applyFont="1" applyFill="1" applyAlignment="1">
      <alignment horizontal="right"/>
    </xf>
    <xf numFmtId="9" fontId="10" fillId="11" borderId="1" xfId="2" applyFont="1" applyFill="1" applyBorder="1" applyAlignment="1">
      <alignment horizontal="right"/>
    </xf>
    <xf numFmtId="9" fontId="10" fillId="8" borderId="5" xfId="2" applyFont="1" applyFill="1" applyBorder="1" applyAlignment="1">
      <alignment horizontal="right"/>
    </xf>
    <xf numFmtId="0" fontId="10" fillId="16" borderId="5" xfId="0" applyFont="1" applyFill="1" applyBorder="1"/>
    <xf numFmtId="0" fontId="10" fillId="16" borderId="1" xfId="0" applyFont="1" applyFill="1" applyBorder="1"/>
    <xf numFmtId="43" fontId="10" fillId="16" borderId="5" xfId="0" applyNumberFormat="1" applyFont="1" applyFill="1" applyBorder="1"/>
    <xf numFmtId="9" fontId="10" fillId="8" borderId="5" xfId="2" applyFont="1" applyFill="1" applyBorder="1"/>
    <xf numFmtId="0" fontId="2" fillId="17" borderId="0" xfId="0" applyFont="1" applyFill="1" applyAlignment="1">
      <alignment horizontal="right"/>
    </xf>
    <xf numFmtId="1" fontId="6" fillId="17" borderId="0" xfId="0" applyNumberFormat="1" applyFont="1" applyFill="1" applyAlignment="1">
      <alignment horizontal="left"/>
    </xf>
    <xf numFmtId="0" fontId="2" fillId="17" borderId="0" xfId="0" applyFont="1" applyFill="1"/>
    <xf numFmtId="0" fontId="6" fillId="17" borderId="0" xfId="0" applyFont="1" applyFill="1" applyAlignment="1">
      <alignment horizontal="left"/>
    </xf>
    <xf numFmtId="43" fontId="6" fillId="17" borderId="0" xfId="1" applyFont="1" applyFill="1" applyBorder="1" applyAlignment="1">
      <alignment horizontal="left"/>
    </xf>
    <xf numFmtId="4" fontId="2" fillId="3" borderId="0" xfId="0" applyNumberFormat="1" applyFont="1" applyFill="1" applyBorder="1"/>
    <xf numFmtId="14" fontId="2" fillId="8" borderId="0" xfId="0" applyNumberFormat="1" applyFont="1" applyFill="1"/>
    <xf numFmtId="9" fontId="12" fillId="8" borderId="5" xfId="0" applyNumberFormat="1" applyFont="1" applyFill="1" applyBorder="1" applyAlignment="1">
      <alignment horizontal="right"/>
    </xf>
    <xf numFmtId="0" fontId="10" fillId="10" borderId="7" xfId="0" applyFont="1" applyFill="1" applyBorder="1"/>
    <xf numFmtId="9" fontId="10" fillId="11" borderId="1" xfId="2" applyFont="1" applyFill="1" applyBorder="1"/>
    <xf numFmtId="9" fontId="10" fillId="0" borderId="5" xfId="2" applyFont="1" applyFill="1" applyBorder="1" applyAlignment="1">
      <alignment horizontal="right"/>
    </xf>
    <xf numFmtId="43" fontId="3" fillId="6" borderId="2" xfId="0" applyNumberFormat="1" applyFont="1" applyFill="1" applyBorder="1"/>
    <xf numFmtId="164" fontId="0" fillId="0" borderId="0" xfId="0" applyNumberFormat="1"/>
    <xf numFmtId="0" fontId="0" fillId="0" borderId="0" xfId="0" applyAlignment="1">
      <alignment wrapText="1"/>
    </xf>
    <xf numFmtId="43" fontId="5" fillId="5" borderId="0" xfId="1" applyFont="1" applyFill="1" applyAlignment="1">
      <alignment horizontal="center"/>
    </xf>
    <xf numFmtId="43" fontId="3" fillId="6" borderId="0" xfId="1" applyFont="1" applyFill="1" applyBorder="1"/>
    <xf numFmtId="0" fontId="13" fillId="14" borderId="2" xfId="0" applyFont="1" applyFill="1" applyBorder="1"/>
    <xf numFmtId="43" fontId="13" fillId="14" borderId="2" xfId="1" applyFont="1" applyFill="1" applyBorder="1"/>
    <xf numFmtId="0" fontId="0" fillId="19" borderId="2" xfId="0" applyFill="1" applyBorder="1"/>
    <xf numFmtId="43" fontId="13" fillId="19" borderId="2" xfId="1" applyFont="1" applyFill="1" applyBorder="1"/>
    <xf numFmtId="0" fontId="13" fillId="18" borderId="2" xfId="0" applyFont="1" applyFill="1" applyBorder="1"/>
    <xf numFmtId="43" fontId="13" fillId="18" borderId="2" xfId="1" applyFont="1" applyFill="1" applyBorder="1"/>
    <xf numFmtId="0" fontId="13" fillId="0" borderId="8" xfId="0" applyFont="1" applyBorder="1"/>
    <xf numFmtId="43" fontId="13" fillId="0" borderId="9" xfId="1" applyFont="1" applyBorder="1"/>
    <xf numFmtId="14" fontId="0" fillId="0" borderId="0" xfId="0" applyNumberFormat="1"/>
    <xf numFmtId="9" fontId="10" fillId="8" borderId="1" xfId="2" applyFont="1" applyFill="1" applyBorder="1"/>
    <xf numFmtId="0" fontId="17" fillId="3" borderId="1" xfId="0" applyFont="1" applyFill="1" applyBorder="1" applyAlignment="1">
      <alignment horizontal="center"/>
    </xf>
    <xf numFmtId="0" fontId="18" fillId="3" borderId="0" xfId="0" applyFont="1" applyFill="1"/>
    <xf numFmtId="43" fontId="18" fillId="3" borderId="0" xfId="1" applyFont="1" applyFill="1"/>
    <xf numFmtId="43" fontId="18" fillId="6" borderId="0" xfId="1" applyFont="1" applyFill="1"/>
    <xf numFmtId="43" fontId="18" fillId="0" borderId="0" xfId="1" applyFont="1" applyFill="1"/>
    <xf numFmtId="43" fontId="18" fillId="8" borderId="0" xfId="1" applyFont="1" applyFill="1"/>
    <xf numFmtId="0" fontId="18" fillId="4" borderId="0" xfId="0" applyFont="1" applyFill="1"/>
    <xf numFmtId="43" fontId="18" fillId="4" borderId="0" xfId="1" applyFont="1" applyFill="1"/>
    <xf numFmtId="43" fontId="18" fillId="3" borderId="1" xfId="1" applyFont="1" applyFill="1" applyBorder="1"/>
    <xf numFmtId="43" fontId="17" fillId="3" borderId="0" xfId="1" applyNumberFormat="1" applyFont="1" applyFill="1"/>
    <xf numFmtId="43" fontId="17" fillId="6" borderId="0" xfId="1" applyNumberFormat="1" applyFont="1" applyFill="1"/>
    <xf numFmtId="4" fontId="18" fillId="3" borderId="0" xfId="0" applyNumberFormat="1" applyFont="1" applyFill="1"/>
    <xf numFmtId="49" fontId="2" fillId="3" borderId="0" xfId="0" applyNumberFormat="1" applyFont="1" applyFill="1" applyAlignment="1">
      <alignment horizontal="right"/>
    </xf>
    <xf numFmtId="43" fontId="10" fillId="10" borderId="0" xfId="0" applyNumberFormat="1" applyFont="1" applyFill="1" applyBorder="1"/>
    <xf numFmtId="0" fontId="3" fillId="0" borderId="0" xfId="0" applyFont="1" applyFill="1" applyBorder="1"/>
    <xf numFmtId="43" fontId="3" fillId="0" borderId="0" xfId="0" applyNumberFormat="1" applyFont="1" applyFill="1" applyBorder="1"/>
    <xf numFmtId="0" fontId="5" fillId="0" borderId="0" xfId="0" applyFont="1" applyFill="1" applyAlignment="1">
      <alignment horizontal="center"/>
    </xf>
    <xf numFmtId="43" fontId="5" fillId="0" borderId="0" xfId="1" applyFont="1" applyFill="1" applyAlignment="1">
      <alignment horizontal="center"/>
    </xf>
    <xf numFmtId="0" fontId="0" fillId="0" borderId="0" xfId="0" applyFill="1"/>
    <xf numFmtId="9" fontId="10" fillId="3" borderId="0" xfId="2" applyFont="1" applyFill="1" applyBorder="1" applyAlignment="1">
      <alignment horizontal="right"/>
    </xf>
    <xf numFmtId="9" fontId="10" fillId="8" borderId="0" xfId="2" applyFont="1" applyFill="1" applyBorder="1" applyAlignment="1">
      <alignment horizontal="right"/>
    </xf>
    <xf numFmtId="9" fontId="12" fillId="8" borderId="0" xfId="0" applyNumberFormat="1" applyFont="1" applyFill="1" applyBorder="1" applyAlignment="1">
      <alignment horizontal="right"/>
    </xf>
    <xf numFmtId="43" fontId="19" fillId="3" borderId="0" xfId="1" applyFont="1" applyFill="1" applyAlignment="1">
      <alignment horizontal="left"/>
    </xf>
    <xf numFmtId="0" fontId="2" fillId="8" borderId="0" xfId="0" applyFont="1" applyFill="1" applyAlignment="1">
      <alignment horizontal="right"/>
    </xf>
    <xf numFmtId="43" fontId="2" fillId="8" borderId="0" xfId="1" applyFont="1" applyFill="1"/>
    <xf numFmtId="14" fontId="2" fillId="3" borderId="0" xfId="0" applyNumberFormat="1" applyFont="1" applyFill="1" applyBorder="1"/>
    <xf numFmtId="0" fontId="20" fillId="3" borderId="0" xfId="5" applyFont="1" applyFill="1" applyBorder="1"/>
    <xf numFmtId="0" fontId="20" fillId="3" borderId="0" xfId="6" applyFont="1" applyFill="1" applyBorder="1"/>
    <xf numFmtId="0" fontId="20" fillId="3" borderId="0" xfId="7" applyFont="1" applyFill="1" applyBorder="1" applyAlignment="1">
      <alignment horizontal="right"/>
    </xf>
    <xf numFmtId="0" fontId="20" fillId="3" borderId="0" xfId="8" applyFont="1" applyFill="1" applyBorder="1">
      <alignment horizontal="right"/>
    </xf>
    <xf numFmtId="0" fontId="20" fillId="3" borderId="0" xfId="10" applyFont="1" applyFill="1" applyBorder="1">
      <alignment horizontal="right"/>
    </xf>
    <xf numFmtId="0" fontId="16" fillId="3" borderId="0" xfId="5" applyFill="1" applyBorder="1"/>
    <xf numFmtId="0" fontId="16" fillId="3" borderId="0" xfId="6" applyFill="1" applyBorder="1"/>
    <xf numFmtId="0" fontId="16" fillId="3" borderId="0" xfId="7" applyFill="1" applyBorder="1" applyAlignment="1">
      <alignment horizontal="right"/>
    </xf>
    <xf numFmtId="0" fontId="16" fillId="3" borderId="0" xfId="8" applyFill="1" applyBorder="1">
      <alignment horizontal="right"/>
    </xf>
    <xf numFmtId="0" fontId="16" fillId="3" borderId="0" xfId="10" applyFill="1" applyBorder="1">
      <alignment horizontal="right"/>
    </xf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8" fontId="2" fillId="3" borderId="0" xfId="1" applyNumberFormat="1" applyFont="1" applyFill="1" applyAlignment="1">
      <alignment horizontal="right"/>
    </xf>
    <xf numFmtId="0" fontId="3" fillId="3" borderId="0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3" fillId="6" borderId="2" xfId="0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43" fontId="3" fillId="6" borderId="2" xfId="0" applyNumberFormat="1" applyFont="1" applyFill="1" applyBorder="1" applyAlignment="1">
      <alignment horizontal="right"/>
    </xf>
    <xf numFmtId="0" fontId="3" fillId="3" borderId="0" xfId="0" applyFont="1" applyFill="1" applyBorder="1"/>
    <xf numFmtId="43" fontId="3" fillId="3" borderId="0" xfId="0" applyNumberFormat="1" applyFont="1" applyFill="1" applyBorder="1"/>
    <xf numFmtId="9" fontId="10" fillId="3" borderId="1" xfId="0" applyNumberFormat="1" applyFont="1" applyFill="1" applyBorder="1"/>
    <xf numFmtId="43" fontId="0" fillId="0" borderId="0" xfId="1" applyFont="1" applyFill="1"/>
    <xf numFmtId="0" fontId="5" fillId="18" borderId="0" xfId="0" applyFont="1" applyFill="1"/>
    <xf numFmtId="0" fontId="5" fillId="18" borderId="0" xfId="0" applyFont="1" applyFill="1" applyAlignment="1">
      <alignment horizontal="center"/>
    </xf>
    <xf numFmtId="43" fontId="5" fillId="18" borderId="0" xfId="1" applyFont="1" applyFill="1" applyAlignment="1">
      <alignment horizontal="center"/>
    </xf>
    <xf numFmtId="0" fontId="5" fillId="19" borderId="0" xfId="0" applyFont="1" applyFill="1" applyAlignment="1">
      <alignment horizontal="center"/>
    </xf>
    <xf numFmtId="0" fontId="5" fillId="19" borderId="0" xfId="0" applyFont="1" applyFill="1"/>
    <xf numFmtId="43" fontId="5" fillId="19" borderId="0" xfId="1" applyFont="1" applyFill="1" applyAlignment="1">
      <alignment horizontal="center"/>
    </xf>
    <xf numFmtId="43" fontId="0" fillId="0" borderId="0" xfId="0" applyNumberFormat="1"/>
    <xf numFmtId="14" fontId="2" fillId="3" borderId="0" xfId="0" applyNumberFormat="1" applyFont="1" applyFill="1" applyBorder="1" applyAlignment="1">
      <alignment horizontal="right"/>
    </xf>
    <xf numFmtId="0" fontId="20" fillId="20" borderId="0" xfId="5" applyFont="1" applyFill="1" applyBorder="1"/>
    <xf numFmtId="0" fontId="20" fillId="20" borderId="0" xfId="6" applyFont="1" applyFill="1" applyBorder="1"/>
    <xf numFmtId="0" fontId="20" fillId="20" borderId="0" xfId="8" applyFont="1" applyFill="1" applyBorder="1">
      <alignment horizontal="right"/>
    </xf>
    <xf numFmtId="0" fontId="20" fillId="20" borderId="0" xfId="10" applyFont="1" applyFill="1" applyBorder="1">
      <alignment horizontal="right"/>
    </xf>
    <xf numFmtId="0" fontId="20" fillId="20" borderId="0" xfId="7" applyFont="1" applyFill="1" applyBorder="1" applyAlignment="1">
      <alignment horizontal="right"/>
    </xf>
    <xf numFmtId="14" fontId="20" fillId="3" borderId="0" xfId="7" applyNumberFormat="1" applyFont="1" applyFill="1" applyBorder="1" applyAlignment="1">
      <alignment horizontal="right"/>
    </xf>
    <xf numFmtId="0" fontId="2" fillId="20" borderId="0" xfId="0" applyFont="1" applyFill="1" applyBorder="1"/>
    <xf numFmtId="0" fontId="16" fillId="20" borderId="0" xfId="5" applyFill="1" applyBorder="1"/>
    <xf numFmtId="0" fontId="16" fillId="20" borderId="0" xfId="6" applyFill="1" applyBorder="1"/>
    <xf numFmtId="0" fontId="16" fillId="20" borderId="0" xfId="8" applyFill="1" applyBorder="1">
      <alignment horizontal="right"/>
    </xf>
    <xf numFmtId="0" fontId="16" fillId="20" borderId="0" xfId="10" applyFill="1" applyBorder="1">
      <alignment horizontal="right"/>
    </xf>
    <xf numFmtId="14" fontId="20" fillId="20" borderId="0" xfId="7" applyNumberFormat="1" applyFont="1" applyFill="1" applyBorder="1" applyAlignment="1">
      <alignment horizontal="right"/>
    </xf>
    <xf numFmtId="0" fontId="2" fillId="20" borderId="0" xfId="0" applyFont="1" applyFill="1" applyBorder="1" applyAlignment="1">
      <alignment horizontal="right"/>
    </xf>
    <xf numFmtId="0" fontId="16" fillId="20" borderId="0" xfId="7" applyFill="1" applyBorder="1"/>
    <xf numFmtId="14" fontId="16" fillId="20" borderId="0" xfId="7" applyNumberFormat="1" applyFill="1" applyBorder="1" applyAlignment="1">
      <alignment horizontal="right"/>
    </xf>
    <xf numFmtId="14" fontId="2" fillId="3" borderId="0" xfId="0" applyNumberFormat="1" applyFont="1" applyFill="1" applyAlignment="1">
      <alignment horizontal="center"/>
    </xf>
    <xf numFmtId="0" fontId="6" fillId="0" borderId="0" xfId="0" applyFont="1" applyFill="1"/>
    <xf numFmtId="167" fontId="2" fillId="3" borderId="0" xfId="0" applyNumberFormat="1" applyFont="1" applyFill="1" applyBorder="1" applyAlignment="1">
      <alignment horizontal="right"/>
    </xf>
    <xf numFmtId="167" fontId="20" fillId="3" borderId="0" xfId="5" applyNumberFormat="1" applyFont="1" applyFill="1" applyBorder="1"/>
    <xf numFmtId="167" fontId="20" fillId="3" borderId="0" xfId="6" applyNumberFormat="1" applyFont="1" applyFill="1" applyBorder="1"/>
    <xf numFmtId="167" fontId="2" fillId="20" borderId="0" xfId="0" applyNumberFormat="1" applyFont="1" applyFill="1" applyBorder="1" applyAlignment="1">
      <alignment horizontal="right"/>
    </xf>
    <xf numFmtId="167" fontId="20" fillId="20" borderId="0" xfId="5" applyNumberFormat="1" applyFont="1" applyFill="1" applyBorder="1"/>
    <xf numFmtId="167" fontId="20" fillId="20" borderId="0" xfId="6" applyNumberFormat="1" applyFont="1" applyFill="1" applyBorder="1"/>
    <xf numFmtId="43" fontId="3" fillId="0" borderId="0" xfId="1" applyFont="1" applyFill="1" applyBorder="1"/>
    <xf numFmtId="0" fontId="10" fillId="0" borderId="0" xfId="0" applyFont="1" applyFill="1" applyBorder="1"/>
    <xf numFmtId="0" fontId="6" fillId="3" borderId="0" xfId="0" applyFont="1" applyFill="1" applyAlignment="1">
      <alignment horizontal="right"/>
    </xf>
    <xf numFmtId="14" fontId="6" fillId="3" borderId="0" xfId="0" applyNumberFormat="1" applyFont="1" applyFill="1"/>
    <xf numFmtId="0" fontId="6" fillId="3" borderId="0" xfId="0" applyFont="1" applyFill="1"/>
    <xf numFmtId="43" fontId="6" fillId="3" borderId="0" xfId="1" applyFont="1" applyFill="1" applyAlignment="1">
      <alignment horizontal="left"/>
    </xf>
    <xf numFmtId="0" fontId="6" fillId="20" borderId="0" xfId="0" applyFont="1" applyFill="1" applyAlignment="1">
      <alignment horizontal="right"/>
    </xf>
    <xf numFmtId="0" fontId="6" fillId="20" borderId="0" xfId="0" applyFont="1" applyFill="1" applyAlignment="1">
      <alignment horizontal="left"/>
    </xf>
    <xf numFmtId="14" fontId="6" fillId="20" borderId="0" xfId="0" applyNumberFormat="1" applyFont="1" applyFill="1" applyAlignment="1">
      <alignment horizontal="right"/>
    </xf>
    <xf numFmtId="165" fontId="6" fillId="3" borderId="0" xfId="0" applyNumberFormat="1" applyFont="1" applyFill="1" applyAlignment="1">
      <alignment horizontal="right"/>
    </xf>
    <xf numFmtId="165" fontId="6" fillId="7" borderId="0" xfId="0" applyNumberFormat="1" applyFont="1" applyFill="1" applyAlignment="1">
      <alignment horizontal="right"/>
    </xf>
    <xf numFmtId="1" fontId="6" fillId="3" borderId="0" xfId="0" quotePrefix="1" applyNumberFormat="1" applyFont="1" applyFill="1" applyAlignment="1">
      <alignment horizontal="right"/>
    </xf>
    <xf numFmtId="1" fontId="6" fillId="7" borderId="0" xfId="0" quotePrefix="1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1" fillId="2" borderId="0" xfId="0" applyFont="1" applyFill="1"/>
    <xf numFmtId="0" fontId="21" fillId="0" borderId="0" xfId="0" applyFont="1" applyFill="1"/>
    <xf numFmtId="43" fontId="2" fillId="8" borderId="0" xfId="1" applyFont="1" applyFill="1" applyAlignment="1">
      <alignment horizontal="left"/>
    </xf>
    <xf numFmtId="0" fontId="16" fillId="20" borderId="0" xfId="7" applyFill="1" applyBorder="1" applyAlignment="1">
      <alignment horizontal="right"/>
    </xf>
    <xf numFmtId="2" fontId="6" fillId="20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left"/>
    </xf>
    <xf numFmtId="0" fontId="2" fillId="3" borderId="3" xfId="0" applyFont="1" applyFill="1" applyBorder="1"/>
    <xf numFmtId="165" fontId="6" fillId="3" borderId="0" xfId="0" applyNumberFormat="1" applyFont="1" applyFill="1" applyAlignment="1">
      <alignment horizontal="center"/>
    </xf>
    <xf numFmtId="165" fontId="6" fillId="17" borderId="0" xfId="0" applyNumberFormat="1" applyFont="1" applyFill="1" applyAlignment="1">
      <alignment horizontal="center"/>
    </xf>
    <xf numFmtId="0" fontId="20" fillId="8" borderId="0" xfId="6" applyFont="1" applyFill="1" applyBorder="1"/>
    <xf numFmtId="0" fontId="20" fillId="8" borderId="0" xfId="8" applyFont="1" applyFill="1" applyBorder="1">
      <alignment horizontal="right"/>
    </xf>
    <xf numFmtId="0" fontId="20" fillId="8" borderId="0" xfId="10" applyFont="1" applyFill="1" applyBorder="1">
      <alignment horizontal="right"/>
    </xf>
    <xf numFmtId="43" fontId="19" fillId="8" borderId="0" xfId="1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23" fillId="0" borderId="6" xfId="12" applyFont="1"/>
    <xf numFmtId="0" fontId="20" fillId="3" borderId="0" xfId="7" applyFont="1" applyFill="1" applyBorder="1"/>
    <xf numFmtId="14" fontId="24" fillId="3" borderId="0" xfId="0" applyNumberFormat="1" applyFont="1" applyFill="1" applyAlignment="1">
      <alignment horizontal="left"/>
    </xf>
    <xf numFmtId="14" fontId="25" fillId="3" borderId="0" xfId="0" applyNumberFormat="1" applyFont="1" applyFill="1"/>
    <xf numFmtId="0" fontId="25" fillId="3" borderId="0" xfId="0" applyFont="1" applyFill="1"/>
    <xf numFmtId="14" fontId="16" fillId="20" borderId="0" xfId="7" applyNumberFormat="1" applyFill="1" applyBorder="1"/>
    <xf numFmtId="14" fontId="20" fillId="3" borderId="0" xfId="7" applyNumberFormat="1" applyFont="1" applyFill="1" applyBorder="1"/>
    <xf numFmtId="14" fontId="24" fillId="3" borderId="0" xfId="0" applyNumberFormat="1" applyFont="1" applyFill="1"/>
    <xf numFmtId="0" fontId="24" fillId="3" borderId="0" xfId="0" applyFont="1" applyFill="1"/>
    <xf numFmtId="0" fontId="6" fillId="20" borderId="0" xfId="0" applyFont="1" applyFill="1" applyAlignment="1"/>
    <xf numFmtId="0" fontId="16" fillId="3" borderId="0" xfId="7" applyFill="1" applyBorder="1"/>
    <xf numFmtId="14" fontId="2" fillId="3" borderId="0" xfId="0" applyNumberFormat="1" applyFont="1" applyFill="1" applyBorder="1" applyAlignment="1">
      <alignment horizontal="center"/>
    </xf>
    <xf numFmtId="43" fontId="2" fillId="3" borderId="0" xfId="1" applyFont="1" applyFill="1" applyBorder="1" applyAlignment="1">
      <alignment horizontal="left"/>
    </xf>
    <xf numFmtId="0" fontId="3" fillId="6" borderId="10" xfId="0" applyFont="1" applyFill="1" applyBorder="1"/>
    <xf numFmtId="43" fontId="3" fillId="6" borderId="10" xfId="1" applyFont="1" applyFill="1" applyBorder="1" applyAlignment="1">
      <alignment horizontal="left"/>
    </xf>
    <xf numFmtId="14" fontId="16" fillId="3" borderId="0" xfId="7" applyNumberFormat="1" applyFill="1" applyBorder="1" applyAlignment="1">
      <alignment horizontal="right"/>
    </xf>
    <xf numFmtId="2" fontId="6" fillId="3" borderId="0" xfId="0" applyNumberFormat="1" applyFont="1" applyFill="1" applyBorder="1" applyAlignment="1">
      <alignment horizontal="right"/>
    </xf>
    <xf numFmtId="17" fontId="6" fillId="3" borderId="0" xfId="0" quotePrefix="1" applyNumberFormat="1" applyFont="1" applyFill="1" applyAlignment="1">
      <alignment horizontal="center"/>
    </xf>
    <xf numFmtId="1" fontId="6" fillId="3" borderId="0" xfId="0" quotePrefix="1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0" fontId="21" fillId="3" borderId="0" xfId="0" applyFont="1" applyFill="1" applyBorder="1" applyAlignment="1">
      <alignment horizontal="left"/>
    </xf>
    <xf numFmtId="0" fontId="21" fillId="0" borderId="0" xfId="0" applyFont="1" applyFill="1" applyAlignment="1">
      <alignment horizontal="left"/>
    </xf>
    <xf numFmtId="0" fontId="6" fillId="8" borderId="0" xfId="0" applyFont="1" applyFill="1" applyAlignment="1">
      <alignment horizontal="right"/>
    </xf>
    <xf numFmtId="14" fontId="6" fillId="8" borderId="0" xfId="0" applyNumberFormat="1" applyFont="1" applyFill="1" applyAlignment="1">
      <alignment horizontal="right"/>
    </xf>
    <xf numFmtId="0" fontId="6" fillId="8" borderId="0" xfId="0" applyFont="1" applyFill="1" applyAlignment="1">
      <alignment horizontal="left"/>
    </xf>
    <xf numFmtId="0" fontId="21" fillId="3" borderId="0" xfId="0" applyFont="1" applyFill="1" applyBorder="1"/>
    <xf numFmtId="0" fontId="20" fillId="3" borderId="0" xfId="11" applyFont="1" applyFill="1" applyBorder="1">
      <alignment horizontal="right"/>
    </xf>
    <xf numFmtId="14" fontId="2" fillId="2" borderId="0" xfId="0" applyNumberFormat="1" applyFont="1" applyFill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14" fontId="3" fillId="3" borderId="1" xfId="0" applyNumberFormat="1" applyFont="1" applyFill="1" applyBorder="1" applyAlignment="1">
      <alignment horizontal="right"/>
    </xf>
    <xf numFmtId="14" fontId="2" fillId="3" borderId="0" xfId="1" applyNumberFormat="1" applyFont="1" applyFill="1" applyAlignment="1">
      <alignment horizontal="right"/>
    </xf>
    <xf numFmtId="14" fontId="3" fillId="3" borderId="0" xfId="0" applyNumberFormat="1" applyFont="1" applyFill="1" applyBorder="1" applyAlignment="1">
      <alignment horizontal="right"/>
    </xf>
    <xf numFmtId="14" fontId="2" fillId="4" borderId="0" xfId="0" applyNumberFormat="1" applyFont="1" applyFill="1" applyAlignment="1">
      <alignment horizontal="right"/>
    </xf>
    <xf numFmtId="14" fontId="5" fillId="5" borderId="0" xfId="0" applyNumberFormat="1" applyFont="1" applyFill="1" applyAlignment="1">
      <alignment horizontal="right"/>
    </xf>
    <xf numFmtId="14" fontId="3" fillId="6" borderId="2" xfId="0" applyNumberFormat="1" applyFont="1" applyFill="1" applyBorder="1" applyAlignment="1">
      <alignment horizontal="right"/>
    </xf>
    <xf numFmtId="14" fontId="22" fillId="3" borderId="0" xfId="0" applyNumberFormat="1" applyFont="1" applyFill="1" applyAlignment="1">
      <alignment horizontal="right"/>
    </xf>
    <xf numFmtId="14" fontId="16" fillId="3" borderId="0" xfId="7" applyNumberFormat="1" applyFill="1" applyBorder="1"/>
    <xf numFmtId="0" fontId="20" fillId="8" borderId="0" xfId="5" applyFont="1" applyFill="1" applyBorder="1"/>
    <xf numFmtId="0" fontId="20" fillId="8" borderId="0" xfId="7" applyFont="1" applyFill="1" applyBorder="1"/>
    <xf numFmtId="14" fontId="20" fillId="20" borderId="0" xfId="7" applyNumberFormat="1" applyFont="1" applyFill="1" applyBorder="1"/>
    <xf numFmtId="14" fontId="19" fillId="3" borderId="0" xfId="0" applyNumberFormat="1" applyFont="1" applyFill="1" applyAlignment="1">
      <alignment horizontal="left"/>
    </xf>
    <xf numFmtId="0" fontId="2" fillId="20" borderId="0" xfId="0" applyFont="1" applyFill="1" applyAlignment="1">
      <alignment horizontal="right"/>
    </xf>
    <xf numFmtId="14" fontId="2" fillId="20" borderId="0" xfId="0" applyNumberFormat="1" applyFont="1" applyFill="1"/>
    <xf numFmtId="0" fontId="2" fillId="20" borderId="0" xfId="0" applyFont="1" applyFill="1"/>
    <xf numFmtId="43" fontId="2" fillId="20" borderId="0" xfId="1" applyFont="1" applyFill="1"/>
    <xf numFmtId="14" fontId="6" fillId="3" borderId="0" xfId="0" applyNumberFormat="1" applyFont="1" applyFill="1" applyAlignment="1">
      <alignment horizontal="center"/>
    </xf>
    <xf numFmtId="14" fontId="6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19" fillId="2" borderId="0" xfId="0" applyFont="1" applyFill="1"/>
    <xf numFmtId="14" fontId="6" fillId="3" borderId="0" xfId="0" applyNumberFormat="1" applyFont="1" applyFill="1" applyAlignment="1">
      <alignment horizontal="right"/>
    </xf>
    <xf numFmtId="0" fontId="6" fillId="2" borderId="0" xfId="0" applyFont="1" applyFill="1"/>
    <xf numFmtId="0" fontId="2" fillId="21" borderId="0" xfId="0" applyFont="1" applyFill="1" applyAlignment="1">
      <alignment horizontal="right"/>
    </xf>
    <xf numFmtId="14" fontId="2" fillId="21" borderId="0" xfId="0" applyNumberFormat="1" applyFont="1" applyFill="1"/>
    <xf numFmtId="0" fontId="2" fillId="21" borderId="0" xfId="0" applyFont="1" applyFill="1"/>
    <xf numFmtId="0" fontId="21" fillId="3" borderId="0" xfId="0" applyFont="1" applyFill="1" applyAlignment="1">
      <alignment horizontal="left"/>
    </xf>
    <xf numFmtId="43" fontId="26" fillId="3" borderId="0" xfId="1" applyFont="1" applyFill="1"/>
    <xf numFmtId="43" fontId="26" fillId="4" borderId="0" xfId="1" applyFont="1" applyFill="1"/>
    <xf numFmtId="43" fontId="26" fillId="3" borderId="1" xfId="1" applyFont="1" applyFill="1" applyBorder="1"/>
    <xf numFmtId="14" fontId="2" fillId="8" borderId="0" xfId="0" applyNumberFormat="1" applyFont="1" applyFill="1" applyAlignment="1">
      <alignment horizontal="right"/>
    </xf>
    <xf numFmtId="43" fontId="27" fillId="3" borderId="5" xfId="0" applyNumberFormat="1" applyFont="1" applyFill="1" applyBorder="1"/>
    <xf numFmtId="43" fontId="27" fillId="3" borderId="1" xfId="0" applyNumberFormat="1" applyFont="1" applyFill="1" applyBorder="1"/>
    <xf numFmtId="9" fontId="27" fillId="3" borderId="5" xfId="2" applyFont="1" applyFill="1" applyBorder="1" applyAlignment="1">
      <alignment horizontal="right"/>
    </xf>
    <xf numFmtId="43" fontId="12" fillId="12" borderId="5" xfId="1" applyFont="1" applyFill="1" applyBorder="1"/>
    <xf numFmtId="10" fontId="10" fillId="0" borderId="5" xfId="2" applyNumberFormat="1" applyFont="1" applyFill="1" applyBorder="1"/>
    <xf numFmtId="0" fontId="10" fillId="0" borderId="0" xfId="0" applyFont="1" applyFill="1"/>
    <xf numFmtId="43" fontId="2" fillId="0" borderId="0" xfId="1" applyFont="1" applyFill="1"/>
    <xf numFmtId="9" fontId="12" fillId="8" borderId="1" xfId="0" applyNumberFormat="1" applyFont="1" applyFill="1" applyBorder="1" applyAlignment="1">
      <alignment horizontal="right"/>
    </xf>
    <xf numFmtId="0" fontId="28" fillId="2" borderId="0" xfId="0" applyFont="1" applyFill="1"/>
    <xf numFmtId="9" fontId="10" fillId="3" borderId="1" xfId="0" applyNumberFormat="1" applyFont="1" applyFill="1" applyBorder="1" applyAlignment="1">
      <alignment horizontal="right"/>
    </xf>
  </cellXfs>
  <cellStyles count="13">
    <cellStyle name="Gridcolumn1" xfId="4" xr:uid="{00000000-0005-0000-0000-000000000000}"/>
    <cellStyle name="Gridcolumn2" xfId="5" xr:uid="{00000000-0005-0000-0000-000001000000}"/>
    <cellStyle name="Gridcolumn3" xfId="6" xr:uid="{00000000-0005-0000-0000-000002000000}"/>
    <cellStyle name="Gridcolumn4" xfId="7" xr:uid="{00000000-0005-0000-0000-000003000000}"/>
    <cellStyle name="Gridcolumn5" xfId="8" xr:uid="{00000000-0005-0000-0000-000004000000}"/>
    <cellStyle name="Gridcolumn6" xfId="9" xr:uid="{00000000-0005-0000-0000-000005000000}"/>
    <cellStyle name="Gridcolumn7" xfId="10" xr:uid="{00000000-0005-0000-0000-000006000000}"/>
    <cellStyle name="Gridcolumn8" xfId="11" xr:uid="{00000000-0005-0000-0000-000007000000}"/>
    <cellStyle name="GridWorkercolumn1" xfId="12" xr:uid="{C3C90D99-908D-4D45-B9D9-310CDC334945}"/>
    <cellStyle name="Millares" xfId="1" builtinId="3"/>
    <cellStyle name="Normal" xfId="0" builtinId="0"/>
    <cellStyle name="Normal 2" xfId="3" xr:uid="{00000000-0005-0000-0000-00000A000000}"/>
    <cellStyle name="Porcentaje" xfId="2" builtinId="5"/>
  </cellStyles>
  <dxfs count="223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84CA91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6</xdr:col>
      <xdr:colOff>904380</xdr:colOff>
      <xdr:row>8</xdr:row>
      <xdr:rowOff>2710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AF65A6-D808-433C-A24C-828228BF7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9664" y="220436"/>
          <a:ext cx="1067666" cy="10014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36287</xdr:colOff>
      <xdr:row>1</xdr:row>
      <xdr:rowOff>124731</xdr:rowOff>
    </xdr:from>
    <xdr:to>
      <xdr:col>7</xdr:col>
      <xdr:colOff>412749</xdr:colOff>
      <xdr:row>10</xdr:row>
      <xdr:rowOff>92030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72E076-F113-430F-B6F1-F05DA0E27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91162" y="283481"/>
          <a:ext cx="1313088" cy="1396049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CD69AF-84ED-4A59-A6F0-0DE8396A8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757306-4DFB-45F2-9932-63A93F1AC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488496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4DF3F2-D397-48B9-AE1A-884CF7547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12A6A5-36B5-43FA-A916-7F2224DC5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B21AD0-5BFC-4F9A-A6C2-55B685F05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F17551-FA0F-4FC2-8180-D6782F890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51B4DA-8762-4B60-9038-D5D478CDA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069411-E012-4AAE-9882-0B111E874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ED2753-21FD-47D5-8CBE-A5A116EB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24960A-A06E-4464-8C93-B01FC487E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1698628</xdr:colOff>
      <xdr:row>1</xdr:row>
      <xdr:rowOff>4536</xdr:rowOff>
    </xdr:from>
    <xdr:to>
      <xdr:col>7</xdr:col>
      <xdr:colOff>392468</xdr:colOff>
      <xdr:row>10</xdr:row>
      <xdr:rowOff>79375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8A1B2D-8B3A-4591-868A-67FA36726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62878" y="163286"/>
          <a:ext cx="1414238" cy="1503589"/>
        </a:xfrm>
        <a:prstGeom prst="rect">
          <a:avLst/>
        </a:prstGeom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1D35F2-D7F8-4FCC-A0E2-EC91802B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D65532-983D-44F8-AE26-0CA1573D2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3212BB-B995-4EEA-A7FB-0BB7E29EE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1626053</xdr:colOff>
      <xdr:row>0</xdr:row>
      <xdr:rowOff>63500</xdr:rowOff>
    </xdr:from>
    <xdr:to>
      <xdr:col>7</xdr:col>
      <xdr:colOff>507999</xdr:colOff>
      <xdr:row>10</xdr:row>
      <xdr:rowOff>105931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5E4718-E0EA-4257-8123-88601A16F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6803" y="63500"/>
          <a:ext cx="1533071" cy="162993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1610179</xdr:colOff>
      <xdr:row>0</xdr:row>
      <xdr:rowOff>142875</xdr:rowOff>
    </xdr:from>
    <xdr:to>
      <xdr:col>7</xdr:col>
      <xdr:colOff>381000</xdr:colOff>
      <xdr:row>10</xdr:row>
      <xdr:rowOff>67160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37033D-6C5D-4013-968C-C73951871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77429" y="142875"/>
          <a:ext cx="1421946" cy="151178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1646464</xdr:colOff>
      <xdr:row>1</xdr:row>
      <xdr:rowOff>68035</xdr:rowOff>
    </xdr:from>
    <xdr:to>
      <xdr:col>7</xdr:col>
      <xdr:colOff>209055</xdr:colOff>
      <xdr:row>9</xdr:row>
      <xdr:rowOff>88434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8C2E1E-2A03-4BD2-A82C-563453A16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8164" y="220435"/>
          <a:ext cx="1524866" cy="12395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1616982</xdr:colOff>
      <xdr:row>0</xdr:row>
      <xdr:rowOff>99784</xdr:rowOff>
    </xdr:from>
    <xdr:to>
      <xdr:col>7</xdr:col>
      <xdr:colOff>428625</xdr:colOff>
      <xdr:row>10</xdr:row>
      <xdr:rowOff>67470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F21834-A332-43F9-8C15-2931CF54D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47732" y="99784"/>
          <a:ext cx="1462768" cy="155518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1632858</xdr:colOff>
      <xdr:row>1</xdr:row>
      <xdr:rowOff>27212</xdr:rowOff>
    </xdr:from>
    <xdr:to>
      <xdr:col>7</xdr:col>
      <xdr:colOff>429138</xdr:colOff>
      <xdr:row>9</xdr:row>
      <xdr:rowOff>103909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C1D29F-0C2A-4AF7-BD90-838B6BB08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43403" y="183076"/>
          <a:ext cx="1445962" cy="13236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1632857</xdr:colOff>
      <xdr:row>1</xdr:row>
      <xdr:rowOff>27212</xdr:rowOff>
    </xdr:from>
    <xdr:to>
      <xdr:col>7</xdr:col>
      <xdr:colOff>364845</xdr:colOff>
      <xdr:row>9</xdr:row>
      <xdr:rowOff>68036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73ED35-1403-4659-B56C-1FD0D3222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68143" y="176891"/>
          <a:ext cx="1385381" cy="123825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1646465</xdr:colOff>
      <xdr:row>1</xdr:row>
      <xdr:rowOff>54427</xdr:rowOff>
    </xdr:from>
    <xdr:to>
      <xdr:col>7</xdr:col>
      <xdr:colOff>209055</xdr:colOff>
      <xdr:row>9</xdr:row>
      <xdr:rowOff>74826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35E395-A95C-497E-9A49-8E733F27D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70865" y="206827"/>
          <a:ext cx="1220066" cy="123959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1535339</xdr:colOff>
      <xdr:row>0</xdr:row>
      <xdr:rowOff>99785</xdr:rowOff>
    </xdr:from>
    <xdr:to>
      <xdr:col>7</xdr:col>
      <xdr:colOff>492125</xdr:colOff>
      <xdr:row>10</xdr:row>
      <xdr:rowOff>86199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6CD840-306B-453F-A240-C21B65D61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4839" y="99785"/>
          <a:ext cx="1607911" cy="1573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6</xdr:col>
      <xdr:colOff>904380</xdr:colOff>
      <xdr:row>8</xdr:row>
      <xdr:rowOff>2710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5594C9-6323-45E0-A7AE-E264102DA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04439" y="220436"/>
          <a:ext cx="1067666" cy="1001474"/>
        </a:xfrm>
        <a:prstGeom prst="rect">
          <a:avLst/>
        </a:prstGeom>
      </xdr:spPr>
    </xdr:pic>
    <xdr:clientData/>
  </xdr:twoCellAnchor>
  <xdr:twoCellAnchor editAs="oneCell">
    <xdr:from>
      <xdr:col>5</xdr:col>
      <xdr:colOff>1632858</xdr:colOff>
      <xdr:row>1</xdr:row>
      <xdr:rowOff>54427</xdr:rowOff>
    </xdr:from>
    <xdr:to>
      <xdr:col>7</xdr:col>
      <xdr:colOff>500249</xdr:colOff>
      <xdr:row>9</xdr:row>
      <xdr:rowOff>74826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D95417-9F2C-4591-9D8F-B7709FD6B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7258" y="206827"/>
          <a:ext cx="1524866" cy="12395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18716D-2F0F-4BB9-A527-9424BAF8C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C33E30-A2B0-463D-8F5C-4136F4074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64A608-41A5-40B8-A849-E45941269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05B090-AFB2-494F-ABA1-78D9FBEFE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9A4335-DE6F-426C-A6E0-F61DDF96B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56E3EC-4346-488D-8154-4E4E2EE81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9863AE-BC87-483C-8B43-314EC6830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E5E187-759E-4857-B09C-A2DE0832A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1519464</xdr:colOff>
      <xdr:row>1</xdr:row>
      <xdr:rowOff>115660</xdr:rowOff>
    </xdr:from>
    <xdr:to>
      <xdr:col>7</xdr:col>
      <xdr:colOff>294822</xdr:colOff>
      <xdr:row>10</xdr:row>
      <xdr:rowOff>83232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971528-5798-4119-8A21-92485EB27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08964" y="274410"/>
          <a:ext cx="1426483" cy="139632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CE9A55-45D0-41E6-AD8C-DB467A74C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6</xdr:col>
      <xdr:colOff>904380</xdr:colOff>
      <xdr:row>8</xdr:row>
      <xdr:rowOff>2710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F7D19D-F6BF-4520-813C-24E0638AB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6"/>
          <a:ext cx="1067666" cy="1001474"/>
        </a:xfrm>
        <a:prstGeom prst="rect">
          <a:avLst/>
        </a:prstGeom>
      </xdr:spPr>
    </xdr:pic>
    <xdr:clientData/>
  </xdr:twoCellAnchor>
  <xdr:twoCellAnchor editAs="oneCell">
    <xdr:from>
      <xdr:col>5</xdr:col>
      <xdr:colOff>1632858</xdr:colOff>
      <xdr:row>1</xdr:row>
      <xdr:rowOff>54427</xdr:rowOff>
    </xdr:from>
    <xdr:to>
      <xdr:col>7</xdr:col>
      <xdr:colOff>500249</xdr:colOff>
      <xdr:row>9</xdr:row>
      <xdr:rowOff>74826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B140C46-AEAC-4F70-A6F6-FD9A6805C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28708" y="206827"/>
          <a:ext cx="1524866" cy="1239599"/>
        </a:xfrm>
        <a:prstGeom prst="rect">
          <a:avLst/>
        </a:prstGeom>
      </xdr:spPr>
    </xdr:pic>
    <xdr:clientData/>
  </xdr:twoCellAnchor>
  <xdr:twoCellAnchor editAs="oneCell">
    <xdr:from>
      <xdr:col>5</xdr:col>
      <xdr:colOff>1592036</xdr:colOff>
      <xdr:row>0</xdr:row>
      <xdr:rowOff>122462</xdr:rowOff>
    </xdr:from>
    <xdr:to>
      <xdr:col>7</xdr:col>
      <xdr:colOff>459427</xdr:colOff>
      <xdr:row>8</xdr:row>
      <xdr:rowOff>142860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3A104E2-77F2-4170-8BEA-B3C563E86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16436" y="122462"/>
          <a:ext cx="1524866" cy="1239598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DCAA8D-0FCD-4ABB-8C98-D71429698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3059D3-59B9-4C47-BA0C-FAB0832DA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71A673-D323-4507-B5C7-EE14EFC83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86B737-625B-44E5-9E7A-C59328F00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0F8CBE-791B-4ABB-AA0B-8DE3362E9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1F8E2A-B6A6-4ED4-B9CE-72C1914B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2AEEBD-0F50-441A-A84D-00082AEDA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DE6444-76AC-438B-A488-B2850380B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78F489-E04E-45E2-9B64-2200AE46B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DD72AE-BDB6-4DED-9090-8C033AF16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3839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6</xdr:col>
      <xdr:colOff>904380</xdr:colOff>
      <xdr:row>8</xdr:row>
      <xdr:rowOff>2710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074FA4-430F-4CBC-8420-13A1C5BC3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6"/>
          <a:ext cx="1067666" cy="1001474"/>
        </a:xfrm>
        <a:prstGeom prst="rect">
          <a:avLst/>
        </a:prstGeom>
      </xdr:spPr>
    </xdr:pic>
    <xdr:clientData/>
  </xdr:twoCellAnchor>
  <xdr:twoCellAnchor editAs="oneCell">
    <xdr:from>
      <xdr:col>5</xdr:col>
      <xdr:colOff>1632858</xdr:colOff>
      <xdr:row>1</xdr:row>
      <xdr:rowOff>54427</xdr:rowOff>
    </xdr:from>
    <xdr:to>
      <xdr:col>7</xdr:col>
      <xdr:colOff>500249</xdr:colOff>
      <xdr:row>9</xdr:row>
      <xdr:rowOff>74826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876CF3-C125-46D5-BCD8-59AA0C97E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28708" y="206827"/>
          <a:ext cx="1524866" cy="1239599"/>
        </a:xfrm>
        <a:prstGeom prst="rect">
          <a:avLst/>
        </a:prstGeom>
      </xdr:spPr>
    </xdr:pic>
    <xdr:clientData/>
  </xdr:twoCellAnchor>
  <xdr:twoCellAnchor editAs="oneCell">
    <xdr:from>
      <xdr:col>5</xdr:col>
      <xdr:colOff>1592036</xdr:colOff>
      <xdr:row>0</xdr:row>
      <xdr:rowOff>122462</xdr:rowOff>
    </xdr:from>
    <xdr:to>
      <xdr:col>7</xdr:col>
      <xdr:colOff>459427</xdr:colOff>
      <xdr:row>8</xdr:row>
      <xdr:rowOff>142860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8B09F32-F1FF-491C-95FF-AE263790A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87886" y="122462"/>
          <a:ext cx="1524866" cy="1239598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BEEF14-AF09-489F-863C-696E03D8C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3839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C0E8EE-FA01-4913-A451-1729F63E5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3839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F21879-E340-447B-B7DE-368C88216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3839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EC3206-2F5E-45D7-B8D7-C8782F790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3839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F99412-063F-453B-A3C9-EA99C5D36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3839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817789</xdr:colOff>
      <xdr:row>1</xdr:row>
      <xdr:rowOff>68035</xdr:rowOff>
    </xdr:from>
    <xdr:to>
      <xdr:col>6</xdr:col>
      <xdr:colOff>536121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2D9742-661A-4363-958A-4C8B553F8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1814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26082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6E56144-0A18-4AA4-8F46-D95F8D427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131124</xdr:colOff>
      <xdr:row>2</xdr:row>
      <xdr:rowOff>137309</xdr:rowOff>
    </xdr:from>
    <xdr:to>
      <xdr:col>7</xdr:col>
      <xdr:colOff>263609</xdr:colOff>
      <xdr:row>9</xdr:row>
      <xdr:rowOff>71982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48FECE-9C22-4EED-B33C-6D63932E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78488" y="449036"/>
          <a:ext cx="1067666" cy="102571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7</xdr:col>
      <xdr:colOff>113805</xdr:colOff>
      <xdr:row>9</xdr:row>
      <xdr:rowOff>88435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FDA007-1C04-4125-A3F4-731997619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9664" y="220436"/>
          <a:ext cx="1220066" cy="123959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1632857</xdr:colOff>
      <xdr:row>1</xdr:row>
      <xdr:rowOff>27213</xdr:rowOff>
    </xdr:from>
    <xdr:to>
      <xdr:col>7</xdr:col>
      <xdr:colOff>195448</xdr:colOff>
      <xdr:row>9</xdr:row>
      <xdr:rowOff>47612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B67999-BA24-43DD-9E7E-658BE2055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7257" y="179613"/>
          <a:ext cx="1524866" cy="12395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1632858</xdr:colOff>
      <xdr:row>1</xdr:row>
      <xdr:rowOff>27212</xdr:rowOff>
    </xdr:from>
    <xdr:to>
      <xdr:col>6</xdr:col>
      <xdr:colOff>681224</xdr:colOff>
      <xdr:row>5</xdr:row>
      <xdr:rowOff>85711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44C00F-A1EE-4125-9A23-604FCFF60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7258" y="179612"/>
          <a:ext cx="915266" cy="82049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7</xdr:col>
      <xdr:colOff>113805</xdr:colOff>
      <xdr:row>9</xdr:row>
      <xdr:rowOff>88435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30F306-6CB1-49BF-B24B-DB3E195BC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9664" y="220436"/>
          <a:ext cx="1220066" cy="123959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7</xdr:col>
      <xdr:colOff>113805</xdr:colOff>
      <xdr:row>9</xdr:row>
      <xdr:rowOff>88435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F76EE9-1D7D-4829-B4E4-E137D383D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9664" y="220436"/>
          <a:ext cx="1220066" cy="123959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7</xdr:col>
      <xdr:colOff>113805</xdr:colOff>
      <xdr:row>9</xdr:row>
      <xdr:rowOff>88435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671FE7-6A09-4BC5-8BD1-AF88F484C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9664" y="220436"/>
          <a:ext cx="1220066" cy="123959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7</xdr:col>
      <xdr:colOff>113805</xdr:colOff>
      <xdr:row>9</xdr:row>
      <xdr:rowOff>88435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A37007-10BE-46FA-8526-9F47C52D9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9664" y="220436"/>
          <a:ext cx="1220066" cy="123959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1605644</xdr:colOff>
      <xdr:row>0</xdr:row>
      <xdr:rowOff>54429</xdr:rowOff>
    </xdr:from>
    <xdr:to>
      <xdr:col>7</xdr:col>
      <xdr:colOff>462643</xdr:colOff>
      <xdr:row>10</xdr:row>
      <xdr:rowOff>70324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4B4517-BE05-4E26-BA34-795DEEBD4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59537" y="54429"/>
          <a:ext cx="1510392" cy="1512681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1630589</xdr:colOff>
      <xdr:row>0</xdr:row>
      <xdr:rowOff>99786</xdr:rowOff>
    </xdr:from>
    <xdr:to>
      <xdr:col>7</xdr:col>
      <xdr:colOff>476250</xdr:colOff>
      <xdr:row>10</xdr:row>
      <xdr:rowOff>103639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943E95-7C52-41FD-B542-A0EE7BC41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82214" y="99786"/>
          <a:ext cx="1496786" cy="1591353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81644</xdr:rowOff>
    </xdr:from>
    <xdr:to>
      <xdr:col>7</xdr:col>
      <xdr:colOff>544285</xdr:colOff>
      <xdr:row>10</xdr:row>
      <xdr:rowOff>70284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69C25D-2EA3-4E87-A8FE-333A772F5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8393" y="81644"/>
          <a:ext cx="1483178" cy="148542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7</xdr:col>
      <xdr:colOff>365125</xdr:colOff>
      <xdr:row>10</xdr:row>
      <xdr:rowOff>74488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B28C7C-F851-4D32-8241-645C1E81F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02839" y="226786"/>
          <a:ext cx="1465036" cy="1435202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2177143</xdr:colOff>
      <xdr:row>1</xdr:row>
      <xdr:rowOff>13606</xdr:rowOff>
    </xdr:from>
    <xdr:to>
      <xdr:col>7</xdr:col>
      <xdr:colOff>209056</xdr:colOff>
      <xdr:row>8</xdr:row>
      <xdr:rowOff>148305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5AFAB0-2B6F-4CCA-AB55-43FBBEB8E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01543" y="166006"/>
          <a:ext cx="1527588" cy="123959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1632858</xdr:colOff>
      <xdr:row>1</xdr:row>
      <xdr:rowOff>27212</xdr:rowOff>
    </xdr:from>
    <xdr:to>
      <xdr:col>7</xdr:col>
      <xdr:colOff>195449</xdr:colOff>
      <xdr:row>9</xdr:row>
      <xdr:rowOff>47611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6861EB-B29D-4073-8E8B-7898BBBCC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7258" y="179612"/>
          <a:ext cx="1524866" cy="12395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1632857</xdr:colOff>
      <xdr:row>1</xdr:row>
      <xdr:rowOff>27212</xdr:rowOff>
    </xdr:from>
    <xdr:to>
      <xdr:col>7</xdr:col>
      <xdr:colOff>467833</xdr:colOff>
      <xdr:row>10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214025-8BCF-4F55-839C-2E2A20D12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7257" y="179612"/>
          <a:ext cx="1492451" cy="1353913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1632858</xdr:colOff>
      <xdr:row>1</xdr:row>
      <xdr:rowOff>27212</xdr:rowOff>
    </xdr:from>
    <xdr:to>
      <xdr:col>7</xdr:col>
      <xdr:colOff>43049</xdr:colOff>
      <xdr:row>7</xdr:row>
      <xdr:rowOff>123811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9742A0-9E30-490F-BF5C-5C4B43211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7258" y="179612"/>
          <a:ext cx="1220066" cy="123959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1646465</xdr:colOff>
      <xdr:row>1</xdr:row>
      <xdr:rowOff>54427</xdr:rowOff>
    </xdr:from>
    <xdr:to>
      <xdr:col>7</xdr:col>
      <xdr:colOff>56656</xdr:colOff>
      <xdr:row>7</xdr:row>
      <xdr:rowOff>151026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A190E3-490F-4835-91DE-2E887B758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70865" y="206827"/>
          <a:ext cx="1220066" cy="123959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7</xdr:col>
      <xdr:colOff>113805</xdr:colOff>
      <xdr:row>9</xdr:row>
      <xdr:rowOff>88435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66E564-EB43-4D4D-911C-05857D8A8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9664" y="220436"/>
          <a:ext cx="1220066" cy="123959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7</xdr:col>
      <xdr:colOff>113805</xdr:colOff>
      <xdr:row>9</xdr:row>
      <xdr:rowOff>88435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F2CA1A-4356-4874-A8F2-FEA0029B1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9664" y="220436"/>
          <a:ext cx="1220066" cy="123959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6</xdr:col>
      <xdr:colOff>904380</xdr:colOff>
      <xdr:row>8</xdr:row>
      <xdr:rowOff>2710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FD87BD-B8E2-473A-A6EE-6CCA3E3DE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9664" y="220436"/>
          <a:ext cx="1220066" cy="123959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6</xdr:col>
      <xdr:colOff>904380</xdr:colOff>
      <xdr:row>8</xdr:row>
      <xdr:rowOff>2710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56844D-696A-4210-B480-AFF6977DC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9664" y="220436"/>
          <a:ext cx="1067666" cy="1001474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7</xdr:col>
      <xdr:colOff>353786</xdr:colOff>
      <xdr:row>10</xdr:row>
      <xdr:rowOff>60649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60D98B-6922-400F-80F4-9D6448AD2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44393" y="217715"/>
          <a:ext cx="1455964" cy="133972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059338-60C7-47F0-989E-D95A1AD13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1605643</xdr:colOff>
      <xdr:row>1</xdr:row>
      <xdr:rowOff>0</xdr:rowOff>
    </xdr:from>
    <xdr:to>
      <xdr:col>7</xdr:col>
      <xdr:colOff>168234</xdr:colOff>
      <xdr:row>9</xdr:row>
      <xdr:rowOff>1349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81F891-CB99-4014-AF9E-B655706DD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72968" y="152400"/>
          <a:ext cx="1524866" cy="123959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7</xdr:col>
      <xdr:colOff>365125</xdr:colOff>
      <xdr:row>9</xdr:row>
      <xdr:rowOff>88435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4F1186-9371-4A41-AAA7-395BDBAC8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02839" y="226786"/>
          <a:ext cx="1465036" cy="12903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1646465</xdr:colOff>
      <xdr:row>1</xdr:row>
      <xdr:rowOff>54427</xdr:rowOff>
    </xdr:from>
    <xdr:to>
      <xdr:col>7</xdr:col>
      <xdr:colOff>209056</xdr:colOff>
      <xdr:row>9</xdr:row>
      <xdr:rowOff>74826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DACD1A-8ADC-40AA-8A93-A974472EE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70865" y="206827"/>
          <a:ext cx="1524866" cy="123959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7</xdr:col>
      <xdr:colOff>113805</xdr:colOff>
      <xdr:row>9</xdr:row>
      <xdr:rowOff>88435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66A062-61C8-44ED-B4CA-2179BE408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9664" y="220436"/>
          <a:ext cx="1220066" cy="123959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7</xdr:col>
      <xdr:colOff>113805</xdr:colOff>
      <xdr:row>9</xdr:row>
      <xdr:rowOff>88435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1E59C0-88A5-4758-9F86-47EF3578A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9664" y="220436"/>
          <a:ext cx="1220066" cy="123959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6</xdr:col>
      <xdr:colOff>904380</xdr:colOff>
      <xdr:row>8</xdr:row>
      <xdr:rowOff>2710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8C6844-361F-4B22-8548-7265AB9F6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9664" y="220436"/>
          <a:ext cx="1067666" cy="1001474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1646464</xdr:colOff>
      <xdr:row>0</xdr:row>
      <xdr:rowOff>147410</xdr:rowOff>
    </xdr:from>
    <xdr:to>
      <xdr:col>7</xdr:col>
      <xdr:colOff>492125</xdr:colOff>
      <xdr:row>10</xdr:row>
      <xdr:rowOff>26215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C0C97A-962A-47E2-8DB2-C15B1E20A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98089" y="147410"/>
          <a:ext cx="1496786" cy="1466305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1598839</xdr:colOff>
      <xdr:row>1</xdr:row>
      <xdr:rowOff>36286</xdr:rowOff>
    </xdr:from>
    <xdr:to>
      <xdr:col>7</xdr:col>
      <xdr:colOff>412750</xdr:colOff>
      <xdr:row>10</xdr:row>
      <xdr:rowOff>42738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FA1A7A-3A53-4BD1-ACD2-C7F83A520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50464" y="195036"/>
          <a:ext cx="1465036" cy="1435202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68036</xdr:rowOff>
    </xdr:from>
    <xdr:to>
      <xdr:col>7</xdr:col>
      <xdr:colOff>365125</xdr:colOff>
      <xdr:row>10</xdr:row>
      <xdr:rowOff>74488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95174F-BDD5-4606-B889-997D2E366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02839" y="226786"/>
          <a:ext cx="1465036" cy="1435202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1614714</xdr:colOff>
      <xdr:row>1</xdr:row>
      <xdr:rowOff>20410</xdr:rowOff>
    </xdr:from>
    <xdr:to>
      <xdr:col>7</xdr:col>
      <xdr:colOff>492125</xdr:colOff>
      <xdr:row>10</xdr:row>
      <xdr:rowOff>89069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9F746E-C6F5-4744-8430-D3C822872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04214" y="179160"/>
          <a:ext cx="1528536" cy="149740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396875</xdr:colOff>
      <xdr:row>10</xdr:row>
      <xdr:rowOff>105590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48C574-EB66-4B68-B14F-84F687EC8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77339" y="226785"/>
          <a:ext cx="1496786" cy="1466305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1592035</xdr:colOff>
      <xdr:row>0</xdr:row>
      <xdr:rowOff>108857</xdr:rowOff>
    </xdr:from>
    <xdr:to>
      <xdr:col>7</xdr:col>
      <xdr:colOff>517071</xdr:colOff>
      <xdr:row>10</xdr:row>
      <xdr:rowOff>64478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5182E4-186D-4079-AC42-EC54A1C39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04214" y="108857"/>
          <a:ext cx="1578428" cy="1452407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2E55A4-8F63-47B4-A3DA-9D5D5FF07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1646465</xdr:colOff>
      <xdr:row>1</xdr:row>
      <xdr:rowOff>54427</xdr:rowOff>
    </xdr:from>
    <xdr:to>
      <xdr:col>6</xdr:col>
      <xdr:colOff>847231</xdr:colOff>
      <xdr:row>6</xdr:row>
      <xdr:rowOff>112926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1B0FB3-5628-498B-9706-311ED0D96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70865" y="206827"/>
          <a:ext cx="1067666" cy="1010999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A7ECDB-8E27-4498-B7B1-004A16872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7C7897-F0B9-4AFB-B718-C98D55B10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541935</xdr:colOff>
      <xdr:row>1</xdr:row>
      <xdr:rowOff>80612</xdr:rowOff>
    </xdr:from>
    <xdr:to>
      <xdr:col>6</xdr:col>
      <xdr:colOff>337293</xdr:colOff>
      <xdr:row>9</xdr:row>
      <xdr:rowOff>60024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3789F8-2484-49E9-A3D6-0AE6EE9D2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45935" y="239362"/>
          <a:ext cx="1509858" cy="1249412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1646464</xdr:colOff>
      <xdr:row>0</xdr:row>
      <xdr:rowOff>136071</xdr:rowOff>
    </xdr:from>
    <xdr:to>
      <xdr:col>7</xdr:col>
      <xdr:colOff>421821</xdr:colOff>
      <xdr:row>9</xdr:row>
      <xdr:rowOff>103643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2C899C-DF70-4EF8-8015-6BA960742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58643" y="136071"/>
          <a:ext cx="1428750" cy="1314679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9C0DF1-EB72-4BF8-AA3B-034E331BE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1632857</xdr:colOff>
      <xdr:row>1</xdr:row>
      <xdr:rowOff>27213</xdr:rowOff>
    </xdr:from>
    <xdr:to>
      <xdr:col>7</xdr:col>
      <xdr:colOff>195448</xdr:colOff>
      <xdr:row>9</xdr:row>
      <xdr:rowOff>47612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148AD4-0B9D-4BE9-8F22-062F4912E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7257" y="179613"/>
          <a:ext cx="1220066" cy="1239599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39C596-C6F5-42E2-B58F-159667A78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1DF124-1DF5-40A7-8D49-EF1C9974A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6BC976-23F1-4FD6-B13A-606F7D3AE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40FD7F-BAD3-4F6A-B903-9D8880E14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1496787</xdr:colOff>
      <xdr:row>1</xdr:row>
      <xdr:rowOff>108856</xdr:rowOff>
    </xdr:from>
    <xdr:to>
      <xdr:col>7</xdr:col>
      <xdr:colOff>282536</xdr:colOff>
      <xdr:row>9</xdr:row>
      <xdr:rowOff>129255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B9FB4E-F481-474A-8AA8-213FC7689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21187" y="261256"/>
          <a:ext cx="1524866" cy="1239599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8C1B6A-0126-452B-8C6A-27E4BAA34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7E0027-92D6-4EAB-B5CB-A3E90570C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22FA20-DE2C-4094-BD31-6B8CBD46E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B1AFC7-8CBD-4AA4-9191-27E07CDD1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326572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70D47C-0543-4296-A50C-0677076FD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064" y="220435"/>
          <a:ext cx="1432833" cy="1339172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1513114</xdr:colOff>
      <xdr:row>1</xdr:row>
      <xdr:rowOff>39460</xdr:rowOff>
    </xdr:from>
    <xdr:to>
      <xdr:col>7</xdr:col>
      <xdr:colOff>288471</xdr:colOff>
      <xdr:row>10</xdr:row>
      <xdr:rowOff>7032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69A3E6-9880-41AC-B995-1E5BAE0E7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08964" y="191860"/>
          <a:ext cx="1432832" cy="1339172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C5A4B5-CED0-4E90-BCF4-FFBA680A8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3839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6D228F-E6CA-44B4-A12C-ADA56F0EA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3839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41A819-0A92-4863-BAE6-A1EE492DC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3839" y="220435"/>
          <a:ext cx="1432832" cy="1339172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1551214</xdr:colOff>
      <xdr:row>1</xdr:row>
      <xdr:rowOff>68035</xdr:rowOff>
    </xdr:from>
    <xdr:to>
      <xdr:col>7</xdr:col>
      <xdr:colOff>326571</xdr:colOff>
      <xdr:row>10</xdr:row>
      <xdr:rowOff>35607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C10C78-C543-4D8E-8587-B62808152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3839" y="220435"/>
          <a:ext cx="1432832" cy="1339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88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89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0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1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92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93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94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95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96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9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98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99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100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01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102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103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04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2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4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6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7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49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0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1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3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4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5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1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62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63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64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65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66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6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68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69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0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1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72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73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74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75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76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7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78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79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0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1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82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83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84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85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86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8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Q132"/>
  <sheetViews>
    <sheetView zoomScale="55" zoomScaleNormal="55" workbookViewId="0">
      <pane xSplit="6" ySplit="1" topLeftCell="G86" activePane="bottomRight" state="frozen"/>
      <selection activeCell="F101" sqref="F101"/>
      <selection pane="topRight" activeCell="F101" sqref="F101"/>
      <selection pane="bottomLeft" activeCell="F101" sqref="F101"/>
      <selection pane="bottomRight" activeCell="D98" sqref="D98"/>
    </sheetView>
  </sheetViews>
  <sheetFormatPr baseColWidth="10" defaultColWidth="11.42578125" defaultRowHeight="26.25" x14ac:dyDescent="0.4"/>
  <cols>
    <col min="1" max="1" width="18.42578125" style="100" customWidth="1"/>
    <col min="2" max="2" width="13" style="100" bestFit="1" customWidth="1"/>
    <col min="3" max="3" width="18.140625" style="100" customWidth="1"/>
    <col min="4" max="4" width="79.42578125" style="100" customWidth="1"/>
    <col min="5" max="5" width="11.42578125" style="100" customWidth="1"/>
    <col min="6" max="6" width="70" style="100" customWidth="1"/>
    <col min="7" max="7" width="24.42578125" style="100" bestFit="1" customWidth="1"/>
    <col min="8" max="8" width="19.5703125" style="100" bestFit="1" customWidth="1"/>
    <col min="9" max="10" width="24.42578125" style="100" bestFit="1" customWidth="1"/>
    <col min="11" max="11" width="26.42578125" style="100" bestFit="1" customWidth="1"/>
    <col min="12" max="12" width="17" style="100" bestFit="1" customWidth="1"/>
    <col min="13" max="13" width="25.28515625" style="100" customWidth="1"/>
    <col min="14" max="14" width="24.28515625" style="100" customWidth="1"/>
    <col min="15" max="15" width="25" style="100" bestFit="1" customWidth="1"/>
    <col min="16" max="16" width="21.28515625" style="100" customWidth="1"/>
    <col min="17" max="17" width="24" style="119" bestFit="1" customWidth="1"/>
    <col min="18" max="16384" width="11.42578125" style="100"/>
  </cols>
  <sheetData>
    <row r="1" spans="1:17" s="94" customFormat="1" ht="82.5" customHeight="1" x14ac:dyDescent="0.25">
      <c r="A1" s="92" t="s">
        <v>924</v>
      </c>
      <c r="B1" s="92" t="s">
        <v>738</v>
      </c>
      <c r="C1" s="92" t="s">
        <v>1382</v>
      </c>
      <c r="D1" s="92" t="s">
        <v>709</v>
      </c>
      <c r="E1" s="92" t="s">
        <v>739</v>
      </c>
      <c r="F1" s="92" t="s">
        <v>3</v>
      </c>
      <c r="G1" s="92" t="s">
        <v>354</v>
      </c>
      <c r="H1" s="92" t="s">
        <v>355</v>
      </c>
      <c r="I1" s="92" t="s">
        <v>356</v>
      </c>
      <c r="J1" s="92" t="s">
        <v>24</v>
      </c>
      <c r="K1" s="92" t="s">
        <v>79</v>
      </c>
      <c r="L1" s="92" t="s">
        <v>357</v>
      </c>
      <c r="M1" s="92" t="s">
        <v>598</v>
      </c>
      <c r="N1" s="92" t="s">
        <v>599</v>
      </c>
      <c r="O1" s="92" t="s">
        <v>83</v>
      </c>
      <c r="P1" s="92" t="s">
        <v>358</v>
      </c>
      <c r="Q1" s="93" t="s">
        <v>359</v>
      </c>
    </row>
    <row r="2" spans="1:17" x14ac:dyDescent="0.4">
      <c r="A2" s="95" t="s">
        <v>925</v>
      </c>
      <c r="B2" s="95" t="s">
        <v>427</v>
      </c>
      <c r="C2" s="95" t="s">
        <v>1624</v>
      </c>
      <c r="D2" s="95" t="str">
        <f>+'C. Conde Peñalver'!C4</f>
        <v>TEGO DECORACIÓN, C.B.</v>
      </c>
      <c r="E2" s="95" t="s">
        <v>740</v>
      </c>
      <c r="F2" s="95" t="str">
        <f>+'C. Conde Peñalver'!C6</f>
        <v>C. CONDE PEÑALVER</v>
      </c>
      <c r="G2" s="96">
        <f>+'C. Conde Peñalver'!G36</f>
        <v>4392.5</v>
      </c>
      <c r="H2" s="97">
        <f t="shared" ref="H2:H33" si="0">+G2/$G$116</f>
        <v>2.8597344429437169E-3</v>
      </c>
      <c r="I2" s="96">
        <f>+'C. Conde Peñalver'!G46</f>
        <v>0</v>
      </c>
      <c r="J2" s="96">
        <f>+'C. Conde Peñalver'!G109</f>
        <v>1631.5</v>
      </c>
      <c r="K2" s="98">
        <f t="shared" ref="K2:K33" si="1">+G2-I2-J2</f>
        <v>2761</v>
      </c>
      <c r="L2" s="99">
        <f t="shared" ref="L2:L33" si="2">+K2/G2</f>
        <v>0.62857142857142856</v>
      </c>
      <c r="M2" s="137">
        <v>0</v>
      </c>
      <c r="N2" s="134">
        <f>+H2*'Gastos indirectos'!$Q$32</f>
        <v>629.52183633649599</v>
      </c>
      <c r="O2" s="96">
        <f t="shared" ref="O2:O33" si="3">+K2-M2-N2</f>
        <v>2131.4781636635039</v>
      </c>
      <c r="P2" s="99">
        <f t="shared" ref="P2:P33" si="4">+O2/G2</f>
        <v>0.4852539928659087</v>
      </c>
      <c r="Q2" s="99">
        <v>1</v>
      </c>
    </row>
    <row r="3" spans="1:17" x14ac:dyDescent="0.4">
      <c r="A3" s="95" t="s">
        <v>925</v>
      </c>
      <c r="B3" s="95" t="s">
        <v>427</v>
      </c>
      <c r="C3" s="95" t="s">
        <v>1625</v>
      </c>
      <c r="D3" s="95" t="str">
        <f>+'HERAN CORTES, 13'!C4</f>
        <v>TENMAR CONSULTING INMOB</v>
      </c>
      <c r="E3" s="95" t="s">
        <v>740</v>
      </c>
      <c r="F3" s="95" t="str">
        <f>+'HERAN CORTES, 13'!C6</f>
        <v>HERAN CORTES, 13</v>
      </c>
      <c r="G3" s="96">
        <f>+'HERAN CORTES, 13'!G40</f>
        <v>3408</v>
      </c>
      <c r="H3" s="97">
        <f t="shared" si="0"/>
        <v>2.2187763190784715E-3</v>
      </c>
      <c r="I3" s="96">
        <f>+'HERAN CORTES, 13'!G48</f>
        <v>0</v>
      </c>
      <c r="J3" s="96">
        <f>+'HERAN CORTES, 13'!G101</f>
        <v>1345.5</v>
      </c>
      <c r="K3" s="98">
        <f t="shared" si="1"/>
        <v>2062.5</v>
      </c>
      <c r="L3" s="99">
        <f t="shared" si="2"/>
        <v>0.605193661971831</v>
      </c>
      <c r="M3" s="137">
        <v>565.5264340786822</v>
      </c>
      <c r="N3" s="134">
        <f>+H3*'Gastos indirectos'!$Q$32</f>
        <v>488.42582088441168</v>
      </c>
      <c r="O3" s="96">
        <f t="shared" si="3"/>
        <v>1008.5477450369062</v>
      </c>
      <c r="P3" s="99">
        <f t="shared" si="4"/>
        <v>0.29593537119627528</v>
      </c>
      <c r="Q3" s="99">
        <v>1</v>
      </c>
    </row>
    <row r="4" spans="1:17" x14ac:dyDescent="0.4">
      <c r="A4" s="95" t="s">
        <v>925</v>
      </c>
      <c r="B4" s="95" t="s">
        <v>427</v>
      </c>
      <c r="C4" s="95" t="s">
        <v>1626</v>
      </c>
      <c r="D4" s="95" t="str">
        <f>+'C. Pista del cristo del pardo11'!C4</f>
        <v>PROJECT WORD T&amp;A, S.L</v>
      </c>
      <c r="E4" s="95" t="s">
        <v>740</v>
      </c>
      <c r="F4" s="95" t="str">
        <f>+'C. Pista del cristo del pardo11'!C6</f>
        <v>CALLE PISTA DEL CRISTO DEL PARDO Nº11</v>
      </c>
      <c r="G4" s="96">
        <f>+'C. Pista del cristo del pardo11'!G41</f>
        <v>10360</v>
      </c>
      <c r="H4" s="97">
        <f t="shared" si="0"/>
        <v>6.7448716741939458E-3</v>
      </c>
      <c r="I4" s="96">
        <f>+'C. Pista del cristo del pardo11'!G49</f>
        <v>0</v>
      </c>
      <c r="J4" s="96">
        <f>+'C. Pista del cristo del pardo11'!G182</f>
        <v>3315</v>
      </c>
      <c r="K4" s="98">
        <f t="shared" si="1"/>
        <v>7045</v>
      </c>
      <c r="L4" s="99">
        <f t="shared" si="2"/>
        <v>0.68001930501930496</v>
      </c>
      <c r="M4" s="137">
        <v>1719.1472585255715</v>
      </c>
      <c r="N4" s="134">
        <f>+H4*'Gastos indirectos'!$Q$32</f>
        <v>1484.7686339091858</v>
      </c>
      <c r="O4" s="96">
        <f t="shared" si="3"/>
        <v>3841.0841075652424</v>
      </c>
      <c r="P4" s="99">
        <f t="shared" si="4"/>
        <v>0.3707610142437493</v>
      </c>
      <c r="Q4" s="99">
        <v>1</v>
      </c>
    </row>
    <row r="5" spans="1:17" x14ac:dyDescent="0.4">
      <c r="A5" s="95" t="s">
        <v>925</v>
      </c>
      <c r="B5" s="95" t="s">
        <v>427</v>
      </c>
      <c r="C5" s="95" t="s">
        <v>1627</v>
      </c>
      <c r="D5" s="95" t="str">
        <f>+'C. Newton, 8'!C4</f>
        <v>EDIAR, S.L.</v>
      </c>
      <c r="E5" s="95" t="s">
        <v>740</v>
      </c>
      <c r="F5" s="95" t="str">
        <f>+'C. Newton, 8'!C6</f>
        <v>C. NEWTON, 8</v>
      </c>
      <c r="G5" s="96">
        <f>+'C. Newton, 8'!G32</f>
        <v>273</v>
      </c>
      <c r="H5" s="97">
        <f t="shared" si="0"/>
        <v>1.7773648330646208E-4</v>
      </c>
      <c r="I5" s="96">
        <f>+'C. Newton, 8'!G40</f>
        <v>0</v>
      </c>
      <c r="J5" s="96">
        <f>+'C. Newton, 8'!G51</f>
        <v>128.20499999999998</v>
      </c>
      <c r="K5" s="98">
        <f t="shared" si="1"/>
        <v>144.79500000000002</v>
      </c>
      <c r="L5" s="99">
        <f t="shared" si="2"/>
        <v>0.53038461538461545</v>
      </c>
      <c r="M5" s="137">
        <v>0</v>
      </c>
      <c r="N5" s="134">
        <f>+H5*'Gastos indirectos'!$Q$32</f>
        <v>39.12565994760692</v>
      </c>
      <c r="O5" s="96">
        <f t="shared" si="3"/>
        <v>105.6693400523931</v>
      </c>
      <c r="P5" s="99">
        <f t="shared" si="4"/>
        <v>0.3870671796790956</v>
      </c>
      <c r="Q5" s="99">
        <v>1</v>
      </c>
    </row>
    <row r="6" spans="1:17" x14ac:dyDescent="0.4">
      <c r="A6" s="95" t="s">
        <v>925</v>
      </c>
      <c r="B6" s="95" t="s">
        <v>427</v>
      </c>
      <c r="C6" s="95" t="s">
        <v>1628</v>
      </c>
      <c r="D6" s="95" t="str">
        <f>+'C. Ojen s.n. (C.C. la Cañada)'!C4</f>
        <v>INDIBU CONSTRUCCIONES, S.L.U.</v>
      </c>
      <c r="E6" s="111" t="s">
        <v>740</v>
      </c>
      <c r="F6" s="95" t="str">
        <f>+'C. Ojen s.n. (C.C. la Cañada)'!C6</f>
        <v>C.C. LA CAÑADA - C/ OJEN SN</v>
      </c>
      <c r="G6" s="96">
        <f>+'C. Ojen s.n. (C.C. la Cañada)'!G40</f>
        <v>2970</v>
      </c>
      <c r="H6" s="97">
        <f t="shared" si="0"/>
        <v>1.9336166865208512E-3</v>
      </c>
      <c r="I6" s="96">
        <f>+'C. Ojen s.n. (C.C. la Cañada)'!G49</f>
        <v>0</v>
      </c>
      <c r="J6" s="96">
        <f>+'C. Ojen s.n. (C.C. la Cañada)'!G86</f>
        <v>1098.8999999999999</v>
      </c>
      <c r="K6" s="98">
        <f t="shared" si="1"/>
        <v>1871.1000000000001</v>
      </c>
      <c r="L6" s="99">
        <f t="shared" si="2"/>
        <v>0.63</v>
      </c>
      <c r="M6" s="137">
        <v>0</v>
      </c>
      <c r="N6" s="134">
        <f>+H6*'Gastos indirectos'!$Q$32</f>
        <v>425.65278404539401</v>
      </c>
      <c r="O6" s="96">
        <f t="shared" si="3"/>
        <v>1445.4472159546062</v>
      </c>
      <c r="P6" s="99">
        <f t="shared" si="4"/>
        <v>0.4866825642944802</v>
      </c>
      <c r="Q6" s="99">
        <v>1</v>
      </c>
    </row>
    <row r="7" spans="1:17" x14ac:dyDescent="0.4">
      <c r="A7" s="95" t="s">
        <v>925</v>
      </c>
      <c r="B7" s="95" t="s">
        <v>427</v>
      </c>
      <c r="C7" s="95"/>
      <c r="D7" s="95" t="str">
        <f>+'C. TUTOR 43'!C4</f>
        <v>TEGO DECORACIÓN, C.B.</v>
      </c>
      <c r="E7" s="111" t="s">
        <v>740</v>
      </c>
      <c r="F7" s="95" t="str">
        <f>+'C. TUTOR 43'!C6</f>
        <v>C. TUTOR, 43</v>
      </c>
      <c r="G7" s="96">
        <f>+'C. TUTOR 43'!G41</f>
        <v>3990</v>
      </c>
      <c r="H7" s="97">
        <f t="shared" si="0"/>
        <v>2.5976870637098304E-3</v>
      </c>
      <c r="I7" s="96">
        <f>+'C. TUTOR 43'!G49</f>
        <v>0</v>
      </c>
      <c r="J7" s="96">
        <f>+'C. TUTOR 43'!G110</f>
        <v>1482</v>
      </c>
      <c r="K7" s="98">
        <f t="shared" si="1"/>
        <v>2508</v>
      </c>
      <c r="L7" s="99">
        <f t="shared" si="2"/>
        <v>0.62857142857142856</v>
      </c>
      <c r="M7" s="137">
        <v>0</v>
      </c>
      <c r="N7" s="134">
        <f>+H7*'Gastos indirectos'!$Q$32</f>
        <v>571.83656846502424</v>
      </c>
      <c r="O7" s="96">
        <f t="shared" si="3"/>
        <v>1936.1634315349756</v>
      </c>
      <c r="P7" s="99">
        <f t="shared" si="4"/>
        <v>0.4852539928659087</v>
      </c>
      <c r="Q7" s="99">
        <v>1</v>
      </c>
    </row>
    <row r="8" spans="1:17" x14ac:dyDescent="0.4">
      <c r="A8" s="95" t="s">
        <v>925</v>
      </c>
      <c r="B8" s="95" t="s">
        <v>427</v>
      </c>
      <c r="C8" s="95"/>
      <c r="D8" s="95" t="str">
        <f>+'C. Maria Tubao 8'!C4</f>
        <v>EDIAR, SAU</v>
      </c>
      <c r="E8" s="95" t="s">
        <v>740</v>
      </c>
      <c r="F8" s="95" t="str">
        <f>+'C. Maria Tubao 8'!C6</f>
        <v>C. MARIA TUBAO, 8</v>
      </c>
      <c r="G8" s="107">
        <f>+'C. Maria Tubao 8'!G40</f>
        <v>3796</v>
      </c>
      <c r="H8" s="108">
        <f t="shared" si="0"/>
        <v>2.4713834821660442E-3</v>
      </c>
      <c r="I8" s="107">
        <f>+'C. Maria Tubao 8'!G48</f>
        <v>0</v>
      </c>
      <c r="J8" s="107">
        <f>+'C. Maria Tubao 8'!G111</f>
        <v>1631.5</v>
      </c>
      <c r="K8" s="109">
        <f t="shared" si="1"/>
        <v>2164.5</v>
      </c>
      <c r="L8" s="110">
        <f t="shared" si="2"/>
        <v>0.5702054794520548</v>
      </c>
      <c r="M8" s="138">
        <v>610.49640580266191</v>
      </c>
      <c r="N8" s="135">
        <f>+H8*'Gastos indirectos'!$Q$32</f>
        <v>544.03298593815339</v>
      </c>
      <c r="O8" s="107">
        <f t="shared" si="3"/>
        <v>1009.9706082591847</v>
      </c>
      <c r="P8" s="110">
        <f t="shared" si="4"/>
        <v>0.26606180407249336</v>
      </c>
      <c r="Q8" s="99">
        <v>1</v>
      </c>
    </row>
    <row r="9" spans="1:17" x14ac:dyDescent="0.4">
      <c r="A9" s="95" t="s">
        <v>925</v>
      </c>
      <c r="B9" s="95" t="s">
        <v>427</v>
      </c>
      <c r="C9" s="95"/>
      <c r="D9" s="95" t="str">
        <f>+'C. Velazquez 93'!C4</f>
        <v>PROJEC WORK T&amp;A, S.L.</v>
      </c>
      <c r="E9" s="95" t="s">
        <v>740</v>
      </c>
      <c r="F9" s="95" t="str">
        <f>+'C. Velazquez 93'!C6</f>
        <v>C. VELAZQUEZ 93</v>
      </c>
      <c r="G9" s="96">
        <f>+'C. Velazquez 93'!G39</f>
        <v>11802</v>
      </c>
      <c r="H9" s="97">
        <f t="shared" si="0"/>
        <v>7.6836848937101299E-3</v>
      </c>
      <c r="I9" s="96">
        <f>+'C. Velazquez 93'!G47</f>
        <v>0</v>
      </c>
      <c r="J9" s="96">
        <f>+'C. Velazquez 93'!G264</f>
        <v>5323.5</v>
      </c>
      <c r="K9" s="98">
        <f t="shared" si="1"/>
        <v>6478.5</v>
      </c>
      <c r="L9" s="99">
        <f t="shared" si="2"/>
        <v>0.54893238434163705</v>
      </c>
      <c r="M9" s="137">
        <v>0</v>
      </c>
      <c r="N9" s="134">
        <f>+H9*'Gastos indirectos'!$Q$32</f>
        <v>1691.4323761965454</v>
      </c>
      <c r="O9" s="96">
        <f t="shared" si="3"/>
        <v>4787.0676238034548</v>
      </c>
      <c r="P9" s="99">
        <f t="shared" si="4"/>
        <v>0.40561494863611719</v>
      </c>
      <c r="Q9" s="99">
        <v>1</v>
      </c>
    </row>
    <row r="10" spans="1:17" x14ac:dyDescent="0.4">
      <c r="A10" s="111" t="s">
        <v>926</v>
      </c>
      <c r="B10" s="106" t="s">
        <v>427</v>
      </c>
      <c r="C10" s="106"/>
      <c r="D10" s="106" t="str">
        <f>+'C. Tauro, 27 (113-18)'!C4</f>
        <v>EDIAR, S.L</v>
      </c>
      <c r="E10" s="111" t="s">
        <v>740</v>
      </c>
      <c r="F10" s="106" t="str">
        <f>+'C. Tauro, 27 (113-18)'!C6</f>
        <v>C. Tauro, 27 (113-18)</v>
      </c>
      <c r="G10" s="107">
        <f>+'C. Tauro, 27 (113-18)'!G49</f>
        <v>48709.58</v>
      </c>
      <c r="H10" s="108">
        <f t="shared" si="0"/>
        <v>3.1712342316977213E-2</v>
      </c>
      <c r="I10" s="107">
        <f>+'C. Tauro, 27 (113-18)'!G57</f>
        <v>0</v>
      </c>
      <c r="J10" s="107">
        <f>+'C. Tauro, 27 (113-18)'!G690</f>
        <v>17467.55999999983</v>
      </c>
      <c r="K10" s="109">
        <f t="shared" si="1"/>
        <v>31242.020000000171</v>
      </c>
      <c r="L10" s="110">
        <f t="shared" si="2"/>
        <v>0.6413937463636552</v>
      </c>
      <c r="M10" s="138">
        <v>5433.3317223990543</v>
      </c>
      <c r="N10" s="135">
        <f>+H10*'Gastos indirectos'!$Q$32</f>
        <v>6980.9320998928761</v>
      </c>
      <c r="O10" s="107">
        <f t="shared" si="3"/>
        <v>18827.756177708245</v>
      </c>
      <c r="P10" s="110">
        <f t="shared" si="4"/>
        <v>0.38653086677627368</v>
      </c>
      <c r="Q10" s="110">
        <f>+'C. Tauro, 27 (113-18)'!D20</f>
        <v>0.5</v>
      </c>
    </row>
    <row r="11" spans="1:17" x14ac:dyDescent="0.4">
      <c r="A11" s="111" t="s">
        <v>926</v>
      </c>
      <c r="B11" s="95" t="s">
        <v>427</v>
      </c>
      <c r="C11" s="95"/>
      <c r="D11" s="95" t="str">
        <f>+'C. Tauro, 27 (163-20)'!C4</f>
        <v>EDIAR, SAU</v>
      </c>
      <c r="E11" s="95" t="s">
        <v>740</v>
      </c>
      <c r="F11" s="95" t="str">
        <f>+'C. Tauro, 27 (163-20)'!C6</f>
        <v>C. Tauro, 27 (163-20)</v>
      </c>
      <c r="G11" s="96">
        <f>+'C. Tauro, 27 (163-20)'!G48</f>
        <v>18184.16</v>
      </c>
      <c r="H11" s="97">
        <f t="shared" si="0"/>
        <v>1.1838786264769361E-2</v>
      </c>
      <c r="I11" s="96">
        <f>+'C. Tauro, 27 (163-20)'!G56</f>
        <v>0</v>
      </c>
      <c r="J11" s="96">
        <f>+'C. Tauro, 27 (163-20)'!G321</f>
        <v>8669.0549999999876</v>
      </c>
      <c r="K11" s="98">
        <f t="shared" si="1"/>
        <v>9515.1050000000123</v>
      </c>
      <c r="L11" s="99">
        <f t="shared" si="2"/>
        <v>0.52326337867682715</v>
      </c>
      <c r="M11" s="137">
        <v>0</v>
      </c>
      <c r="N11" s="134">
        <f>+H11*'Gastos indirectos'!$Q$32</f>
        <v>2606.1071816588865</v>
      </c>
      <c r="O11" s="96">
        <f t="shared" si="3"/>
        <v>6908.9978183411258</v>
      </c>
      <c r="P11" s="99">
        <f t="shared" si="4"/>
        <v>0.37994594297130724</v>
      </c>
      <c r="Q11" s="99">
        <f>+'C. Tauro, 27 (163-20)'!D20</f>
        <v>0.5</v>
      </c>
    </row>
    <row r="12" spans="1:17" x14ac:dyDescent="0.4">
      <c r="A12" s="111" t="s">
        <v>926</v>
      </c>
      <c r="B12" s="111" t="s">
        <v>427</v>
      </c>
      <c r="C12" s="111"/>
      <c r="D12" s="111" t="str">
        <f>+'Calle ferrocaril, 27'!C4</f>
        <v>URB Y PROMOCIONES MONTEJ</v>
      </c>
      <c r="E12" s="95" t="s">
        <v>740</v>
      </c>
      <c r="F12" s="111" t="str">
        <f>+'Calle ferrocaril, 27'!C6</f>
        <v>CALLE FERROCARRIL, 27</v>
      </c>
      <c r="G12" s="101">
        <f>+'Calle ferrocaril, 27'!G52</f>
        <v>81816</v>
      </c>
      <c r="H12" s="102">
        <f t="shared" si="0"/>
        <v>5.3266256843228943E-2</v>
      </c>
      <c r="I12" s="101">
        <f>+'Calle ferrocaril, 27'!G60</f>
        <v>0</v>
      </c>
      <c r="J12" s="101">
        <f>+'Calle ferrocaril, 27'!G1184</f>
        <v>33775.899999999965</v>
      </c>
      <c r="K12" s="103">
        <f t="shared" si="1"/>
        <v>48040.100000000035</v>
      </c>
      <c r="L12" s="104">
        <f t="shared" si="2"/>
        <v>0.58717243570939714</v>
      </c>
      <c r="M12" s="139">
        <v>5221.1630639236082</v>
      </c>
      <c r="N12" s="136">
        <f>+H12*'Gastos indirectos'!$Q$32</f>
        <v>11725.659319682813</v>
      </c>
      <c r="O12" s="101">
        <f t="shared" si="3"/>
        <v>31093.277616393614</v>
      </c>
      <c r="P12" s="104">
        <f t="shared" si="4"/>
        <v>0.38003908302035805</v>
      </c>
      <c r="Q12" s="104">
        <f>+'Calle ferrocaril, 27'!D20</f>
        <v>0.5</v>
      </c>
    </row>
    <row r="13" spans="1:17" x14ac:dyDescent="0.4">
      <c r="A13" s="111" t="s">
        <v>926</v>
      </c>
      <c r="B13" s="95" t="s">
        <v>427</v>
      </c>
      <c r="C13" s="95"/>
      <c r="D13" s="95" t="str">
        <f>+'C. Jorge Juan, 106 (129-20)'!C4</f>
        <v>EDIAR, SAU</v>
      </c>
      <c r="E13" s="95" t="s">
        <v>740</v>
      </c>
      <c r="F13" s="95" t="str">
        <f>+'C. Jorge Juan, 106 (129-20)'!C6</f>
        <v>CALLE JORGE JUAN, 106 129-20 (CASA DE LA MONEDA)</v>
      </c>
      <c r="G13" s="96">
        <f>+'C. Jorge Juan, 106 (129-20)'!G51</f>
        <v>35489.100000000006</v>
      </c>
      <c r="H13" s="97">
        <f t="shared" si="0"/>
        <v>2.3105156885389614E-2</v>
      </c>
      <c r="I13" s="96">
        <f>+'C. Jorge Juan, 106 (129-20)'!G59</f>
        <v>0</v>
      </c>
      <c r="J13" s="96">
        <f>+'C. Jorge Juan, 106 (129-20)'!G514</f>
        <v>17567.969999999899</v>
      </c>
      <c r="K13" s="98">
        <f t="shared" si="1"/>
        <v>17921.130000000107</v>
      </c>
      <c r="L13" s="99">
        <f t="shared" si="2"/>
        <v>0.50497561223023701</v>
      </c>
      <c r="M13" s="137">
        <v>1980.6534520304413</v>
      </c>
      <c r="N13" s="134">
        <f>+H13*'Gastos indirectos'!$Q$32</f>
        <v>5086.2068074967665</v>
      </c>
      <c r="O13" s="96">
        <f t="shared" si="3"/>
        <v>10854.269740472899</v>
      </c>
      <c r="P13" s="99">
        <f t="shared" si="4"/>
        <v>0.30584798545110742</v>
      </c>
      <c r="Q13" s="99">
        <f>+'C. Jorge Juan, 106 (129-20)'!D20</f>
        <v>0.5</v>
      </c>
    </row>
    <row r="14" spans="1:17" x14ac:dyDescent="0.4">
      <c r="A14" s="111" t="s">
        <v>925</v>
      </c>
      <c r="B14" s="111" t="s">
        <v>427</v>
      </c>
      <c r="C14" s="111"/>
      <c r="D14" s="111" t="str">
        <f>+'C. Jorge Juan, 106 (129-20)'!C4</f>
        <v>EDIAR, SAU</v>
      </c>
      <c r="E14" s="95" t="s">
        <v>740</v>
      </c>
      <c r="F14" s="111" t="str">
        <f>+'C. Jorge Juan, 106 (023-21)'!C6</f>
        <v>CALLE JORGE JUAN, 106 023-21 (CASA DE LA MONEDA)</v>
      </c>
      <c r="G14" s="101">
        <f>+'C. Jorge Juan, 106 (023-21)'!G40</f>
        <v>1825.6</v>
      </c>
      <c r="H14" s="102">
        <f t="shared" si="0"/>
        <v>1.1885557652903925E-3</v>
      </c>
      <c r="I14" s="101">
        <f>+'C. Jorge Juan, 106 (023-21)'!G48</f>
        <v>0</v>
      </c>
      <c r="J14" s="101">
        <f>+'C. Jorge Juan, 106 (023-21)'!G61</f>
        <v>224.91</v>
      </c>
      <c r="K14" s="103">
        <f t="shared" si="1"/>
        <v>1600.6899999999998</v>
      </c>
      <c r="L14" s="104">
        <f t="shared" si="2"/>
        <v>0.87680214723926375</v>
      </c>
      <c r="M14" s="139">
        <v>0</v>
      </c>
      <c r="N14" s="136">
        <f>+H14*'Gastos indirectos'!$Q$32</f>
        <v>261.64031062399704</v>
      </c>
      <c r="O14" s="101">
        <f t="shared" si="3"/>
        <v>1339.0496893760028</v>
      </c>
      <c r="P14" s="104">
        <f t="shared" si="4"/>
        <v>0.73348471153374395</v>
      </c>
      <c r="Q14" s="104">
        <f>+'C. Jorge Juan, 106 (023-21)'!D20</f>
        <v>1</v>
      </c>
    </row>
    <row r="15" spans="1:17" x14ac:dyDescent="0.4">
      <c r="A15" s="111" t="s">
        <v>926</v>
      </c>
      <c r="B15" s="111" t="s">
        <v>427</v>
      </c>
      <c r="C15" s="111"/>
      <c r="D15" s="111" t="str">
        <f>+'Camino Ancho, 41'!C4</f>
        <v>PROJECT WORD T&amp;A, S.L</v>
      </c>
      <c r="E15" s="111" t="s">
        <v>740</v>
      </c>
      <c r="F15" s="111" t="str">
        <f>+'Camino Ancho, 41'!C6</f>
        <v>CAMINO ANCHO, 41</v>
      </c>
      <c r="G15" s="101">
        <f>+'Camino Ancho, 41'!G51</f>
        <v>52539.94</v>
      </c>
      <c r="H15" s="102">
        <f t="shared" si="0"/>
        <v>3.4206095856163077E-2</v>
      </c>
      <c r="I15" s="101">
        <f>+'Camino Ancho, 41'!G60</f>
        <v>0</v>
      </c>
      <c r="J15" s="101">
        <f>+'Camino Ancho, 41'!G821</f>
        <v>25285.619999999988</v>
      </c>
      <c r="K15" s="103">
        <f t="shared" si="1"/>
        <v>27254.320000000014</v>
      </c>
      <c r="L15" s="104">
        <f t="shared" si="2"/>
        <v>0.51873527072927783</v>
      </c>
      <c r="M15" s="139">
        <v>2071.2737529841875</v>
      </c>
      <c r="N15" s="136">
        <f>+H15*'Gastos indirectos'!$Q$32</f>
        <v>7529.8894729218719</v>
      </c>
      <c r="O15" s="101">
        <f t="shared" si="3"/>
        <v>17653.156774093957</v>
      </c>
      <c r="P15" s="104">
        <f t="shared" si="4"/>
        <v>0.33599499302994934</v>
      </c>
      <c r="Q15" s="104">
        <f>+'Camino Ancho, 41'!D20</f>
        <v>0.5</v>
      </c>
    </row>
    <row r="16" spans="1:17" x14ac:dyDescent="0.4">
      <c r="A16" s="111" t="s">
        <v>926</v>
      </c>
      <c r="B16" s="111" t="s">
        <v>427</v>
      </c>
      <c r="C16" s="111"/>
      <c r="D16" s="111" t="str">
        <f>+'Paseo de los Lagos, 13'!C4</f>
        <v>PROJECT WORD T&amp;A, S.L</v>
      </c>
      <c r="E16" s="111" t="s">
        <v>740</v>
      </c>
      <c r="F16" s="111" t="str">
        <f>+'Paseo de los Lagos, 13'!C6</f>
        <v>C. PASEO  DE LAGOS, 13</v>
      </c>
      <c r="G16" s="101">
        <f>+'Paseo de los Lagos, 13'!G53</f>
        <v>83001.5</v>
      </c>
      <c r="H16" s="102">
        <f t="shared" si="0"/>
        <v>5.4038075894363782E-2</v>
      </c>
      <c r="I16" s="101">
        <f>+'Paseo de los Lagos, 13'!G61</f>
        <v>0</v>
      </c>
      <c r="J16" s="101">
        <f>+'Paseo de los Lagos, 13'!G1530</f>
        <v>39645.985000000161</v>
      </c>
      <c r="K16" s="103">
        <f t="shared" si="1"/>
        <v>43355.514999999839</v>
      </c>
      <c r="L16" s="104">
        <f t="shared" si="2"/>
        <v>0.52234616241874954</v>
      </c>
      <c r="M16" s="139">
        <v>5729.8547551408028</v>
      </c>
      <c r="N16" s="136">
        <f>+H16*'Gastos indirectos'!$Q$32</f>
        <v>11895.562139711707</v>
      </c>
      <c r="O16" s="101">
        <f t="shared" si="3"/>
        <v>25730.098105147328</v>
      </c>
      <c r="P16" s="104">
        <f t="shared" si="4"/>
        <v>0.30999557965997393</v>
      </c>
      <c r="Q16" s="104">
        <f>+'Paseo de los Lagos, 13'!D20</f>
        <v>0.5</v>
      </c>
    </row>
    <row r="17" spans="1:17" x14ac:dyDescent="0.4">
      <c r="A17" s="111" t="s">
        <v>925</v>
      </c>
      <c r="B17" s="111" t="s">
        <v>427</v>
      </c>
      <c r="C17" s="111"/>
      <c r="D17" s="111" t="str">
        <f>+'C.C. Oeste (C. Moreras, 22)'!C4</f>
        <v>INDIBU CONSTRUCCIONES, S.L.U.</v>
      </c>
      <c r="E17" s="111" t="s">
        <v>740</v>
      </c>
      <c r="F17" s="111" t="str">
        <f>+'C.C. Oeste (C. Moreras, 22)'!C6</f>
        <v>C.C. OESTE CALLE MORERAS Nº 22</v>
      </c>
      <c r="G17" s="101">
        <f>+'C.C. Oeste (C. Moreras, 22)'!G39</f>
        <v>1205</v>
      </c>
      <c r="H17" s="102">
        <f t="shared" si="0"/>
        <v>7.8451451422815685E-4</v>
      </c>
      <c r="I17" s="101">
        <f>+'C.C. Oeste (C. Moreras, 22)'!G47</f>
        <v>0</v>
      </c>
      <c r="J17" s="101">
        <f>+'C.C. Oeste (C. Moreras, 22)'!G72</f>
        <v>516.70499999999993</v>
      </c>
      <c r="K17" s="103">
        <f t="shared" si="1"/>
        <v>688.29500000000007</v>
      </c>
      <c r="L17" s="104">
        <f t="shared" si="2"/>
        <v>0.5711991701244814</v>
      </c>
      <c r="M17" s="139">
        <v>0</v>
      </c>
      <c r="N17" s="136">
        <f>+H17*'Gastos indirectos'!$Q$32</f>
        <v>172.69751002515144</v>
      </c>
      <c r="O17" s="101">
        <f t="shared" si="3"/>
        <v>515.5974899748486</v>
      </c>
      <c r="P17" s="104">
        <f t="shared" si="4"/>
        <v>0.42788173441896149</v>
      </c>
      <c r="Q17" s="104">
        <f>+'C.C. Oeste (C. Moreras, 22)'!D20</f>
        <v>1</v>
      </c>
    </row>
    <row r="18" spans="1:17" x14ac:dyDescent="0.4">
      <c r="A18" s="111" t="s">
        <v>925</v>
      </c>
      <c r="B18" s="95" t="s">
        <v>427</v>
      </c>
      <c r="C18" s="95"/>
      <c r="D18" s="95" t="str">
        <f>+'Camino de la fuente 22'!C4</f>
        <v>PROJEC WORK T&amp;A, S.L.</v>
      </c>
      <c r="E18" s="95" t="s">
        <v>740</v>
      </c>
      <c r="F18" s="95" t="str">
        <f>+'Camino de la fuente 22'!C6</f>
        <v>CAMINO DE LA FUENTE 22</v>
      </c>
      <c r="G18" s="96">
        <f>+'Camino de la fuente 22'!G41</f>
        <v>2408</v>
      </c>
      <c r="H18" s="97">
        <f t="shared" si="0"/>
        <v>1.5677269296775116E-3</v>
      </c>
      <c r="I18" s="96">
        <f>+'Camino de la fuente 22'!G49</f>
        <v>0</v>
      </c>
      <c r="J18" s="96">
        <f>+'Camino de la fuente 22'!G98</f>
        <v>1092</v>
      </c>
      <c r="K18" s="98">
        <f t="shared" si="1"/>
        <v>1316</v>
      </c>
      <c r="L18" s="130">
        <f t="shared" si="2"/>
        <v>0.54651162790697672</v>
      </c>
      <c r="M18" s="137">
        <v>0</v>
      </c>
      <c r="N18" s="134">
        <f>+H18*'Gastos indirectos'!$Q$32</f>
        <v>345.10838517889181</v>
      </c>
      <c r="O18" s="96">
        <f t="shared" si="3"/>
        <v>970.89161482110819</v>
      </c>
      <c r="P18" s="99">
        <f t="shared" si="4"/>
        <v>0.40319419220145691</v>
      </c>
      <c r="Q18" s="99">
        <f>+'Camino de la fuente 22'!D20</f>
        <v>1</v>
      </c>
    </row>
    <row r="19" spans="1:17" x14ac:dyDescent="0.4">
      <c r="A19" s="111" t="s">
        <v>926</v>
      </c>
      <c r="B19" s="95" t="s">
        <v>427</v>
      </c>
      <c r="C19" s="95"/>
      <c r="D19" s="95" t="str">
        <f>+'Camino alto 76'!C4</f>
        <v>PROJEC WORK T&amp;A, S.L.</v>
      </c>
      <c r="E19" s="95" t="s">
        <v>740</v>
      </c>
      <c r="F19" s="95" t="str">
        <f>+'Camino alto 76'!C6</f>
        <v>CAMINO ALTO 76</v>
      </c>
      <c r="G19" s="96">
        <f>+'Camino alto 76'!G49</f>
        <v>36204</v>
      </c>
      <c r="H19" s="97">
        <f t="shared" si="0"/>
        <v>2.3570592093872356E-2</v>
      </c>
      <c r="I19" s="96">
        <f>+'Camino alto 76'!G57</f>
        <v>0</v>
      </c>
      <c r="J19" s="96">
        <f>+'Camino alto 76'!G658</f>
        <v>16680.200000000008</v>
      </c>
      <c r="K19" s="98">
        <f t="shared" si="1"/>
        <v>19523.799999999992</v>
      </c>
      <c r="L19" s="99">
        <f t="shared" si="2"/>
        <v>0.53927190365705424</v>
      </c>
      <c r="M19" s="137">
        <v>0</v>
      </c>
      <c r="N19" s="134">
        <f>+H19*'Gastos indirectos'!$Q$32</f>
        <v>5188.6644422826412</v>
      </c>
      <c r="O19" s="96">
        <f t="shared" si="3"/>
        <v>14335.135557717351</v>
      </c>
      <c r="P19" s="99">
        <f t="shared" si="4"/>
        <v>0.39595446795153438</v>
      </c>
      <c r="Q19" s="99">
        <f>+'Camino alto 76'!D20</f>
        <v>0.5</v>
      </c>
    </row>
    <row r="20" spans="1:17" x14ac:dyDescent="0.4">
      <c r="A20" s="111" t="s">
        <v>926</v>
      </c>
      <c r="B20" s="95" t="s">
        <v>427</v>
      </c>
      <c r="C20" s="95"/>
      <c r="D20" s="95" t="str">
        <f>+'Glorieta Garviño, 4'!C4</f>
        <v>EDIAR, S.L.</v>
      </c>
      <c r="E20" s="95" t="s">
        <v>740</v>
      </c>
      <c r="F20" s="116" t="str">
        <f>+'Glorieta Garviño, 4'!C6</f>
        <v>GLORIETA GAVIÑO, 4</v>
      </c>
      <c r="G20" s="96">
        <f>+'Glorieta Garviño, 4'!G41</f>
        <v>8655</v>
      </c>
      <c r="H20" s="97">
        <f t="shared" si="0"/>
        <v>5.6348324652653091E-3</v>
      </c>
      <c r="I20" s="96">
        <f>+'Glorieta Garviño, 4'!G48</f>
        <v>0</v>
      </c>
      <c r="J20" s="96">
        <f>+'Glorieta Garviño, 4'!G152</f>
        <v>4357.6099999999997</v>
      </c>
      <c r="K20" s="98">
        <f t="shared" si="1"/>
        <v>4297.3900000000003</v>
      </c>
      <c r="L20" s="99">
        <f t="shared" si="2"/>
        <v>0.49652108607741197</v>
      </c>
      <c r="M20" s="137">
        <v>0</v>
      </c>
      <c r="N20" s="134">
        <f>+H20*'Gastos indirectos'!$Q$32</f>
        <v>1240.4124060312745</v>
      </c>
      <c r="O20" s="96">
        <f t="shared" si="3"/>
        <v>3056.9775939687261</v>
      </c>
      <c r="P20" s="114">
        <f t="shared" si="4"/>
        <v>0.35320365037189211</v>
      </c>
      <c r="Q20" s="104">
        <f>+'Glorieta Garviño, 4'!D20</f>
        <v>1</v>
      </c>
    </row>
    <row r="21" spans="1:17" x14ac:dyDescent="0.4">
      <c r="A21" s="111" t="s">
        <v>926</v>
      </c>
      <c r="B21" s="95" t="s">
        <v>427</v>
      </c>
      <c r="C21" s="95"/>
      <c r="D21" s="95" t="str">
        <f>+'Av. San pablo, 47 (Coslada)'!C4</f>
        <v>EDIAR S.L.</v>
      </c>
      <c r="E21" s="95" t="s">
        <v>740</v>
      </c>
      <c r="F21" s="116" t="str">
        <f>+'Av. San pablo, 47 (Coslada)'!C6</f>
        <v>AV. SAB PABLO, 47 (Coslada)</v>
      </c>
      <c r="G21" s="131">
        <f>+'Av. San pablo, 47 (Coslada)'!G42</f>
        <v>26340.190000000002</v>
      </c>
      <c r="H21" s="97">
        <f t="shared" si="0"/>
        <v>1.7148764616205275E-2</v>
      </c>
      <c r="I21" s="96">
        <f>+'Av. San pablo, 47 (Coslada)'!G57</f>
        <v>1633.8</v>
      </c>
      <c r="J21" s="96">
        <f>+'Av. San pablo, 47 (Coslada)'!G456</f>
        <v>11329.649999999934</v>
      </c>
      <c r="K21" s="98">
        <f t="shared" si="1"/>
        <v>13376.740000000069</v>
      </c>
      <c r="L21" s="142">
        <f t="shared" si="2"/>
        <v>0.50784523574051921</v>
      </c>
      <c r="M21" s="137">
        <v>0</v>
      </c>
      <c r="N21" s="134">
        <f>+H21*'Gastos indirectos'!$Q$32</f>
        <v>3775.0084867961777</v>
      </c>
      <c r="O21" s="96">
        <f t="shared" si="3"/>
        <v>9601.7315132038912</v>
      </c>
      <c r="P21" s="141">
        <f t="shared" si="4"/>
        <v>0.36452780003499941</v>
      </c>
      <c r="Q21" s="152" t="str">
        <f ca="1">+'Av. San pablo, 47 (Coslada)'!D20</f>
        <v>100%</v>
      </c>
    </row>
    <row r="22" spans="1:17" x14ac:dyDescent="0.4">
      <c r="A22" s="111" t="s">
        <v>925</v>
      </c>
      <c r="B22" s="95" t="s">
        <v>427</v>
      </c>
      <c r="C22" s="95"/>
      <c r="D22" s="95" t="str">
        <f>+'C. Napoles, 10'!C4</f>
        <v>OBRA Y DECORACIONES YUGO SL</v>
      </c>
      <c r="E22" s="95" t="s">
        <v>740</v>
      </c>
      <c r="F22" s="122" t="str">
        <f>+'C. Napoles, 10'!C6</f>
        <v>C. NAPOLES, 10</v>
      </c>
      <c r="G22" s="131">
        <f>+'C. Napoles, 10'!G40</f>
        <v>10285.799999999999</v>
      </c>
      <c r="H22" s="97">
        <f t="shared" si="0"/>
        <v>6.6965638095003938E-3</v>
      </c>
      <c r="I22" s="96">
        <f>+'C. Napoles, 10'!G48</f>
        <v>0</v>
      </c>
      <c r="J22" s="96">
        <f>+'C. Napoles, 10'!G183</f>
        <v>4758.0699999999961</v>
      </c>
      <c r="K22" s="98">
        <f t="shared" si="1"/>
        <v>5527.7300000000032</v>
      </c>
      <c r="L22" s="99">
        <f t="shared" si="2"/>
        <v>0.53741371599681154</v>
      </c>
      <c r="M22" s="137">
        <v>0</v>
      </c>
      <c r="N22" s="134">
        <f>+H22*'Gastos indirectos'!$Q$32</f>
        <v>1474.1344801798361</v>
      </c>
      <c r="O22" s="96">
        <f t="shared" si="3"/>
        <v>4053.5955198201673</v>
      </c>
      <c r="P22" s="114">
        <f t="shared" si="4"/>
        <v>0.39409628029129162</v>
      </c>
      <c r="Q22" s="152" t="str">
        <f ca="1">+'C. Napoles, 10'!D20</f>
        <v>100%</v>
      </c>
    </row>
    <row r="23" spans="1:17" x14ac:dyDescent="0.4">
      <c r="A23" s="111" t="s">
        <v>925</v>
      </c>
      <c r="B23" s="111" t="s">
        <v>427</v>
      </c>
      <c r="C23" s="111"/>
      <c r="D23" s="111" t="str">
        <f>+'C. Armengual de la mota, 26'!C4</f>
        <v>EDIAR, S.A</v>
      </c>
      <c r="E23" s="95" t="s">
        <v>740</v>
      </c>
      <c r="F23" s="132" t="str">
        <f>+'C. Armengual de la mota, 26'!C6</f>
        <v>C. ARMENGUAL DE LA MOTA, 26</v>
      </c>
      <c r="G23" s="133">
        <f>+'C. Armengual de la mota, 26'!G37</f>
        <v>285</v>
      </c>
      <c r="H23" s="97">
        <f t="shared" si="0"/>
        <v>1.8554907597927359E-4</v>
      </c>
      <c r="I23" s="101">
        <f>+'C. Armengual de la mota, 26'!G46</f>
        <v>0</v>
      </c>
      <c r="J23" s="101">
        <f>+'C. Armengual de la mota, 26'!G56</f>
        <v>158.27000000000001</v>
      </c>
      <c r="K23" s="98">
        <f t="shared" si="1"/>
        <v>126.72999999999999</v>
      </c>
      <c r="L23" s="99">
        <f t="shared" si="2"/>
        <v>0.44466666666666665</v>
      </c>
      <c r="M23" s="137">
        <v>0</v>
      </c>
      <c r="N23" s="134">
        <f>+H23*'Gastos indirectos'!$Q$32</f>
        <v>40.845469176073159</v>
      </c>
      <c r="O23" s="96">
        <f t="shared" si="3"/>
        <v>85.884530823926838</v>
      </c>
      <c r="P23" s="114">
        <f t="shared" si="4"/>
        <v>0.3013492309611468</v>
      </c>
      <c r="Q23" s="151">
        <f>+'C. Armengual de la mota, 26'!D20</f>
        <v>1</v>
      </c>
    </row>
    <row r="24" spans="1:17" x14ac:dyDescent="0.4">
      <c r="A24" s="111" t="s">
        <v>925</v>
      </c>
      <c r="B24" s="111" t="s">
        <v>427</v>
      </c>
      <c r="C24" s="111"/>
      <c r="D24" s="111" t="str">
        <f>+'AV. Los Madroños, 54'!C4</f>
        <v>PROJECT WORK, T&amp;A, S.L.</v>
      </c>
      <c r="E24" s="95" t="s">
        <v>740</v>
      </c>
      <c r="F24" s="132" t="str">
        <f>+'AV. Los Madroños, 54'!C6</f>
        <v>AV. LOS MADROÑOS, 54</v>
      </c>
      <c r="G24" s="133">
        <f>+'AV. Los Madroños, 54'!G39</f>
        <v>280</v>
      </c>
      <c r="H24" s="97">
        <f t="shared" si="0"/>
        <v>1.8229382903226879E-4</v>
      </c>
      <c r="I24" s="101">
        <f>+'AV. Los Madroños, 54'!G47</f>
        <v>0</v>
      </c>
      <c r="J24" s="101">
        <f>+'AV. Los Madroños, 54'!G59</f>
        <v>130</v>
      </c>
      <c r="K24" s="98">
        <f t="shared" si="1"/>
        <v>150</v>
      </c>
      <c r="L24" s="99">
        <f t="shared" si="2"/>
        <v>0.5357142857142857</v>
      </c>
      <c r="M24" s="139">
        <v>0</v>
      </c>
      <c r="N24" s="134">
        <f>+H24*'Gastos indirectos'!$Q$32</f>
        <v>40.128881997545562</v>
      </c>
      <c r="O24" s="96">
        <f t="shared" si="3"/>
        <v>109.87111800245444</v>
      </c>
      <c r="P24" s="114">
        <f t="shared" si="4"/>
        <v>0.39239685000876584</v>
      </c>
      <c r="Q24" s="151">
        <f>+'AV. Los Madroños, 54'!D20</f>
        <v>1</v>
      </c>
    </row>
    <row r="25" spans="1:17" x14ac:dyDescent="0.4">
      <c r="A25" s="111" t="s">
        <v>925</v>
      </c>
      <c r="B25" s="111" t="s">
        <v>427</v>
      </c>
      <c r="C25" s="111"/>
      <c r="D25" s="111" t="str">
        <f>+'C. La Granja, 6'!C4</f>
        <v>PROJECT WORK, T&amp;A, S.L.</v>
      </c>
      <c r="E25" s="95" t="s">
        <v>740</v>
      </c>
      <c r="F25" s="132" t="str">
        <f>+'C. La Granja, 6'!C6</f>
        <v>C. LA GRANJA, 6</v>
      </c>
      <c r="G25" s="133">
        <f>+'C. La Granja, 6'!G40</f>
        <v>640</v>
      </c>
      <c r="H25" s="97">
        <f t="shared" si="0"/>
        <v>4.1667160921661441E-4</v>
      </c>
      <c r="I25" s="101">
        <f>+'C. La Granja, 6'!G47</f>
        <v>0</v>
      </c>
      <c r="J25" s="101">
        <f>+'C. La Granja, 6'!G64</f>
        <v>260</v>
      </c>
      <c r="K25" s="98">
        <f t="shared" si="1"/>
        <v>380</v>
      </c>
      <c r="L25" s="99">
        <f t="shared" si="2"/>
        <v>0.59375</v>
      </c>
      <c r="M25" s="139">
        <v>0</v>
      </c>
      <c r="N25" s="134">
        <f>+H25*'Gastos indirectos'!$Q$32</f>
        <v>91.723158851532716</v>
      </c>
      <c r="O25" s="96">
        <f t="shared" si="3"/>
        <v>288.27684114846727</v>
      </c>
      <c r="P25" s="114">
        <f t="shared" si="4"/>
        <v>0.45043256429448009</v>
      </c>
      <c r="Q25" s="151">
        <f>+'C. La Granja, 6'!D20</f>
        <v>1</v>
      </c>
    </row>
    <row r="26" spans="1:17" x14ac:dyDescent="0.4">
      <c r="A26" s="111" t="s">
        <v>925</v>
      </c>
      <c r="B26" s="111" t="s">
        <v>427</v>
      </c>
      <c r="C26" s="111"/>
      <c r="D26" s="111" t="str">
        <f>+'C.C. Ruta de la plata'!C4</f>
        <v>INDIBU CONSTRUCCIONES, S.L.U.</v>
      </c>
      <c r="E26" s="95" t="s">
        <v>740</v>
      </c>
      <c r="F26" s="132" t="str">
        <f>+'C.C. Ruta de la plata'!C6</f>
        <v>C.C. RUTA DE LA PLATA</v>
      </c>
      <c r="G26" s="133">
        <f>+'C.C. Ruta de la plata'!G40</f>
        <v>630</v>
      </c>
      <c r="H26" s="97">
        <f t="shared" si="0"/>
        <v>4.101611153226048E-4</v>
      </c>
      <c r="I26" s="101">
        <f>+'C.C. Ruta de la plata'!G47</f>
        <v>0</v>
      </c>
      <c r="J26" s="101">
        <f>+'C.C. Ruta de la plata'!G58</f>
        <v>227.54999999999998</v>
      </c>
      <c r="K26" s="98">
        <f t="shared" si="1"/>
        <v>402.45000000000005</v>
      </c>
      <c r="L26" s="99">
        <f t="shared" si="2"/>
        <v>0.63880952380952383</v>
      </c>
      <c r="M26" s="139">
        <v>0</v>
      </c>
      <c r="N26" s="134">
        <f>+H26*'Gastos indirectos'!$Q$32</f>
        <v>90.289984494477508</v>
      </c>
      <c r="O26" s="96">
        <f t="shared" si="3"/>
        <v>312.16001550552255</v>
      </c>
      <c r="P26" s="114">
        <f t="shared" si="4"/>
        <v>0.49549208810400402</v>
      </c>
      <c r="Q26" s="151">
        <f>+'C.C. Ruta de la plata'!D20</f>
        <v>1</v>
      </c>
    </row>
    <row r="27" spans="1:17" x14ac:dyDescent="0.4">
      <c r="A27" s="111" t="s">
        <v>926</v>
      </c>
      <c r="B27" s="111" t="s">
        <v>427</v>
      </c>
      <c r="C27" s="111"/>
      <c r="D27" s="111" t="str">
        <f>+'C. Intergolf, 8'!C4</f>
        <v>PROJECT WORK, T&amp;A, S.L.</v>
      </c>
      <c r="E27" s="95" t="s">
        <v>740</v>
      </c>
      <c r="F27" s="132" t="str">
        <f>+'C. Intergolf, 8'!C6</f>
        <v>C. INTERGOLF, 8</v>
      </c>
      <c r="G27" s="133">
        <f>+'C. Intergolf, 8'!G41</f>
        <v>336</v>
      </c>
      <c r="H27" s="97">
        <f t="shared" si="0"/>
        <v>2.1875259483872256E-4</v>
      </c>
      <c r="I27" s="101">
        <f>+'C. Intergolf, 8'!G48</f>
        <v>0</v>
      </c>
      <c r="J27" s="101">
        <f>+'C. Intergolf, 8'!G61</f>
        <v>156</v>
      </c>
      <c r="K27" s="98">
        <f t="shared" si="1"/>
        <v>180</v>
      </c>
      <c r="L27" s="99">
        <f t="shared" si="2"/>
        <v>0.5357142857142857</v>
      </c>
      <c r="M27" s="139">
        <v>0</v>
      </c>
      <c r="N27" s="134">
        <f>+H27*'Gastos indirectos'!$Q$32</f>
        <v>48.154658397054675</v>
      </c>
      <c r="O27" s="96">
        <f t="shared" si="3"/>
        <v>131.84534160294533</v>
      </c>
      <c r="P27" s="114">
        <f t="shared" si="4"/>
        <v>0.39239685000876584</v>
      </c>
      <c r="Q27" s="151">
        <f>+'C. Intergolf, 8'!D20</f>
        <v>0.5</v>
      </c>
    </row>
    <row r="28" spans="1:17" x14ac:dyDescent="0.4">
      <c r="A28" s="111" t="s">
        <v>926</v>
      </c>
      <c r="B28" s="111" t="s">
        <v>427</v>
      </c>
      <c r="C28" s="111"/>
      <c r="D28" s="111" t="str">
        <f>+'C. Principe de vergara, 31'!C4</f>
        <v>PROJECT WORK, T&amp;A, S.L.</v>
      </c>
      <c r="E28" s="95" t="s">
        <v>740</v>
      </c>
      <c r="F28" s="132" t="str">
        <f>+'C. Principe de vergara, 31'!C6</f>
        <v>C. PRINCIPE DE VERGARA, 31</v>
      </c>
      <c r="G28" s="133">
        <f>+'C. Principe de vergara, 31'!G46</f>
        <v>24115</v>
      </c>
      <c r="H28" s="97">
        <f t="shared" si="0"/>
        <v>1.5700056025404151E-2</v>
      </c>
      <c r="I28" s="101">
        <f>+'C. Principe de vergara, 31'!G53</f>
        <v>0</v>
      </c>
      <c r="J28" s="101">
        <f>+'C. Principe de vergara, 31'!G454</f>
        <v>10474.75</v>
      </c>
      <c r="K28" s="98">
        <f t="shared" si="1"/>
        <v>13640.25</v>
      </c>
      <c r="L28" s="99">
        <f t="shared" si="2"/>
        <v>0.56563342318059295</v>
      </c>
      <c r="M28" s="139">
        <v>0</v>
      </c>
      <c r="N28" s="134">
        <f>+H28*'Gastos indirectos'!$Q$32</f>
        <v>3456.0999620386119</v>
      </c>
      <c r="O28" s="96">
        <f t="shared" si="3"/>
        <v>10184.150037961388</v>
      </c>
      <c r="P28" s="114">
        <f t="shared" si="4"/>
        <v>0.4223159874750731</v>
      </c>
      <c r="Q28" s="151">
        <f>+'C. Principe de vergara, 31'!D20</f>
        <v>0.5</v>
      </c>
    </row>
    <row r="29" spans="1:17" x14ac:dyDescent="0.4">
      <c r="A29" s="111" t="s">
        <v>925</v>
      </c>
      <c r="B29" s="111" t="s">
        <v>427</v>
      </c>
      <c r="C29" s="111"/>
      <c r="D29" s="111" t="str">
        <f>+'C. Aracena, 4'!C4</f>
        <v>PROJECT WORK, T&amp;A, S.L.</v>
      </c>
      <c r="E29" s="95" t="s">
        <v>740</v>
      </c>
      <c r="F29" s="132" t="str">
        <f>+'C. Aracena, 4'!C6</f>
        <v>C. ARACENA, 4</v>
      </c>
      <c r="G29" s="133">
        <f>+'C. Aracena, 4'!G39</f>
        <v>560</v>
      </c>
      <c r="H29" s="97">
        <f t="shared" si="0"/>
        <v>3.6458765806453758E-4</v>
      </c>
      <c r="I29" s="101">
        <f>+'C. Aracena, 4'!G46</f>
        <v>0</v>
      </c>
      <c r="J29" s="101">
        <f>+'C. Aracena, 4'!G63</f>
        <v>260</v>
      </c>
      <c r="K29" s="98">
        <f t="shared" si="1"/>
        <v>300</v>
      </c>
      <c r="L29" s="99">
        <f t="shared" si="2"/>
        <v>0.5357142857142857</v>
      </c>
      <c r="M29" s="139">
        <v>0</v>
      </c>
      <c r="N29" s="134">
        <f>+H29*'Gastos indirectos'!$Q$32</f>
        <v>80.257763995091125</v>
      </c>
      <c r="O29" s="96">
        <f t="shared" si="3"/>
        <v>219.74223600490888</v>
      </c>
      <c r="P29" s="114">
        <f t="shared" si="4"/>
        <v>0.39239685000876584</v>
      </c>
      <c r="Q29" s="151">
        <f>+'C. Aracena, 4'!D20</f>
        <v>1</v>
      </c>
    </row>
    <row r="30" spans="1:17" x14ac:dyDescent="0.4">
      <c r="A30" s="111" t="s">
        <v>926</v>
      </c>
      <c r="B30" s="111" t="s">
        <v>427</v>
      </c>
      <c r="C30" s="111"/>
      <c r="D30" s="111" t="str">
        <f>+'C. Callejon barca guarranque'!C4</f>
        <v>INDIBU CONSTRUCCIONES, S.L.U.</v>
      </c>
      <c r="E30" s="95" t="s">
        <v>740</v>
      </c>
      <c r="F30" s="132" t="str">
        <f>+'C. Callejon barca guarranque'!C6</f>
        <v>C. CALLEJON BARCA GUARRANQUE</v>
      </c>
      <c r="G30" s="133">
        <f>+'C. Callejon barca guarranque'!G42</f>
        <v>720</v>
      </c>
      <c r="H30" s="97">
        <f t="shared" si="0"/>
        <v>4.6875556036869118E-4</v>
      </c>
      <c r="I30" s="101">
        <f>+'C. Callejon barca guarranque'!G49</f>
        <v>0</v>
      </c>
      <c r="J30" s="101">
        <f>+'C. Callejon barca guarranque'!G65</f>
        <v>372.96</v>
      </c>
      <c r="K30" s="98">
        <f t="shared" si="1"/>
        <v>347.04</v>
      </c>
      <c r="L30" s="99">
        <f t="shared" si="2"/>
        <v>0.48200000000000004</v>
      </c>
      <c r="M30" s="139">
        <v>0</v>
      </c>
      <c r="N30" s="134">
        <f>+H30*'Gastos indirectos'!$Q$32</f>
        <v>103.18855370797429</v>
      </c>
      <c r="O30" s="96">
        <f t="shared" si="3"/>
        <v>243.85144629202574</v>
      </c>
      <c r="P30" s="181">
        <f t="shared" si="4"/>
        <v>0.33868256429448018</v>
      </c>
      <c r="Q30" s="151">
        <f>+'C. Callejon barca guarranque'!D20</f>
        <v>0.5</v>
      </c>
    </row>
    <row r="31" spans="1:17" x14ac:dyDescent="0.4">
      <c r="A31" s="111" t="s">
        <v>926</v>
      </c>
      <c r="B31" s="111" t="s">
        <v>427</v>
      </c>
      <c r="C31" s="111"/>
      <c r="D31" s="111" t="str">
        <f>+'C. Fuencarral, 101'!C4</f>
        <v>INPADICONS, S.LU</v>
      </c>
      <c r="E31" s="95" t="s">
        <v>740</v>
      </c>
      <c r="F31" s="132" t="str">
        <f>+'C. Fuencarral, 101'!C6</f>
        <v>C. FUENCARRAL, 101</v>
      </c>
      <c r="G31" s="133">
        <f>+'C. Fuencarral, 101'!G44</f>
        <v>8656.5</v>
      </c>
      <c r="H31" s="97">
        <f t="shared" si="0"/>
        <v>5.6358090393494103E-3</v>
      </c>
      <c r="I31" s="101">
        <f>+'C. Fuencarral, 101'!G51</f>
        <v>0</v>
      </c>
      <c r="J31" s="101">
        <f>+'C. Fuencarral, 101'!G190</f>
        <v>3782.9250000000029</v>
      </c>
      <c r="K31" s="98">
        <f t="shared" si="1"/>
        <v>4873.5749999999971</v>
      </c>
      <c r="L31" s="99">
        <f t="shared" si="2"/>
        <v>0.56299601455553594</v>
      </c>
      <c r="M31" s="139">
        <v>0</v>
      </c>
      <c r="N31" s="134">
        <f>+H31*'Gastos indirectos'!$Q$32</f>
        <v>1240.6273821848326</v>
      </c>
      <c r="O31" s="96">
        <f t="shared" si="3"/>
        <v>3632.9476178151644</v>
      </c>
      <c r="P31" s="114">
        <f t="shared" si="4"/>
        <v>0.41967857885001608</v>
      </c>
      <c r="Q31" s="151">
        <f>+'C. Fuencarral, 101'!D20</f>
        <v>0.5</v>
      </c>
    </row>
    <row r="32" spans="1:17" x14ac:dyDescent="0.4">
      <c r="A32" s="111" t="s">
        <v>926</v>
      </c>
      <c r="B32" s="111" t="s">
        <v>427</v>
      </c>
      <c r="C32" s="111"/>
      <c r="D32" s="111" t="str">
        <f>+'C. Canalejas, 15'!C4</f>
        <v>EDIAR, S.L.</v>
      </c>
      <c r="E32" s="95" t="s">
        <v>740</v>
      </c>
      <c r="F32" s="132" t="str">
        <f>+'C. Canalejas, 15'!C6</f>
        <v>C. CANALEJAS, 15</v>
      </c>
      <c r="G32" s="133">
        <f>+'C. Canalejas, 15'!G43</f>
        <v>7117.5</v>
      </c>
      <c r="H32" s="97">
        <f t="shared" si="0"/>
        <v>4.633844029061333E-3</v>
      </c>
      <c r="I32" s="101">
        <f>+'C. Canalejas, 15'!G50</f>
        <v>0</v>
      </c>
      <c r="J32" s="101">
        <f>+'C. Canalejas, 15'!G176</f>
        <v>3054.870000000004</v>
      </c>
      <c r="K32" s="98">
        <f t="shared" si="1"/>
        <v>4062.629999999996</v>
      </c>
      <c r="L32" s="99">
        <f t="shared" si="2"/>
        <v>0.57079452054794466</v>
      </c>
      <c r="M32" s="139">
        <v>0</v>
      </c>
      <c r="N32" s="134">
        <f>+H32*'Gastos indirectos'!$Q$32</f>
        <v>1020.0618486340377</v>
      </c>
      <c r="O32" s="96">
        <f t="shared" si="3"/>
        <v>3042.5681513659583</v>
      </c>
      <c r="P32" s="114">
        <f t="shared" si="4"/>
        <v>0.42747708484242475</v>
      </c>
      <c r="Q32" s="151">
        <f>+'C. Canalejas, 15'!D20</f>
        <v>0.5</v>
      </c>
    </row>
    <row r="33" spans="1:17" x14ac:dyDescent="0.4">
      <c r="A33" s="111" t="s">
        <v>926</v>
      </c>
      <c r="B33" s="111" t="s">
        <v>427</v>
      </c>
      <c r="C33" s="111"/>
      <c r="D33" s="111" t="str">
        <f>+'C. Serrano, 45'!C4</f>
        <v>EDIAR, S.L.</v>
      </c>
      <c r="E33" s="95" t="s">
        <v>740</v>
      </c>
      <c r="F33" s="132" t="str">
        <f>+'C. Serrano, 45'!C6</f>
        <v>C. SERRANO, 45</v>
      </c>
      <c r="G33" s="133">
        <f>+'C. Serrano, 45'!G47</f>
        <v>56719</v>
      </c>
      <c r="H33" s="97">
        <f t="shared" si="0"/>
        <v>3.6926870317433053E-2</v>
      </c>
      <c r="I33" s="101">
        <f>+'C. Serrano, 45'!G54</f>
        <v>0</v>
      </c>
      <c r="J33" s="101">
        <f>+'C. Serrano, 45'!G895</f>
        <v>24643.310000000009</v>
      </c>
      <c r="K33" s="98">
        <f t="shared" si="1"/>
        <v>32075.689999999991</v>
      </c>
      <c r="L33" s="99">
        <f t="shared" si="2"/>
        <v>0.56551931451541793</v>
      </c>
      <c r="M33" s="139">
        <v>0</v>
      </c>
      <c r="N33" s="134">
        <f>+H33*'Gastos indirectos'!$Q$32</f>
        <v>8128.8216357813817</v>
      </c>
      <c r="O33" s="96">
        <f t="shared" si="3"/>
        <v>23946.868364218608</v>
      </c>
      <c r="P33" s="141">
        <f t="shared" si="4"/>
        <v>0.42220187880989807</v>
      </c>
      <c r="Q33" s="151">
        <f>+'C. Serrano, 45'!D20</f>
        <v>0.5</v>
      </c>
    </row>
    <row r="34" spans="1:17" x14ac:dyDescent="0.4">
      <c r="A34" s="111" t="s">
        <v>925</v>
      </c>
      <c r="B34" s="111" t="s">
        <v>427</v>
      </c>
      <c r="C34" s="111"/>
      <c r="D34" s="111" t="str">
        <f>+'C. Libertad, 89'!C4</f>
        <v>PROJECT WORK, T&amp;A, S.L.</v>
      </c>
      <c r="E34" s="95" t="s">
        <v>740</v>
      </c>
      <c r="F34" s="132" t="str">
        <f>+'C. Libertad, 89'!C6</f>
        <v>C. LIBERTAD, 89</v>
      </c>
      <c r="G34" s="133">
        <f>+'C. Libertad, 89'!G41</f>
        <v>560</v>
      </c>
      <c r="H34" s="97">
        <f t="shared" ref="H34:H65" si="5">+G34/$G$116</f>
        <v>3.6458765806453758E-4</v>
      </c>
      <c r="I34" s="101">
        <f>+'C. Libertad, 89'!G48</f>
        <v>0</v>
      </c>
      <c r="J34" s="101">
        <f>+'C. Libertad, 89'!G65</f>
        <v>260</v>
      </c>
      <c r="K34" s="98">
        <f t="shared" ref="K34:K73" si="6">+G34-I34-J34</f>
        <v>300</v>
      </c>
      <c r="L34" s="99">
        <f t="shared" ref="L34:L73" si="7">+K34/G34</f>
        <v>0.5357142857142857</v>
      </c>
      <c r="M34" s="139">
        <v>0</v>
      </c>
      <c r="N34" s="134">
        <f>+H34*'Gastos indirectos'!$Q$32</f>
        <v>80.257763995091125</v>
      </c>
      <c r="O34" s="96">
        <f t="shared" ref="O34:O73" si="8">+K34-M34-N34</f>
        <v>219.74223600490888</v>
      </c>
      <c r="P34" s="114">
        <f t="shared" ref="P34:P73" si="9">+O34/G34</f>
        <v>0.39239685000876584</v>
      </c>
      <c r="Q34" s="151">
        <f>+'C. Libertad, 89'!D20</f>
        <v>1</v>
      </c>
    </row>
    <row r="35" spans="1:17" x14ac:dyDescent="0.4">
      <c r="A35" s="111" t="s">
        <v>926</v>
      </c>
      <c r="B35" s="111" t="s">
        <v>427</v>
      </c>
      <c r="C35" s="111"/>
      <c r="D35" s="111" t="str">
        <f>+'Avd. San Isidro Labrador'!C4</f>
        <v>NAVES Y PARQUES INDUSTRIALES, S.A.</v>
      </c>
      <c r="E35" s="95" t="s">
        <v>740</v>
      </c>
      <c r="F35" s="132" t="str">
        <f>+'Avd. San Isidro Labrador'!C6</f>
        <v>AVD. SAN ISIDRO LABRADOR</v>
      </c>
      <c r="G35" s="101">
        <f>+'Avd. San Isidro Labrador'!G47</f>
        <v>48157</v>
      </c>
      <c r="H35" s="97">
        <f t="shared" si="5"/>
        <v>3.1352585445382032E-2</v>
      </c>
      <c r="I35" s="101">
        <f>+'Avd. San Isidro Labrador'!G54</f>
        <v>0</v>
      </c>
      <c r="J35" s="101">
        <f>+'Avd. San Isidro Labrador'!G625</f>
        <v>19141.510000000028</v>
      </c>
      <c r="K35" s="98">
        <f t="shared" si="6"/>
        <v>29015.489999999972</v>
      </c>
      <c r="L35" s="99">
        <f t="shared" si="7"/>
        <v>0.60251863695828167</v>
      </c>
      <c r="M35" s="139">
        <v>0</v>
      </c>
      <c r="N35" s="134">
        <f>+H35*'Gastos indirectos'!$Q$32</f>
        <v>6901.7377512707208</v>
      </c>
      <c r="O35" s="96">
        <f t="shared" si="8"/>
        <v>22113.752248729252</v>
      </c>
      <c r="P35" s="114">
        <f t="shared" si="9"/>
        <v>0.45920120125276181</v>
      </c>
      <c r="Q35" s="151">
        <f>+'Avd. San Isidro Labrador'!D20</f>
        <v>1</v>
      </c>
    </row>
    <row r="36" spans="1:17" x14ac:dyDescent="0.4">
      <c r="A36" s="111" t="s">
        <v>926</v>
      </c>
      <c r="B36" s="111" t="s">
        <v>427</v>
      </c>
      <c r="C36" s="111"/>
      <c r="D36" s="111" t="str">
        <f>+'Avd. de la Paz'!C4</f>
        <v>EDIAR, S.L.</v>
      </c>
      <c r="E36" s="95" t="s">
        <v>740</v>
      </c>
      <c r="F36" s="132" t="str">
        <f>+'Avd. de la Paz'!C6</f>
        <v>AVD. DE LA PAZ</v>
      </c>
      <c r="G36" s="101">
        <f>+'Avd. de la Paz'!G41</f>
        <v>540</v>
      </c>
      <c r="H36" s="97">
        <f t="shared" si="5"/>
        <v>3.5156667027651841E-4</v>
      </c>
      <c r="I36" s="101">
        <f>+'Avd. de la Paz'!G48</f>
        <v>0</v>
      </c>
      <c r="J36" s="101">
        <f>+'Avd. de la Paz'!G59</f>
        <v>186.48000000000002</v>
      </c>
      <c r="K36" s="98">
        <f t="shared" si="6"/>
        <v>353.52</v>
      </c>
      <c r="L36" s="99">
        <f t="shared" si="7"/>
        <v>0.65466666666666662</v>
      </c>
      <c r="M36" s="139">
        <v>0</v>
      </c>
      <c r="N36" s="134">
        <f>+H36*'Gastos indirectos'!$Q$32</f>
        <v>77.391415280980723</v>
      </c>
      <c r="O36" s="96">
        <f t="shared" si="8"/>
        <v>276.12858471901927</v>
      </c>
      <c r="P36" s="114">
        <f t="shared" si="9"/>
        <v>0.51134923096114682</v>
      </c>
      <c r="Q36" s="151">
        <v>0.5</v>
      </c>
    </row>
    <row r="37" spans="1:17" x14ac:dyDescent="0.4">
      <c r="A37" s="111" t="s">
        <v>926</v>
      </c>
      <c r="B37" s="111" t="s">
        <v>427</v>
      </c>
      <c r="C37" s="111"/>
      <c r="D37" s="111" t="str">
        <f>+'Sierra de Bullones 6'!C4</f>
        <v>EDIAR, S.L.</v>
      </c>
      <c r="E37" s="95" t="s">
        <v>740</v>
      </c>
      <c r="F37" s="132" t="str">
        <f>+'Sierra de Bullones 6'!C6</f>
        <v>SIERRA DE BULLONES 6</v>
      </c>
      <c r="G37" s="101">
        <f>+'Sierra de Bullones 6'!G45</f>
        <v>22645.9</v>
      </c>
      <c r="H37" s="97">
        <f t="shared" si="5"/>
        <v>1.4743599367435202E-2</v>
      </c>
      <c r="I37" s="101">
        <f>+'Sierra de Bullones 6'!G52</f>
        <v>0</v>
      </c>
      <c r="J37" s="101">
        <f>+'Sierra de Bullones 6'!G400</f>
        <v>9589.0399999999918</v>
      </c>
      <c r="K37" s="98">
        <f t="shared" si="6"/>
        <v>13056.86000000001</v>
      </c>
      <c r="L37" s="99">
        <f t="shared" si="7"/>
        <v>0.57656617754207207</v>
      </c>
      <c r="M37" s="139">
        <v>0</v>
      </c>
      <c r="N37" s="134">
        <f>+H37*'Gastos indirectos'!$Q$32</f>
        <v>3245.5523172436328</v>
      </c>
      <c r="O37" s="96">
        <f t="shared" si="8"/>
        <v>9811.3076827563764</v>
      </c>
      <c r="P37" s="114">
        <f t="shared" si="9"/>
        <v>0.4332487418365521</v>
      </c>
      <c r="Q37" s="151">
        <v>0.5</v>
      </c>
    </row>
    <row r="38" spans="1:17" x14ac:dyDescent="0.4">
      <c r="A38" s="111" t="s">
        <v>926</v>
      </c>
      <c r="B38" s="111" t="s">
        <v>427</v>
      </c>
      <c r="C38" s="111"/>
      <c r="D38" s="111" t="str">
        <f>+'Rioturbio 101'!C4</f>
        <v>PROJECT WORK T&amp;A, S.L.</v>
      </c>
      <c r="E38" s="95" t="s">
        <v>740</v>
      </c>
      <c r="F38" s="132" t="str">
        <f>+'Rioturbio 101'!C6</f>
        <v>RIOTURBIO 101</v>
      </c>
      <c r="G38" s="101">
        <f>+'Rioturbio 101'!G41</f>
        <v>896</v>
      </c>
      <c r="H38" s="97">
        <f t="shared" si="5"/>
        <v>5.8334025290326019E-4</v>
      </c>
      <c r="I38" s="101">
        <f>+'Rioturbio 101'!G48</f>
        <v>0</v>
      </c>
      <c r="J38" s="101">
        <f>+'Rioturbio 101'!G71</f>
        <v>416</v>
      </c>
      <c r="K38" s="98">
        <f t="shared" si="6"/>
        <v>480</v>
      </c>
      <c r="L38" s="99">
        <f t="shared" si="7"/>
        <v>0.5357142857142857</v>
      </c>
      <c r="M38" s="139">
        <v>0</v>
      </c>
      <c r="N38" s="134">
        <f>+H38*'Gastos indirectos'!$Q$32</f>
        <v>128.4124223921458</v>
      </c>
      <c r="O38" s="96">
        <f t="shared" si="8"/>
        <v>351.5875776078542</v>
      </c>
      <c r="P38" s="114">
        <f t="shared" si="9"/>
        <v>0.39239685000876584</v>
      </c>
      <c r="Q38" s="151">
        <v>0.5</v>
      </c>
    </row>
    <row r="39" spans="1:17" x14ac:dyDescent="0.4">
      <c r="A39" s="111" t="s">
        <v>926</v>
      </c>
      <c r="B39" s="111" t="s">
        <v>427</v>
      </c>
      <c r="C39" s="111"/>
      <c r="D39" s="111" t="str">
        <f>+'Andarrios, 22'!C4</f>
        <v>PROJECT WORK T&amp;A, S.L.</v>
      </c>
      <c r="E39" s="95" t="s">
        <v>740</v>
      </c>
      <c r="F39" s="132" t="str">
        <f>+'Andarrios, 22'!C6</f>
        <v>ANDARRIOS, 22</v>
      </c>
      <c r="G39" s="101">
        <f>+'Andarrios, 22'!G46</f>
        <v>30036</v>
      </c>
      <c r="H39" s="97">
        <f t="shared" si="5"/>
        <v>1.9554919460047233E-2</v>
      </c>
      <c r="I39" s="101">
        <f>+'Andarrios, 22'!G53</f>
        <v>0</v>
      </c>
      <c r="J39" s="101">
        <f>+'Andarrios, 22'!G482</f>
        <v>15632.649999999967</v>
      </c>
      <c r="K39" s="98">
        <f t="shared" si="6"/>
        <v>14403.350000000033</v>
      </c>
      <c r="L39" s="99">
        <f t="shared" si="7"/>
        <v>0.47953622319882916</v>
      </c>
      <c r="M39" s="139">
        <v>0</v>
      </c>
      <c r="N39" s="134">
        <f>+H39*'Gastos indirectos'!$Q$32</f>
        <v>4304.6824988509943</v>
      </c>
      <c r="O39" s="96">
        <f t="shared" si="8"/>
        <v>10098.667501149039</v>
      </c>
      <c r="P39" s="114">
        <f t="shared" si="9"/>
        <v>0.3362187874933093</v>
      </c>
      <c r="Q39" s="151">
        <v>0.5</v>
      </c>
    </row>
    <row r="40" spans="1:17" x14ac:dyDescent="0.4">
      <c r="A40" s="111" t="s">
        <v>926</v>
      </c>
      <c r="B40" s="111" t="s">
        <v>427</v>
      </c>
      <c r="C40" s="111"/>
      <c r="D40" s="111" t="str">
        <f>+'Santa Mª de la Cabeza, 115'!C4</f>
        <v>PROJECT WORK T&amp;A, S.L.</v>
      </c>
      <c r="E40" s="95" t="s">
        <v>740</v>
      </c>
      <c r="F40" s="132" t="str">
        <f>+'Santa Mª de la Cabeza, 115'!C6</f>
        <v>SANTA Mª DE LA CABEZA, 115</v>
      </c>
      <c r="G40" s="101">
        <f>+'Santa Mª de la Cabeza, 115'!G44</f>
        <v>8705</v>
      </c>
      <c r="H40" s="97">
        <f t="shared" si="5"/>
        <v>5.667384934735357E-3</v>
      </c>
      <c r="I40" s="101">
        <f>+'Santa Mª de la Cabeza, 115'!G51</f>
        <v>0</v>
      </c>
      <c r="J40" s="101">
        <f>+'Santa Mª de la Cabeza, 115'!G188</f>
        <v>4011.9099999999967</v>
      </c>
      <c r="K40" s="98">
        <f t="shared" si="6"/>
        <v>4693.0900000000038</v>
      </c>
      <c r="L40" s="99">
        <f t="shared" si="7"/>
        <v>0.53912578977599124</v>
      </c>
      <c r="M40" s="139">
        <v>0</v>
      </c>
      <c r="N40" s="134">
        <f>+H40*'Gastos indirectos'!$Q$32</f>
        <v>1247.5782778165506</v>
      </c>
      <c r="O40" s="96">
        <f t="shared" si="8"/>
        <v>3445.5117221834535</v>
      </c>
      <c r="P40" s="114">
        <f t="shared" si="9"/>
        <v>0.39580835407047138</v>
      </c>
      <c r="Q40" s="244">
        <f>+'Santa Mª de la Cabeza, 115'!D20</f>
        <v>1</v>
      </c>
    </row>
    <row r="41" spans="1:17" x14ac:dyDescent="0.4">
      <c r="A41" s="111" t="s">
        <v>926</v>
      </c>
      <c r="B41" s="111" t="s">
        <v>427</v>
      </c>
      <c r="C41" s="111"/>
      <c r="D41" s="111" t="str">
        <f>+'Bravo Murillo, 150'!C4</f>
        <v>PROJECT WORK T&amp;A, S.L.</v>
      </c>
      <c r="E41" s="95" t="s">
        <v>740</v>
      </c>
      <c r="F41" s="132" t="str">
        <f>+'Bravo Murillo, 150'!C6</f>
        <v>BRAVO MURILLO, 150</v>
      </c>
      <c r="G41" s="101">
        <f>+'Bravo Murillo, 150'!G43</f>
        <v>25910</v>
      </c>
      <c r="H41" s="97">
        <f t="shared" si="5"/>
        <v>1.6868689679378875E-2</v>
      </c>
      <c r="I41" s="101">
        <f>+'Bravo Murillo, 150'!G50</f>
        <v>0</v>
      </c>
      <c r="J41" s="101">
        <f>+'Bravo Murillo, 150'!G510</f>
        <v>10709.300000000047</v>
      </c>
      <c r="K41" s="98">
        <f t="shared" si="6"/>
        <v>15200.699999999953</v>
      </c>
      <c r="L41" s="99">
        <f t="shared" si="7"/>
        <v>0.58667309918950028</v>
      </c>
      <c r="M41" s="139">
        <v>0</v>
      </c>
      <c r="N41" s="134">
        <f>+H41*'Gastos indirectos'!$Q$32</f>
        <v>3713.3547591300203</v>
      </c>
      <c r="O41" s="96">
        <f t="shared" si="8"/>
        <v>11487.345240869934</v>
      </c>
      <c r="P41" s="114">
        <f t="shared" si="9"/>
        <v>0.44335566348398048</v>
      </c>
      <c r="Q41" s="244">
        <f>+'Bravo Murillo, 150'!D20</f>
        <v>1</v>
      </c>
    </row>
    <row r="42" spans="1:17" x14ac:dyDescent="0.4">
      <c r="A42" s="111" t="s">
        <v>926</v>
      </c>
      <c r="B42" s="111" t="s">
        <v>427</v>
      </c>
      <c r="C42" s="111"/>
      <c r="D42" s="111" t="str">
        <f>+'Lerida 5'!C4</f>
        <v>GLOW UP FACILYTI SEVICES, S.L.</v>
      </c>
      <c r="E42" s="95" t="s">
        <v>740</v>
      </c>
      <c r="F42" s="132" t="str">
        <f>+'Lerida 5'!C6</f>
        <v>LERIDA, 5</v>
      </c>
      <c r="G42" s="101">
        <f>+'Lerida 5'!G42</f>
        <v>2576</v>
      </c>
      <c r="H42" s="97">
        <f t="shared" si="5"/>
        <v>1.6771032270968729E-3</v>
      </c>
      <c r="I42" s="101">
        <f>+'Lerida 5'!G49</f>
        <v>0</v>
      </c>
      <c r="J42" s="101">
        <f>+'Lerida 5'!G92</f>
        <v>904.64999999999952</v>
      </c>
      <c r="K42" s="98">
        <f t="shared" si="6"/>
        <v>1671.3500000000004</v>
      </c>
      <c r="L42" s="99">
        <f t="shared" si="7"/>
        <v>0.64881599378882004</v>
      </c>
      <c r="M42" s="139">
        <v>0</v>
      </c>
      <c r="N42" s="134">
        <f>+H42*'Gastos indirectos'!$Q$32</f>
        <v>369.18571437741917</v>
      </c>
      <c r="O42" s="96">
        <f t="shared" si="8"/>
        <v>1302.1642856225812</v>
      </c>
      <c r="P42" s="114">
        <f t="shared" si="9"/>
        <v>0.50549855808330013</v>
      </c>
      <c r="Q42" s="244">
        <f>+'Lerida 5'!D20</f>
        <v>1</v>
      </c>
    </row>
    <row r="43" spans="1:17" x14ac:dyDescent="0.4">
      <c r="A43" s="111" t="s">
        <v>926</v>
      </c>
      <c r="B43" s="111" t="s">
        <v>427</v>
      </c>
      <c r="C43" s="111"/>
      <c r="D43" s="111" t="str">
        <f>+'Garza, 5'!C4</f>
        <v>PROJECT WORK T&amp;A, S.L.</v>
      </c>
      <c r="E43" s="95" t="s">
        <v>740</v>
      </c>
      <c r="F43" s="132" t="str">
        <f>+'Garza, 5'!C6</f>
        <v>GARZA, 5</v>
      </c>
      <c r="G43" s="101">
        <f>+'Garza, 5'!G42</f>
        <v>240</v>
      </c>
      <c r="H43" s="97">
        <f t="shared" si="5"/>
        <v>1.562518534562304E-4</v>
      </c>
      <c r="I43" s="101">
        <f>+'Garza, 5'!G49</f>
        <v>0</v>
      </c>
      <c r="J43" s="101">
        <f>+'Garza, 5'!G61</f>
        <v>133.28</v>
      </c>
      <c r="K43" s="98">
        <f t="shared" si="6"/>
        <v>106.72</v>
      </c>
      <c r="L43" s="99">
        <f t="shared" si="7"/>
        <v>0.44466666666666665</v>
      </c>
      <c r="M43" s="139">
        <v>0</v>
      </c>
      <c r="N43" s="134">
        <f>+H43*'Gastos indirectos'!$Q$32</f>
        <v>34.396184569324767</v>
      </c>
      <c r="O43" s="96">
        <f t="shared" si="8"/>
        <v>72.323815430675239</v>
      </c>
      <c r="P43" s="114">
        <f t="shared" si="9"/>
        <v>0.30134923096114685</v>
      </c>
      <c r="Q43" s="244">
        <f>+'Garza, 5'!D20</f>
        <v>1</v>
      </c>
    </row>
    <row r="44" spans="1:17" x14ac:dyDescent="0.4">
      <c r="A44" s="111" t="s">
        <v>926</v>
      </c>
      <c r="B44" s="111" t="s">
        <v>427</v>
      </c>
      <c r="C44" s="111"/>
      <c r="D44" s="111" t="str">
        <f>'Orellana 19'!C4</f>
        <v>PROYECT BUILDING OF SPACE</v>
      </c>
      <c r="E44" s="95" t="s">
        <v>740</v>
      </c>
      <c r="F44" s="111" t="str">
        <f>'Orellana 19'!C6</f>
        <v>ORELLANA 19</v>
      </c>
      <c r="G44" s="101">
        <f>+'Orellana 19'!G42</f>
        <v>1844.5</v>
      </c>
      <c r="H44" s="97">
        <f t="shared" si="5"/>
        <v>1.2008605987500708E-3</v>
      </c>
      <c r="I44" s="101">
        <f>+'Orellana 19'!G49</f>
        <v>0</v>
      </c>
      <c r="J44" s="101">
        <f>+'Orellana 19'!G85</f>
        <v>747.85</v>
      </c>
      <c r="K44" s="98">
        <f t="shared" si="6"/>
        <v>1096.6500000000001</v>
      </c>
      <c r="L44" s="99">
        <f t="shared" si="7"/>
        <v>0.59455136893467064</v>
      </c>
      <c r="M44" s="139">
        <v>0</v>
      </c>
      <c r="N44" s="134">
        <f>+H44*'Gastos indirectos'!$Q$32</f>
        <v>264.34901015883139</v>
      </c>
      <c r="O44" s="96">
        <f t="shared" si="8"/>
        <v>832.30098984116876</v>
      </c>
      <c r="P44" s="114">
        <f t="shared" si="9"/>
        <v>0.45123393322915084</v>
      </c>
      <c r="Q44" s="244">
        <f>'Orellana 19'!D20</f>
        <v>1</v>
      </c>
    </row>
    <row r="45" spans="1:17" x14ac:dyDescent="0.4">
      <c r="A45" s="111" t="s">
        <v>926</v>
      </c>
      <c r="B45" s="111" t="s">
        <v>427</v>
      </c>
      <c r="C45" s="111"/>
      <c r="D45" s="111" t="str">
        <f>'Genil 5'!C4</f>
        <v>PROYECT BUILDING OF SPACE</v>
      </c>
      <c r="E45" s="95" t="s">
        <v>740</v>
      </c>
      <c r="F45" s="111" t="str">
        <f>'Genil 5'!C6</f>
        <v>GENIL 5</v>
      </c>
      <c r="G45" s="101">
        <f>'Genil 5'!G42</f>
        <v>1023</v>
      </c>
      <c r="H45" s="97">
        <f t="shared" si="5"/>
        <v>6.6602352535718209E-4</v>
      </c>
      <c r="I45" s="101">
        <f>'Genil 5'!G49</f>
        <v>0</v>
      </c>
      <c r="J45" s="101">
        <f>'Genil 5'!G73</f>
        <v>366.3</v>
      </c>
      <c r="K45" s="98">
        <f t="shared" si="6"/>
        <v>656.7</v>
      </c>
      <c r="L45" s="99">
        <f t="shared" si="7"/>
        <v>0.64193548387096777</v>
      </c>
      <c r="M45" s="139">
        <v>0</v>
      </c>
      <c r="N45" s="134">
        <f>+H45*'Gastos indirectos'!$Q$32</f>
        <v>146.61373672674682</v>
      </c>
      <c r="O45" s="96">
        <f t="shared" si="8"/>
        <v>510.08626327325322</v>
      </c>
      <c r="P45" s="114">
        <f t="shared" si="9"/>
        <v>0.49861804816544791</v>
      </c>
      <c r="Q45" s="244">
        <f>'Genil 5'!D20</f>
        <v>1</v>
      </c>
    </row>
    <row r="46" spans="1:17" x14ac:dyDescent="0.4">
      <c r="A46" s="111" t="s">
        <v>926</v>
      </c>
      <c r="B46" s="111" t="s">
        <v>427</v>
      </c>
      <c r="C46" s="111"/>
      <c r="D46" s="111" t="str">
        <f>'Victor de la Serna 3'!C4</f>
        <v>EDIAR, S.L</v>
      </c>
      <c r="E46" s="95" t="s">
        <v>740</v>
      </c>
      <c r="F46" s="132" t="str">
        <f>'Victor de la Serna 3'!C6</f>
        <v>VICTOR DE LA SERNA 3</v>
      </c>
      <c r="G46" s="101">
        <f>'Victor de la Serna 3'!G44</f>
        <v>21389.8</v>
      </c>
      <c r="H46" s="97">
        <f t="shared" si="5"/>
        <v>1.3925816229408654E-2</v>
      </c>
      <c r="I46" s="101">
        <f>'Victor de la Serna 3'!G51</f>
        <v>0</v>
      </c>
      <c r="J46" s="101">
        <f>'Victor de la Serna 3'!G353</f>
        <v>10834.629999999976</v>
      </c>
      <c r="K46" s="98">
        <f t="shared" si="6"/>
        <v>10555.170000000024</v>
      </c>
      <c r="L46" s="99">
        <f t="shared" si="7"/>
        <v>0.4934674471009558</v>
      </c>
      <c r="M46" s="139">
        <v>0</v>
      </c>
      <c r="N46" s="134">
        <f>+H46*'Gastos indirectos'!$Q$32</f>
        <v>3065.531286253929</v>
      </c>
      <c r="O46" s="96">
        <f t="shared" si="8"/>
        <v>7489.6387137460952</v>
      </c>
      <c r="P46" s="114">
        <f t="shared" si="9"/>
        <v>0.35015001139543594</v>
      </c>
      <c r="Q46" s="244">
        <f>'Victor de la Serna 3'!D20</f>
        <v>1</v>
      </c>
    </row>
    <row r="47" spans="1:17" x14ac:dyDescent="0.4">
      <c r="A47" s="111" t="s">
        <v>926</v>
      </c>
      <c r="B47" s="111" t="s">
        <v>427</v>
      </c>
      <c r="C47" s="111"/>
      <c r="D47" s="111" t="str">
        <f>'Calle Fernan Gonzalez 34'!C4</f>
        <v>ALBEA PROYECTOS Y DESARROLLOS, S.L.L</v>
      </c>
      <c r="E47" s="95" t="s">
        <v>740</v>
      </c>
      <c r="F47" s="132" t="str">
        <f>'Calle Fernan Gonzalez 34'!C6</f>
        <v>CALLE FERNAN GONZALEZ 34</v>
      </c>
      <c r="G47" s="101">
        <f>'Calle Fernan Gonzalez 34'!G44</f>
        <v>0</v>
      </c>
      <c r="H47" s="97">
        <f t="shared" si="5"/>
        <v>0</v>
      </c>
      <c r="I47" s="101">
        <f>'Calle Fernan Gonzalez 34'!G57</f>
        <v>19.47</v>
      </c>
      <c r="J47" s="101">
        <f>'Calle Fernan Gonzalez 34'!G86</f>
        <v>921.13999999999987</v>
      </c>
      <c r="K47" s="98">
        <f t="shared" si="6"/>
        <v>-940.6099999999999</v>
      </c>
      <c r="L47" s="99" t="e">
        <f t="shared" si="7"/>
        <v>#DIV/0!</v>
      </c>
      <c r="M47" s="139">
        <v>0</v>
      </c>
      <c r="N47" s="134">
        <f>+H47*'Gastos indirectos'!$Q$32</f>
        <v>0</v>
      </c>
      <c r="O47" s="96">
        <f t="shared" ref="O47" si="10">+K47-M47-N47</f>
        <v>-940.6099999999999</v>
      </c>
      <c r="P47" s="114" t="e">
        <f t="shared" ref="P47" si="11">+O47/G47</f>
        <v>#DIV/0!</v>
      </c>
      <c r="Q47" s="375" t="str">
        <f ca="1">'Calle Fernan Gonzalez 34'!D20</f>
        <v>100%</v>
      </c>
    </row>
    <row r="48" spans="1:17" x14ac:dyDescent="0.4">
      <c r="A48" s="167" t="s">
        <v>926</v>
      </c>
      <c r="B48" s="167" t="s">
        <v>428</v>
      </c>
      <c r="C48" s="167"/>
      <c r="D48" s="167" t="str">
        <f>+'C. Ciudad de Aguilas, 1'!C4</f>
        <v>C.P.SOTO ALTO DEL VANDEL</v>
      </c>
      <c r="E48" s="168" t="s">
        <v>927</v>
      </c>
      <c r="F48" s="167" t="str">
        <f>+'C. Ciudad de Aguilas, 1'!C6</f>
        <v>C. CIUDAD DE AGUILAS, 1</v>
      </c>
      <c r="G48" s="96">
        <f>+'C. Ciudad de Aguilas, 1'!G42</f>
        <v>3209</v>
      </c>
      <c r="H48" s="97">
        <f t="shared" si="5"/>
        <v>2.0892174905876807E-3</v>
      </c>
      <c r="I48" s="96">
        <f>+'C. Ciudad de Aguilas, 1'!G56</f>
        <v>139.94999999999999</v>
      </c>
      <c r="J48" s="96">
        <f>+'C. Ciudad de Aguilas, 1'!G90</f>
        <v>1568.5000000000007</v>
      </c>
      <c r="K48" s="98">
        <f t="shared" si="6"/>
        <v>1500.5499999999995</v>
      </c>
      <c r="L48" s="99">
        <f t="shared" si="7"/>
        <v>0.46760673106886863</v>
      </c>
      <c r="M48" s="139">
        <v>0</v>
      </c>
      <c r="N48" s="134">
        <f>+H48*'Gastos indirectos'!$Q$32</f>
        <v>459.90565117901326</v>
      </c>
      <c r="O48" s="96">
        <f t="shared" si="8"/>
        <v>1040.6443488209861</v>
      </c>
      <c r="P48" s="114">
        <f t="shared" si="9"/>
        <v>0.32428929536334877</v>
      </c>
      <c r="Q48" s="151">
        <f>+'C. Ciudad de Aguilas, 1'!D20</f>
        <v>0.5</v>
      </c>
    </row>
    <row r="49" spans="1:17" x14ac:dyDescent="0.4">
      <c r="A49" s="167" t="s">
        <v>926</v>
      </c>
      <c r="B49" s="167" t="s">
        <v>427</v>
      </c>
      <c r="C49" s="167"/>
      <c r="D49" s="167" t="str">
        <f>+'M. Chamberi'!C4</f>
        <v>ASOCIACIÓN DE COMERCIANTES CHAMBERI</v>
      </c>
      <c r="E49" s="168" t="s">
        <v>927</v>
      </c>
      <c r="F49" s="167" t="str">
        <f>+'M. Chamberi'!C6</f>
        <v>CALLE ALONSO CANO 10 (MERCADO DE CHAMBERI)</v>
      </c>
      <c r="G49" s="96">
        <f>+'M. Chamberi'!G42</f>
        <v>851</v>
      </c>
      <c r="H49" s="97">
        <f t="shared" si="5"/>
        <v>5.5404303038021695E-4</v>
      </c>
      <c r="I49" s="96">
        <f>+'M. Chamberi'!G51</f>
        <v>500</v>
      </c>
      <c r="J49" s="96">
        <f>+'M. Chamberi'!G59</f>
        <v>0</v>
      </c>
      <c r="K49" s="98">
        <f t="shared" si="6"/>
        <v>351</v>
      </c>
      <c r="L49" s="99">
        <f t="shared" si="7"/>
        <v>0.41245593419506466</v>
      </c>
      <c r="M49" s="139">
        <v>0</v>
      </c>
      <c r="N49" s="134">
        <f>+H49*'Gastos indirectos'!$Q$32</f>
        <v>121.96313778539741</v>
      </c>
      <c r="O49" s="96">
        <f t="shared" si="8"/>
        <v>229.03686221460259</v>
      </c>
      <c r="P49" s="114">
        <f t="shared" si="9"/>
        <v>0.26913849848954474</v>
      </c>
      <c r="Q49" s="151">
        <v>1</v>
      </c>
    </row>
    <row r="50" spans="1:17" x14ac:dyDescent="0.4">
      <c r="A50" s="167" t="s">
        <v>926</v>
      </c>
      <c r="B50" s="167" t="s">
        <v>427</v>
      </c>
      <c r="C50" s="167"/>
      <c r="D50" s="167" t="str">
        <f>+'C.C. Mercado Barcelo'!C4</f>
        <v>ASOCIACIÓN DE COMERCIANTES C.C. BARCELÓ</v>
      </c>
      <c r="E50" s="168" t="s">
        <v>927</v>
      </c>
      <c r="F50" s="167" t="str">
        <f>+'C.C. Mercado Barcelo'!C6</f>
        <v>C.C. MERCADO DE BARCELO</v>
      </c>
      <c r="G50" s="96">
        <f>+'C.C. Mercado Barcelo'!G59</f>
        <v>57219.56</v>
      </c>
      <c r="H50" s="97">
        <f t="shared" si="5"/>
        <v>3.7252759599791595E-2</v>
      </c>
      <c r="I50" s="96">
        <f>+'C.C. Mercado Barcelo'!G171</f>
        <v>9923.9300000000021</v>
      </c>
      <c r="J50" s="96">
        <f>+'C.C. Mercado Barcelo'!G532</f>
        <v>13403.319999999962</v>
      </c>
      <c r="K50" s="98">
        <f t="shared" si="6"/>
        <v>33892.310000000034</v>
      </c>
      <c r="L50" s="99">
        <f t="shared" si="7"/>
        <v>0.59232035338964573</v>
      </c>
      <c r="M50" s="139">
        <v>0</v>
      </c>
      <c r="N50" s="134">
        <f>+H50*'Gastos indirectos'!$Q$32</f>
        <v>8200.5606113981357</v>
      </c>
      <c r="O50" s="96">
        <f t="shared" si="8"/>
        <v>25691.7493886019</v>
      </c>
      <c r="P50" s="114">
        <f t="shared" si="9"/>
        <v>0.44900291768412587</v>
      </c>
      <c r="Q50" s="151">
        <f>+'C.C. Mercado Barcelo'!D20</f>
        <v>0.5</v>
      </c>
    </row>
    <row r="51" spans="1:17" x14ac:dyDescent="0.4">
      <c r="A51" s="167" t="s">
        <v>926</v>
      </c>
      <c r="B51" s="168" t="s">
        <v>428</v>
      </c>
      <c r="C51" s="168"/>
      <c r="D51" s="168" t="str">
        <f>+'Avd Rio Guadalquivir, 15 (getaf'!C4</f>
        <v>NEPTUNE GETAFE PROCOP SLU</v>
      </c>
      <c r="E51" s="168" t="s">
        <v>927</v>
      </c>
      <c r="F51" s="168" t="str">
        <f>+'Avd Rio Guadalquivir, 15 (getaf'!C6</f>
        <v>AVD RIO GUADALQUIVIR 15 (OUTLET GETAFE)</v>
      </c>
      <c r="G51" s="101">
        <f>+'Avd Rio Guadalquivir, 15 (getaf'!G43</f>
        <v>22264.620000000003</v>
      </c>
      <c r="H51" s="102">
        <f t="shared" si="5"/>
        <v>1.4495367256244404E-2</v>
      </c>
      <c r="I51" s="101">
        <f>+'Avd Rio Guadalquivir, 15 (getaf'!G76</f>
        <v>10964.475</v>
      </c>
      <c r="J51" s="101">
        <f>+'Avd Rio Guadalquivir, 15 (getaf'!G183</f>
        <v>3407.0300000000011</v>
      </c>
      <c r="K51" s="103">
        <f t="shared" si="6"/>
        <v>7893.1150000000016</v>
      </c>
      <c r="L51" s="104">
        <f t="shared" si="7"/>
        <v>0.35451379812455819</v>
      </c>
      <c r="M51" s="139">
        <v>0</v>
      </c>
      <c r="N51" s="134">
        <f>+H51*'Gastos indirectos'!$Q$32</f>
        <v>3190.9082453578321</v>
      </c>
      <c r="O51" s="96">
        <f t="shared" si="8"/>
        <v>4702.2067546421695</v>
      </c>
      <c r="P51" s="114">
        <f t="shared" si="9"/>
        <v>0.21119636241903833</v>
      </c>
      <c r="Q51" s="151">
        <f>+'Avd Rio Guadalquivir, 15 (getaf'!D20</f>
        <v>0.5</v>
      </c>
    </row>
    <row r="52" spans="1:17" x14ac:dyDescent="0.4">
      <c r="A52" s="167" t="s">
        <v>926</v>
      </c>
      <c r="B52" s="167" t="s">
        <v>428</v>
      </c>
      <c r="C52" s="167"/>
      <c r="D52" s="167" t="str">
        <f>+'C. Outlet las Rozas'!C4</f>
        <v>OHL-INGESAN</v>
      </c>
      <c r="E52" s="168" t="s">
        <v>927</v>
      </c>
      <c r="F52" s="167" t="str">
        <f>+'C. Outlet las Rozas'!C6</f>
        <v>C.C OUTLET LAS ROZAS</v>
      </c>
      <c r="G52" s="96">
        <f>+'C. Outlet las Rozas'!G44</f>
        <v>8486.2999999999993</v>
      </c>
      <c r="H52" s="97">
        <f t="shared" si="5"/>
        <v>5.5250004332733664E-3</v>
      </c>
      <c r="I52" s="96">
        <f>+'C. Outlet las Rozas'!G55</f>
        <v>89.419999999999987</v>
      </c>
      <c r="J52" s="96">
        <f>+'C. Outlet las Rozas'!G134</f>
        <v>2582.670000000001</v>
      </c>
      <c r="K52" s="98">
        <f t="shared" si="6"/>
        <v>5814.2099999999982</v>
      </c>
      <c r="L52" s="99">
        <f t="shared" si="7"/>
        <v>0.68512897257933358</v>
      </c>
      <c r="M52" s="139">
        <v>0</v>
      </c>
      <c r="N52" s="134">
        <f>+H52*'Gastos indirectos'!$Q$32</f>
        <v>1216.2347546277531</v>
      </c>
      <c r="O52" s="96">
        <f t="shared" si="8"/>
        <v>4597.9752453722449</v>
      </c>
      <c r="P52" s="114">
        <f t="shared" si="9"/>
        <v>0.54181153687381367</v>
      </c>
      <c r="Q52" s="151">
        <f>+'C. Outlet las Rozas'!D20</f>
        <v>0.5</v>
      </c>
    </row>
    <row r="53" spans="1:17" x14ac:dyDescent="0.4">
      <c r="A53" s="167" t="s">
        <v>926</v>
      </c>
      <c r="B53" s="167" t="s">
        <v>427</v>
      </c>
      <c r="C53" s="167"/>
      <c r="D53" s="167" t="str">
        <f>+'GM VILLAVERDE)'!C4</f>
        <v>GMFOOD IBERICA SAU</v>
      </c>
      <c r="E53" s="168" t="s">
        <v>927</v>
      </c>
      <c r="F53" s="167" t="str">
        <f>+'GM VILLAVERDE)'!C6</f>
        <v>AV. LABORAL , 1 (GM VILLAVERDE)</v>
      </c>
      <c r="G53" s="96">
        <f>+'GM VILLAVERDE)'!G53</f>
        <v>1712.6999999999998</v>
      </c>
      <c r="H53" s="97">
        <f t="shared" si="5"/>
        <v>1.1150522892270241E-3</v>
      </c>
      <c r="I53" s="96">
        <f>+'GM VILLAVERDE)'!G78</f>
        <v>360.74999999999994</v>
      </c>
      <c r="J53" s="96">
        <f>+'GM VILLAVERDE)'!G143</f>
        <v>1905.6350000000002</v>
      </c>
      <c r="K53" s="98">
        <f t="shared" si="6"/>
        <v>-553.6850000000004</v>
      </c>
      <c r="L53" s="99">
        <f t="shared" si="7"/>
        <v>-0.32328195247270419</v>
      </c>
      <c r="M53" s="139">
        <v>0</v>
      </c>
      <c r="N53" s="134">
        <f>+H53*'Gastos indirectos'!$Q$32</f>
        <v>245.45977213284385</v>
      </c>
      <c r="O53" s="366">
        <f t="shared" si="8"/>
        <v>-799.14477213284431</v>
      </c>
      <c r="P53" s="114">
        <f t="shared" si="9"/>
        <v>-0.46659938817822411</v>
      </c>
      <c r="Q53" s="151">
        <f>+'GM VILLAVERDE)'!D20</f>
        <v>0.5</v>
      </c>
    </row>
    <row r="54" spans="1:17" x14ac:dyDescent="0.4">
      <c r="A54" s="167" t="s">
        <v>926</v>
      </c>
      <c r="B54" s="167" t="s">
        <v>427</v>
      </c>
      <c r="C54" s="167"/>
      <c r="D54" s="167" t="str">
        <f>+'GM ALCALA'!C4</f>
        <v>GMFOOD IBERICA SAU</v>
      </c>
      <c r="E54" s="168" t="s">
        <v>927</v>
      </c>
      <c r="F54" s="169" t="str">
        <f>+'GM ALCALA'!C6</f>
        <v>GM ALCALA</v>
      </c>
      <c r="G54" s="96">
        <f>+'GM ALCALA'!G40</f>
        <v>849.6</v>
      </c>
      <c r="H54" s="97">
        <f t="shared" si="5"/>
        <v>5.5313156123505561E-4</v>
      </c>
      <c r="I54" s="96">
        <f>+'GM ALCALA'!G48</f>
        <v>17.18</v>
      </c>
      <c r="J54" s="96">
        <f>+'GM ALCALA'!G92</f>
        <v>1034.2100000000003</v>
      </c>
      <c r="K54" s="98">
        <f t="shared" si="6"/>
        <v>-201.79000000000019</v>
      </c>
      <c r="L54" s="99">
        <f t="shared" si="7"/>
        <v>-0.23751177024482131</v>
      </c>
      <c r="M54" s="139">
        <v>0</v>
      </c>
      <c r="N54" s="134">
        <f>+H54*'Gastos indirectos'!$Q$32</f>
        <v>121.76249337540968</v>
      </c>
      <c r="O54" s="366">
        <f t="shared" si="8"/>
        <v>-323.55249337540988</v>
      </c>
      <c r="P54" s="114">
        <f t="shared" si="9"/>
        <v>-0.3808292059503412</v>
      </c>
      <c r="Q54" s="151">
        <f>+'GM ALCALA'!D20</f>
        <v>0.5</v>
      </c>
    </row>
    <row r="55" spans="1:17" x14ac:dyDescent="0.4">
      <c r="A55" s="167" t="s">
        <v>926</v>
      </c>
      <c r="B55" s="167" t="s">
        <v>427</v>
      </c>
      <c r="C55" s="167"/>
      <c r="D55" s="167" t="str">
        <f>+'GM LEGANES'!C4</f>
        <v>GMFOOD IBERICA SAU</v>
      </c>
      <c r="E55" s="168" t="s">
        <v>927</v>
      </c>
      <c r="F55" s="167" t="str">
        <f>+'GM LEGANES'!C6</f>
        <v>GM LEGANES</v>
      </c>
      <c r="G55" s="96">
        <f>+'GM LEGANES'!G40</f>
        <v>406</v>
      </c>
      <c r="H55" s="97">
        <f t="shared" si="5"/>
        <v>2.6432605209678978E-4</v>
      </c>
      <c r="I55" s="96">
        <f>+'GM LEGANES'!G48</f>
        <v>56.59</v>
      </c>
      <c r="J55" s="96">
        <f>+'GM LEGANES'!G56</f>
        <v>26.64</v>
      </c>
      <c r="K55" s="98">
        <f t="shared" si="6"/>
        <v>322.77</v>
      </c>
      <c r="L55" s="99">
        <f t="shared" si="7"/>
        <v>0.79499999999999993</v>
      </c>
      <c r="M55" s="139">
        <v>0</v>
      </c>
      <c r="N55" s="134">
        <f>+H55*'Gastos indirectos'!$Q$32</f>
        <v>58.186878896441065</v>
      </c>
      <c r="O55" s="96">
        <f t="shared" si="8"/>
        <v>264.58312110355894</v>
      </c>
      <c r="P55" s="114">
        <f t="shared" si="9"/>
        <v>0.65168256429448013</v>
      </c>
      <c r="Q55" s="151">
        <f>+'GM LEGANES'!D20</f>
        <v>0.5</v>
      </c>
    </row>
    <row r="56" spans="1:17" x14ac:dyDescent="0.4">
      <c r="A56" s="167" t="s">
        <v>926</v>
      </c>
      <c r="B56" s="167" t="s">
        <v>427</v>
      </c>
      <c r="C56" s="167"/>
      <c r="D56" s="167" t="str">
        <f>+'GM TORREJON'!C4</f>
        <v>GMFOOD IBERICA SAU</v>
      </c>
      <c r="E56" s="168" t="s">
        <v>927</v>
      </c>
      <c r="F56" s="167" t="str">
        <f>+'GM TORREJON'!C6</f>
        <v>GM TORREJON</v>
      </c>
      <c r="G56" s="96">
        <f>+'GM TORREJON'!G51</f>
        <v>1683.8999999999999</v>
      </c>
      <c r="H56" s="97">
        <f t="shared" si="5"/>
        <v>1.0963020668122764E-3</v>
      </c>
      <c r="I56" s="96">
        <f>+'GM TORREJON'!G63</f>
        <v>62.949999999999996</v>
      </c>
      <c r="J56" s="96">
        <f>+'GM TORREJON'!G80</f>
        <v>253.07999999999998</v>
      </c>
      <c r="K56" s="98">
        <f t="shared" si="6"/>
        <v>1367.87</v>
      </c>
      <c r="L56" s="99">
        <f t="shared" si="7"/>
        <v>0.81232258447651284</v>
      </c>
      <c r="M56" s="139">
        <v>0</v>
      </c>
      <c r="N56" s="134">
        <f>+H56*'Gastos indirectos'!$Q$32</f>
        <v>241.33222998452487</v>
      </c>
      <c r="O56" s="96">
        <f t="shared" si="8"/>
        <v>1126.537770015475</v>
      </c>
      <c r="P56" s="114">
        <f t="shared" si="9"/>
        <v>0.66900514877099293</v>
      </c>
      <c r="Q56" s="151">
        <f>+'GM TORREJON'!D20</f>
        <v>0.5</v>
      </c>
    </row>
    <row r="57" spans="1:17" x14ac:dyDescent="0.4">
      <c r="A57" s="167" t="s">
        <v>926</v>
      </c>
      <c r="B57" s="167" t="s">
        <v>427</v>
      </c>
      <c r="C57" s="167"/>
      <c r="D57" s="167" t="str">
        <f>+'GM CIUDARREAL'!C4</f>
        <v>GMFOOD IBERICA SAU</v>
      </c>
      <c r="E57" s="168" t="s">
        <v>927</v>
      </c>
      <c r="F57" s="167" t="str">
        <f>+'GM CIUDARREAL'!C6</f>
        <v>GM CIUDARREAL</v>
      </c>
      <c r="G57" s="96">
        <f>+'GM CIUDARREAL'!G42</f>
        <v>1539.6</v>
      </c>
      <c r="H57" s="97">
        <f t="shared" si="5"/>
        <v>1.002355639921718E-3</v>
      </c>
      <c r="I57" s="96">
        <f>+'GM CIUDARREAL'!G50</f>
        <v>0</v>
      </c>
      <c r="J57" s="96">
        <f>+'GM CIUDARREAL'!G61</f>
        <v>119.88000000000001</v>
      </c>
      <c r="K57" s="98">
        <f t="shared" si="6"/>
        <v>1419.7199999999998</v>
      </c>
      <c r="L57" s="99">
        <f t="shared" si="7"/>
        <v>0.92213561964146529</v>
      </c>
      <c r="M57" s="139">
        <v>0</v>
      </c>
      <c r="N57" s="134">
        <f>+H57*'Gastos indirectos'!$Q$32</f>
        <v>220.65152401221837</v>
      </c>
      <c r="O57" s="96">
        <f t="shared" si="8"/>
        <v>1199.0684759877813</v>
      </c>
      <c r="P57" s="114">
        <f t="shared" si="9"/>
        <v>0.77881818393594526</v>
      </c>
      <c r="Q57" s="151">
        <f>+'GM CIUDARREAL'!D20</f>
        <v>0.5</v>
      </c>
    </row>
    <row r="58" spans="1:17" x14ac:dyDescent="0.4">
      <c r="A58" s="167" t="s">
        <v>926</v>
      </c>
      <c r="B58" s="167" t="s">
        <v>428</v>
      </c>
      <c r="C58" s="167"/>
      <c r="D58" s="167" t="str">
        <f>+'C. BuleVar Getafe'!C4</f>
        <v>OHL- INGESAN</v>
      </c>
      <c r="E58" s="168" t="s">
        <v>927</v>
      </c>
      <c r="F58" s="167" t="str">
        <f>+'C. BuleVar Getafe'!C6</f>
        <v>C. BULEVAR GETAFE</v>
      </c>
      <c r="G58" s="96">
        <f>+'C. BuleVar Getafe'!G43</f>
        <v>9313.49</v>
      </c>
      <c r="H58" s="97">
        <f t="shared" si="5"/>
        <v>6.0635419776919469E-3</v>
      </c>
      <c r="I58" s="96">
        <f>+'C. BuleVar Getafe'!G63</f>
        <v>438.78000000000009</v>
      </c>
      <c r="J58" s="96">
        <f>+'C. BuleVar Getafe'!G145</f>
        <v>2586.4800000000018</v>
      </c>
      <c r="K58" s="98">
        <f t="shared" si="6"/>
        <v>6288.2299999999977</v>
      </c>
      <c r="L58" s="99">
        <f t="shared" si="7"/>
        <v>0.67517439756739928</v>
      </c>
      <c r="M58" s="139">
        <v>0</v>
      </c>
      <c r="N58" s="134">
        <f>+H58*'Gastos indirectos'!$Q$32</f>
        <v>1334.7855042690021</v>
      </c>
      <c r="O58" s="96">
        <f t="shared" si="8"/>
        <v>4953.4444957309952</v>
      </c>
      <c r="P58" s="114">
        <f t="shared" si="9"/>
        <v>0.53185696186187936</v>
      </c>
      <c r="Q58" s="151">
        <f ca="1">+'C. BuleVar Getafe'!D20</f>
        <v>0.99450549450549453</v>
      </c>
    </row>
    <row r="59" spans="1:17" x14ac:dyDescent="0.4">
      <c r="A59" s="126" t="s">
        <v>925</v>
      </c>
      <c r="B59" s="123" t="s">
        <v>427</v>
      </c>
      <c r="C59" s="123"/>
      <c r="D59" s="123" t="str">
        <f>+'Castillo de ponferrada'!C4</f>
        <v>ESPA OBRAS Y PROYECTOS, S.L.</v>
      </c>
      <c r="E59" s="123" t="s">
        <v>741</v>
      </c>
      <c r="F59" s="123" t="str">
        <f>+'Castillo de ponferrada'!C6</f>
        <v>CASTILLO DE PONFERRADA</v>
      </c>
      <c r="G59" s="101">
        <f>+'Castillo de ponferrada'!G48</f>
        <v>82921.12999999999</v>
      </c>
      <c r="H59" s="102">
        <f t="shared" si="5"/>
        <v>5.3985751054937622E-2</v>
      </c>
      <c r="I59" s="101">
        <f>+'Castillo de ponferrada'!G101</f>
        <v>22668.924999999992</v>
      </c>
      <c r="J59" s="101">
        <f>+'Castillo de ponferrada'!G658</f>
        <v>18898.55999999995</v>
      </c>
      <c r="K59" s="103">
        <f t="shared" si="6"/>
        <v>41353.645000000048</v>
      </c>
      <c r="L59" s="104">
        <f t="shared" si="7"/>
        <v>0.4987105819710857</v>
      </c>
      <c r="M59" s="139">
        <v>13760.003215573601</v>
      </c>
      <c r="N59" s="136">
        <f>+H59*'Gastos indirectos'!$Q$32</f>
        <v>11884.043717404054</v>
      </c>
      <c r="O59" s="101">
        <f t="shared" si="8"/>
        <v>15709.598067022393</v>
      </c>
      <c r="P59" s="196">
        <f t="shared" si="9"/>
        <v>0.18945229119552995</v>
      </c>
      <c r="Q59" s="151">
        <v>1</v>
      </c>
    </row>
    <row r="60" spans="1:17" x14ac:dyDescent="0.4">
      <c r="A60" s="126" t="s">
        <v>925</v>
      </c>
      <c r="B60" s="126" t="s">
        <v>427</v>
      </c>
      <c r="C60" s="126"/>
      <c r="D60" s="126" t="str">
        <f>+'Hospital de Torrejon'!C4</f>
        <v xml:space="preserve">OHL SERVICIOS-INGESAN </v>
      </c>
      <c r="E60" s="123" t="s">
        <v>741</v>
      </c>
      <c r="F60" s="126" t="str">
        <f>+'Hospital de Torrejon'!C6</f>
        <v>HOSPITAL DE TORREJÓN</v>
      </c>
      <c r="G60" s="96">
        <f>+'Hospital de Torrejon'!G43</f>
        <v>76135.14</v>
      </c>
      <c r="H60" s="97">
        <f t="shared" si="5"/>
        <v>4.9567736408956606E-2</v>
      </c>
      <c r="I60" s="96">
        <f>+'Hospital de Torrejon'!G92</f>
        <v>37257.229999999996</v>
      </c>
      <c r="J60" s="96">
        <f>+'Hospital de Torrejon'!G246</f>
        <v>4857.1949999999988</v>
      </c>
      <c r="K60" s="98">
        <f t="shared" si="6"/>
        <v>34020.715000000004</v>
      </c>
      <c r="L60" s="99">
        <f t="shared" si="7"/>
        <v>0.44684642334669644</v>
      </c>
      <c r="M60" s="137">
        <v>12633.930232476889</v>
      </c>
      <c r="N60" s="134">
        <f>+H60*'Gastos indirectos'!$Q$32</f>
        <v>10911.493031880755</v>
      </c>
      <c r="O60" s="96">
        <f t="shared" si="8"/>
        <v>10475.291735642362</v>
      </c>
      <c r="P60" s="170">
        <f t="shared" si="9"/>
        <v>0.13758813257114078</v>
      </c>
      <c r="Q60" s="151">
        <v>1</v>
      </c>
    </row>
    <row r="61" spans="1:17" x14ac:dyDescent="0.4">
      <c r="A61" s="126" t="s">
        <v>925</v>
      </c>
      <c r="B61" s="126" t="s">
        <v>427</v>
      </c>
      <c r="C61" s="126"/>
      <c r="D61" s="126" t="str">
        <f>+'C. Nicaragua, 9'!C4</f>
        <v>C.P. NICARAGUA9 (GARAGE)</v>
      </c>
      <c r="E61" s="123" t="s">
        <v>741</v>
      </c>
      <c r="F61" s="126" t="str">
        <f>+'C. Nicaragua, 9'!C6</f>
        <v>C/ NICARAGUA, N9</v>
      </c>
      <c r="G61" s="96">
        <f>+'C. Nicaragua, 9'!G40</f>
        <v>1375</v>
      </c>
      <c r="H61" s="97">
        <f t="shared" si="5"/>
        <v>8.9519291042632E-4</v>
      </c>
      <c r="I61" s="96">
        <f>+'C. Nicaragua, 9'!G52</f>
        <v>191.51999999999998</v>
      </c>
      <c r="J61" s="96">
        <f>+'C. Nicaragua, 9'!G65</f>
        <v>209.88</v>
      </c>
      <c r="K61" s="98">
        <f t="shared" si="6"/>
        <v>973.6</v>
      </c>
      <c r="L61" s="99">
        <f t="shared" si="7"/>
        <v>0.7080727272727273</v>
      </c>
      <c r="M61" s="137">
        <v>0</v>
      </c>
      <c r="N61" s="134">
        <f>+H61*'Gastos indirectos'!$Q$32</f>
        <v>197.06147409508981</v>
      </c>
      <c r="O61" s="96">
        <f t="shared" si="8"/>
        <v>776.53852590491022</v>
      </c>
      <c r="P61" s="99">
        <f t="shared" si="9"/>
        <v>0.56475529156720738</v>
      </c>
      <c r="Q61" s="151">
        <v>1</v>
      </c>
    </row>
    <row r="62" spans="1:17" x14ac:dyDescent="0.4">
      <c r="A62" s="126" t="s">
        <v>925</v>
      </c>
      <c r="B62" s="126" t="s">
        <v>427</v>
      </c>
      <c r="C62" s="126"/>
      <c r="D62" s="126" t="str">
        <f>+'C. Infantas 14'!C4</f>
        <v>MAKENATION, S.L.</v>
      </c>
      <c r="E62" s="126" t="s">
        <v>741</v>
      </c>
      <c r="F62" s="126" t="str">
        <f>+'C. Infantas 14'!C6</f>
        <v xml:space="preserve">C. INFANTA 14 </v>
      </c>
      <c r="G62" s="96">
        <f>+'C. Infantas 14'!G40</f>
        <v>4768.6099999999997</v>
      </c>
      <c r="H62" s="97">
        <f t="shared" si="5"/>
        <v>3.1046006287913119E-3</v>
      </c>
      <c r="I62" s="96">
        <f>+'C. Infantas 14'!G58</f>
        <v>397.76</v>
      </c>
      <c r="J62" s="96">
        <f>+'C. Infantas 14'!G117</f>
        <v>1885.2400000000005</v>
      </c>
      <c r="K62" s="98">
        <f t="shared" si="6"/>
        <v>2485.6099999999988</v>
      </c>
      <c r="L62" s="99">
        <f t="shared" si="7"/>
        <v>0.52124413613191245</v>
      </c>
      <c r="M62" s="137">
        <v>0</v>
      </c>
      <c r="N62" s="134">
        <f>+H62*'Gastos indirectos'!$Q$32</f>
        <v>683.42495707969908</v>
      </c>
      <c r="O62" s="96">
        <f t="shared" si="8"/>
        <v>1802.1850429202996</v>
      </c>
      <c r="P62" s="99">
        <f t="shared" si="9"/>
        <v>0.37792670042639254</v>
      </c>
      <c r="Q62" s="151">
        <v>1</v>
      </c>
    </row>
    <row r="63" spans="1:17" x14ac:dyDescent="0.4">
      <c r="A63" s="126" t="s">
        <v>925</v>
      </c>
      <c r="B63" s="126" t="s">
        <v>429</v>
      </c>
      <c r="C63" s="126"/>
      <c r="D63" s="126" t="str">
        <f>+'Carretera Loeches, 55'!C4</f>
        <v>MARIA ALONSO</v>
      </c>
      <c r="E63" s="123" t="s">
        <v>741</v>
      </c>
      <c r="F63" s="126" t="str">
        <f>+'Carretera Loeches, 55'!C6</f>
        <v>CARRETERA DE LOECHES, 55</v>
      </c>
      <c r="G63" s="96">
        <f>+'Carretera Loeches, 55'!G40</f>
        <v>4010</v>
      </c>
      <c r="H63" s="97">
        <f t="shared" si="5"/>
        <v>2.6107080514978496E-3</v>
      </c>
      <c r="I63" s="96">
        <f>+'Carretera Loeches, 55'!G58</f>
        <v>863.68999999999983</v>
      </c>
      <c r="J63" s="96">
        <f>+'Carretera Loeches, 55'!G125</f>
        <v>2124.7300000000009</v>
      </c>
      <c r="K63" s="98">
        <f t="shared" si="6"/>
        <v>1021.5799999999995</v>
      </c>
      <c r="L63" s="99">
        <f t="shared" si="7"/>
        <v>0.25475810473815447</v>
      </c>
      <c r="M63" s="137">
        <v>0</v>
      </c>
      <c r="N63" s="134">
        <f>+H63*'Gastos indirectos'!$Q$32</f>
        <v>574.70291717913472</v>
      </c>
      <c r="O63" s="96">
        <f t="shared" si="8"/>
        <v>446.87708282086476</v>
      </c>
      <c r="P63" s="166">
        <f t="shared" si="9"/>
        <v>0.11144066903263461</v>
      </c>
      <c r="Q63" s="151">
        <v>1</v>
      </c>
    </row>
    <row r="64" spans="1:17" x14ac:dyDescent="0.4">
      <c r="A64" s="126" t="s">
        <v>925</v>
      </c>
      <c r="B64" s="126" t="s">
        <v>427</v>
      </c>
      <c r="C64" s="126"/>
      <c r="D64" s="126" t="str">
        <f>+Sevilla!C4</f>
        <v>MARIA ALONSO</v>
      </c>
      <c r="E64" s="123" t="s">
        <v>741</v>
      </c>
      <c r="F64" s="126" t="str">
        <f>+Sevilla!C6</f>
        <v>SEVILLA</v>
      </c>
      <c r="G64" s="96">
        <f>+Sevilla!G39</f>
        <v>2432</v>
      </c>
      <c r="H64" s="97">
        <f t="shared" si="5"/>
        <v>1.5833521150231348E-3</v>
      </c>
      <c r="I64" s="96">
        <f>+Sevilla!G56</f>
        <v>1140.8400000000001</v>
      </c>
      <c r="J64" s="96">
        <f>+Sevilla!G68</f>
        <v>198.75</v>
      </c>
      <c r="K64" s="98">
        <f t="shared" si="6"/>
        <v>1092.4099999999999</v>
      </c>
      <c r="L64" s="99">
        <f t="shared" si="7"/>
        <v>0.44918174342105255</v>
      </c>
      <c r="M64" s="137">
        <v>0</v>
      </c>
      <c r="N64" s="134">
        <f>+H64*'Gastos indirectos'!$Q$32</f>
        <v>348.54800363582433</v>
      </c>
      <c r="O64" s="96">
        <f t="shared" si="8"/>
        <v>743.86199636417552</v>
      </c>
      <c r="P64" s="99">
        <f t="shared" si="9"/>
        <v>0.30586430771553269</v>
      </c>
      <c r="Q64" s="151">
        <v>1</v>
      </c>
    </row>
    <row r="65" spans="1:17" x14ac:dyDescent="0.4">
      <c r="A65" s="126" t="s">
        <v>925</v>
      </c>
      <c r="B65" s="126" t="s">
        <v>427</v>
      </c>
      <c r="C65" s="126"/>
      <c r="D65" s="126" t="str">
        <f>+'Camino de lo cortao, 19 (Nave)'!C4</f>
        <v>JAVIER ALVARO PARICIO</v>
      </c>
      <c r="E65" s="123" t="s">
        <v>741</v>
      </c>
      <c r="F65" s="126" t="str">
        <f>+'Camino de lo cortao, 19 (Nave)'!C6</f>
        <v>CAMINO LO CORTAO, 19 (NAVE)</v>
      </c>
      <c r="G65" s="96">
        <f>+'Camino de lo cortao, 19 (Nave)'!G39</f>
        <v>2601.0100000000002</v>
      </c>
      <c r="H65" s="97">
        <f t="shared" si="5"/>
        <v>1.6933859723257912E-3</v>
      </c>
      <c r="I65" s="96">
        <f>+'Camino de lo cortao, 19 (Nave)'!G51</f>
        <v>178.79</v>
      </c>
      <c r="J65" s="115">
        <f>+'Camino de lo cortao, 19 (Nave)'!G64</f>
        <v>230.96</v>
      </c>
      <c r="K65" s="98">
        <f t="shared" si="6"/>
        <v>2191.2600000000002</v>
      </c>
      <c r="L65" s="99">
        <f t="shared" si="7"/>
        <v>0.84246504242582687</v>
      </c>
      <c r="M65" s="137">
        <v>0</v>
      </c>
      <c r="N65" s="134">
        <f>+H65*'Gastos indirectos'!$Q$32</f>
        <v>372.7700834444143</v>
      </c>
      <c r="O65" s="96">
        <f t="shared" si="8"/>
        <v>1818.489916555586</v>
      </c>
      <c r="P65" s="99">
        <f t="shared" si="9"/>
        <v>0.69914760672030707</v>
      </c>
      <c r="Q65" s="151">
        <v>1</v>
      </c>
    </row>
    <row r="66" spans="1:17" x14ac:dyDescent="0.4">
      <c r="A66" s="126" t="s">
        <v>925</v>
      </c>
      <c r="B66" s="126" t="s">
        <v>428</v>
      </c>
      <c r="C66" s="126"/>
      <c r="D66" s="126" t="str">
        <f>+'C. Lopez de Hoyos 35'!C4</f>
        <v>CERRAJERA UNIVERSAL, SL.</v>
      </c>
      <c r="E66" s="123" t="s">
        <v>741</v>
      </c>
      <c r="F66" s="126" t="str">
        <f>+'C. Lopez de Hoyos 35'!C6</f>
        <v>C. LOPEZ DE HOYOS, 35</v>
      </c>
      <c r="G66" s="96">
        <f>+'C. Lopez de Hoyos 35'!G38</f>
        <v>252</v>
      </c>
      <c r="H66" s="97">
        <f t="shared" ref="H66:H97" si="12">+G66/$G$116</f>
        <v>1.6406444612904192E-4</v>
      </c>
      <c r="I66" s="96">
        <f>+'C. Lopez de Hoyos 35'!G46</f>
        <v>53.82</v>
      </c>
      <c r="J66" s="96">
        <f>+'C. Lopez de Hoyos 35'!G55</f>
        <v>59.94</v>
      </c>
      <c r="K66" s="98">
        <f t="shared" si="6"/>
        <v>138.24</v>
      </c>
      <c r="L66" s="99">
        <f t="shared" si="7"/>
        <v>0.5485714285714286</v>
      </c>
      <c r="M66" s="137">
        <v>0</v>
      </c>
      <c r="N66" s="134">
        <f>+H66*'Gastos indirectos'!$Q$32</f>
        <v>36.115993797791006</v>
      </c>
      <c r="O66" s="96">
        <f t="shared" si="8"/>
        <v>102.124006202209</v>
      </c>
      <c r="P66" s="99">
        <f t="shared" si="9"/>
        <v>0.40525399286590874</v>
      </c>
      <c r="Q66" s="151">
        <v>1</v>
      </c>
    </row>
    <row r="67" spans="1:17" x14ac:dyDescent="0.4">
      <c r="A67" s="126" t="s">
        <v>925</v>
      </c>
      <c r="B67" s="126" t="s">
        <v>427</v>
      </c>
      <c r="C67" s="126"/>
      <c r="D67" s="126" t="str">
        <f>+'C. FCO. VIVES CAMINO, 37'!C4</f>
        <v>SORIN VALENTIN SERB ROSIE</v>
      </c>
      <c r="E67" s="123" t="s">
        <v>741</v>
      </c>
      <c r="F67" s="126" t="str">
        <f>+'C. FCO. VIVES CAMINO, 37'!C6</f>
        <v>C. FCO. VIVES CAMINO, 37</v>
      </c>
      <c r="G67" s="96">
        <f>+'C. FCO. VIVES CAMINO, 37'!G38</f>
        <v>645</v>
      </c>
      <c r="H67" s="97">
        <f t="shared" si="12"/>
        <v>4.1992685616361921E-4</v>
      </c>
      <c r="I67" s="96">
        <f>+'C. FCO. VIVES CAMINO, 37'!G46</f>
        <v>0</v>
      </c>
      <c r="J67" s="96">
        <f>+'C. FCO. VIVES CAMINO, 37'!G61</f>
        <v>254.79</v>
      </c>
      <c r="K67" s="98">
        <f t="shared" si="6"/>
        <v>390.21000000000004</v>
      </c>
      <c r="L67" s="99">
        <f t="shared" si="7"/>
        <v>0.60497674418604652</v>
      </c>
      <c r="M67" s="137">
        <v>0</v>
      </c>
      <c r="N67" s="134">
        <f>+H67*'Gastos indirectos'!$Q$32</f>
        <v>92.43974603006032</v>
      </c>
      <c r="O67" s="96">
        <f t="shared" si="8"/>
        <v>297.77025396993974</v>
      </c>
      <c r="P67" s="99">
        <f t="shared" si="9"/>
        <v>0.46165930848052672</v>
      </c>
      <c r="Q67" s="151">
        <v>1</v>
      </c>
    </row>
    <row r="68" spans="1:17" x14ac:dyDescent="0.4">
      <c r="A68" s="126" t="s">
        <v>925</v>
      </c>
      <c r="B68" s="126" t="s">
        <v>427</v>
      </c>
      <c r="C68" s="126"/>
      <c r="D68" s="126" t="str">
        <f>+'C  Gabriel Aresti hiribidea, 40'!C4</f>
        <v>YARKON PARK, S.L.</v>
      </c>
      <c r="E68" s="123" t="s">
        <v>741</v>
      </c>
      <c r="F68" s="129" t="str">
        <f>+'C  Gabriel Aresti hiribidea, 40'!C6</f>
        <v>C  GABRIEL ARESTI HIRIBIDEA, 40</v>
      </c>
      <c r="G68" s="131">
        <f>+'C  Gabriel Aresti hiribidea, 40'!G39</f>
        <v>6800</v>
      </c>
      <c r="H68" s="97">
        <f t="shared" si="12"/>
        <v>4.427135847926528E-3</v>
      </c>
      <c r="I68" s="96">
        <f>+'C  Gabriel Aresti hiribidea, 40'!G53</f>
        <v>3133.9583471074384</v>
      </c>
      <c r="J68" s="96">
        <f>+'C  Gabriel Aresti hiribidea, 40'!G72</f>
        <v>404.73</v>
      </c>
      <c r="K68" s="98">
        <f t="shared" si="6"/>
        <v>3261.3116528925616</v>
      </c>
      <c r="L68" s="99">
        <f t="shared" si="7"/>
        <v>0.47960465483714143</v>
      </c>
      <c r="M68" s="137">
        <v>0</v>
      </c>
      <c r="N68" s="134">
        <f>+H68*'Gastos indirectos'!$Q$32</f>
        <v>974.55856279753505</v>
      </c>
      <c r="O68" s="96">
        <f t="shared" si="8"/>
        <v>2286.7530900950264</v>
      </c>
      <c r="P68" s="114">
        <f t="shared" si="9"/>
        <v>0.33628721913162152</v>
      </c>
      <c r="Q68" s="152" t="str">
        <f ca="1">+'C  Gabriel Aresti hiribidea, 40'!D20</f>
        <v>100%</v>
      </c>
    </row>
    <row r="69" spans="1:17" x14ac:dyDescent="0.4">
      <c r="A69" s="126" t="s">
        <v>925</v>
      </c>
      <c r="B69" s="123" t="s">
        <v>428</v>
      </c>
      <c r="C69" s="123"/>
      <c r="D69" s="125" t="str">
        <f>+'C. Francisco sirvela, 44'!C4</f>
        <v>OHL- INGESAN</v>
      </c>
      <c r="E69" s="123" t="s">
        <v>741</v>
      </c>
      <c r="F69" s="123" t="str">
        <f>+'C. Francisco sirvela, 44'!C6</f>
        <v>FRANCISCO SILVELA 44</v>
      </c>
      <c r="G69" s="133">
        <f>+'C. Francisco sirvela, 44'!G41</f>
        <v>3314.03</v>
      </c>
      <c r="H69" s="102">
        <f t="shared" si="12"/>
        <v>2.1575972079564635E-3</v>
      </c>
      <c r="I69" s="101">
        <f>+'C. Francisco sirvela, 44'!G55</f>
        <v>703.43000000000006</v>
      </c>
      <c r="J69" s="101">
        <f>+'C. Francisco sirvela, 44'!G75</f>
        <v>422.99999999999994</v>
      </c>
      <c r="K69" s="103">
        <f t="shared" si="6"/>
        <v>2187.6000000000004</v>
      </c>
      <c r="L69" s="105">
        <f t="shared" si="7"/>
        <v>0.66010265447204775</v>
      </c>
      <c r="M69" s="139">
        <v>450.36845888572941</v>
      </c>
      <c r="N69" s="136">
        <f>+H69*'Gastos indirectos'!$Q$32</f>
        <v>474.958281451164</v>
      </c>
      <c r="O69" s="101">
        <f t="shared" si="8"/>
        <v>1262.2732596631067</v>
      </c>
      <c r="P69" s="105">
        <f t="shared" si="9"/>
        <v>0.3808876985613005</v>
      </c>
      <c r="Q69" s="151">
        <f>+'C. Francisco sirvela, 44'!D20</f>
        <v>1</v>
      </c>
    </row>
    <row r="70" spans="1:17" x14ac:dyDescent="0.4">
      <c r="A70" s="126" t="s">
        <v>928</v>
      </c>
      <c r="B70" s="126" t="s">
        <v>429</v>
      </c>
      <c r="C70" s="126"/>
      <c r="D70" s="126" t="str">
        <f>+'Calle Vallehermoso 20'!C4</f>
        <v>MARIA ALONSO</v>
      </c>
      <c r="E70" s="123" t="s">
        <v>741</v>
      </c>
      <c r="F70" s="126" t="str">
        <f>+'Calle Vallehermoso 20'!C6</f>
        <v>CALLE VALLEHERMOSO Nº20</v>
      </c>
      <c r="G70" s="96">
        <f>+'Calle Vallehermoso 20'!G43</f>
        <v>14250</v>
      </c>
      <c r="H70" s="97">
        <f t="shared" si="12"/>
        <v>9.2774537989636797E-3</v>
      </c>
      <c r="I70" s="96">
        <f>+'Calle Vallehermoso 20'!G100</f>
        <v>2366.1999999999998</v>
      </c>
      <c r="J70" s="96">
        <f>+'Calle Vallehermoso 20'!G422</f>
        <v>10619.019999999944</v>
      </c>
      <c r="K70" s="98">
        <f t="shared" si="6"/>
        <v>1264.7800000000552</v>
      </c>
      <c r="L70" s="112">
        <f t="shared" si="7"/>
        <v>8.8756491228074053E-2</v>
      </c>
      <c r="M70" s="137">
        <v>1999.5873035939321</v>
      </c>
      <c r="N70" s="134">
        <f>+H70*'Gastos indirectos'!$Q$32</f>
        <v>2042.2734588036581</v>
      </c>
      <c r="O70" s="366">
        <f t="shared" si="8"/>
        <v>-2777.0807623975352</v>
      </c>
      <c r="P70" s="112">
        <f t="shared" si="9"/>
        <v>-0.19488286051912529</v>
      </c>
      <c r="Q70" s="156" t="str">
        <f ca="1">+'Calle Vallehermoso 20'!D20</f>
        <v>100%</v>
      </c>
    </row>
    <row r="71" spans="1:17" x14ac:dyDescent="0.4">
      <c r="A71" s="126" t="s">
        <v>926</v>
      </c>
      <c r="B71" s="126" t="s">
        <v>428</v>
      </c>
      <c r="C71" s="126" t="s">
        <v>1399</v>
      </c>
      <c r="D71" s="126" t="str">
        <f>+'C. Arturo Soria, 336'!C4</f>
        <v>OHL- INGESAN</v>
      </c>
      <c r="E71" s="123" t="s">
        <v>741</v>
      </c>
      <c r="F71" s="126" t="str">
        <f>+'C. Arturo Soria, 336'!C6</f>
        <v>C. ARTURO SORIA, 336</v>
      </c>
      <c r="G71" s="96">
        <f>+'C. Arturo Soria, 336'!G43</f>
        <v>28124.75</v>
      </c>
      <c r="H71" s="97">
        <f t="shared" si="12"/>
        <v>1.8310601314554649E-2</v>
      </c>
      <c r="I71" s="96">
        <f>+'C. Arturo Soria, 336'!G66</f>
        <v>3107.420000000001</v>
      </c>
      <c r="J71" s="96">
        <f>+'C. Arturo Soria, 336'!G251</f>
        <v>6113.4599999999982</v>
      </c>
      <c r="K71" s="98">
        <f t="shared" si="6"/>
        <v>18903.87</v>
      </c>
      <c r="L71" s="99">
        <f t="shared" si="7"/>
        <v>0.6721435746095521</v>
      </c>
      <c r="M71" s="137">
        <v>0</v>
      </c>
      <c r="N71" s="134">
        <f>+H71*'Gastos indirectos'!$Q$32</f>
        <v>4030.7670498588195</v>
      </c>
      <c r="O71" s="96">
        <f t="shared" si="8"/>
        <v>14873.102950141179</v>
      </c>
      <c r="P71" s="99">
        <f t="shared" si="9"/>
        <v>0.52882613890403218</v>
      </c>
      <c r="Q71" s="156">
        <v>0.5</v>
      </c>
    </row>
    <row r="72" spans="1:17" x14ac:dyDescent="0.4">
      <c r="A72" s="126" t="s">
        <v>928</v>
      </c>
      <c r="B72" s="126" t="s">
        <v>429</v>
      </c>
      <c r="C72" s="126"/>
      <c r="D72" s="126" t="str">
        <f>+'C. Gardenias, 35'!C4</f>
        <v>GONZALO BAILADOR</v>
      </c>
      <c r="E72" s="123" t="s">
        <v>741</v>
      </c>
      <c r="F72" s="127" t="str">
        <f>+'C. Gardenias, 35'!C6</f>
        <v>C. GARDENIAS, 35</v>
      </c>
      <c r="G72" s="96">
        <f>+'C. Gardenias, 35'!G44</f>
        <v>20000</v>
      </c>
      <c r="H72" s="97">
        <f t="shared" si="12"/>
        <v>1.30209877880192E-2</v>
      </c>
      <c r="I72" s="96">
        <f>+'C. Gardenias, 35'!G124</f>
        <v>9468.0349999999962</v>
      </c>
      <c r="J72" s="96">
        <f>+'C. Gardenias, 35'!G371</f>
        <v>8075.489999999998</v>
      </c>
      <c r="K72" s="98">
        <f t="shared" si="6"/>
        <v>2456.4750000000058</v>
      </c>
      <c r="L72" s="113">
        <f t="shared" si="7"/>
        <v>0.12282375000000029</v>
      </c>
      <c r="M72" s="137">
        <v>0</v>
      </c>
      <c r="N72" s="134">
        <f>+H72*'Gastos indirectos'!$Q$32</f>
        <v>2866.3487141103974</v>
      </c>
      <c r="O72" s="366">
        <f t="shared" si="8"/>
        <v>-409.87371411039157</v>
      </c>
      <c r="P72" s="113">
        <f t="shared" si="9"/>
        <v>-2.0493685705519578E-2</v>
      </c>
      <c r="Q72" s="156" t="str">
        <f ca="1">+'C. Gardenias, 35'!D20</f>
        <v>100%</v>
      </c>
    </row>
    <row r="73" spans="1:17" x14ac:dyDescent="0.4">
      <c r="A73" s="126" t="s">
        <v>928</v>
      </c>
      <c r="B73" s="126" t="s">
        <v>428</v>
      </c>
      <c r="C73" s="126"/>
      <c r="D73" s="126" t="str">
        <f>+'C. Alfonso XII'!C4</f>
        <v>OHL- INGESAN</v>
      </c>
      <c r="E73" s="123" t="s">
        <v>741</v>
      </c>
      <c r="F73" s="126" t="str">
        <f>+'C. Alfonso XII'!C6</f>
        <v>C. ALFONSO XII</v>
      </c>
      <c r="G73" s="96">
        <f>+'C. Alfonso XII'!G40</f>
        <v>12019.32</v>
      </c>
      <c r="H73" s="97">
        <f t="shared" si="12"/>
        <v>7.8251709470147472E-3</v>
      </c>
      <c r="I73" s="96">
        <f>+'C. Alfonso XII'!G52</f>
        <v>8412.34</v>
      </c>
      <c r="J73" s="96">
        <f>+'C. Alfonso XII'!G62</f>
        <v>108.27</v>
      </c>
      <c r="K73" s="98">
        <f t="shared" si="6"/>
        <v>3498.7099999999996</v>
      </c>
      <c r="L73" s="130">
        <f t="shared" si="7"/>
        <v>0.2910905109440467</v>
      </c>
      <c r="M73" s="137">
        <v>0</v>
      </c>
      <c r="N73" s="134">
        <f>+H73*'Gastos indirectos'!$Q$32</f>
        <v>1722.5781213240691</v>
      </c>
      <c r="O73" s="96">
        <f t="shared" si="8"/>
        <v>1776.1318786759305</v>
      </c>
      <c r="P73" s="170">
        <f t="shared" si="9"/>
        <v>0.14777307523852684</v>
      </c>
      <c r="Q73" s="156" t="str">
        <f ca="1">+'C. Alfonso XII'!D20</f>
        <v>100%</v>
      </c>
    </row>
    <row r="74" spans="1:17" x14ac:dyDescent="0.4">
      <c r="A74" s="126" t="s">
        <v>928</v>
      </c>
      <c r="B74" s="126" t="s">
        <v>428</v>
      </c>
      <c r="C74" s="126"/>
      <c r="D74" s="126" t="str">
        <f>+'C. Capitan Haya 53'!C4</f>
        <v>OHL- INGESAN</v>
      </c>
      <c r="E74" s="123" t="s">
        <v>741</v>
      </c>
      <c r="F74" s="126" t="str">
        <f>+'C. Capitan Haya 53'!C6</f>
        <v>C. CAPITAN HAYA, 53</v>
      </c>
      <c r="G74" s="96">
        <f>+'C. Capitan Haya 53'!G40</f>
        <v>165</v>
      </c>
      <c r="H74" s="97">
        <f t="shared" si="12"/>
        <v>1.0742314925115841E-4</v>
      </c>
      <c r="I74" s="96">
        <f>+'C. Capitan Haya 53'!G54</f>
        <v>443.56</v>
      </c>
      <c r="J74" s="96">
        <f>+'C. Capitan Haya 53'!G104</f>
        <v>2134.67</v>
      </c>
      <c r="K74" s="98">
        <f t="shared" ref="K74:K108" si="13">+G74-I74-J74</f>
        <v>-2413.23</v>
      </c>
      <c r="L74" s="112">
        <f t="shared" ref="L74:L107" si="14">+K74/G74</f>
        <v>-14.625636363636364</v>
      </c>
      <c r="M74" s="137">
        <v>0</v>
      </c>
      <c r="N74" s="134">
        <f>+H74*'Gastos indirectos'!$Q$32</f>
        <v>23.647376891410779</v>
      </c>
      <c r="O74" s="366">
        <f t="shared" ref="O74:O107" si="15">+K74-M74-N74</f>
        <v>-2436.8773768914107</v>
      </c>
      <c r="P74" s="112">
        <f t="shared" ref="P74:P107" si="16">+O74/G74</f>
        <v>-14.768953799341883</v>
      </c>
      <c r="Q74" s="156" t="str">
        <f ca="1">+'C. Capitan Haya 53'!D20</f>
        <v>100%</v>
      </c>
    </row>
    <row r="75" spans="1:17" x14ac:dyDescent="0.4">
      <c r="A75" s="126" t="s">
        <v>928</v>
      </c>
      <c r="B75" s="126" t="s">
        <v>428</v>
      </c>
      <c r="C75" s="126"/>
      <c r="D75" s="126" t="str">
        <f>+'C. Agustin de foxa 31'!C4</f>
        <v>OHL-INGESAN</v>
      </c>
      <c r="E75" s="123" t="s">
        <v>741</v>
      </c>
      <c r="F75" s="126" t="str">
        <f>+'C. Agustin de foxa 31'!C6</f>
        <v>C. AGUSTIN DE FOXA, 31</v>
      </c>
      <c r="G75" s="96">
        <f>+'C. Agustin de foxa 31'!G40</f>
        <v>2009</v>
      </c>
      <c r="H75" s="97">
        <f t="shared" si="12"/>
        <v>1.3079582233065286E-3</v>
      </c>
      <c r="I75" s="96">
        <f>+'C. Agustin de foxa 31'!G60</f>
        <v>1624.1300000000003</v>
      </c>
      <c r="J75" s="96">
        <f>+'C. Agustin de foxa 31'!G145</f>
        <v>3953.359999999996</v>
      </c>
      <c r="K75" s="98">
        <f t="shared" si="13"/>
        <v>-3568.4899999999961</v>
      </c>
      <c r="L75" s="112">
        <f t="shared" si="14"/>
        <v>-1.7762518666002967</v>
      </c>
      <c r="M75" s="137">
        <v>0</v>
      </c>
      <c r="N75" s="134">
        <f>+H75*'Gastos indirectos'!$Q$32</f>
        <v>287.92472833238941</v>
      </c>
      <c r="O75" s="366">
        <f t="shared" si="15"/>
        <v>-3856.4147283323855</v>
      </c>
      <c r="P75" s="113">
        <f t="shared" si="16"/>
        <v>-1.9195693023058167</v>
      </c>
      <c r="Q75" s="156" t="str">
        <f ca="1">+'C. Agustin de foxa 31'!D20</f>
        <v>100%</v>
      </c>
    </row>
    <row r="76" spans="1:17" x14ac:dyDescent="0.4">
      <c r="A76" s="124" t="s">
        <v>925</v>
      </c>
      <c r="B76" s="124" t="s">
        <v>428</v>
      </c>
      <c r="C76" s="124"/>
      <c r="D76" s="124" t="str">
        <f>+'C.P. Bueso pineda'!C4</f>
        <v>C.P. BUESO PINA Nº39</v>
      </c>
      <c r="E76" s="123" t="s">
        <v>741</v>
      </c>
      <c r="F76" s="124" t="str">
        <f>+'C.P. Bueso pineda'!C6</f>
        <v>C.P. BUESO PINEDA Nº 39</v>
      </c>
      <c r="G76" s="107">
        <f>+'C.P. Bueso pineda'!G39</f>
        <v>2399</v>
      </c>
      <c r="H76" s="108">
        <f t="shared" si="12"/>
        <v>1.5618674851729031E-3</v>
      </c>
      <c r="I76" s="107">
        <f>+'C.P. Bueso pineda'!G47</f>
        <v>59.47</v>
      </c>
      <c r="J76" s="107">
        <f>+'C.P. Bueso pineda'!G65</f>
        <v>356.4</v>
      </c>
      <c r="K76" s="109">
        <f t="shared" si="13"/>
        <v>1983.13</v>
      </c>
      <c r="L76" s="110">
        <f t="shared" si="14"/>
        <v>0.82664860358482706</v>
      </c>
      <c r="M76" s="138">
        <v>0</v>
      </c>
      <c r="N76" s="135">
        <f>+H76*'Gastos indirectos'!$Q$32</f>
        <v>343.8185282575422</v>
      </c>
      <c r="O76" s="107">
        <f t="shared" si="15"/>
        <v>1639.3114717424578</v>
      </c>
      <c r="P76" s="110">
        <f t="shared" si="16"/>
        <v>0.68333116787930714</v>
      </c>
      <c r="Q76" s="151">
        <v>1</v>
      </c>
    </row>
    <row r="77" spans="1:17" x14ac:dyDescent="0.4">
      <c r="A77" s="126" t="s">
        <v>928</v>
      </c>
      <c r="B77" s="126" t="s">
        <v>429</v>
      </c>
      <c r="C77" s="126" t="s">
        <v>1400</v>
      </c>
      <c r="D77" s="126" t="str">
        <f>+'C. BRETON DE LOS HERREROS, 46'!C4</f>
        <v>ROCIO GUIJARRO KELHAM</v>
      </c>
      <c r="E77" s="123" t="s">
        <v>741</v>
      </c>
      <c r="F77" s="126" t="str">
        <f>+'C. BRETON DE LOS HERREROS, 46'!C6</f>
        <v>C. BRETON DE LOS HERREROS, 46</v>
      </c>
      <c r="G77" s="96">
        <f>+'C. BRETON DE LOS HERREROS, 46'!G44</f>
        <v>29120</v>
      </c>
      <c r="H77" s="97">
        <f t="shared" si="12"/>
        <v>1.8958558219355954E-2</v>
      </c>
      <c r="I77" s="96">
        <f>+'C. BRETON DE LOS HERREROS, 46'!G173</f>
        <v>8709.2199999999939</v>
      </c>
      <c r="J77" s="96">
        <f>+'C. BRETON DE LOS HERREROS, 46'!G841</f>
        <v>22695.169999999969</v>
      </c>
      <c r="K77" s="98">
        <f t="shared" si="13"/>
        <v>-2284.389999999963</v>
      </c>
      <c r="L77" s="112">
        <f t="shared" si="14"/>
        <v>-7.8447458791207528E-2</v>
      </c>
      <c r="M77" s="137">
        <v>0</v>
      </c>
      <c r="N77" s="134">
        <f>+H77*'Gastos indirectos'!$Q$32</f>
        <v>4173.4037277447378</v>
      </c>
      <c r="O77" s="366">
        <f t="shared" si="15"/>
        <v>-6457.7937277447008</v>
      </c>
      <c r="P77" s="113">
        <f t="shared" si="16"/>
        <v>-0.22176489449672737</v>
      </c>
      <c r="Q77" s="152" t="str">
        <f ca="1">+'C. BRETON DE LOS HERREROS, 46'!D20</f>
        <v>100%</v>
      </c>
    </row>
    <row r="78" spans="1:17" x14ac:dyDescent="0.4">
      <c r="A78" s="126" t="s">
        <v>928</v>
      </c>
      <c r="B78" s="123" t="s">
        <v>427</v>
      </c>
      <c r="C78" s="123"/>
      <c r="D78" s="123" t="str">
        <f>+'C. PLATANO Nº 22'!F36</f>
        <v>VERANTTA, S.L.</v>
      </c>
      <c r="E78" s="123" t="s">
        <v>741</v>
      </c>
      <c r="F78" s="123" t="str">
        <f>+'C. PLATANO Nº 22'!C6</f>
        <v>C. PLATANO Nº 22</v>
      </c>
      <c r="G78" s="101">
        <f>+'C. PLATANO Nº 22'!G40</f>
        <v>8539.26</v>
      </c>
      <c r="H78" s="102">
        <f t="shared" si="12"/>
        <v>5.5594800089360415E-3</v>
      </c>
      <c r="I78" s="101">
        <f>+'C. PLATANO Nº 22'!G113</f>
        <v>4113.3</v>
      </c>
      <c r="J78" s="101">
        <f>+'C. PLATANO Nº 22'!G291</f>
        <v>5812.7799999999888</v>
      </c>
      <c r="K78" s="103">
        <f t="shared" si="13"/>
        <v>-1386.8199999999888</v>
      </c>
      <c r="L78" s="180">
        <f t="shared" si="14"/>
        <v>-0.16240517328199267</v>
      </c>
      <c r="M78" s="139">
        <v>0</v>
      </c>
      <c r="N78" s="136">
        <f>+H78*'Gastos indirectos'!$Q$32</f>
        <v>1223.8248460227176</v>
      </c>
      <c r="O78" s="367">
        <f t="shared" si="15"/>
        <v>-2610.6448460227066</v>
      </c>
      <c r="P78" s="165">
        <f t="shared" si="16"/>
        <v>-0.30572260898751258</v>
      </c>
      <c r="Q78" s="152" t="str">
        <f ca="1">+'C. PLATANO Nº 22'!D20</f>
        <v>100%</v>
      </c>
    </row>
    <row r="79" spans="1:17" x14ac:dyDescent="0.4">
      <c r="A79" s="124" t="s">
        <v>925</v>
      </c>
      <c r="B79" s="123" t="s">
        <v>427</v>
      </c>
      <c r="C79" s="123"/>
      <c r="D79" s="123" t="str">
        <f>+'C. SANTA CRUZ DE MARCENADO.2'!C4</f>
        <v>A-CERO TECH ARQUITECTURA Y CONSTRUCCION INDUSTRIALIZADA, S.L.</v>
      </c>
      <c r="E79" s="123" t="s">
        <v>741</v>
      </c>
      <c r="F79" s="128" t="str">
        <f>+'C. SANTA CRUZ DE MARCENADO.2'!C6</f>
        <v>C. SANTA CRUZ DE MARCENADO.2</v>
      </c>
      <c r="G79" s="133">
        <f>+'C. SANTA CRUZ DE MARCENADO.2'!G40</f>
        <v>1185</v>
      </c>
      <c r="H79" s="102">
        <f t="shared" si="12"/>
        <v>7.7149352644013762E-4</v>
      </c>
      <c r="I79" s="101">
        <f>+'C. SANTA CRUZ DE MARCENADO.2'!G48</f>
        <v>43.07</v>
      </c>
      <c r="J79" s="101">
        <f>+'C. SANTA CRUZ DE MARCENADO.2'!G70</f>
        <v>554.73</v>
      </c>
      <c r="K79" s="103">
        <f t="shared" si="13"/>
        <v>587.20000000000005</v>
      </c>
      <c r="L79" s="104">
        <f t="shared" si="14"/>
        <v>0.49552742616033757</v>
      </c>
      <c r="M79" s="139">
        <v>0</v>
      </c>
      <c r="N79" s="136">
        <f>+H79*'Gastos indirectos'!$Q$32</f>
        <v>169.83116131104106</v>
      </c>
      <c r="O79" s="101">
        <f t="shared" si="15"/>
        <v>417.36883868895899</v>
      </c>
      <c r="P79" s="105">
        <f t="shared" si="16"/>
        <v>0.35220999045481771</v>
      </c>
      <c r="Q79" s="156" t="str">
        <f ca="1">+'C. SANTA CRUZ DE MARCENADO.2'!D20</f>
        <v>100%</v>
      </c>
    </row>
    <row r="80" spans="1:17" x14ac:dyDescent="0.4">
      <c r="A80" s="126" t="s">
        <v>928</v>
      </c>
      <c r="B80" s="126" t="s">
        <v>428</v>
      </c>
      <c r="C80" s="126"/>
      <c r="D80" s="126" t="str">
        <f>+'C. Castellana, 163'!C4</f>
        <v>OHL SERVICIOS-INGESAN SAU</v>
      </c>
      <c r="E80" s="123" t="s">
        <v>741</v>
      </c>
      <c r="F80" s="129" t="str">
        <f>+'C. Castellana, 163'!C6</f>
        <v>C. CASTELLANA, 163</v>
      </c>
      <c r="G80" s="115">
        <f>+'C. Castellana, 163'!G39</f>
        <v>0</v>
      </c>
      <c r="H80" s="97">
        <f t="shared" si="12"/>
        <v>0</v>
      </c>
      <c r="I80" s="96">
        <f>+'C. Castellana, 163'!G50</f>
        <v>200.14</v>
      </c>
      <c r="J80" s="96">
        <f>+'C. Castellana, 163'!G60</f>
        <v>104.94000000000001</v>
      </c>
      <c r="K80" s="98">
        <f t="shared" si="13"/>
        <v>-305.08</v>
      </c>
      <c r="L80" s="99" t="e">
        <f t="shared" si="14"/>
        <v>#DIV/0!</v>
      </c>
      <c r="M80" s="137">
        <v>0</v>
      </c>
      <c r="N80" s="134">
        <f>+H80*'Gastos indirectos'!$Q$32</f>
        <v>0</v>
      </c>
      <c r="O80" s="366">
        <f t="shared" si="15"/>
        <v>-305.08</v>
      </c>
      <c r="P80" s="113" t="e">
        <f t="shared" si="16"/>
        <v>#DIV/0!</v>
      </c>
      <c r="Q80" s="152" t="str">
        <f ca="1">+'C. Castellana, 163'!D20</f>
        <v>100%</v>
      </c>
    </row>
    <row r="81" spans="1:17" x14ac:dyDescent="0.4">
      <c r="A81" s="126" t="s">
        <v>928</v>
      </c>
      <c r="B81" s="126" t="s">
        <v>428</v>
      </c>
      <c r="C81" s="126"/>
      <c r="D81" s="126" t="str">
        <f>+'C. Victimas del terrorismo, 2'!C4</f>
        <v>OBRA Y DECORACIONES YUGO SL</v>
      </c>
      <c r="E81" s="123" t="s">
        <v>741</v>
      </c>
      <c r="F81" s="127" t="str">
        <f>+'C. Victimas del terrorismo, 2'!C6</f>
        <v>C. VICTIMAS DEL TERRORISMO, 2</v>
      </c>
      <c r="G81" s="115">
        <f>+'C. Victimas del terrorismo, 2'!G39</f>
        <v>19823.47</v>
      </c>
      <c r="H81" s="97">
        <f t="shared" si="12"/>
        <v>1.2906058039308249E-2</v>
      </c>
      <c r="I81" s="96">
        <f>+'C. Victimas del terrorismo, 2'!G79</f>
        <v>7842.32</v>
      </c>
      <c r="J81" s="96">
        <f>+'C. Victimas del terrorismo, 2'!G252</f>
        <v>6922.089999999992</v>
      </c>
      <c r="K81" s="98">
        <f t="shared" si="13"/>
        <v>5059.0600000000095</v>
      </c>
      <c r="L81" s="99">
        <f t="shared" si="14"/>
        <v>0.25520557198109156</v>
      </c>
      <c r="M81" s="137">
        <v>0</v>
      </c>
      <c r="N81" s="134">
        <f>+H81*'Gastos indirectos'!$Q$32</f>
        <v>2841.0488871853022</v>
      </c>
      <c r="O81" s="96">
        <f t="shared" si="15"/>
        <v>2218.0111128147073</v>
      </c>
      <c r="P81" s="166">
        <f t="shared" si="16"/>
        <v>0.11188813627557169</v>
      </c>
      <c r="Q81" s="156" t="str">
        <f ca="1">+'C. Victimas del terrorismo, 2'!D20</f>
        <v>100%</v>
      </c>
    </row>
    <row r="82" spans="1:17" x14ac:dyDescent="0.4">
      <c r="A82" s="126" t="s">
        <v>928</v>
      </c>
      <c r="B82" s="126" t="s">
        <v>427</v>
      </c>
      <c r="C82" s="126"/>
      <c r="D82" s="126" t="str">
        <f>+'C. Cadiz, 10'!C4</f>
        <v xml:space="preserve">MARCO OSORIO </v>
      </c>
      <c r="E82" s="123" t="s">
        <v>741</v>
      </c>
      <c r="F82" s="127" t="str">
        <f>+'C. Cadiz, 10'!C6</f>
        <v>C. CADIZ, 10</v>
      </c>
      <c r="G82" s="131">
        <f>+'C. Cadiz, 10'!G39</f>
        <v>3164</v>
      </c>
      <c r="H82" s="97">
        <f t="shared" si="12"/>
        <v>2.0599202680646376E-3</v>
      </c>
      <c r="I82" s="96">
        <f>+'C. Cadiz, 10'!G59</f>
        <v>734.01</v>
      </c>
      <c r="J82" s="96">
        <f>+'C. Cadiz, 10'!G99</f>
        <v>1168.2600000000002</v>
      </c>
      <c r="K82" s="98">
        <f t="shared" si="13"/>
        <v>1261.7299999999996</v>
      </c>
      <c r="L82" s="99">
        <f t="shared" si="14"/>
        <v>0.39877686472819202</v>
      </c>
      <c r="M82" s="137">
        <v>0</v>
      </c>
      <c r="N82" s="134">
        <f>+H82*'Gastos indirectos'!$Q$32</f>
        <v>453.45636657226487</v>
      </c>
      <c r="O82" s="96">
        <f t="shared" si="15"/>
        <v>808.27363342773469</v>
      </c>
      <c r="P82" s="114">
        <f t="shared" si="16"/>
        <v>0.25545942902267216</v>
      </c>
      <c r="Q82" s="152" t="str">
        <f ca="1">+'C. Cadiz, 10'!D20</f>
        <v>100%</v>
      </c>
    </row>
    <row r="83" spans="1:17" x14ac:dyDescent="0.4">
      <c r="A83" s="124" t="s">
        <v>925</v>
      </c>
      <c r="B83" s="126" t="s">
        <v>426</v>
      </c>
      <c r="C83" s="126"/>
      <c r="D83" s="126" t="str">
        <f>+'C. Caceres, 11'!D4</f>
        <v>JUAN MANUEL</v>
      </c>
      <c r="E83" s="123" t="s">
        <v>741</v>
      </c>
      <c r="F83" s="126" t="str">
        <f>+'C. Caceres, 11'!D6</f>
        <v>CALLE CACERES, 11</v>
      </c>
      <c r="G83" s="115">
        <f>+'C. Caceres, 11'!G34</f>
        <v>0</v>
      </c>
      <c r="H83" s="97">
        <f t="shared" si="12"/>
        <v>0</v>
      </c>
      <c r="I83" s="96">
        <f>+'C. Caceres, 11'!G72</f>
        <v>3373.6</v>
      </c>
      <c r="J83" s="96">
        <f>+'C. Caceres, 11'!G249</f>
        <v>5442.56</v>
      </c>
      <c r="K83" s="98">
        <f t="shared" si="13"/>
        <v>-8816.16</v>
      </c>
      <c r="L83" s="114" t="e">
        <f t="shared" si="14"/>
        <v>#DIV/0!</v>
      </c>
      <c r="M83" s="137">
        <v>0</v>
      </c>
      <c r="N83" s="134">
        <f>+H83*'Gastos indirectos'!$Q$32</f>
        <v>0</v>
      </c>
      <c r="O83" s="366">
        <f t="shared" si="15"/>
        <v>-8816.16</v>
      </c>
      <c r="P83" s="113" t="e">
        <f t="shared" si="16"/>
        <v>#DIV/0!</v>
      </c>
      <c r="Q83" s="151">
        <v>0.5</v>
      </c>
    </row>
    <row r="84" spans="1:17" x14ac:dyDescent="0.4">
      <c r="A84" s="126" t="s">
        <v>926</v>
      </c>
      <c r="B84" s="126" t="s">
        <v>429</v>
      </c>
      <c r="C84" s="126" t="s">
        <v>1396</v>
      </c>
      <c r="D84" s="126" t="str">
        <f>+'C. Goya, 46'!C4</f>
        <v>ANTONIO RAMIREZ GONZALEZ</v>
      </c>
      <c r="E84" s="123" t="s">
        <v>741</v>
      </c>
      <c r="F84" s="127" t="str">
        <f>+'C. Goya, 46'!C6</f>
        <v>C. GOYA, 46</v>
      </c>
      <c r="G84" s="96">
        <f>+'C. Goya, 46'!G46</f>
        <v>23950</v>
      </c>
      <c r="H84" s="97">
        <f t="shared" si="12"/>
        <v>1.5592632876152993E-2</v>
      </c>
      <c r="I84" s="96">
        <f>+'C. Goya, 46'!G115</f>
        <v>12522.19</v>
      </c>
      <c r="J84" s="96">
        <f>+'C. Goya, 46'!G185</f>
        <v>1726.2199999999998</v>
      </c>
      <c r="K84" s="98">
        <f t="shared" si="13"/>
        <v>9701.59</v>
      </c>
      <c r="L84" s="368">
        <f t="shared" si="14"/>
        <v>0.40507682672233819</v>
      </c>
      <c r="M84" s="137">
        <v>0</v>
      </c>
      <c r="N84" s="134">
        <f>+H84*'Gastos indirectos'!$Q$32</f>
        <v>3432.4525851472008</v>
      </c>
      <c r="O84" s="96">
        <f t="shared" si="15"/>
        <v>6269.1374148527993</v>
      </c>
      <c r="P84" s="114">
        <f t="shared" si="16"/>
        <v>0.26175939101681833</v>
      </c>
      <c r="Q84" s="152" t="str">
        <f ca="1">+'C. Goya, 46'!D20</f>
        <v>100%</v>
      </c>
    </row>
    <row r="85" spans="1:17" x14ac:dyDescent="0.4">
      <c r="A85" s="126" t="s">
        <v>926</v>
      </c>
      <c r="B85" s="126" t="s">
        <v>427</v>
      </c>
      <c r="C85" s="126" t="s">
        <v>1397</v>
      </c>
      <c r="D85" s="126" t="str">
        <f>+'C. Colombia, 11'!C4</f>
        <v>SILVIA SANCHEZ VELA</v>
      </c>
      <c r="E85" s="123" t="s">
        <v>741</v>
      </c>
      <c r="F85" s="127" t="str">
        <f>+'C. Colombia, 11'!C6</f>
        <v>C/ COLOMBIA, 11</v>
      </c>
      <c r="G85" s="96">
        <f>+'C. Colombia, 11'!G39</f>
        <v>4745.0200000000004</v>
      </c>
      <c r="H85" s="97">
        <f t="shared" si="12"/>
        <v>3.0892423736953436E-3</v>
      </c>
      <c r="I85" s="96">
        <f>+'C. Colombia, 11'!G73</f>
        <v>1463.8000000000002</v>
      </c>
      <c r="J85" s="96">
        <f>+'C. Colombia, 11'!G109</f>
        <v>899.28000000000043</v>
      </c>
      <c r="K85" s="98">
        <f t="shared" si="13"/>
        <v>2381.9399999999996</v>
      </c>
      <c r="L85" s="114">
        <f t="shared" si="14"/>
        <v>0.50198734673404943</v>
      </c>
      <c r="M85" s="137">
        <v>0</v>
      </c>
      <c r="N85" s="134">
        <f>+H85*'Gastos indirectos'!$Q$32</f>
        <v>680.04409877140597</v>
      </c>
      <c r="O85" s="96">
        <f t="shared" si="15"/>
        <v>1701.8959012285936</v>
      </c>
      <c r="P85" s="114">
        <f t="shared" si="16"/>
        <v>0.35866991102852958</v>
      </c>
      <c r="Q85" s="152" t="str">
        <f ca="1">+'C. Colombia, 11'!D20</f>
        <v>100%</v>
      </c>
    </row>
    <row r="86" spans="1:17" x14ac:dyDescent="0.4">
      <c r="A86" s="124" t="s">
        <v>925</v>
      </c>
      <c r="B86" s="123" t="s">
        <v>427</v>
      </c>
      <c r="C86" s="123"/>
      <c r="D86" s="126" t="str">
        <f>+'C.AYALA, 7 (LOCAL 303) BARCELO'!C4</f>
        <v>TOTAL CONSULTING MARKET S.L.</v>
      </c>
      <c r="E86" s="123" t="s">
        <v>741</v>
      </c>
      <c r="F86" s="127" t="str">
        <f>+'C.AYALA, 7 (LOCAL 303) BARCELO'!C6</f>
        <v>C.AYALA, 7 (LOCAL 303) BARCELO</v>
      </c>
      <c r="G86" s="96">
        <f>+'C.AYALA, 7 (LOCAL 303) BARCELO'!G40</f>
        <v>3969</v>
      </c>
      <c r="H86" s="97">
        <f t="shared" si="12"/>
        <v>2.5840150265324102E-3</v>
      </c>
      <c r="I86" s="96">
        <f>+'C.AYALA, 7 (LOCAL 303) BARCELO'!G52</f>
        <v>526.14</v>
      </c>
      <c r="J86" s="96">
        <f>+'C.AYALA, 7 (LOCAL 303) BARCELO'!G86</f>
        <v>840.99000000000024</v>
      </c>
      <c r="K86" s="98">
        <f t="shared" si="13"/>
        <v>2601.87</v>
      </c>
      <c r="L86" s="114">
        <f t="shared" si="14"/>
        <v>0.6555479969765684</v>
      </c>
      <c r="M86" s="137">
        <v>0</v>
      </c>
      <c r="N86" s="134">
        <f>+H86*'Gastos indirectos'!$Q$32</f>
        <v>568.82690231520837</v>
      </c>
      <c r="O86" s="96">
        <f t="shared" si="15"/>
        <v>2033.0430976847915</v>
      </c>
      <c r="P86" s="114">
        <f t="shared" si="16"/>
        <v>0.51223056127104849</v>
      </c>
      <c r="Q86" s="152" t="str">
        <f ca="1">+'C.AYALA, 7 (LOCAL 303) BARCELO'!D20</f>
        <v>100%</v>
      </c>
    </row>
    <row r="87" spans="1:17" x14ac:dyDescent="0.4">
      <c r="A87" s="126" t="s">
        <v>926</v>
      </c>
      <c r="B87" s="123" t="s">
        <v>427</v>
      </c>
      <c r="C87" s="123" t="s">
        <v>1394</v>
      </c>
      <c r="D87" s="126" t="str">
        <f>+'C Fermin Caballero 62'!C4</f>
        <v>JULIAN CARRIÓN CATALINA</v>
      </c>
      <c r="E87" s="123" t="s">
        <v>741</v>
      </c>
      <c r="F87" s="127" t="str">
        <f>+'C Fermin Caballero 62'!C6</f>
        <v>C FERMIN CABALLERO, 62</v>
      </c>
      <c r="G87" s="96">
        <f>+'C Fermin Caballero 62'!G42</f>
        <v>52915.289999999994</v>
      </c>
      <c r="H87" s="97">
        <f t="shared" si="12"/>
        <v>3.4450467244474724E-2</v>
      </c>
      <c r="I87" s="96">
        <f>+'C Fermin Caballero 62'!G194</f>
        <v>54411.899999999972</v>
      </c>
      <c r="J87" s="96">
        <f>+'C Fermin Caballero 62'!G202</f>
        <v>0</v>
      </c>
      <c r="K87" s="98">
        <f t="shared" si="13"/>
        <v>-1496.6099999999788</v>
      </c>
      <c r="L87" s="114">
        <f t="shared" si="14"/>
        <v>-2.8283129507557816E-2</v>
      </c>
      <c r="M87" s="137">
        <v>0</v>
      </c>
      <c r="N87" s="134">
        <f>+H87*'Gastos indirectos'!$Q$32</f>
        <v>7583.6836724139384</v>
      </c>
      <c r="O87" s="366">
        <f t="shared" si="15"/>
        <v>-9080.2936724139181</v>
      </c>
      <c r="P87" s="114">
        <f t="shared" si="16"/>
        <v>-0.1716005652130777</v>
      </c>
      <c r="Q87" s="152" t="str">
        <f ca="1">+'C Fermin Caballero 62'!D20</f>
        <v>100%</v>
      </c>
    </row>
    <row r="88" spans="1:17" x14ac:dyDescent="0.4">
      <c r="A88" s="126" t="s">
        <v>926</v>
      </c>
      <c r="B88" s="126" t="s">
        <v>429</v>
      </c>
      <c r="C88" s="126" t="s">
        <v>1395</v>
      </c>
      <c r="D88" s="126" t="str">
        <f>+'Espronceda, 9'!C4</f>
        <v>IRENE LOPEZ MACICIOR</v>
      </c>
      <c r="E88" s="126" t="s">
        <v>741</v>
      </c>
      <c r="F88" s="127" t="str">
        <f>+'Espronceda, 9'!C6</f>
        <v>C ESPRONCEDA, 9</v>
      </c>
      <c r="G88" s="96">
        <f>+'Espronceda, 9'!G44</f>
        <v>24800</v>
      </c>
      <c r="H88" s="97">
        <f t="shared" si="12"/>
        <v>1.6146024857143809E-2</v>
      </c>
      <c r="I88" s="96">
        <f>+'Espronceda, 9'!G138</f>
        <v>9259.4300000000021</v>
      </c>
      <c r="J88" s="96">
        <f>+'Espronceda, 9'!G532</f>
        <v>14729.649999999934</v>
      </c>
      <c r="K88" s="98">
        <f t="shared" si="13"/>
        <v>810.92000000006374</v>
      </c>
      <c r="L88" s="114">
        <f t="shared" si="14"/>
        <v>3.2698387096776763E-2</v>
      </c>
      <c r="M88" s="137">
        <v>0</v>
      </c>
      <c r="N88" s="134">
        <f>+H88*'Gastos indirectos'!$Q$32</f>
        <v>3554.272405496893</v>
      </c>
      <c r="O88" s="366">
        <f t="shared" si="15"/>
        <v>-2743.3524054968293</v>
      </c>
      <c r="P88" s="114">
        <f t="shared" si="16"/>
        <v>-0.11061904860874312</v>
      </c>
      <c r="Q88" s="152" t="str">
        <f ca="1">+'Espronceda, 9'!D20</f>
        <v>100%</v>
      </c>
    </row>
    <row r="89" spans="1:17" x14ac:dyDescent="0.4">
      <c r="A89" s="126" t="s">
        <v>926</v>
      </c>
      <c r="B89" s="126" t="s">
        <v>429</v>
      </c>
      <c r="C89" s="126"/>
      <c r="D89" s="126" t="str">
        <f>+'Calle Sil, 16'!C4</f>
        <v>RAQUEL ROMAN VENTURA</v>
      </c>
      <c r="E89" s="126" t="s">
        <v>741</v>
      </c>
      <c r="F89" s="127" t="str">
        <f>+'Calle Sil, 16'!C6</f>
        <v>C/ SIL, 16</v>
      </c>
      <c r="G89" s="96">
        <f>+'Calle Sil, 16'!G38</f>
        <v>6387</v>
      </c>
      <c r="H89" s="97">
        <f t="shared" si="12"/>
        <v>4.1582524501039319E-3</v>
      </c>
      <c r="I89" s="96">
        <f>+'Calle Sil, 16'!G52</f>
        <v>6936.17</v>
      </c>
      <c r="J89" s="96">
        <f>+'Calle Sil, 16'!G68</f>
        <v>269.72999999999996</v>
      </c>
      <c r="K89" s="98">
        <f t="shared" si="13"/>
        <v>-818.90000000000009</v>
      </c>
      <c r="L89" s="114">
        <f t="shared" si="14"/>
        <v>-0.12821355879129484</v>
      </c>
      <c r="M89" s="137">
        <v>0</v>
      </c>
      <c r="N89" s="134">
        <f>+H89*'Gastos indirectos'!$Q$32</f>
        <v>915.36846185115542</v>
      </c>
      <c r="O89" s="366">
        <f t="shared" si="15"/>
        <v>-1734.2684618511555</v>
      </c>
      <c r="P89" s="166">
        <f t="shared" si="16"/>
        <v>-0.27153099449681473</v>
      </c>
      <c r="Q89" s="152" t="str">
        <f ca="1">+'Calle Sil, 16'!D20</f>
        <v>100%</v>
      </c>
    </row>
    <row r="90" spans="1:17" x14ac:dyDescent="0.4">
      <c r="A90" s="179" t="s">
        <v>925</v>
      </c>
      <c r="B90" s="126" t="s">
        <v>427</v>
      </c>
      <c r="C90" s="126" t="s">
        <v>1398</v>
      </c>
      <c r="D90" s="126" t="str">
        <f>+'Arroyo del huerto del Soga'!C4</f>
        <v>TOMBADOR, S.L.</v>
      </c>
      <c r="E90" s="126" t="s">
        <v>741</v>
      </c>
      <c r="F90" s="127" t="str">
        <f>+'Arroyo del huerto del Soga'!C6</f>
        <v>ARROYO DEL HUERTO DEL SOGA</v>
      </c>
      <c r="G90" s="96">
        <f>+'Arroyo del huerto del Soga'!G39</f>
        <v>3838</v>
      </c>
      <c r="H90" s="97">
        <f t="shared" si="12"/>
        <v>2.4987275565208846E-3</v>
      </c>
      <c r="I90" s="96">
        <f>+'Arroyo del huerto del Soga'!G47</f>
        <v>3041.3</v>
      </c>
      <c r="J90" s="96">
        <f>+'Arroyo del huerto del Soga'!G55</f>
        <v>50.54</v>
      </c>
      <c r="K90" s="98">
        <f t="shared" si="13"/>
        <v>746.15999999999985</v>
      </c>
      <c r="L90" s="114">
        <f t="shared" si="14"/>
        <v>0.19441375716519016</v>
      </c>
      <c r="M90" s="137">
        <v>0</v>
      </c>
      <c r="N90" s="369">
        <f>+H90*'Gastos indirectos'!$Q$32</f>
        <v>550.05231823778524</v>
      </c>
      <c r="O90" s="96">
        <f t="shared" si="15"/>
        <v>196.10768176221461</v>
      </c>
      <c r="P90" s="166">
        <f t="shared" si="16"/>
        <v>5.1096321459670302E-2</v>
      </c>
      <c r="Q90" s="152" t="str">
        <f ca="1">+'Arroyo del huerto del Soga'!D20</f>
        <v>100%</v>
      </c>
    </row>
    <row r="91" spans="1:17" x14ac:dyDescent="0.4">
      <c r="A91" s="126" t="s">
        <v>926</v>
      </c>
      <c r="B91" s="123" t="s">
        <v>427</v>
      </c>
      <c r="C91" s="123" t="s">
        <v>1392</v>
      </c>
      <c r="D91" s="123" t="str">
        <f>+'Sierra de Bullones, 6'!C4</f>
        <v>EDIAR</v>
      </c>
      <c r="E91" s="126" t="s">
        <v>741</v>
      </c>
      <c r="F91" s="128" t="str">
        <f>+'Sierra de Bullones, 6'!C6</f>
        <v>SIERRA DE BULLONES, 6</v>
      </c>
      <c r="G91" s="101">
        <f>+'Sierra de Bullones, 6'!G38</f>
        <v>4030</v>
      </c>
      <c r="H91" s="97">
        <f t="shared" si="12"/>
        <v>2.6237290392858688E-3</v>
      </c>
      <c r="I91" s="96">
        <f>+'Sierra de Bullones, 6'!G51</f>
        <v>433.58</v>
      </c>
      <c r="J91" s="96">
        <f>+'Sierra de Bullones, 6'!G229</f>
        <v>7268.0800000000008</v>
      </c>
      <c r="K91" s="98">
        <f t="shared" si="13"/>
        <v>-3671.6600000000008</v>
      </c>
      <c r="L91" s="114">
        <f t="shared" si="14"/>
        <v>-0.91108188585607963</v>
      </c>
      <c r="M91" s="137">
        <v>0</v>
      </c>
      <c r="N91" s="134">
        <f>+H91*'Gastos indirectos'!$Q$32</f>
        <v>577.56926589324507</v>
      </c>
      <c r="O91" s="366">
        <f t="shared" si="15"/>
        <v>-4249.2292658932456</v>
      </c>
      <c r="P91" s="166">
        <f t="shared" si="16"/>
        <v>-1.0543993215615994</v>
      </c>
      <c r="Q91" s="178" t="str">
        <f ca="1">+'Sierra de Bullones, 6'!D20</f>
        <v>100%</v>
      </c>
    </row>
    <row r="92" spans="1:17" x14ac:dyDescent="0.4">
      <c r="A92" s="126" t="s">
        <v>926</v>
      </c>
      <c r="B92" s="126" t="s">
        <v>427</v>
      </c>
      <c r="C92" s="126" t="s">
        <v>1391</v>
      </c>
      <c r="D92" s="126" t="str">
        <f>+'Calle del Rey 10'!C4</f>
        <v>STUNDENT PROPERTY INCOME</v>
      </c>
      <c r="E92" s="126" t="s">
        <v>741</v>
      </c>
      <c r="F92" s="127" t="str">
        <f>+'Calle del Rey 10'!C6</f>
        <v>CALLE DEL REY 10 (ARANJUEZ)</v>
      </c>
      <c r="G92" s="96">
        <f>+'Calle del Rey 10'!G40</f>
        <v>20435.84</v>
      </c>
      <c r="H92" s="97">
        <f t="shared" si="12"/>
        <v>1.3304741153895714E-2</v>
      </c>
      <c r="I92" s="96">
        <f>+'Calle del Rey 10'!G66</f>
        <v>5864.9099999999989</v>
      </c>
      <c r="J92" s="96">
        <f>+'Calle del Rey 10'!G74</f>
        <v>0</v>
      </c>
      <c r="K92" s="98">
        <f t="shared" si="13"/>
        <v>14570.93</v>
      </c>
      <c r="L92" s="114">
        <f t="shared" si="14"/>
        <v>0.71300861623500678</v>
      </c>
      <c r="M92" s="137">
        <v>0</v>
      </c>
      <c r="N92" s="134">
        <f>+H92*'Gastos indirectos'!$Q$32</f>
        <v>2928.8121852882909</v>
      </c>
      <c r="O92" s="96">
        <f t="shared" si="15"/>
        <v>11642.11781471171</v>
      </c>
      <c r="P92" s="166">
        <f t="shared" si="16"/>
        <v>0.56969118052948686</v>
      </c>
      <c r="Q92" s="178" t="str">
        <f ca="1">+'Calle del Rey 10'!D20</f>
        <v>100%</v>
      </c>
    </row>
    <row r="93" spans="1:17" x14ac:dyDescent="0.4">
      <c r="A93" s="126" t="s">
        <v>926</v>
      </c>
      <c r="B93" s="126" t="s">
        <v>427</v>
      </c>
      <c r="C93" s="126" t="s">
        <v>1393</v>
      </c>
      <c r="D93" s="126" t="str">
        <f>+'Calle Barlovento 1'!C4</f>
        <v>LOSTRES CANO, S.L.</v>
      </c>
      <c r="E93" s="126" t="s">
        <v>741</v>
      </c>
      <c r="F93" s="127" t="str">
        <f>+'Calle Barlovento 1'!C6</f>
        <v>CALLE BARLOVENTO 1 LOCAL 140 (ZOCO POZUELO)</v>
      </c>
      <c r="G93" s="96">
        <f>+'Calle Barlovento 1'!G42</f>
        <v>32531.140000000003</v>
      </c>
      <c r="H93" s="97">
        <f t="shared" si="12"/>
        <v>2.1179378833517146E-2</v>
      </c>
      <c r="I93" s="96">
        <f>+'Calle Barlovento 1'!G123</f>
        <v>15644.549999999997</v>
      </c>
      <c r="J93" s="96">
        <f>+'Calle Barlovento 1'!G131</f>
        <v>0</v>
      </c>
      <c r="K93" s="98">
        <f t="shared" si="13"/>
        <v>16886.590000000004</v>
      </c>
      <c r="L93" s="114">
        <f t="shared" si="14"/>
        <v>0.51909001651955644</v>
      </c>
      <c r="M93" s="137">
        <v>0</v>
      </c>
      <c r="N93" s="134">
        <f>+H93*'Gastos indirectos'!$Q$32</f>
        <v>4662.2795653772655</v>
      </c>
      <c r="O93" s="96">
        <f t="shared" si="15"/>
        <v>12224.310434622737</v>
      </c>
      <c r="P93" s="166">
        <f t="shared" si="16"/>
        <v>0.37577258081403653</v>
      </c>
      <c r="Q93" s="178" t="str">
        <f ca="1">+'Calle Barlovento 1'!D20</f>
        <v>100%</v>
      </c>
    </row>
    <row r="94" spans="1:17" x14ac:dyDescent="0.4">
      <c r="A94" s="126" t="s">
        <v>926</v>
      </c>
      <c r="B94" s="126" t="s">
        <v>427</v>
      </c>
      <c r="C94" s="126" t="s">
        <v>1390</v>
      </c>
      <c r="D94" s="126" t="str">
        <f>+'Avinguda del Primer de Maig 11'!C4</f>
        <v>STUNDENT PROPERTY INOME</v>
      </c>
      <c r="E94" s="126" t="s">
        <v>741</v>
      </c>
      <c r="F94" s="127" t="str">
        <f>+'Avinguda del Primer de Maig 11'!C6</f>
        <v>AVINGUA DEL PRIMER DE MAIG 11</v>
      </c>
      <c r="G94" s="96">
        <f>+'Avinguda del Primer de Maig 11'!G39</f>
        <v>8628.31</v>
      </c>
      <c r="H94" s="97">
        <f t="shared" si="12"/>
        <v>5.6174559570621972E-3</v>
      </c>
      <c r="I94" s="96">
        <f>+'Avinguda del Primer de Maig 11'!G56</f>
        <v>2827.6500000000005</v>
      </c>
      <c r="J94" s="96">
        <f>+'Avinguda del Primer de Maig 11'!G64</f>
        <v>0</v>
      </c>
      <c r="K94" s="98">
        <f t="shared" si="13"/>
        <v>5800.6599999999989</v>
      </c>
      <c r="L94" s="114">
        <f t="shared" si="14"/>
        <v>0.67228228934750833</v>
      </c>
      <c r="M94" s="137">
        <v>0</v>
      </c>
      <c r="N94" s="134">
        <f>+H94*'Gastos indirectos'!$Q$32</f>
        <v>1236.5872636722941</v>
      </c>
      <c r="O94" s="96">
        <f t="shared" si="15"/>
        <v>4564.0727363277047</v>
      </c>
      <c r="P94" s="166">
        <f t="shared" si="16"/>
        <v>0.52896485364198842</v>
      </c>
      <c r="Q94" s="178" t="str">
        <f ca="1">'Avinguda del Primer de Maig 11'!D20</f>
        <v>100%</v>
      </c>
    </row>
    <row r="95" spans="1:17" s="371" customFormat="1" x14ac:dyDescent="0.4">
      <c r="A95" s="126" t="s">
        <v>926</v>
      </c>
      <c r="B95" s="126" t="s">
        <v>427</v>
      </c>
      <c r="C95" s="126" t="s">
        <v>1385</v>
      </c>
      <c r="D95" s="126" t="str">
        <f>'La Viña 4'!C4</f>
        <v>MERCEDES CALVO CAMINERO</v>
      </c>
      <c r="E95" s="126" t="s">
        <v>741</v>
      </c>
      <c r="F95" s="127" t="str">
        <f>'La Viña 4'!C6</f>
        <v>LA VIÑA 4</v>
      </c>
      <c r="G95" s="131">
        <f>'La Viña 4'!G48</f>
        <v>79455.25</v>
      </c>
      <c r="H95" s="370">
        <f t="shared" si="12"/>
        <v>5.1729291997200624E-2</v>
      </c>
      <c r="I95" s="96">
        <f>'La Viña 4'!G164</f>
        <v>65688.58</v>
      </c>
      <c r="J95" s="96">
        <f>'La Viña 4'!G172</f>
        <v>0</v>
      </c>
      <c r="K95" s="98">
        <f t="shared" si="13"/>
        <v>13766.669999999998</v>
      </c>
      <c r="L95" s="114">
        <f t="shared" si="14"/>
        <v>0.17326318902778606</v>
      </c>
      <c r="M95" s="98">
        <v>0</v>
      </c>
      <c r="N95" s="98">
        <f>+H95*'Gastos indirectos'!$Q$32</f>
        <v>11387.322683341006</v>
      </c>
      <c r="O95" s="96">
        <f>+K95-M95-N95</f>
        <v>2379.347316658992</v>
      </c>
      <c r="P95" s="166">
        <f t="shared" si="16"/>
        <v>2.9945753322266205E-2</v>
      </c>
      <c r="Q95" s="178" t="str">
        <f ca="1">'La Viña 4'!D20</f>
        <v>100%</v>
      </c>
    </row>
    <row r="96" spans="1:17" x14ac:dyDescent="0.4">
      <c r="A96" s="126" t="s">
        <v>926</v>
      </c>
      <c r="B96" s="126" t="s">
        <v>427</v>
      </c>
      <c r="C96" s="126" t="s">
        <v>1386</v>
      </c>
      <c r="D96" s="126" t="str">
        <f>'Sierra de Bullones 2'!C4</f>
        <v>EDIAR, S.L</v>
      </c>
      <c r="E96" s="126" t="s">
        <v>741</v>
      </c>
      <c r="F96" s="127" t="str">
        <f>'Sierra de Bullones 2'!C6</f>
        <v>SIERRA DE BULLONES  2</v>
      </c>
      <c r="G96" s="96">
        <f>'Sierra de Bullones 2'!G42</f>
        <v>5050</v>
      </c>
      <c r="H96" s="97">
        <f t="shared" si="12"/>
        <v>3.2877994164748482E-3</v>
      </c>
      <c r="I96" s="96">
        <f>'Sierra de Bullones 2'!G49</f>
        <v>0</v>
      </c>
      <c r="J96" s="96">
        <f>'Sierra de Bullones 2'!G59</f>
        <v>0</v>
      </c>
      <c r="K96" s="98">
        <f t="shared" si="13"/>
        <v>5050</v>
      </c>
      <c r="L96" s="114">
        <f t="shared" si="14"/>
        <v>1</v>
      </c>
      <c r="M96" s="137">
        <v>0</v>
      </c>
      <c r="N96" s="134">
        <f>+H96*'Gastos indirectos'!$Q$32</f>
        <v>723.75305031287542</v>
      </c>
      <c r="O96" s="96">
        <f t="shared" si="15"/>
        <v>4326.2469496871245</v>
      </c>
      <c r="P96" s="166">
        <f t="shared" si="16"/>
        <v>0.85668256429448009</v>
      </c>
      <c r="Q96" s="178" t="str">
        <f ca="1">'Sierra de Bullones 2'!D20</f>
        <v>100%</v>
      </c>
    </row>
    <row r="97" spans="1:17" x14ac:dyDescent="0.4">
      <c r="A97" s="126" t="s">
        <v>926</v>
      </c>
      <c r="B97" s="126" t="s">
        <v>427</v>
      </c>
      <c r="C97" s="126" t="s">
        <v>1387</v>
      </c>
      <c r="D97" s="126" t="str">
        <f>'Aligustre 8'!C4</f>
        <v>EDIAR, S.L</v>
      </c>
      <c r="E97" s="126" t="s">
        <v>741</v>
      </c>
      <c r="F97" s="127" t="str">
        <f>'Aligustre 8'!C6</f>
        <v>ALIGUSTRE 8</v>
      </c>
      <c r="G97" s="96">
        <f>'Aligustre 8'!G43</f>
        <v>8315</v>
      </c>
      <c r="H97" s="97">
        <f t="shared" si="12"/>
        <v>5.4134756728689828E-3</v>
      </c>
      <c r="I97" s="96">
        <f>'Aligustre 8'!G50</f>
        <v>0</v>
      </c>
      <c r="J97" s="96">
        <f>'Aligustre 8'!G147</f>
        <v>3089.219999999998</v>
      </c>
      <c r="K97" s="98">
        <f t="shared" si="13"/>
        <v>5225.7800000000025</v>
      </c>
      <c r="L97" s="114">
        <f t="shared" si="14"/>
        <v>0.62847624774503941</v>
      </c>
      <c r="M97" s="137">
        <v>0</v>
      </c>
      <c r="N97" s="134">
        <f>+H97*'Gastos indirectos'!$Q$32</f>
        <v>1191.6844778913978</v>
      </c>
      <c r="O97" s="96">
        <f t="shared" si="15"/>
        <v>4034.0955221086047</v>
      </c>
      <c r="P97" s="166">
        <f t="shared" si="16"/>
        <v>0.48515881203951949</v>
      </c>
      <c r="Q97" s="178" t="str">
        <f ca="1">'Aligustre 8'!D20</f>
        <v>100%</v>
      </c>
    </row>
    <row r="98" spans="1:17" x14ac:dyDescent="0.4">
      <c r="A98" s="126" t="s">
        <v>926</v>
      </c>
      <c r="B98" s="126" t="s">
        <v>427</v>
      </c>
      <c r="C98" s="126" t="s">
        <v>1666</v>
      </c>
      <c r="D98" s="126" t="str">
        <f>'Augusto Figueroa 24'!C4</f>
        <v>PROYECT BUILDING OF SPACE</v>
      </c>
      <c r="E98" s="126" t="s">
        <v>741</v>
      </c>
      <c r="F98" s="127" t="str">
        <f>'Augusto Figueroa 24'!C6</f>
        <v>AUGUSTO FIGUEROA 24</v>
      </c>
      <c r="G98" s="96">
        <f>'Augusto Figueroa 24'!G42</f>
        <v>2875.5</v>
      </c>
      <c r="H98" s="97">
        <f t="shared" ref="H98:H113" si="17">+G98/$G$116</f>
        <v>1.8720925192224605E-3</v>
      </c>
      <c r="I98" s="96">
        <f>'Augusto Figueroa 24'!G49</f>
        <v>0</v>
      </c>
      <c r="J98" s="96">
        <f>'Augusto Figueroa 24'!G71</f>
        <v>464.85</v>
      </c>
      <c r="K98" s="98">
        <f t="shared" si="13"/>
        <v>2410.65</v>
      </c>
      <c r="L98" s="114">
        <f t="shared" si="14"/>
        <v>0.83834115805946796</v>
      </c>
      <c r="M98" s="137">
        <v>0</v>
      </c>
      <c r="N98" s="134">
        <f>+H98*'Gastos indirectos'!$Q$32</f>
        <v>412.10928637122237</v>
      </c>
      <c r="O98" s="96">
        <f t="shared" si="15"/>
        <v>1998.5407136287777</v>
      </c>
      <c r="P98" s="166">
        <f t="shared" si="16"/>
        <v>0.69502372235394805</v>
      </c>
      <c r="Q98" s="178" t="str">
        <f ca="1">'Augusto Figueroa 24'!D20</f>
        <v>100%</v>
      </c>
    </row>
    <row r="99" spans="1:17" x14ac:dyDescent="0.4">
      <c r="A99" s="126" t="s">
        <v>926</v>
      </c>
      <c r="B99" s="126" t="s">
        <v>427</v>
      </c>
      <c r="C99" s="126" t="s">
        <v>1388</v>
      </c>
      <c r="D99" s="126" t="str">
        <f>'Dr. Esquerdo 83'!C4</f>
        <v>HOSPITAL DE LA BEATA MARIA ANA</v>
      </c>
      <c r="E99" s="126" t="s">
        <v>741</v>
      </c>
      <c r="F99" s="127" t="str">
        <f>'Dr. Esquerdo 83'!C6</f>
        <v>DOCTOR ESQUERDO 83</v>
      </c>
      <c r="G99" s="96">
        <f>'Dr. Esquerdo 83'!G43</f>
        <v>31300.37</v>
      </c>
      <c r="H99" s="97">
        <f t="shared" si="17"/>
        <v>2.0378086776524126E-2</v>
      </c>
      <c r="I99" s="96">
        <f>'Dr. Esquerdo 83'!G79</f>
        <v>2000.82</v>
      </c>
      <c r="J99" s="96">
        <f>'Dr. Esquerdo 83'!G246</f>
        <v>5301.9899999999943</v>
      </c>
      <c r="K99" s="98">
        <f t="shared" si="13"/>
        <v>23997.560000000005</v>
      </c>
      <c r="L99" s="114">
        <f t="shared" si="14"/>
        <v>0.76668614460468054</v>
      </c>
      <c r="M99" s="137">
        <v>0</v>
      </c>
      <c r="N99" s="134">
        <f>+H99*'Gastos indirectos'!$Q$32</f>
        <v>4485.888765033983</v>
      </c>
      <c r="O99" s="96">
        <f t="shared" si="15"/>
        <v>19511.671234966023</v>
      </c>
      <c r="P99" s="166">
        <f t="shared" si="16"/>
        <v>0.62336870889916074</v>
      </c>
      <c r="Q99" s="178" t="str">
        <f ca="1">'Dr. Esquerdo 83'!D20</f>
        <v>100%</v>
      </c>
    </row>
    <row r="100" spans="1:17" x14ac:dyDescent="0.4">
      <c r="A100" s="126" t="s">
        <v>926</v>
      </c>
      <c r="B100" s="126" t="s">
        <v>428</v>
      </c>
      <c r="C100" s="126" t="s">
        <v>1389</v>
      </c>
      <c r="D100" s="126" t="str">
        <f>'Ramon y Cajal 44'!C4</f>
        <v>SOHOO ARCHITECTURE&amp;DESIGN S.L.</v>
      </c>
      <c r="E100" s="126" t="s">
        <v>741</v>
      </c>
      <c r="F100" s="127" t="str">
        <f>'Ramon y Cajal 44'!C6</f>
        <v>RAMON Y CAJAL 44</v>
      </c>
      <c r="G100" s="96">
        <f>'Ramon y Cajal 44'!G43</f>
        <v>5258.73</v>
      </c>
      <c r="H100" s="97">
        <f t="shared" si="17"/>
        <v>3.4236929555245101E-3</v>
      </c>
      <c r="I100" s="96">
        <f>'Ramon y Cajal 44'!G53</f>
        <v>0</v>
      </c>
      <c r="J100" s="96">
        <f>'Ramon y Cajal 44'!G184</f>
        <v>4346.01</v>
      </c>
      <c r="K100" s="98">
        <f t="shared" si="13"/>
        <v>912.71999999999935</v>
      </c>
      <c r="L100" s="114">
        <f t="shared" si="14"/>
        <v>0.17356281839911908</v>
      </c>
      <c r="M100" s="137">
        <v>0</v>
      </c>
      <c r="N100" s="134">
        <f>+H100*'Gastos indirectos'!$Q$32</f>
        <v>753.66769866768846</v>
      </c>
      <c r="O100" s="96">
        <f t="shared" si="15"/>
        <v>159.05230133231089</v>
      </c>
      <c r="P100" s="166">
        <f t="shared" si="16"/>
        <v>3.0245382693599197E-2</v>
      </c>
      <c r="Q100" s="178" t="str">
        <f ca="1">+'Ramon y Cajal 44'!D20</f>
        <v>100%</v>
      </c>
    </row>
    <row r="101" spans="1:17" x14ac:dyDescent="0.4">
      <c r="A101" s="126" t="s">
        <v>926</v>
      </c>
      <c r="B101" s="126" t="s">
        <v>427</v>
      </c>
      <c r="C101" s="126" t="s">
        <v>1384</v>
      </c>
      <c r="D101" s="126" t="str">
        <f>'Arturo Soria 338'!C4</f>
        <v>JESUS EGIDO DE LOS RIOS</v>
      </c>
      <c r="E101" s="126" t="s">
        <v>741</v>
      </c>
      <c r="F101" s="127" t="str">
        <f>'Arturo Soria 338'!C6</f>
        <v>ARTURO SORIA 338</v>
      </c>
      <c r="G101" s="96">
        <f>'Arturo Soria 338'!G43</f>
        <v>20108.000000000004</v>
      </c>
      <c r="H101" s="97">
        <f t="shared" si="17"/>
        <v>1.3091301122074506E-2</v>
      </c>
      <c r="I101" s="96">
        <f>'Arturo Soria 338'!G86</f>
        <v>15462.960000000001</v>
      </c>
      <c r="J101" s="96">
        <f>'Arturo Soria 338'!G192</f>
        <v>0</v>
      </c>
      <c r="K101" s="98">
        <f t="shared" si="13"/>
        <v>4645.0400000000027</v>
      </c>
      <c r="L101" s="114">
        <f t="shared" si="14"/>
        <v>0.23100457529341564</v>
      </c>
      <c r="M101" s="137">
        <v>0</v>
      </c>
      <c r="N101" s="134">
        <f>+H101*'Gastos indirectos'!$Q$32</f>
        <v>2881.8269971665941</v>
      </c>
      <c r="O101" s="96">
        <f t="shared" si="15"/>
        <v>1763.2130028334086</v>
      </c>
      <c r="P101" s="166">
        <f t="shared" si="16"/>
        <v>8.7687139587895771E-2</v>
      </c>
      <c r="Q101" s="178" t="str">
        <f ca="1">+'Arturo Soria 338'!D20</f>
        <v>100%</v>
      </c>
    </row>
    <row r="102" spans="1:17" x14ac:dyDescent="0.4">
      <c r="A102" s="126" t="s">
        <v>925</v>
      </c>
      <c r="B102" s="126" t="s">
        <v>427</v>
      </c>
      <c r="C102" s="126" t="s">
        <v>1383</v>
      </c>
      <c r="D102" s="126" t="str">
        <f>'Virgilio 2'!C4</f>
        <v>EDIAR, S.L.U.</v>
      </c>
      <c r="E102" s="126" t="s">
        <v>741</v>
      </c>
      <c r="F102" s="127" t="str">
        <f>+'Virgilio 2'!C6</f>
        <v>CALLE VIRGILIO 2 (POZUELO DE ALARCON)</v>
      </c>
      <c r="G102" s="96">
        <f>+'Virgilio 2'!G43</f>
        <v>1965</v>
      </c>
      <c r="H102" s="97">
        <f t="shared" si="17"/>
        <v>1.2793120501728864E-3</v>
      </c>
      <c r="I102" s="96">
        <f>+'Virgilio 2'!G59</f>
        <v>461.35</v>
      </c>
      <c r="J102" s="96">
        <f>+'Virgilio 2'!G77</f>
        <v>551.05999999999995</v>
      </c>
      <c r="K102" s="98">
        <f t="shared" si="13"/>
        <v>952.59000000000015</v>
      </c>
      <c r="L102" s="114">
        <f t="shared" si="14"/>
        <v>0.48477862595419857</v>
      </c>
      <c r="M102" s="137">
        <v>0</v>
      </c>
      <c r="N102" s="134">
        <f>+H102*'Gastos indirectos'!$Q$32</f>
        <v>281.61876116134653</v>
      </c>
      <c r="O102" s="96">
        <f t="shared" si="15"/>
        <v>670.97123883865356</v>
      </c>
      <c r="P102" s="166">
        <f t="shared" si="16"/>
        <v>0.34146119024867866</v>
      </c>
      <c r="Q102" s="178" t="str">
        <f ca="1">+'Virgilio 2'!D20</f>
        <v>100%</v>
      </c>
    </row>
    <row r="103" spans="1:17" x14ac:dyDescent="0.4">
      <c r="A103" s="126" t="s">
        <v>925</v>
      </c>
      <c r="B103" s="126" t="s">
        <v>427</v>
      </c>
      <c r="C103" s="126" t="s">
        <v>1684</v>
      </c>
      <c r="D103" s="126" t="str">
        <f>'Desengaño 14'!C4</f>
        <v>MARCO OSORIO SANCHEZ</v>
      </c>
      <c r="E103" s="126" t="s">
        <v>741</v>
      </c>
      <c r="F103" s="127" t="str">
        <f>'Desengaño 14'!C6</f>
        <v>CALLE DESENGAÑO 14</v>
      </c>
      <c r="G103" s="96">
        <f>'Desengaño 14'!G43</f>
        <v>8648.380000000001</v>
      </c>
      <c r="H103" s="97">
        <f t="shared" si="17"/>
        <v>5.6305225183074748E-3</v>
      </c>
      <c r="I103" s="96">
        <f>'Desengaño 14'!G57</f>
        <v>1128.1100000000001</v>
      </c>
      <c r="J103" s="96">
        <f>'Desengaño 14'!G90</f>
        <v>1250</v>
      </c>
      <c r="K103" s="98">
        <f t="shared" si="13"/>
        <v>6270.27</v>
      </c>
      <c r="L103" s="114">
        <f t="shared" si="14"/>
        <v>0.72502248976108818</v>
      </c>
      <c r="M103" s="137">
        <v>0</v>
      </c>
      <c r="N103" s="134">
        <f>+H103*'Gastos indirectos'!$Q$32</f>
        <v>1239.4636446069039</v>
      </c>
      <c r="O103" s="96">
        <f t="shared" si="15"/>
        <v>5030.806355393097</v>
      </c>
      <c r="P103" s="166">
        <f t="shared" si="16"/>
        <v>0.58170505405556838</v>
      </c>
      <c r="Q103" s="178" t="str">
        <f ca="1">'Desengaño 14'!D20</f>
        <v>100%</v>
      </c>
    </row>
    <row r="104" spans="1:17" x14ac:dyDescent="0.4">
      <c r="A104" s="126" t="s">
        <v>926</v>
      </c>
      <c r="B104" s="126" t="s">
        <v>427</v>
      </c>
      <c r="C104" s="126" t="s">
        <v>1465</v>
      </c>
      <c r="D104" s="126" t="str">
        <f>'Islas Palaos 30'!C4</f>
        <v>JESUS LOPEZ-NAVAS MUÑOZ</v>
      </c>
      <c r="E104" s="126" t="s">
        <v>741</v>
      </c>
      <c r="F104" s="127" t="str">
        <f>'Islas Palaos 30'!C6</f>
        <v>CALLE ISLAS PALAOS 30</v>
      </c>
      <c r="G104" s="96">
        <f>+'Islas Palaos 30'!G45</f>
        <v>8221.36</v>
      </c>
      <c r="H104" s="97">
        <f t="shared" si="17"/>
        <v>5.3525114080454766E-3</v>
      </c>
      <c r="I104" s="96">
        <f>+'Islas Palaos 30'!G87</f>
        <v>7244.24</v>
      </c>
      <c r="J104" s="96">
        <f>'Islas Palaos 30'!G104</f>
        <v>0</v>
      </c>
      <c r="K104" s="98">
        <f t="shared" si="13"/>
        <v>977.1200000000008</v>
      </c>
      <c r="L104" s="114">
        <f t="shared" si="14"/>
        <v>0.11885138225305798</v>
      </c>
      <c r="M104" s="137">
        <v>0</v>
      </c>
      <c r="N104" s="134">
        <f>+H104*'Gastos indirectos'!$Q$32</f>
        <v>1178.2642332119328</v>
      </c>
      <c r="O104" s="96">
        <f t="shared" si="15"/>
        <v>-201.14423321193203</v>
      </c>
      <c r="P104" s="166">
        <f t="shared" si="16"/>
        <v>-2.4466053452461882E-2</v>
      </c>
      <c r="Q104" s="178" t="str">
        <f ca="1">'Islas Palaos 30'!D20</f>
        <v>100%</v>
      </c>
    </row>
    <row r="105" spans="1:17" x14ac:dyDescent="0.4">
      <c r="A105" s="126" t="s">
        <v>926</v>
      </c>
      <c r="B105" s="126" t="s">
        <v>427</v>
      </c>
      <c r="C105" s="126" t="s">
        <v>1665</v>
      </c>
      <c r="D105" s="126" t="str">
        <f>'Princesa 64'!C4</f>
        <v>BELCO 2019, S.L.U</v>
      </c>
      <c r="E105" s="126" t="s">
        <v>741</v>
      </c>
      <c r="F105" s="127" t="str">
        <f>'Princesa 64'!C6</f>
        <v>CALLE PRINCESA 64 LOCAL</v>
      </c>
      <c r="G105" s="96">
        <f>'Princesa 64'!G43</f>
        <v>10702.53</v>
      </c>
      <c r="H105" s="97">
        <f t="shared" si="17"/>
        <v>6.9678756215454567E-3</v>
      </c>
      <c r="I105" s="96">
        <f>'Princesa 64'!G72</f>
        <v>6457.29</v>
      </c>
      <c r="J105" s="96">
        <f>'Princesa 64'!G89</f>
        <v>0</v>
      </c>
      <c r="K105" s="98">
        <f t="shared" si="13"/>
        <v>4245.2400000000007</v>
      </c>
      <c r="L105" s="114">
        <f t="shared" si="14"/>
        <v>0.39665761273269035</v>
      </c>
      <c r="M105" s="137">
        <v>0</v>
      </c>
      <c r="N105" s="134">
        <f>+H105*'Gastos indirectos'!$Q$32</f>
        <v>1533.8591551613977</v>
      </c>
      <c r="O105" s="96">
        <f t="shared" si="15"/>
        <v>2711.380844838603</v>
      </c>
      <c r="P105" s="166">
        <f t="shared" si="16"/>
        <v>0.25334017702717049</v>
      </c>
      <c r="Q105" s="178" t="str">
        <f ca="1">'Princesa 64'!D20</f>
        <v>100%</v>
      </c>
    </row>
    <row r="106" spans="1:17" x14ac:dyDescent="0.4">
      <c r="A106" s="126" t="s">
        <v>926</v>
      </c>
      <c r="B106" s="126"/>
      <c r="C106" s="126"/>
      <c r="D106" s="126" t="str">
        <f>'Calle Sil 34'!C4</f>
        <v>HOGAR Y DECORACION 4000, S.L.</v>
      </c>
      <c r="E106" s="126" t="s">
        <v>741</v>
      </c>
      <c r="F106" s="127" t="str">
        <f>'Calle Sil 34'!C6</f>
        <v>CALLE SIL 34</v>
      </c>
      <c r="G106" s="96">
        <f>'Calle Sil 34'!G43</f>
        <v>4000</v>
      </c>
      <c r="H106" s="97">
        <f t="shared" si="17"/>
        <v>2.6041975576038402E-3</v>
      </c>
      <c r="I106" s="96">
        <f>'Calle Sil 34'!G57</f>
        <v>71.179999999999993</v>
      </c>
      <c r="J106" s="96">
        <f>'Calle Sil 34'!G80</f>
        <v>949.4100000000002</v>
      </c>
      <c r="K106" s="98">
        <f t="shared" si="13"/>
        <v>2979.41</v>
      </c>
      <c r="L106" s="114">
        <f t="shared" si="14"/>
        <v>0.74485249999999992</v>
      </c>
      <c r="M106" s="137">
        <v>0</v>
      </c>
      <c r="N106" s="134">
        <f>+H106*'Gastos indirectos'!$Q$32</f>
        <v>573.26974282207948</v>
      </c>
      <c r="O106" s="96">
        <f t="shared" si="15"/>
        <v>2406.1402571779204</v>
      </c>
      <c r="P106" s="166">
        <f t="shared" si="16"/>
        <v>0.60153506429448012</v>
      </c>
      <c r="Q106" s="178" t="str">
        <f ca="1">'Calle Sil 34'!D20</f>
        <v>100%</v>
      </c>
    </row>
    <row r="107" spans="1:17" x14ac:dyDescent="0.4">
      <c r="A107" s="126" t="s">
        <v>926</v>
      </c>
      <c r="B107" s="126"/>
      <c r="C107" s="126"/>
      <c r="D107" s="126" t="str">
        <f>'Calle Valencia 4'!C4</f>
        <v>ANA ALONSO</v>
      </c>
      <c r="E107" s="126" t="s">
        <v>741</v>
      </c>
      <c r="F107" s="127" t="str">
        <f>'Calle Valencia 4'!C6</f>
        <v>CALLE VALENCIA 4</v>
      </c>
      <c r="G107" s="96">
        <f>'Calle Valencia 4'!G43</f>
        <v>690</v>
      </c>
      <c r="H107" s="97">
        <f t="shared" si="17"/>
        <v>4.492240786866624E-4</v>
      </c>
      <c r="I107" s="96">
        <f>'Calle Valencia 4'!G57</f>
        <v>124.00999999999999</v>
      </c>
      <c r="J107" s="96">
        <f>'Calle Valencia 4'!G74</f>
        <v>294.81</v>
      </c>
      <c r="K107" s="98">
        <f t="shared" si="13"/>
        <v>271.18</v>
      </c>
      <c r="L107" s="114">
        <f t="shared" si="14"/>
        <v>0.39301449275362321</v>
      </c>
      <c r="M107" s="137">
        <v>0</v>
      </c>
      <c r="N107" s="134">
        <f>+H107*'Gastos indirectos'!$Q$32</f>
        <v>98.889030636808712</v>
      </c>
      <c r="O107" s="96">
        <f t="shared" si="15"/>
        <v>172.29096936319129</v>
      </c>
      <c r="P107" s="166">
        <f t="shared" si="16"/>
        <v>0.24969705704810333</v>
      </c>
      <c r="Q107" s="178" t="str">
        <f ca="1">'Calle Valencia 4'!D20</f>
        <v>100%</v>
      </c>
    </row>
    <row r="108" spans="1:17" x14ac:dyDescent="0.4">
      <c r="A108" s="126" t="s">
        <v>926</v>
      </c>
      <c r="B108" s="126"/>
      <c r="C108" s="126"/>
      <c r="D108" s="126" t="str">
        <f>'Calle Andres Mellado'!C4</f>
        <v>RAMON</v>
      </c>
      <c r="E108" s="126" t="s">
        <v>741</v>
      </c>
      <c r="F108" s="127" t="str">
        <f>'Calle Andres Mellado'!C6</f>
        <v>CALLE ANDRES MELLADO</v>
      </c>
      <c r="G108" s="96">
        <f>'Calle Andres Mellado'!G43</f>
        <v>1230</v>
      </c>
      <c r="H108" s="97">
        <f t="shared" si="17"/>
        <v>8.0079074896318076E-4</v>
      </c>
      <c r="I108" s="96">
        <f>'Calle Andres Mellado'!G57</f>
        <v>0</v>
      </c>
      <c r="J108" s="96">
        <f>'Calle Andres Mellado'!G76</f>
        <v>619.56000000000006</v>
      </c>
      <c r="K108" s="98">
        <f t="shared" si="13"/>
        <v>610.43999999999994</v>
      </c>
      <c r="L108" s="114">
        <f t="shared" ref="L108" si="18">+K108/G108</f>
        <v>0.49629268292682921</v>
      </c>
      <c r="M108" s="137">
        <v>0</v>
      </c>
      <c r="N108" s="134">
        <f>+H108*'Gastos indirectos'!$Q$32</f>
        <v>176.28044591778942</v>
      </c>
      <c r="O108" s="96">
        <f t="shared" ref="O108" si="19">+K108-M108-N108</f>
        <v>434.15955408221055</v>
      </c>
      <c r="P108" s="166">
        <f t="shared" ref="P108" si="20">+O108/G108</f>
        <v>0.35297524722130941</v>
      </c>
      <c r="Q108" s="178" t="str">
        <f ca="1">'Calle Andres Mellado'!D20</f>
        <v>100%</v>
      </c>
    </row>
    <row r="109" spans="1:17" x14ac:dyDescent="0.4">
      <c r="A109" s="126" t="s">
        <v>925</v>
      </c>
      <c r="B109" s="126" t="s">
        <v>427</v>
      </c>
      <c r="C109" s="126" t="s">
        <v>1704</v>
      </c>
      <c r="D109" s="126" t="str">
        <f>'Castillo de Ponferrada (HORMIG)'!C4</f>
        <v>M POLO, S.L.</v>
      </c>
      <c r="E109" s="126" t="s">
        <v>741</v>
      </c>
      <c r="F109" s="126" t="str">
        <f>'Castillo de Ponferrada (HORMIG)'!C6</f>
        <v>CASTILLO DE PONFERRADA (HORMIGON)</v>
      </c>
      <c r="G109" s="96">
        <f>'Castillo de Ponferrada (HORMIG)'!G41</f>
        <v>7500</v>
      </c>
      <c r="H109" s="97">
        <f t="shared" si="17"/>
        <v>4.8828704205072003E-3</v>
      </c>
      <c r="I109" s="96">
        <f>'Castillo de Ponferrada (HORMIG)'!G49</f>
        <v>4700.8500000000004</v>
      </c>
      <c r="J109" s="96">
        <f>'Castillo de Ponferrada (HORMIG)'!G66</f>
        <v>626.68000000000006</v>
      </c>
      <c r="K109" s="98">
        <f t="shared" ref="K109:K111" si="21">+G109-I109-J109</f>
        <v>2172.4699999999993</v>
      </c>
      <c r="L109" s="114">
        <f t="shared" ref="L109:L111" si="22">+K109/G109</f>
        <v>0.28966266666666657</v>
      </c>
      <c r="M109" s="137">
        <v>0</v>
      </c>
      <c r="N109" s="134">
        <f>+H109*'Gastos indirectos'!$Q$32</f>
        <v>1074.880767791399</v>
      </c>
      <c r="O109" s="96">
        <f t="shared" ref="O109:O110" si="23">+K109-M109-N109</f>
        <v>1097.5892322086004</v>
      </c>
      <c r="P109" s="166">
        <f t="shared" ref="P109:P111" si="24">+O109/G109</f>
        <v>0.14634523096114671</v>
      </c>
      <c r="Q109" s="178" t="str">
        <f ca="1">'Castillo de Ponferrada (HORMIG)'!D20</f>
        <v>100%</v>
      </c>
    </row>
    <row r="110" spans="1:17" x14ac:dyDescent="0.4">
      <c r="A110" s="126" t="s">
        <v>926</v>
      </c>
      <c r="B110" s="126" t="s">
        <v>429</v>
      </c>
      <c r="C110" s="126" t="s">
        <v>1805</v>
      </c>
      <c r="D110" s="126" t="str">
        <f>'Calle Salvia 5'!C4</f>
        <v>ADRIANA PARDO MAZA</v>
      </c>
      <c r="E110" s="126" t="s">
        <v>741</v>
      </c>
      <c r="F110" s="126" t="str">
        <f>'Calle Salvia 5'!C6</f>
        <v>CALLE SALVIA 5</v>
      </c>
      <c r="G110" s="96">
        <f>'Calle Salvia 5'!G43</f>
        <v>5156</v>
      </c>
      <c r="H110" s="97">
        <f t="shared" si="17"/>
        <v>3.3568106517513499E-3</v>
      </c>
      <c r="I110" s="96">
        <f>'Calle Salvia 5'!G57</f>
        <v>1520</v>
      </c>
      <c r="J110" s="96">
        <f>'Calle Salvia 5'!G76</f>
        <v>85</v>
      </c>
      <c r="K110" s="98">
        <f t="shared" si="21"/>
        <v>3551</v>
      </c>
      <c r="L110" s="114">
        <f t="shared" si="22"/>
        <v>0.68871217998448409</v>
      </c>
      <c r="M110" s="137">
        <v>0</v>
      </c>
      <c r="N110" s="134">
        <f>+H110*'Gastos indirectos'!$Q$32</f>
        <v>738.94469849766051</v>
      </c>
      <c r="O110" s="96">
        <f t="shared" si="23"/>
        <v>2812.0553015023397</v>
      </c>
      <c r="P110" s="166">
        <f t="shared" si="24"/>
        <v>0.54539474427896428</v>
      </c>
      <c r="Q110" s="178" t="str">
        <f ca="1">'Calle Salvia 5'!D20</f>
        <v>100%</v>
      </c>
    </row>
    <row r="111" spans="1:17" x14ac:dyDescent="0.4">
      <c r="A111" s="126" t="s">
        <v>925</v>
      </c>
      <c r="B111" s="126" t="s">
        <v>427</v>
      </c>
      <c r="C111" s="126"/>
      <c r="D111" s="126" t="str">
        <f>'Plaza de la Independencia 8'!C4</f>
        <v>STUDENT PROPERTY</v>
      </c>
      <c r="E111" s="126" t="s">
        <v>741</v>
      </c>
      <c r="F111" s="126" t="str">
        <f>'Plaza de la Independencia 8'!C6</f>
        <v>PLAZ 8A DE LA INDEPENDENCIA 8</v>
      </c>
      <c r="G111" s="96">
        <f>'Plaza de la Independencia 8'!G43</f>
        <v>0</v>
      </c>
      <c r="H111" s="97">
        <f t="shared" si="17"/>
        <v>0</v>
      </c>
      <c r="I111" s="96">
        <f>'Plaza de la Independencia 8'!G58</f>
        <v>403.17999999999995</v>
      </c>
      <c r="J111" s="96">
        <f>'Plaza de la Independencia 8'!G77</f>
        <v>0</v>
      </c>
      <c r="K111" s="98">
        <f t="shared" si="21"/>
        <v>-403.17999999999995</v>
      </c>
      <c r="L111" s="114" t="e">
        <f t="shared" si="22"/>
        <v>#DIV/0!</v>
      </c>
      <c r="M111" s="137">
        <v>0</v>
      </c>
      <c r="N111" s="134">
        <f>+H111*'Gastos indirectos'!$Q$32</f>
        <v>0</v>
      </c>
      <c r="O111" s="366">
        <f t="shared" ref="O111" si="25">+K111-M111-N111</f>
        <v>-403.17999999999995</v>
      </c>
      <c r="P111" s="166" t="e">
        <f t="shared" si="24"/>
        <v>#DIV/0!</v>
      </c>
      <c r="Q111" s="178" t="str">
        <f ca="1">'Plaza de la Independencia 8'!D20</f>
        <v>100%</v>
      </c>
    </row>
    <row r="112" spans="1:17" x14ac:dyDescent="0.4">
      <c r="A112" s="126" t="s">
        <v>925</v>
      </c>
      <c r="B112" s="123" t="s">
        <v>427</v>
      </c>
      <c r="C112" s="123" t="s">
        <v>1825</v>
      </c>
      <c r="D112" s="123" t="str">
        <f>'Avd Cesar Aurgusto (Zaragoza)'!C4</f>
        <v>MICAMPUS ZARAGOZA SL</v>
      </c>
      <c r="E112" s="126" t="s">
        <v>741</v>
      </c>
      <c r="F112" s="123" t="str">
        <f>'Avd Cesar Aurgusto (Zaragoza)'!C6</f>
        <v>AVD CESAR AUGUSTO (ZARAGOZA)</v>
      </c>
      <c r="G112" s="101">
        <f>'Avd Cesar Aurgusto (Zaragoza)'!G44</f>
        <v>3450</v>
      </c>
      <c r="H112" s="97">
        <f t="shared" si="17"/>
        <v>2.2461203934333119E-3</v>
      </c>
      <c r="I112" s="101">
        <f>'Avd Cesar Aurgusto (Zaragoza)'!G65</f>
        <v>1866.8</v>
      </c>
      <c r="J112" s="101">
        <f>'Avd Cesar Aurgusto (Zaragoza)'!G84</f>
        <v>0</v>
      </c>
      <c r="K112" s="98">
        <f t="shared" ref="K112:K113" si="26">+G112-I112-J112</f>
        <v>1583.2</v>
      </c>
      <c r="L112" s="114">
        <f t="shared" ref="L112:L113" si="27">+K112/G112</f>
        <v>0.4588985507246377</v>
      </c>
      <c r="M112" s="137">
        <v>0</v>
      </c>
      <c r="N112" s="134">
        <f>+H112*'Gastos indirectos'!$Q$32</f>
        <v>494.44515318404348</v>
      </c>
      <c r="O112" s="96">
        <f t="shared" ref="O112" si="28">+K112-M112-N112</f>
        <v>1088.7548468159566</v>
      </c>
      <c r="P112" s="166">
        <f t="shared" ref="P112" si="29">+O112/G112</f>
        <v>0.31558111501911784</v>
      </c>
      <c r="Q112" s="373" t="str">
        <f ca="1">'Avd Cesar Aurgusto (Zaragoza)'!D20</f>
        <v>100%</v>
      </c>
    </row>
    <row r="113" spans="1:17" x14ac:dyDescent="0.4">
      <c r="A113" s="126" t="s">
        <v>926</v>
      </c>
      <c r="B113" s="126" t="s">
        <v>427</v>
      </c>
      <c r="C113" s="126" t="s">
        <v>1845</v>
      </c>
      <c r="D113" s="126" t="str">
        <f>'Calle Feijoo 1'!C4</f>
        <v>SUSANA HERNANGOMEZ VAZQUEZ</v>
      </c>
      <c r="E113" s="126" t="s">
        <v>741</v>
      </c>
      <c r="F113" s="127" t="str">
        <f>'Calle Feijoo 1'!C6</f>
        <v>CALLE FEIJOO 1</v>
      </c>
      <c r="G113" s="96">
        <f>'Calle Feijoo 1'!G44</f>
        <v>0</v>
      </c>
      <c r="H113" s="97">
        <f t="shared" si="17"/>
        <v>0</v>
      </c>
      <c r="I113" s="96">
        <f>'Calle Feijoo 1'!G59</f>
        <v>517.94999999999993</v>
      </c>
      <c r="J113" s="96">
        <f>'Calle Feijoo 1'!G75</f>
        <v>495.62999999999994</v>
      </c>
      <c r="K113" s="98">
        <f t="shared" si="26"/>
        <v>-1013.5799999999999</v>
      </c>
      <c r="L113" s="114" t="e">
        <f t="shared" si="27"/>
        <v>#DIV/0!</v>
      </c>
      <c r="M113" s="137">
        <v>0</v>
      </c>
      <c r="N113" s="134">
        <f>+H113*'Gastos indirectos'!$Q$32</f>
        <v>0</v>
      </c>
      <c r="O113" s="96">
        <f t="shared" ref="O113" si="30">+K113-M113-N113</f>
        <v>-1013.5799999999999</v>
      </c>
      <c r="P113" s="166" t="e">
        <f t="shared" ref="P113" si="31">+O113/G113</f>
        <v>#DIV/0!</v>
      </c>
      <c r="Q113" s="178" t="str">
        <f ca="1">'Calle Feijoo 1'!D20</f>
        <v>100%</v>
      </c>
    </row>
    <row r="114" spans="1:17" x14ac:dyDescent="0.4">
      <c r="A114" s="124"/>
      <c r="B114" s="124"/>
      <c r="C114" s="124"/>
      <c r="D114" s="124"/>
      <c r="E114" s="124"/>
      <c r="F114" s="210"/>
      <c r="G114" s="107"/>
      <c r="H114" s="108"/>
      <c r="I114" s="107"/>
      <c r="J114" s="107"/>
      <c r="K114" s="109"/>
      <c r="L114" s="216"/>
      <c r="M114" s="138"/>
      <c r="N114" s="135"/>
      <c r="O114" s="107"/>
      <c r="P114" s="217"/>
      <c r="Q114" s="218"/>
    </row>
    <row r="115" spans="1:17" x14ac:dyDescent="0.4">
      <c r="A115" s="278"/>
      <c r="B115" s="278"/>
      <c r="C115" s="278"/>
      <c r="G115" s="107"/>
      <c r="H115" s="108"/>
      <c r="I115" s="107"/>
      <c r="J115" s="107"/>
      <c r="K115" s="109"/>
      <c r="L115" s="110"/>
      <c r="M115" s="117"/>
      <c r="N115" s="117"/>
      <c r="O115" s="118"/>
      <c r="P115" s="119"/>
    </row>
    <row r="116" spans="1:17" ht="27" thickBot="1" x14ac:dyDescent="0.45">
      <c r="G116" s="120">
        <f t="shared" ref="G116:P116" si="32">SUM(G2:G115)</f>
        <v>1535981.7800000005</v>
      </c>
      <c r="H116" s="121">
        <f t="shared" si="32"/>
        <v>0.99999999999999978</v>
      </c>
      <c r="I116" s="120">
        <f t="shared" si="32"/>
        <v>361873.01334710733</v>
      </c>
      <c r="J116" s="120">
        <f t="shared" si="32"/>
        <v>489057.84499999933</v>
      </c>
      <c r="K116" s="120">
        <f t="shared" si="32"/>
        <v>685050.92165289295</v>
      </c>
      <c r="L116" s="120" t="e">
        <f t="shared" si="32"/>
        <v>#DIV/0!</v>
      </c>
      <c r="M116" s="120">
        <f t="shared" si="32"/>
        <v>52175.336055415151</v>
      </c>
      <c r="N116" s="120">
        <f t="shared" si="32"/>
        <v>220132.9699999998</v>
      </c>
      <c r="O116" s="120">
        <f t="shared" si="32"/>
        <v>412742.61559747806</v>
      </c>
      <c r="P116" s="120" t="e">
        <f t="shared" si="32"/>
        <v>#DIV/0!</v>
      </c>
    </row>
    <row r="117" spans="1:17" ht="27" thickTop="1" x14ac:dyDescent="0.4"/>
    <row r="120" spans="1:17" x14ac:dyDescent="0.4">
      <c r="M120" s="118"/>
      <c r="N120" s="118"/>
    </row>
    <row r="121" spans="1:17" x14ac:dyDescent="0.4">
      <c r="N121" s="119"/>
    </row>
    <row r="130" spans="15:15" x14ac:dyDescent="0.4">
      <c r="O130" s="117"/>
    </row>
    <row r="131" spans="15:15" x14ac:dyDescent="0.4">
      <c r="O131" s="117"/>
    </row>
    <row r="132" spans="15:15" x14ac:dyDescent="0.4">
      <c r="O132" s="119"/>
    </row>
  </sheetData>
  <autoFilter ref="A1:Q102" xr:uid="{00000000-0009-0000-0000-000000000000}"/>
  <dataValidations disablePrompts="1" count="1">
    <dataValidation type="list" allowBlank="1" showInputMessage="1" showErrorMessage="1" sqref="Q115 Q2:Q20" xr:uid="{00000000-0002-0000-0000-000000000000}">
      <formula1>#REF!</formula1>
    </dataValidation>
  </dataValidations>
  <pageMargins left="0.25" right="0.25" top="0.75" bottom="0.75" header="0.3" footer="0.3"/>
  <pageSetup paperSize="8" scale="3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tabColor rgb="FFFF0000"/>
  </sheetPr>
  <dimension ref="B1:K136"/>
  <sheetViews>
    <sheetView topLeftCell="A15" zoomScale="90" zoomScaleNormal="90" workbookViewId="0">
      <selection activeCell="C54" sqref="C5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1.140625" style="3" customWidth="1"/>
    <col min="4" max="4" width="13.710937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303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508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88"/>
      <c r="E25" s="80"/>
    </row>
    <row r="26" spans="3:7" x14ac:dyDescent="0.2">
      <c r="C26" s="81"/>
      <c r="D26" s="88"/>
      <c r="E26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3" spans="2:11" x14ac:dyDescent="0.2">
      <c r="C33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hidden="1" outlineLevel="1" x14ac:dyDescent="0.2">
      <c r="B37" s="3" t="s">
        <v>427</v>
      </c>
      <c r="C37" s="24">
        <v>44223</v>
      </c>
      <c r="D37" s="3" t="s">
        <v>367</v>
      </c>
      <c r="E37" s="3">
        <v>430000016</v>
      </c>
      <c r="F37" s="3" t="s">
        <v>368</v>
      </c>
      <c r="G37" s="38">
        <v>1785</v>
      </c>
    </row>
    <row r="38" spans="2:11" s="9" customFormat="1" hidden="1" outlineLevel="1" x14ac:dyDescent="0.2">
      <c r="B38" s="3" t="s">
        <v>427</v>
      </c>
      <c r="C38" s="24">
        <v>44257</v>
      </c>
      <c r="D38" s="3" t="s">
        <v>406</v>
      </c>
      <c r="E38" s="3">
        <v>430000016</v>
      </c>
      <c r="F38" s="3" t="s">
        <v>368</v>
      </c>
      <c r="G38" s="15">
        <v>2205</v>
      </c>
      <c r="H38" s="3"/>
      <c r="I38" s="3"/>
      <c r="J38" s="3"/>
      <c r="K38" s="3"/>
    </row>
    <row r="39" spans="2:11" s="9" customFormat="1" hidden="1" outlineLevel="1" x14ac:dyDescent="0.2">
      <c r="B39" s="3"/>
      <c r="C39" s="14"/>
      <c r="D39" s="3"/>
      <c r="E39" s="3"/>
      <c r="F39" s="3"/>
      <c r="G39" s="15"/>
      <c r="H39" s="3"/>
      <c r="I39" s="3"/>
      <c r="J39" s="3"/>
      <c r="K39" s="3"/>
    </row>
    <row r="40" spans="2:11" s="9" customFormat="1" hidden="1" outlineLevel="1" x14ac:dyDescent="0.2">
      <c r="B40" s="3"/>
      <c r="C40" s="14"/>
      <c r="D40" s="3"/>
      <c r="E40" s="3"/>
      <c r="F40" s="3"/>
      <c r="G40" s="15"/>
      <c r="H40" s="3"/>
      <c r="I40" s="3"/>
      <c r="J40" s="3"/>
      <c r="K40" s="3"/>
    </row>
    <row r="41" spans="2:11" s="9" customFormat="1" ht="12.75" collapsed="1" thickBot="1" x14ac:dyDescent="0.25">
      <c r="B41" s="3"/>
      <c r="C41" s="16"/>
      <c r="D41" s="16"/>
      <c r="E41" s="16"/>
      <c r="F41" s="16"/>
      <c r="G41" s="17">
        <f>SUM(G37:G40)</f>
        <v>3990</v>
      </c>
      <c r="H41" s="3"/>
      <c r="I41" s="3"/>
      <c r="J41" s="3"/>
      <c r="K41" s="3"/>
    </row>
    <row r="42" spans="2:11" ht="12.75" thickTop="1" x14ac:dyDescent="0.2"/>
    <row r="44" spans="2:11" x14ac:dyDescent="0.2">
      <c r="C44" s="8" t="s">
        <v>13</v>
      </c>
    </row>
    <row r="45" spans="2:11" x14ac:dyDescent="0.2">
      <c r="C45" s="18"/>
    </row>
    <row r="46" spans="2:11" x14ac:dyDescent="0.2">
      <c r="B46" s="12" t="s">
        <v>1035</v>
      </c>
      <c r="C46" s="23" t="s">
        <v>9</v>
      </c>
      <c r="D46" s="23" t="s">
        <v>14</v>
      </c>
      <c r="E46" s="23" t="s">
        <v>15</v>
      </c>
      <c r="F46" s="23" t="s">
        <v>16</v>
      </c>
      <c r="G46" s="23" t="s">
        <v>17</v>
      </c>
    </row>
    <row r="47" spans="2:11" outlineLevel="1" x14ac:dyDescent="0.2">
      <c r="C47" s="14"/>
      <c r="G47" s="15"/>
    </row>
    <row r="48" spans="2:11" outlineLevel="1" x14ac:dyDescent="0.2">
      <c r="C48" s="14"/>
      <c r="G48" s="15"/>
    </row>
    <row r="49" spans="2:7" ht="12.75" thickBot="1" x14ac:dyDescent="0.25">
      <c r="C49" s="16"/>
      <c r="D49" s="16"/>
      <c r="E49" s="16"/>
      <c r="F49" s="16"/>
      <c r="G49" s="17">
        <f>+SUM(G47:G48)</f>
        <v>0</v>
      </c>
    </row>
    <row r="50" spans="2:7" ht="12.75" thickTop="1" x14ac:dyDescent="0.2"/>
    <row r="52" spans="2:7" x14ac:dyDescent="0.2">
      <c r="C52" s="8" t="s">
        <v>24</v>
      </c>
    </row>
    <row r="54" spans="2:7" x14ac:dyDescent="0.2">
      <c r="B54" s="12" t="s">
        <v>1035</v>
      </c>
      <c r="C54" s="12" t="s">
        <v>25</v>
      </c>
      <c r="D54" s="12" t="s">
        <v>26</v>
      </c>
      <c r="E54" s="12" t="s">
        <v>27</v>
      </c>
      <c r="F54" s="12" t="s">
        <v>28</v>
      </c>
      <c r="G54" s="13" t="s">
        <v>29</v>
      </c>
    </row>
    <row r="55" spans="2:7" hidden="1" outlineLevel="1" x14ac:dyDescent="0.2">
      <c r="B55" s="19" t="s">
        <v>427</v>
      </c>
      <c r="C55" s="3" t="s">
        <v>509</v>
      </c>
      <c r="D55" s="3" t="s">
        <v>54</v>
      </c>
      <c r="E55" s="14">
        <v>44214</v>
      </c>
      <c r="F55" s="3" t="s">
        <v>33</v>
      </c>
      <c r="G55" s="9">
        <v>39</v>
      </c>
    </row>
    <row r="56" spans="2:7" hidden="1" outlineLevel="1" x14ac:dyDescent="0.2">
      <c r="B56" s="19" t="s">
        <v>427</v>
      </c>
      <c r="C56" s="3" t="s">
        <v>509</v>
      </c>
      <c r="D56" s="3" t="s">
        <v>54</v>
      </c>
      <c r="E56" s="14">
        <v>44214</v>
      </c>
      <c r="F56" s="3" t="s">
        <v>33</v>
      </c>
      <c r="G56" s="9">
        <v>13</v>
      </c>
    </row>
    <row r="57" spans="2:7" hidden="1" outlineLevel="1" x14ac:dyDescent="0.2">
      <c r="B57" s="19" t="s">
        <v>427</v>
      </c>
      <c r="C57" s="3" t="s">
        <v>509</v>
      </c>
      <c r="D57" s="3" t="s">
        <v>54</v>
      </c>
      <c r="E57" s="14">
        <v>44215</v>
      </c>
      <c r="F57" s="3" t="s">
        <v>33</v>
      </c>
      <c r="G57" s="9">
        <v>39</v>
      </c>
    </row>
    <row r="58" spans="2:7" hidden="1" outlineLevel="1" x14ac:dyDescent="0.2">
      <c r="B58" s="19" t="s">
        <v>427</v>
      </c>
      <c r="C58" s="3" t="s">
        <v>509</v>
      </c>
      <c r="D58" s="3" t="s">
        <v>54</v>
      </c>
      <c r="E58" s="14">
        <v>44215</v>
      </c>
      <c r="F58" s="3" t="s">
        <v>33</v>
      </c>
      <c r="G58" s="9">
        <v>13</v>
      </c>
    </row>
    <row r="59" spans="2:7" hidden="1" outlineLevel="1" x14ac:dyDescent="0.2">
      <c r="B59" s="19" t="s">
        <v>427</v>
      </c>
      <c r="C59" s="3" t="s">
        <v>509</v>
      </c>
      <c r="D59" s="3" t="s">
        <v>54</v>
      </c>
      <c r="E59" s="14">
        <v>44216</v>
      </c>
      <c r="F59" s="3" t="s">
        <v>33</v>
      </c>
      <c r="G59" s="9">
        <v>39</v>
      </c>
    </row>
    <row r="60" spans="2:7" hidden="1" outlineLevel="1" x14ac:dyDescent="0.2">
      <c r="B60" s="19" t="s">
        <v>427</v>
      </c>
      <c r="C60" s="3" t="s">
        <v>509</v>
      </c>
      <c r="D60" s="3" t="s">
        <v>54</v>
      </c>
      <c r="E60" s="14">
        <v>44216</v>
      </c>
      <c r="F60" s="3" t="s">
        <v>33</v>
      </c>
      <c r="G60" s="9">
        <v>13</v>
      </c>
    </row>
    <row r="61" spans="2:7" hidden="1" outlineLevel="1" x14ac:dyDescent="0.2">
      <c r="B61" s="19" t="s">
        <v>427</v>
      </c>
      <c r="C61" s="3" t="s">
        <v>509</v>
      </c>
      <c r="D61" s="3" t="s">
        <v>54</v>
      </c>
      <c r="E61" s="14">
        <v>44217</v>
      </c>
      <c r="F61" s="3" t="s">
        <v>33</v>
      </c>
      <c r="G61" s="9">
        <v>39</v>
      </c>
    </row>
    <row r="62" spans="2:7" hidden="1" outlineLevel="1" x14ac:dyDescent="0.2">
      <c r="B62" s="19" t="s">
        <v>427</v>
      </c>
      <c r="C62" s="3" t="s">
        <v>509</v>
      </c>
      <c r="D62" s="3" t="s">
        <v>54</v>
      </c>
      <c r="E62" s="14">
        <v>44217</v>
      </c>
      <c r="F62" s="3" t="s">
        <v>33</v>
      </c>
      <c r="G62" s="9">
        <v>19.5</v>
      </c>
    </row>
    <row r="63" spans="2:7" hidden="1" outlineLevel="1" x14ac:dyDescent="0.2">
      <c r="B63" s="19" t="s">
        <v>427</v>
      </c>
      <c r="C63" s="3" t="s">
        <v>509</v>
      </c>
      <c r="D63" s="3" t="s">
        <v>54</v>
      </c>
      <c r="E63" s="14">
        <v>44218</v>
      </c>
      <c r="F63" s="3" t="s">
        <v>33</v>
      </c>
      <c r="G63" s="9">
        <v>39</v>
      </c>
    </row>
    <row r="64" spans="2:7" hidden="1" outlineLevel="1" x14ac:dyDescent="0.2">
      <c r="B64" s="19" t="s">
        <v>427</v>
      </c>
      <c r="C64" s="3" t="s">
        <v>509</v>
      </c>
      <c r="D64" s="3" t="s">
        <v>54</v>
      </c>
      <c r="E64" s="14">
        <v>44218</v>
      </c>
      <c r="F64" s="3" t="s">
        <v>33</v>
      </c>
      <c r="G64" s="9">
        <v>19.5</v>
      </c>
    </row>
    <row r="65" spans="2:7" hidden="1" outlineLevel="1" x14ac:dyDescent="0.2">
      <c r="B65" s="19" t="s">
        <v>427</v>
      </c>
      <c r="C65" s="3" t="s">
        <v>53</v>
      </c>
      <c r="D65" s="3" t="s">
        <v>54</v>
      </c>
      <c r="E65" s="14">
        <v>44214</v>
      </c>
      <c r="F65" s="3" t="s">
        <v>33</v>
      </c>
      <c r="G65" s="9">
        <v>39</v>
      </c>
    </row>
    <row r="66" spans="2:7" hidden="1" outlineLevel="1" x14ac:dyDescent="0.2">
      <c r="B66" s="19" t="s">
        <v>427</v>
      </c>
      <c r="C66" s="3" t="s">
        <v>53</v>
      </c>
      <c r="D66" s="3" t="s">
        <v>54</v>
      </c>
      <c r="E66" s="14">
        <v>44214</v>
      </c>
      <c r="F66" s="3" t="s">
        <v>33</v>
      </c>
      <c r="G66" s="9">
        <v>13</v>
      </c>
    </row>
    <row r="67" spans="2:7" hidden="1" outlineLevel="1" x14ac:dyDescent="0.2">
      <c r="B67" s="19" t="s">
        <v>427</v>
      </c>
      <c r="C67" s="3" t="s">
        <v>53</v>
      </c>
      <c r="D67" s="3" t="s">
        <v>54</v>
      </c>
      <c r="E67" s="14">
        <v>44215</v>
      </c>
      <c r="F67" s="3" t="s">
        <v>33</v>
      </c>
      <c r="G67" s="9">
        <v>39</v>
      </c>
    </row>
    <row r="68" spans="2:7" hidden="1" outlineLevel="1" x14ac:dyDescent="0.2">
      <c r="B68" s="19" t="s">
        <v>427</v>
      </c>
      <c r="C68" s="3" t="s">
        <v>53</v>
      </c>
      <c r="D68" s="3" t="s">
        <v>54</v>
      </c>
      <c r="E68" s="14">
        <v>44215</v>
      </c>
      <c r="F68" s="3" t="s">
        <v>33</v>
      </c>
      <c r="G68" s="9">
        <v>13</v>
      </c>
    </row>
    <row r="69" spans="2:7" hidden="1" outlineLevel="1" x14ac:dyDescent="0.2">
      <c r="B69" s="19" t="s">
        <v>427</v>
      </c>
      <c r="C69" s="3" t="s">
        <v>53</v>
      </c>
      <c r="D69" s="3" t="s">
        <v>54</v>
      </c>
      <c r="E69" s="14">
        <v>44216</v>
      </c>
      <c r="F69" s="3" t="s">
        <v>33</v>
      </c>
      <c r="G69" s="9">
        <v>39</v>
      </c>
    </row>
    <row r="70" spans="2:7" hidden="1" outlineLevel="1" x14ac:dyDescent="0.2">
      <c r="B70" s="19" t="s">
        <v>427</v>
      </c>
      <c r="C70" s="3" t="s">
        <v>53</v>
      </c>
      <c r="D70" s="3" t="s">
        <v>54</v>
      </c>
      <c r="E70" s="14">
        <v>44216</v>
      </c>
      <c r="F70" s="3" t="s">
        <v>33</v>
      </c>
      <c r="G70" s="9">
        <v>13</v>
      </c>
    </row>
    <row r="71" spans="2:7" hidden="1" outlineLevel="1" x14ac:dyDescent="0.2">
      <c r="B71" s="19" t="s">
        <v>427</v>
      </c>
      <c r="C71" s="3" t="s">
        <v>53</v>
      </c>
      <c r="D71" s="3" t="s">
        <v>54</v>
      </c>
      <c r="E71" s="14">
        <v>44217</v>
      </c>
      <c r="F71" s="3" t="s">
        <v>33</v>
      </c>
      <c r="G71" s="9">
        <v>39</v>
      </c>
    </row>
    <row r="72" spans="2:7" hidden="1" outlineLevel="1" x14ac:dyDescent="0.2">
      <c r="B72" s="19" t="s">
        <v>427</v>
      </c>
      <c r="C72" s="3" t="s">
        <v>53</v>
      </c>
      <c r="D72" s="3" t="s">
        <v>54</v>
      </c>
      <c r="E72" s="14">
        <v>44217</v>
      </c>
      <c r="F72" s="3" t="s">
        <v>33</v>
      </c>
      <c r="G72" s="9">
        <v>19.5</v>
      </c>
    </row>
    <row r="73" spans="2:7" hidden="1" outlineLevel="1" x14ac:dyDescent="0.2">
      <c r="B73" s="19" t="s">
        <v>427</v>
      </c>
      <c r="C73" s="3" t="s">
        <v>53</v>
      </c>
      <c r="D73" s="3" t="s">
        <v>54</v>
      </c>
      <c r="E73" s="14">
        <v>44218</v>
      </c>
      <c r="F73" s="3" t="s">
        <v>33</v>
      </c>
      <c r="G73" s="9">
        <v>39</v>
      </c>
    </row>
    <row r="74" spans="2:7" hidden="1" outlineLevel="1" x14ac:dyDescent="0.2">
      <c r="B74" s="19" t="s">
        <v>427</v>
      </c>
      <c r="C74" s="3" t="s">
        <v>53</v>
      </c>
      <c r="D74" s="3" t="s">
        <v>54</v>
      </c>
      <c r="E74" s="14">
        <v>44218</v>
      </c>
      <c r="F74" s="3" t="s">
        <v>33</v>
      </c>
      <c r="G74" s="9">
        <v>19.5</v>
      </c>
    </row>
    <row r="75" spans="2:7" hidden="1" outlineLevel="1" x14ac:dyDescent="0.2">
      <c r="B75" s="19" t="s">
        <v>427</v>
      </c>
      <c r="C75" s="3" t="s">
        <v>53</v>
      </c>
      <c r="D75" s="3" t="s">
        <v>54</v>
      </c>
      <c r="E75" s="14">
        <v>44221</v>
      </c>
      <c r="F75" s="3" t="s">
        <v>33</v>
      </c>
      <c r="G75" s="9">
        <v>39</v>
      </c>
    </row>
    <row r="76" spans="2:7" hidden="1" outlineLevel="1" x14ac:dyDescent="0.2">
      <c r="B76" s="19" t="s">
        <v>427</v>
      </c>
      <c r="C76" s="3" t="s">
        <v>53</v>
      </c>
      <c r="D76" s="3" t="s">
        <v>54</v>
      </c>
      <c r="E76" s="14">
        <v>44221</v>
      </c>
      <c r="F76" s="3" t="s">
        <v>33</v>
      </c>
      <c r="G76" s="9">
        <v>19.5</v>
      </c>
    </row>
    <row r="77" spans="2:7" hidden="1" outlineLevel="1" x14ac:dyDescent="0.2">
      <c r="B77" s="19" t="s">
        <v>427</v>
      </c>
      <c r="C77" s="3" t="s">
        <v>53</v>
      </c>
      <c r="D77" s="3" t="s">
        <v>54</v>
      </c>
      <c r="E77" s="14">
        <v>44222</v>
      </c>
      <c r="F77" s="3" t="s">
        <v>33</v>
      </c>
      <c r="G77" s="9">
        <v>39</v>
      </c>
    </row>
    <row r="78" spans="2:7" hidden="1" outlineLevel="1" x14ac:dyDescent="0.2">
      <c r="B78" s="19" t="s">
        <v>427</v>
      </c>
      <c r="C78" s="3" t="s">
        <v>53</v>
      </c>
      <c r="D78" s="3" t="s">
        <v>54</v>
      </c>
      <c r="E78" s="14">
        <v>44222</v>
      </c>
      <c r="F78" s="3" t="s">
        <v>33</v>
      </c>
      <c r="G78" s="9">
        <v>19.5</v>
      </c>
    </row>
    <row r="79" spans="2:7" hidden="1" outlineLevel="1" x14ac:dyDescent="0.2">
      <c r="B79" s="19" t="s">
        <v>427</v>
      </c>
      <c r="C79" s="3" t="s">
        <v>53</v>
      </c>
      <c r="D79" s="3" t="s">
        <v>54</v>
      </c>
      <c r="E79" s="14">
        <v>44223</v>
      </c>
      <c r="F79" s="3" t="s">
        <v>33</v>
      </c>
      <c r="G79" s="9">
        <v>39</v>
      </c>
    </row>
    <row r="80" spans="2:7" hidden="1" outlineLevel="1" x14ac:dyDescent="0.2">
      <c r="B80" s="19" t="s">
        <v>427</v>
      </c>
      <c r="C80" s="3" t="s">
        <v>53</v>
      </c>
      <c r="D80" s="3" t="s">
        <v>54</v>
      </c>
      <c r="E80" s="14">
        <v>44223</v>
      </c>
      <c r="F80" s="3" t="s">
        <v>33</v>
      </c>
      <c r="G80" s="9">
        <v>19.5</v>
      </c>
    </row>
    <row r="81" spans="2:7" hidden="1" outlineLevel="1" x14ac:dyDescent="0.2">
      <c r="B81" s="19" t="s">
        <v>427</v>
      </c>
      <c r="C81" s="3" t="s">
        <v>53</v>
      </c>
      <c r="D81" s="3" t="s">
        <v>54</v>
      </c>
      <c r="E81" s="14">
        <v>44224</v>
      </c>
      <c r="F81" s="3" t="s">
        <v>33</v>
      </c>
      <c r="G81" s="9">
        <v>39</v>
      </c>
    </row>
    <row r="82" spans="2:7" hidden="1" outlineLevel="1" x14ac:dyDescent="0.2">
      <c r="B82" s="19" t="s">
        <v>427</v>
      </c>
      <c r="C82" s="3" t="s">
        <v>53</v>
      </c>
      <c r="D82" s="3" t="s">
        <v>54</v>
      </c>
      <c r="E82" s="14">
        <v>44224</v>
      </c>
      <c r="F82" s="3" t="s">
        <v>33</v>
      </c>
      <c r="G82" s="9">
        <v>19.5</v>
      </c>
    </row>
    <row r="83" spans="2:7" hidden="1" outlineLevel="1" x14ac:dyDescent="0.2">
      <c r="B83" s="19" t="s">
        <v>427</v>
      </c>
      <c r="C83" s="3" t="s">
        <v>53</v>
      </c>
      <c r="D83" s="3" t="s">
        <v>54</v>
      </c>
      <c r="E83" s="14">
        <v>44225</v>
      </c>
      <c r="F83" s="3" t="s">
        <v>33</v>
      </c>
      <c r="G83" s="9">
        <v>39</v>
      </c>
    </row>
    <row r="84" spans="2:7" hidden="1" outlineLevel="1" x14ac:dyDescent="0.2">
      <c r="B84" s="19" t="s">
        <v>427</v>
      </c>
      <c r="C84" s="3" t="s">
        <v>53</v>
      </c>
      <c r="D84" s="3" t="s">
        <v>54</v>
      </c>
      <c r="E84" s="14">
        <v>44225</v>
      </c>
      <c r="F84" s="3" t="s">
        <v>33</v>
      </c>
      <c r="G84" s="9">
        <v>19.5</v>
      </c>
    </row>
    <row r="85" spans="2:7" hidden="1" outlineLevel="1" x14ac:dyDescent="0.2">
      <c r="B85" s="19" t="s">
        <v>427</v>
      </c>
      <c r="C85" s="3" t="s">
        <v>509</v>
      </c>
      <c r="D85" s="3" t="s">
        <v>54</v>
      </c>
      <c r="E85" s="14">
        <v>44221</v>
      </c>
      <c r="F85" s="3" t="s">
        <v>33</v>
      </c>
      <c r="G85" s="9">
        <v>39</v>
      </c>
    </row>
    <row r="86" spans="2:7" hidden="1" outlineLevel="1" x14ac:dyDescent="0.2">
      <c r="B86" s="19" t="s">
        <v>427</v>
      </c>
      <c r="C86" s="3" t="s">
        <v>509</v>
      </c>
      <c r="D86" s="3" t="s">
        <v>54</v>
      </c>
      <c r="E86" s="14">
        <v>44221</v>
      </c>
      <c r="F86" s="3" t="s">
        <v>33</v>
      </c>
      <c r="G86" s="9">
        <v>19.5</v>
      </c>
    </row>
    <row r="87" spans="2:7" hidden="1" outlineLevel="1" x14ac:dyDescent="0.2">
      <c r="B87" s="19" t="s">
        <v>427</v>
      </c>
      <c r="C87" s="3" t="s">
        <v>509</v>
      </c>
      <c r="D87" s="3" t="s">
        <v>54</v>
      </c>
      <c r="E87" s="14">
        <v>44222</v>
      </c>
      <c r="F87" s="3" t="s">
        <v>33</v>
      </c>
      <c r="G87" s="9">
        <v>39</v>
      </c>
    </row>
    <row r="88" spans="2:7" hidden="1" outlineLevel="1" x14ac:dyDescent="0.2">
      <c r="B88" s="19" t="s">
        <v>427</v>
      </c>
      <c r="C88" s="3" t="s">
        <v>509</v>
      </c>
      <c r="D88" s="3" t="s">
        <v>54</v>
      </c>
      <c r="E88" s="14">
        <v>44222</v>
      </c>
      <c r="F88" s="3" t="s">
        <v>33</v>
      </c>
      <c r="G88" s="9">
        <v>19.5</v>
      </c>
    </row>
    <row r="89" spans="2:7" hidden="1" outlineLevel="1" x14ac:dyDescent="0.2">
      <c r="B89" s="19" t="s">
        <v>427</v>
      </c>
      <c r="C89" s="3" t="s">
        <v>509</v>
      </c>
      <c r="D89" s="3" t="s">
        <v>54</v>
      </c>
      <c r="E89" s="14">
        <v>44223</v>
      </c>
      <c r="F89" s="3" t="s">
        <v>33</v>
      </c>
      <c r="G89" s="9">
        <v>39</v>
      </c>
    </row>
    <row r="90" spans="2:7" hidden="1" outlineLevel="1" x14ac:dyDescent="0.2">
      <c r="B90" s="19" t="s">
        <v>427</v>
      </c>
      <c r="C90" s="3" t="s">
        <v>509</v>
      </c>
      <c r="D90" s="3" t="s">
        <v>54</v>
      </c>
      <c r="E90" s="14">
        <v>44223</v>
      </c>
      <c r="F90" s="3" t="s">
        <v>33</v>
      </c>
      <c r="G90" s="9">
        <v>19.5</v>
      </c>
    </row>
    <row r="91" spans="2:7" hidden="1" outlineLevel="1" x14ac:dyDescent="0.2">
      <c r="B91" s="19" t="s">
        <v>427</v>
      </c>
      <c r="C91" s="3" t="s">
        <v>509</v>
      </c>
      <c r="D91" s="3" t="s">
        <v>54</v>
      </c>
      <c r="E91" s="14">
        <v>44224</v>
      </c>
      <c r="F91" s="3" t="s">
        <v>33</v>
      </c>
      <c r="G91" s="9">
        <v>39</v>
      </c>
    </row>
    <row r="92" spans="2:7" hidden="1" outlineLevel="1" x14ac:dyDescent="0.2">
      <c r="B92" s="19" t="s">
        <v>427</v>
      </c>
      <c r="C92" s="3" t="s">
        <v>509</v>
      </c>
      <c r="D92" s="3" t="s">
        <v>54</v>
      </c>
      <c r="E92" s="14">
        <v>44224</v>
      </c>
      <c r="F92" s="3" t="s">
        <v>33</v>
      </c>
      <c r="G92" s="9">
        <v>19.5</v>
      </c>
    </row>
    <row r="93" spans="2:7" hidden="1" outlineLevel="1" x14ac:dyDescent="0.2">
      <c r="B93" s="19" t="s">
        <v>427</v>
      </c>
      <c r="C93" s="3" t="s">
        <v>509</v>
      </c>
      <c r="D93" s="3" t="s">
        <v>54</v>
      </c>
      <c r="E93" s="14">
        <v>44225</v>
      </c>
      <c r="F93" s="3" t="s">
        <v>33</v>
      </c>
      <c r="G93" s="9">
        <v>39</v>
      </c>
    </row>
    <row r="94" spans="2:7" hidden="1" outlineLevel="1" x14ac:dyDescent="0.2">
      <c r="B94" s="19" t="s">
        <v>427</v>
      </c>
      <c r="C94" s="3" t="s">
        <v>509</v>
      </c>
      <c r="D94" s="3" t="s">
        <v>54</v>
      </c>
      <c r="E94" s="14">
        <v>44225</v>
      </c>
      <c r="F94" s="3" t="s">
        <v>33</v>
      </c>
      <c r="G94" s="9">
        <v>19.5</v>
      </c>
    </row>
    <row r="95" spans="2:7" hidden="1" outlineLevel="1" x14ac:dyDescent="0.2">
      <c r="B95" s="19" t="s">
        <v>427</v>
      </c>
      <c r="C95" s="3" t="s">
        <v>53</v>
      </c>
      <c r="D95" s="3" t="s">
        <v>54</v>
      </c>
      <c r="E95" s="14">
        <v>44228</v>
      </c>
      <c r="F95" s="3" t="s">
        <v>33</v>
      </c>
      <c r="G95" s="9">
        <v>39</v>
      </c>
    </row>
    <row r="96" spans="2:7" hidden="1" outlineLevel="1" x14ac:dyDescent="0.2">
      <c r="B96" s="19" t="s">
        <v>427</v>
      </c>
      <c r="C96" s="3" t="s">
        <v>53</v>
      </c>
      <c r="D96" s="3" t="s">
        <v>54</v>
      </c>
      <c r="E96" s="14">
        <v>44228</v>
      </c>
      <c r="F96" s="3" t="s">
        <v>33</v>
      </c>
      <c r="G96" s="9">
        <v>19.5</v>
      </c>
    </row>
    <row r="97" spans="2:7" hidden="1" outlineLevel="1" x14ac:dyDescent="0.2">
      <c r="B97" s="19" t="s">
        <v>427</v>
      </c>
      <c r="C97" s="3" t="s">
        <v>53</v>
      </c>
      <c r="D97" s="3" t="s">
        <v>54</v>
      </c>
      <c r="E97" s="14">
        <v>44229</v>
      </c>
      <c r="F97" s="3" t="s">
        <v>33</v>
      </c>
      <c r="G97" s="9">
        <v>39</v>
      </c>
    </row>
    <row r="98" spans="2:7" hidden="1" outlineLevel="1" x14ac:dyDescent="0.2">
      <c r="B98" s="19" t="s">
        <v>427</v>
      </c>
      <c r="C98" s="3" t="s">
        <v>53</v>
      </c>
      <c r="D98" s="3" t="s">
        <v>54</v>
      </c>
      <c r="E98" s="14">
        <v>44229</v>
      </c>
      <c r="F98" s="3" t="s">
        <v>33</v>
      </c>
      <c r="G98" s="9">
        <v>19.5</v>
      </c>
    </row>
    <row r="99" spans="2:7" hidden="1" outlineLevel="1" x14ac:dyDescent="0.2">
      <c r="B99" s="19" t="s">
        <v>427</v>
      </c>
      <c r="C99" s="3" t="s">
        <v>53</v>
      </c>
      <c r="D99" s="3" t="s">
        <v>54</v>
      </c>
      <c r="E99" s="14">
        <v>44230</v>
      </c>
      <c r="F99" s="3" t="s">
        <v>33</v>
      </c>
      <c r="G99" s="9">
        <v>39</v>
      </c>
    </row>
    <row r="100" spans="2:7" hidden="1" outlineLevel="1" x14ac:dyDescent="0.2">
      <c r="B100" s="19" t="s">
        <v>427</v>
      </c>
      <c r="C100" s="3" t="s">
        <v>53</v>
      </c>
      <c r="D100" s="3" t="s">
        <v>54</v>
      </c>
      <c r="E100" s="14">
        <v>44230</v>
      </c>
      <c r="F100" s="3" t="s">
        <v>33</v>
      </c>
      <c r="G100" s="9">
        <v>19.5</v>
      </c>
    </row>
    <row r="101" spans="2:7" hidden="1" outlineLevel="1" x14ac:dyDescent="0.2">
      <c r="B101" s="19" t="s">
        <v>427</v>
      </c>
      <c r="C101" s="3" t="s">
        <v>509</v>
      </c>
      <c r="D101" s="3" t="s">
        <v>54</v>
      </c>
      <c r="E101" s="14">
        <v>44228</v>
      </c>
      <c r="F101" s="3" t="s">
        <v>33</v>
      </c>
      <c r="G101" s="9">
        <v>39</v>
      </c>
    </row>
    <row r="102" spans="2:7" hidden="1" outlineLevel="1" x14ac:dyDescent="0.2">
      <c r="B102" s="19" t="s">
        <v>427</v>
      </c>
      <c r="C102" s="3" t="s">
        <v>509</v>
      </c>
      <c r="D102" s="3" t="s">
        <v>54</v>
      </c>
      <c r="E102" s="14">
        <v>44228</v>
      </c>
      <c r="F102" s="3" t="s">
        <v>33</v>
      </c>
      <c r="G102" s="9">
        <v>19.5</v>
      </c>
    </row>
    <row r="103" spans="2:7" hidden="1" outlineLevel="1" x14ac:dyDescent="0.2">
      <c r="B103" s="19" t="s">
        <v>427</v>
      </c>
      <c r="C103" s="3" t="s">
        <v>509</v>
      </c>
      <c r="D103" s="3" t="s">
        <v>54</v>
      </c>
      <c r="E103" s="14">
        <v>44229</v>
      </c>
      <c r="F103" s="3" t="s">
        <v>33</v>
      </c>
      <c r="G103" s="9">
        <v>39</v>
      </c>
    </row>
    <row r="104" spans="2:7" hidden="1" outlineLevel="1" x14ac:dyDescent="0.2">
      <c r="B104" s="19" t="s">
        <v>427</v>
      </c>
      <c r="C104" s="3" t="s">
        <v>509</v>
      </c>
      <c r="D104" s="3" t="s">
        <v>54</v>
      </c>
      <c r="E104" s="14">
        <v>44229</v>
      </c>
      <c r="F104" s="3" t="s">
        <v>33</v>
      </c>
      <c r="G104" s="9">
        <v>19.5</v>
      </c>
    </row>
    <row r="105" spans="2:7" hidden="1" outlineLevel="1" x14ac:dyDescent="0.2">
      <c r="B105" s="19" t="s">
        <v>427</v>
      </c>
      <c r="C105" s="3" t="s">
        <v>509</v>
      </c>
      <c r="D105" s="3" t="s">
        <v>54</v>
      </c>
      <c r="E105" s="14">
        <v>44230</v>
      </c>
      <c r="F105" s="3" t="s">
        <v>33</v>
      </c>
      <c r="G105" s="9">
        <v>39</v>
      </c>
    </row>
    <row r="106" spans="2:7" hidden="1" outlineLevel="1" x14ac:dyDescent="0.2">
      <c r="B106" s="19" t="s">
        <v>427</v>
      </c>
      <c r="C106" s="3" t="s">
        <v>509</v>
      </c>
      <c r="D106" s="3" t="s">
        <v>54</v>
      </c>
      <c r="E106" s="14">
        <v>44230</v>
      </c>
      <c r="F106" s="3" t="s">
        <v>33</v>
      </c>
      <c r="G106" s="9">
        <v>19.5</v>
      </c>
    </row>
    <row r="107" spans="2:7" hidden="1" outlineLevel="1" x14ac:dyDescent="0.2"/>
    <row r="108" spans="2:7" hidden="1" outlineLevel="1" x14ac:dyDescent="0.2"/>
    <row r="109" spans="2:7" hidden="1" outlineLevel="1" x14ac:dyDescent="0.2"/>
    <row r="110" spans="2:7" ht="12.75" collapsed="1" thickBot="1" x14ac:dyDescent="0.25">
      <c r="C110" s="16"/>
      <c r="D110" s="16"/>
      <c r="E110" s="16"/>
      <c r="F110" s="16"/>
      <c r="G110" s="17">
        <f>+SUM(G55:G109)</f>
        <v>1482</v>
      </c>
    </row>
    <row r="111" spans="2:7" ht="12.75" thickTop="1" x14ac:dyDescent="0.2"/>
    <row r="113" spans="3:7" x14ac:dyDescent="0.2">
      <c r="C113" s="8" t="s">
        <v>722</v>
      </c>
    </row>
    <row r="115" spans="3:7" x14ac:dyDescent="0.2">
      <c r="C115" s="19" t="s">
        <v>81</v>
      </c>
      <c r="D115" s="20">
        <f>+G41-G49-G110</f>
        <v>2508</v>
      </c>
    </row>
    <row r="116" spans="3:7" ht="12.75" thickBot="1" x14ac:dyDescent="0.25">
      <c r="D116" s="9"/>
      <c r="G116" s="3"/>
    </row>
    <row r="117" spans="3:7" ht="12.75" thickBot="1" x14ac:dyDescent="0.25">
      <c r="C117" s="19" t="s">
        <v>713</v>
      </c>
      <c r="D117" s="21">
        <f>+D115/G41</f>
        <v>0.62857142857142856</v>
      </c>
      <c r="G117" s="3"/>
    </row>
    <row r="118" spans="3:7" x14ac:dyDescent="0.2">
      <c r="G118" s="3"/>
    </row>
    <row r="119" spans="3:7" x14ac:dyDescent="0.2">
      <c r="C119" s="19" t="s">
        <v>84</v>
      </c>
      <c r="D119" s="20">
        <f>+RESUMEN!O7</f>
        <v>1936.1634315349756</v>
      </c>
      <c r="G119" s="3"/>
    </row>
    <row r="120" spans="3:7" ht="12.75" thickBot="1" x14ac:dyDescent="0.25">
      <c r="D120" s="9"/>
    </row>
    <row r="121" spans="3:7" ht="12.75" thickBot="1" x14ac:dyDescent="0.25">
      <c r="C121" s="19" t="s">
        <v>716</v>
      </c>
      <c r="D121" s="83">
        <f>+RESUMEN!P7</f>
        <v>0.4852539928659087</v>
      </c>
    </row>
    <row r="122" spans="3:7" ht="12.75" thickBot="1" x14ac:dyDescent="0.25"/>
    <row r="123" spans="3:7" ht="12.75" thickBot="1" x14ac:dyDescent="0.25">
      <c r="C123" s="19" t="s">
        <v>719</v>
      </c>
      <c r="D123" s="86" t="str">
        <f>+IF($D$62&gt;$D$24,"OK","REVISAR")</f>
        <v>OK</v>
      </c>
    </row>
    <row r="125" spans="3:7" x14ac:dyDescent="0.2">
      <c r="C125" s="8" t="s">
        <v>85</v>
      </c>
    </row>
    <row r="127" spans="3:7" x14ac:dyDescent="0.2">
      <c r="C127" s="10"/>
      <c r="D127" s="10"/>
      <c r="E127" s="10"/>
      <c r="F127" s="10"/>
      <c r="G127" s="11"/>
    </row>
    <row r="128" spans="3:7" x14ac:dyDescent="0.2">
      <c r="C128" s="10"/>
      <c r="D128" s="10"/>
      <c r="E128" s="10"/>
      <c r="F128" s="10"/>
      <c r="G128" s="11"/>
    </row>
    <row r="131" spans="3:6" x14ac:dyDescent="0.2">
      <c r="C131" s="12"/>
      <c r="D131" s="23" t="s">
        <v>427</v>
      </c>
      <c r="E131" s="23" t="s">
        <v>428</v>
      </c>
      <c r="F131" s="23" t="s">
        <v>429</v>
      </c>
    </row>
    <row r="132" spans="3:6" x14ac:dyDescent="0.2">
      <c r="C132" s="3" t="s">
        <v>8</v>
      </c>
      <c r="D132" s="22">
        <f>+SUMIF(B37:B40,$D$131,G37:G40)</f>
        <v>3990</v>
      </c>
      <c r="E132" s="22">
        <f>+SUMIF(B37:B40,$E$131,G37:G40)</f>
        <v>0</v>
      </c>
      <c r="F132" s="22">
        <f>+SUMIF(B37:B40,$F$131,G37:G40)</f>
        <v>0</v>
      </c>
    </row>
    <row r="133" spans="3:6" x14ac:dyDescent="0.2">
      <c r="C133" s="3" t="s">
        <v>1019</v>
      </c>
      <c r="D133" s="22">
        <f>-SUMIF(B70:B72,$D$107,G70:G72)</f>
        <v>0</v>
      </c>
      <c r="E133" s="22">
        <f>-SUMIF(B47:B48,$E$131,G47:G48)</f>
        <v>0</v>
      </c>
      <c r="F133" s="22">
        <f>-SUMIF(B47:B48,$F$131,G47:G48)</f>
        <v>0</v>
      </c>
    </row>
    <row r="134" spans="3:6" x14ac:dyDescent="0.2">
      <c r="C134" s="3" t="s">
        <v>24</v>
      </c>
      <c r="D134" s="22">
        <f>-SUMIF(B55:B109,$D$131,G55:G109)</f>
        <v>-1482</v>
      </c>
      <c r="E134" s="22">
        <f t="shared" ref="E134:F134" si="0">-SUMIF(C71:C73,$D$107,H71:H73)</f>
        <v>0</v>
      </c>
      <c r="F134" s="22">
        <f t="shared" si="0"/>
        <v>0</v>
      </c>
    </row>
    <row r="135" spans="3:6" ht="12.75" thickBot="1" x14ac:dyDescent="0.25">
      <c r="C135" s="16" t="s">
        <v>1036</v>
      </c>
      <c r="D135" s="182">
        <f>SUM(D132:D134)</f>
        <v>2508</v>
      </c>
      <c r="E135" s="182">
        <f t="shared" ref="E135:F135" si="1">SUM(E132:E134)</f>
        <v>0</v>
      </c>
      <c r="F135" s="182">
        <f t="shared" si="1"/>
        <v>0</v>
      </c>
    </row>
    <row r="136" spans="3:6" ht="12.75" thickTop="1" x14ac:dyDescent="0.2"/>
  </sheetData>
  <autoFilter ref="B54:G106" xr:uid="{00000000-0009-0000-0000-000008000000}"/>
  <conditionalFormatting sqref="D123">
    <cfRule type="containsText" dxfId="212" priority="1" operator="containsText" text="OK">
      <formula>NOT(ISERROR(SEARCH("OK",D123)))</formula>
    </cfRule>
    <cfRule type="cellIs" dxfId="211" priority="2" operator="greaterThan">
      <formula>#REF!</formula>
    </cfRule>
  </conditionalFormatting>
  <pageMargins left="0.7" right="0.7" top="0.75" bottom="0.75" header="0.3" footer="0.3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Hoja100">
    <tabColor theme="5" tint="0.59999389629810485"/>
  </sheetPr>
  <dimension ref="B1:H175"/>
  <sheetViews>
    <sheetView topLeftCell="A19" zoomScaleNormal="100" workbookViewId="0">
      <selection activeCell="I138" sqref="I138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873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1318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44432</v>
      </c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8" x14ac:dyDescent="0.2">
      <c r="C33" s="10"/>
      <c r="D33" s="10"/>
      <c r="E33" s="10"/>
      <c r="F33" s="10"/>
      <c r="G33" s="11"/>
    </row>
    <row r="36" spans="2:8" x14ac:dyDescent="0.2">
      <c r="C36" s="8" t="s">
        <v>8</v>
      </c>
    </row>
    <row r="38" spans="2:8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8" s="9" customFormat="1" outlineLevel="1" x14ac:dyDescent="0.2">
      <c r="B39" s="19" t="s">
        <v>427</v>
      </c>
      <c r="C39" s="269">
        <v>44448</v>
      </c>
      <c r="D39" s="19" t="s">
        <v>1323</v>
      </c>
      <c r="E39" s="3"/>
      <c r="F39" s="3" t="s">
        <v>1324</v>
      </c>
      <c r="G39" s="15">
        <v>2010</v>
      </c>
      <c r="H39" s="3"/>
    </row>
    <row r="40" spans="2:8" s="9" customFormat="1" outlineLevel="1" x14ac:dyDescent="0.2">
      <c r="B40" s="19" t="s">
        <v>427</v>
      </c>
      <c r="C40" s="269">
        <v>44470</v>
      </c>
      <c r="D40" s="19" t="s">
        <v>1677</v>
      </c>
      <c r="E40" s="3"/>
      <c r="F40" s="3" t="s">
        <v>1324</v>
      </c>
      <c r="G40" s="15">
        <v>2821</v>
      </c>
      <c r="H40" s="3"/>
    </row>
    <row r="41" spans="2:8" s="9" customFormat="1" outlineLevel="1" x14ac:dyDescent="0.2">
      <c r="B41" s="19" t="s">
        <v>427</v>
      </c>
      <c r="C41" s="269">
        <v>44515</v>
      </c>
      <c r="D41" s="19" t="s">
        <v>1678</v>
      </c>
      <c r="E41" s="3"/>
      <c r="F41" s="3" t="s">
        <v>1324</v>
      </c>
      <c r="G41" s="15">
        <v>3484</v>
      </c>
      <c r="H41" s="3"/>
    </row>
    <row r="42" spans="2:8" x14ac:dyDescent="0.2">
      <c r="C42" s="14"/>
      <c r="G42" s="15"/>
    </row>
    <row r="43" spans="2:8" ht="12.75" thickBot="1" x14ac:dyDescent="0.25">
      <c r="C43" s="16"/>
      <c r="D43" s="16"/>
      <c r="E43" s="16"/>
      <c r="F43" s="16"/>
      <c r="G43" s="17">
        <f>SUM(G39:G42)</f>
        <v>8315</v>
      </c>
    </row>
    <row r="44" spans="2:8" ht="12.75" thickTop="1" x14ac:dyDescent="0.2"/>
    <row r="46" spans="2:8" x14ac:dyDescent="0.2">
      <c r="C46" s="8" t="s">
        <v>13</v>
      </c>
    </row>
    <row r="47" spans="2:8" x14ac:dyDescent="0.2">
      <c r="C47" s="18"/>
    </row>
    <row r="48" spans="2:8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7" outlineLevel="1" x14ac:dyDescent="0.2">
      <c r="B49" s="19"/>
      <c r="C49" s="14"/>
      <c r="G49" s="15"/>
    </row>
    <row r="50" spans="2:7" ht="12.75" thickBot="1" x14ac:dyDescent="0.25">
      <c r="C50" s="16"/>
      <c r="D50" s="16"/>
      <c r="E50" s="16"/>
      <c r="F50" s="16"/>
      <c r="G50" s="17">
        <f>+SUM(G49:G49)</f>
        <v>0</v>
      </c>
    </row>
    <row r="51" spans="2:7" ht="12.75" thickTop="1" x14ac:dyDescent="0.2"/>
    <row r="53" spans="2:7" x14ac:dyDescent="0.2">
      <c r="C53" s="8" t="s">
        <v>24</v>
      </c>
    </row>
    <row r="55" spans="2:7" x14ac:dyDescent="0.2">
      <c r="B55" s="12" t="s">
        <v>1035</v>
      </c>
      <c r="C55" s="12" t="s">
        <v>25</v>
      </c>
      <c r="D55" s="12" t="s">
        <v>26</v>
      </c>
      <c r="E55" s="12" t="s">
        <v>27</v>
      </c>
      <c r="F55" s="12" t="s">
        <v>28</v>
      </c>
      <c r="G55" s="13" t="s">
        <v>29</v>
      </c>
    </row>
    <row r="56" spans="2:7" outlineLevel="1" x14ac:dyDescent="0.2">
      <c r="B56" s="19" t="s">
        <v>427</v>
      </c>
      <c r="C56" s="254" t="s">
        <v>886</v>
      </c>
      <c r="D56" s="255" t="s">
        <v>54</v>
      </c>
      <c r="E56" s="265">
        <v>44432</v>
      </c>
      <c r="F56" s="256">
        <v>6</v>
      </c>
      <c r="G56" s="257">
        <v>33.299999999999997</v>
      </c>
    </row>
    <row r="57" spans="2:7" outlineLevel="1" x14ac:dyDescent="0.2">
      <c r="B57" s="19" t="s">
        <v>427</v>
      </c>
      <c r="C57" s="254" t="s">
        <v>886</v>
      </c>
      <c r="D57" s="255" t="s">
        <v>54</v>
      </c>
      <c r="E57" s="265">
        <v>44432</v>
      </c>
      <c r="F57" s="256">
        <v>3</v>
      </c>
      <c r="G57" s="257">
        <v>16.649999999999999</v>
      </c>
    </row>
    <row r="58" spans="2:7" outlineLevel="1" x14ac:dyDescent="0.2">
      <c r="B58" s="19" t="s">
        <v>427</v>
      </c>
      <c r="C58" s="254" t="s">
        <v>886</v>
      </c>
      <c r="D58" s="255" t="s">
        <v>54</v>
      </c>
      <c r="E58" s="265">
        <v>44433</v>
      </c>
      <c r="F58" s="256">
        <v>6</v>
      </c>
      <c r="G58" s="257">
        <v>33.299999999999997</v>
      </c>
    </row>
    <row r="59" spans="2:7" outlineLevel="1" x14ac:dyDescent="0.2">
      <c r="B59" s="19" t="s">
        <v>427</v>
      </c>
      <c r="C59" s="254" t="s">
        <v>886</v>
      </c>
      <c r="D59" s="255" t="s">
        <v>54</v>
      </c>
      <c r="E59" s="265">
        <v>44433</v>
      </c>
      <c r="F59" s="256">
        <v>3</v>
      </c>
      <c r="G59" s="257">
        <v>16.649999999999999</v>
      </c>
    </row>
    <row r="60" spans="2:7" outlineLevel="1" x14ac:dyDescent="0.2">
      <c r="B60" s="19" t="s">
        <v>427</v>
      </c>
      <c r="C60" s="254" t="s">
        <v>886</v>
      </c>
      <c r="D60" s="255" t="s">
        <v>54</v>
      </c>
      <c r="E60" s="265">
        <v>44434</v>
      </c>
      <c r="F60" s="256">
        <v>6</v>
      </c>
      <c r="G60" s="257">
        <v>33.299999999999997</v>
      </c>
    </row>
    <row r="61" spans="2:7" outlineLevel="1" x14ac:dyDescent="0.2">
      <c r="B61" s="19" t="s">
        <v>427</v>
      </c>
      <c r="C61" s="254" t="s">
        <v>886</v>
      </c>
      <c r="D61" s="255" t="s">
        <v>54</v>
      </c>
      <c r="E61" s="265">
        <v>44434</v>
      </c>
      <c r="F61" s="256">
        <v>3</v>
      </c>
      <c r="G61" s="257">
        <v>16.649999999999999</v>
      </c>
    </row>
    <row r="62" spans="2:7" outlineLevel="1" x14ac:dyDescent="0.2">
      <c r="B62" s="19" t="s">
        <v>427</v>
      </c>
      <c r="C62" s="254" t="s">
        <v>886</v>
      </c>
      <c r="D62" s="255" t="s">
        <v>54</v>
      </c>
      <c r="E62" s="265">
        <v>44435</v>
      </c>
      <c r="F62" s="256">
        <v>6</v>
      </c>
      <c r="G62" s="257">
        <v>33.299999999999997</v>
      </c>
    </row>
    <row r="63" spans="2:7" outlineLevel="1" x14ac:dyDescent="0.2">
      <c r="B63" s="19" t="s">
        <v>427</v>
      </c>
      <c r="C63" s="254" t="s">
        <v>886</v>
      </c>
      <c r="D63" s="255" t="s">
        <v>54</v>
      </c>
      <c r="E63" s="265">
        <v>44435</v>
      </c>
      <c r="F63" s="256">
        <v>3</v>
      </c>
      <c r="G63" s="257">
        <v>16.649999999999999</v>
      </c>
    </row>
    <row r="64" spans="2:7" outlineLevel="1" x14ac:dyDescent="0.2">
      <c r="B64" s="19" t="s">
        <v>427</v>
      </c>
      <c r="C64" s="254" t="s">
        <v>886</v>
      </c>
      <c r="D64" s="255" t="s">
        <v>54</v>
      </c>
      <c r="E64" s="265">
        <v>44438</v>
      </c>
      <c r="F64" s="256">
        <v>6</v>
      </c>
      <c r="G64" s="257">
        <v>33.299999999999997</v>
      </c>
    </row>
    <row r="65" spans="2:7" outlineLevel="1" x14ac:dyDescent="0.2">
      <c r="B65" s="19" t="s">
        <v>427</v>
      </c>
      <c r="C65" s="254" t="s">
        <v>886</v>
      </c>
      <c r="D65" s="255" t="s">
        <v>54</v>
      </c>
      <c r="E65" s="265">
        <v>44438</v>
      </c>
      <c r="F65" s="256">
        <v>3</v>
      </c>
      <c r="G65" s="257">
        <v>16.649999999999999</v>
      </c>
    </row>
    <row r="66" spans="2:7" outlineLevel="1" x14ac:dyDescent="0.2">
      <c r="B66" s="19" t="s">
        <v>427</v>
      </c>
      <c r="C66" s="254" t="s">
        <v>886</v>
      </c>
      <c r="D66" s="255" t="s">
        <v>54</v>
      </c>
      <c r="E66" s="265">
        <v>44439</v>
      </c>
      <c r="F66" s="256">
        <v>6</v>
      </c>
      <c r="G66" s="257">
        <v>33.299999999999997</v>
      </c>
    </row>
    <row r="67" spans="2:7" outlineLevel="1" x14ac:dyDescent="0.2">
      <c r="B67" s="19" t="s">
        <v>427</v>
      </c>
      <c r="C67" s="254" t="s">
        <v>886</v>
      </c>
      <c r="D67" s="255" t="s">
        <v>54</v>
      </c>
      <c r="E67" s="265">
        <v>44439</v>
      </c>
      <c r="F67" s="256">
        <v>3</v>
      </c>
      <c r="G67" s="257">
        <v>16.649999999999999</v>
      </c>
    </row>
    <row r="68" spans="2:7" outlineLevel="1" x14ac:dyDescent="0.2">
      <c r="B68" s="19" t="s">
        <v>427</v>
      </c>
      <c r="C68" s="254" t="s">
        <v>886</v>
      </c>
      <c r="D68" s="255" t="s">
        <v>54</v>
      </c>
      <c r="E68" s="265">
        <v>44436</v>
      </c>
      <c r="F68" s="256">
        <v>9</v>
      </c>
      <c r="G68" s="257">
        <v>49.95</v>
      </c>
    </row>
    <row r="69" spans="2:7" outlineLevel="1" x14ac:dyDescent="0.2">
      <c r="B69" s="19" t="s">
        <v>427</v>
      </c>
      <c r="C69" s="254" t="s">
        <v>886</v>
      </c>
      <c r="D69" s="255" t="s">
        <v>54</v>
      </c>
      <c r="E69" s="265">
        <v>44437</v>
      </c>
      <c r="F69" s="256">
        <v>10</v>
      </c>
      <c r="G69" s="257">
        <v>55.5</v>
      </c>
    </row>
    <row r="70" spans="2:7" outlineLevel="1" x14ac:dyDescent="0.2">
      <c r="B70" s="19" t="s">
        <v>427</v>
      </c>
      <c r="C70" s="223" t="s">
        <v>886</v>
      </c>
      <c r="D70" s="224" t="s">
        <v>54</v>
      </c>
      <c r="E70" s="259">
        <v>44440</v>
      </c>
      <c r="F70" s="226">
        <v>6</v>
      </c>
      <c r="G70" s="227">
        <v>33.299999999999997</v>
      </c>
    </row>
    <row r="71" spans="2:7" outlineLevel="1" x14ac:dyDescent="0.2">
      <c r="B71" s="19" t="s">
        <v>427</v>
      </c>
      <c r="C71" s="223" t="s">
        <v>886</v>
      </c>
      <c r="D71" s="224" t="s">
        <v>54</v>
      </c>
      <c r="E71" s="259">
        <v>44440</v>
      </c>
      <c r="F71" s="226">
        <v>3</v>
      </c>
      <c r="G71" s="227">
        <v>16.649999999999999</v>
      </c>
    </row>
    <row r="72" spans="2:7" outlineLevel="1" x14ac:dyDescent="0.2">
      <c r="B72" s="19" t="s">
        <v>427</v>
      </c>
      <c r="C72" s="223" t="s">
        <v>886</v>
      </c>
      <c r="D72" s="224" t="s">
        <v>54</v>
      </c>
      <c r="E72" s="259">
        <v>44441</v>
      </c>
      <c r="F72" s="226">
        <v>6</v>
      </c>
      <c r="G72" s="227">
        <v>33.299999999999997</v>
      </c>
    </row>
    <row r="73" spans="2:7" outlineLevel="1" x14ac:dyDescent="0.2">
      <c r="B73" s="19" t="s">
        <v>427</v>
      </c>
      <c r="C73" s="223" t="s">
        <v>886</v>
      </c>
      <c r="D73" s="224" t="s">
        <v>54</v>
      </c>
      <c r="E73" s="259">
        <v>44441</v>
      </c>
      <c r="F73" s="226">
        <v>3</v>
      </c>
      <c r="G73" s="227">
        <v>16.649999999999999</v>
      </c>
    </row>
    <row r="74" spans="2:7" outlineLevel="1" x14ac:dyDescent="0.2">
      <c r="B74" s="19" t="s">
        <v>427</v>
      </c>
      <c r="C74" s="223" t="s">
        <v>886</v>
      </c>
      <c r="D74" s="224" t="s">
        <v>54</v>
      </c>
      <c r="E74" s="259">
        <v>44442</v>
      </c>
      <c r="F74" s="226">
        <v>6</v>
      </c>
      <c r="G74" s="227">
        <v>33.299999999999997</v>
      </c>
    </row>
    <row r="75" spans="2:7" outlineLevel="1" x14ac:dyDescent="0.2">
      <c r="B75" s="19" t="s">
        <v>427</v>
      </c>
      <c r="C75" s="223" t="s">
        <v>886</v>
      </c>
      <c r="D75" s="224" t="s">
        <v>54</v>
      </c>
      <c r="E75" s="259">
        <v>44442</v>
      </c>
      <c r="F75" s="226">
        <v>3</v>
      </c>
      <c r="G75" s="227">
        <v>16.649999999999999</v>
      </c>
    </row>
    <row r="76" spans="2:7" outlineLevel="1" x14ac:dyDescent="0.2">
      <c r="B76" s="19" t="s">
        <v>427</v>
      </c>
      <c r="C76" s="223" t="s">
        <v>886</v>
      </c>
      <c r="D76" s="224" t="s">
        <v>54</v>
      </c>
      <c r="E76" s="259">
        <v>44445</v>
      </c>
      <c r="F76" s="226">
        <v>6</v>
      </c>
      <c r="G76" s="227">
        <v>33.299999999999997</v>
      </c>
    </row>
    <row r="77" spans="2:7" outlineLevel="1" x14ac:dyDescent="0.2">
      <c r="B77" s="19" t="s">
        <v>427</v>
      </c>
      <c r="C77" s="223" t="s">
        <v>886</v>
      </c>
      <c r="D77" s="224" t="s">
        <v>54</v>
      </c>
      <c r="E77" s="259">
        <v>44445</v>
      </c>
      <c r="F77" s="226">
        <v>3</v>
      </c>
      <c r="G77" s="227">
        <v>16.649999999999999</v>
      </c>
    </row>
    <row r="78" spans="2:7" outlineLevel="1" x14ac:dyDescent="0.2">
      <c r="B78" s="19" t="s">
        <v>427</v>
      </c>
      <c r="C78" s="223" t="s">
        <v>886</v>
      </c>
      <c r="D78" s="224" t="s">
        <v>54</v>
      </c>
      <c r="E78" s="259">
        <v>44446</v>
      </c>
      <c r="F78" s="226">
        <v>6</v>
      </c>
      <c r="G78" s="227">
        <v>33.299999999999997</v>
      </c>
    </row>
    <row r="79" spans="2:7" outlineLevel="1" x14ac:dyDescent="0.2">
      <c r="B79" s="19" t="s">
        <v>427</v>
      </c>
      <c r="C79" s="223" t="s">
        <v>886</v>
      </c>
      <c r="D79" s="224" t="s">
        <v>54</v>
      </c>
      <c r="E79" s="259">
        <v>44446</v>
      </c>
      <c r="F79" s="226">
        <v>3</v>
      </c>
      <c r="G79" s="227">
        <v>16.649999999999999</v>
      </c>
    </row>
    <row r="80" spans="2:7" outlineLevel="1" x14ac:dyDescent="0.2">
      <c r="B80" s="19" t="s">
        <v>427</v>
      </c>
      <c r="C80" s="223" t="s">
        <v>886</v>
      </c>
      <c r="D80" s="224" t="s">
        <v>54</v>
      </c>
      <c r="E80" s="259">
        <v>44447</v>
      </c>
      <c r="F80" s="226">
        <v>6</v>
      </c>
      <c r="G80" s="227">
        <v>33.299999999999997</v>
      </c>
    </row>
    <row r="81" spans="2:7" outlineLevel="1" x14ac:dyDescent="0.2">
      <c r="B81" s="19" t="s">
        <v>427</v>
      </c>
      <c r="C81" s="223" t="s">
        <v>886</v>
      </c>
      <c r="D81" s="224" t="s">
        <v>54</v>
      </c>
      <c r="E81" s="259">
        <v>44447</v>
      </c>
      <c r="F81" s="226">
        <v>3</v>
      </c>
      <c r="G81" s="227">
        <v>16.649999999999999</v>
      </c>
    </row>
    <row r="82" spans="2:7" outlineLevel="1" x14ac:dyDescent="0.2">
      <c r="B82" s="19" t="s">
        <v>427</v>
      </c>
      <c r="C82" s="223" t="s">
        <v>886</v>
      </c>
      <c r="D82" s="224" t="s">
        <v>54</v>
      </c>
      <c r="E82" s="259">
        <v>44448</v>
      </c>
      <c r="F82" s="226">
        <v>6</v>
      </c>
      <c r="G82" s="227">
        <v>33.299999999999997</v>
      </c>
    </row>
    <row r="83" spans="2:7" outlineLevel="1" x14ac:dyDescent="0.2">
      <c r="B83" s="19" t="s">
        <v>427</v>
      </c>
      <c r="C83" s="223" t="s">
        <v>886</v>
      </c>
      <c r="D83" s="224" t="s">
        <v>54</v>
      </c>
      <c r="E83" s="259">
        <v>44448</v>
      </c>
      <c r="F83" s="226">
        <v>3</v>
      </c>
      <c r="G83" s="227">
        <v>16.649999999999999</v>
      </c>
    </row>
    <row r="84" spans="2:7" outlineLevel="1" x14ac:dyDescent="0.2">
      <c r="B84" s="19" t="s">
        <v>427</v>
      </c>
      <c r="C84" s="223" t="s">
        <v>886</v>
      </c>
      <c r="D84" s="224" t="s">
        <v>54</v>
      </c>
      <c r="E84" s="259">
        <v>44449</v>
      </c>
      <c r="F84" s="226">
        <v>6</v>
      </c>
      <c r="G84" s="227">
        <v>33.299999999999997</v>
      </c>
    </row>
    <row r="85" spans="2:7" outlineLevel="1" x14ac:dyDescent="0.2">
      <c r="B85" s="19" t="s">
        <v>427</v>
      </c>
      <c r="C85" s="223" t="s">
        <v>886</v>
      </c>
      <c r="D85" s="224" t="s">
        <v>54</v>
      </c>
      <c r="E85" s="259">
        <v>44449</v>
      </c>
      <c r="F85" s="226">
        <v>3</v>
      </c>
      <c r="G85" s="227">
        <v>16.649999999999999</v>
      </c>
    </row>
    <row r="86" spans="2:7" outlineLevel="1" x14ac:dyDescent="0.2">
      <c r="B86" s="19" t="s">
        <v>427</v>
      </c>
      <c r="C86" s="223" t="s">
        <v>886</v>
      </c>
      <c r="D86" s="224" t="s">
        <v>54</v>
      </c>
      <c r="E86" s="259">
        <v>44452</v>
      </c>
      <c r="F86" s="226">
        <v>6</v>
      </c>
      <c r="G86" s="227">
        <v>33.299999999999997</v>
      </c>
    </row>
    <row r="87" spans="2:7" outlineLevel="1" x14ac:dyDescent="0.2">
      <c r="B87" s="19" t="s">
        <v>427</v>
      </c>
      <c r="C87" s="223" t="s">
        <v>886</v>
      </c>
      <c r="D87" s="224" t="s">
        <v>54</v>
      </c>
      <c r="E87" s="259">
        <v>44452</v>
      </c>
      <c r="F87" s="226">
        <v>3</v>
      </c>
      <c r="G87" s="227">
        <v>16.649999999999999</v>
      </c>
    </row>
    <row r="88" spans="2:7" outlineLevel="1" x14ac:dyDescent="0.2">
      <c r="B88" s="19" t="s">
        <v>427</v>
      </c>
      <c r="C88" s="223" t="s">
        <v>886</v>
      </c>
      <c r="D88" s="224" t="s">
        <v>54</v>
      </c>
      <c r="E88" s="259">
        <v>44453</v>
      </c>
      <c r="F88" s="226">
        <v>6</v>
      </c>
      <c r="G88" s="227">
        <v>33.299999999999997</v>
      </c>
    </row>
    <row r="89" spans="2:7" outlineLevel="1" x14ac:dyDescent="0.2">
      <c r="B89" s="19" t="s">
        <v>427</v>
      </c>
      <c r="C89" s="223" t="s">
        <v>886</v>
      </c>
      <c r="D89" s="224" t="s">
        <v>54</v>
      </c>
      <c r="E89" s="259">
        <v>44453</v>
      </c>
      <c r="F89" s="226">
        <v>3</v>
      </c>
      <c r="G89" s="227">
        <v>16.649999999999999</v>
      </c>
    </row>
    <row r="90" spans="2:7" outlineLevel="1" x14ac:dyDescent="0.2">
      <c r="B90" s="19" t="s">
        <v>427</v>
      </c>
      <c r="C90" s="223" t="s">
        <v>886</v>
      </c>
      <c r="D90" s="224" t="s">
        <v>54</v>
      </c>
      <c r="E90" s="259">
        <v>44454</v>
      </c>
      <c r="F90" s="226">
        <v>6</v>
      </c>
      <c r="G90" s="227">
        <v>33.299999999999997</v>
      </c>
    </row>
    <row r="91" spans="2:7" outlineLevel="1" x14ac:dyDescent="0.2">
      <c r="B91" s="19" t="s">
        <v>427</v>
      </c>
      <c r="C91" s="223" t="s">
        <v>886</v>
      </c>
      <c r="D91" s="224" t="s">
        <v>54</v>
      </c>
      <c r="E91" s="259">
        <v>44454</v>
      </c>
      <c r="F91" s="226">
        <v>3</v>
      </c>
      <c r="G91" s="227">
        <v>16.649999999999999</v>
      </c>
    </row>
    <row r="92" spans="2:7" outlineLevel="1" x14ac:dyDescent="0.2">
      <c r="B92" s="19" t="s">
        <v>427</v>
      </c>
      <c r="C92" s="223" t="s">
        <v>886</v>
      </c>
      <c r="D92" s="224" t="s">
        <v>54</v>
      </c>
      <c r="E92" s="259">
        <v>44455</v>
      </c>
      <c r="F92" s="226">
        <v>6</v>
      </c>
      <c r="G92" s="227">
        <v>33.299999999999997</v>
      </c>
    </row>
    <row r="93" spans="2:7" outlineLevel="1" x14ac:dyDescent="0.2">
      <c r="B93" s="19" t="s">
        <v>427</v>
      </c>
      <c r="C93" s="223" t="s">
        <v>886</v>
      </c>
      <c r="D93" s="224" t="s">
        <v>54</v>
      </c>
      <c r="E93" s="259">
        <v>44455</v>
      </c>
      <c r="F93" s="226">
        <v>3</v>
      </c>
      <c r="G93" s="227">
        <v>16.649999999999999</v>
      </c>
    </row>
    <row r="94" spans="2:7" outlineLevel="1" x14ac:dyDescent="0.2">
      <c r="B94" s="19" t="s">
        <v>427</v>
      </c>
      <c r="C94" s="223" t="s">
        <v>886</v>
      </c>
      <c r="D94" s="224" t="s">
        <v>54</v>
      </c>
      <c r="E94" s="259">
        <v>44456</v>
      </c>
      <c r="F94" s="226">
        <v>6</v>
      </c>
      <c r="G94" s="227">
        <v>33.299999999999997</v>
      </c>
    </row>
    <row r="95" spans="2:7" outlineLevel="1" x14ac:dyDescent="0.2">
      <c r="B95" s="19" t="s">
        <v>427</v>
      </c>
      <c r="C95" s="223" t="s">
        <v>886</v>
      </c>
      <c r="D95" s="224" t="s">
        <v>54</v>
      </c>
      <c r="E95" s="259">
        <v>44456</v>
      </c>
      <c r="F95" s="226">
        <v>3</v>
      </c>
      <c r="G95" s="227">
        <v>16.649999999999999</v>
      </c>
    </row>
    <row r="96" spans="2:7" outlineLevel="1" x14ac:dyDescent="0.2">
      <c r="B96" s="19" t="s">
        <v>427</v>
      </c>
      <c r="C96" s="223" t="s">
        <v>886</v>
      </c>
      <c r="D96" s="224" t="s">
        <v>54</v>
      </c>
      <c r="E96" s="259">
        <v>44459</v>
      </c>
      <c r="F96" s="226">
        <v>6</v>
      </c>
      <c r="G96" s="227">
        <v>33.299999999999997</v>
      </c>
    </row>
    <row r="97" spans="2:7" outlineLevel="1" x14ac:dyDescent="0.2">
      <c r="B97" s="19" t="s">
        <v>427</v>
      </c>
      <c r="C97" s="223" t="s">
        <v>886</v>
      </c>
      <c r="D97" s="224" t="s">
        <v>54</v>
      </c>
      <c r="E97" s="259">
        <v>44459</v>
      </c>
      <c r="F97" s="226">
        <v>3</v>
      </c>
      <c r="G97" s="227">
        <v>16.649999999999999</v>
      </c>
    </row>
    <row r="98" spans="2:7" outlineLevel="1" x14ac:dyDescent="0.2">
      <c r="B98" s="19" t="s">
        <v>427</v>
      </c>
      <c r="C98" s="223" t="s">
        <v>886</v>
      </c>
      <c r="D98" s="224" t="s">
        <v>54</v>
      </c>
      <c r="E98" s="259">
        <v>44460</v>
      </c>
      <c r="F98" s="226">
        <v>6</v>
      </c>
      <c r="G98" s="227">
        <v>33.299999999999997</v>
      </c>
    </row>
    <row r="99" spans="2:7" outlineLevel="1" x14ac:dyDescent="0.2">
      <c r="B99" s="19" t="s">
        <v>427</v>
      </c>
      <c r="C99" s="223" t="s">
        <v>886</v>
      </c>
      <c r="D99" s="224" t="s">
        <v>54</v>
      </c>
      <c r="E99" s="259">
        <v>44460</v>
      </c>
      <c r="F99" s="226">
        <v>3</v>
      </c>
      <c r="G99" s="227">
        <v>16.649999999999999</v>
      </c>
    </row>
    <row r="100" spans="2:7" outlineLevel="1" x14ac:dyDescent="0.2">
      <c r="B100" s="19" t="s">
        <v>427</v>
      </c>
      <c r="C100" s="223" t="s">
        <v>886</v>
      </c>
      <c r="D100" s="224" t="s">
        <v>54</v>
      </c>
      <c r="E100" s="259">
        <v>44461</v>
      </c>
      <c r="F100" s="226">
        <v>6</v>
      </c>
      <c r="G100" s="227">
        <v>33.299999999999997</v>
      </c>
    </row>
    <row r="101" spans="2:7" outlineLevel="1" x14ac:dyDescent="0.2">
      <c r="B101" s="19" t="s">
        <v>427</v>
      </c>
      <c r="C101" s="223" t="s">
        <v>886</v>
      </c>
      <c r="D101" s="224" t="s">
        <v>54</v>
      </c>
      <c r="E101" s="259">
        <v>44461</v>
      </c>
      <c r="F101" s="226">
        <v>3</v>
      </c>
      <c r="G101" s="227">
        <v>16.649999999999999</v>
      </c>
    </row>
    <row r="102" spans="2:7" outlineLevel="1" x14ac:dyDescent="0.2">
      <c r="B102" s="19" t="s">
        <v>427</v>
      </c>
      <c r="C102" s="223" t="s">
        <v>886</v>
      </c>
      <c r="D102" s="224" t="s">
        <v>54</v>
      </c>
      <c r="E102" s="259">
        <v>44462</v>
      </c>
      <c r="F102" s="226">
        <v>6</v>
      </c>
      <c r="G102" s="227">
        <v>33.299999999999997</v>
      </c>
    </row>
    <row r="103" spans="2:7" outlineLevel="1" x14ac:dyDescent="0.2">
      <c r="B103" s="19" t="s">
        <v>427</v>
      </c>
      <c r="C103" s="223" t="s">
        <v>886</v>
      </c>
      <c r="D103" s="224" t="s">
        <v>54</v>
      </c>
      <c r="E103" s="259">
        <v>44462</v>
      </c>
      <c r="F103" s="226">
        <v>3</v>
      </c>
      <c r="G103" s="227">
        <v>16.649999999999999</v>
      </c>
    </row>
    <row r="104" spans="2:7" outlineLevel="1" x14ac:dyDescent="0.2">
      <c r="B104" s="19" t="s">
        <v>427</v>
      </c>
      <c r="C104" s="223" t="s">
        <v>886</v>
      </c>
      <c r="D104" s="224" t="s">
        <v>54</v>
      </c>
      <c r="E104" s="259">
        <v>44463</v>
      </c>
      <c r="F104" s="226">
        <v>6</v>
      </c>
      <c r="G104" s="227">
        <v>33.299999999999997</v>
      </c>
    </row>
    <row r="105" spans="2:7" outlineLevel="1" x14ac:dyDescent="0.2">
      <c r="B105" s="19" t="s">
        <v>427</v>
      </c>
      <c r="C105" s="223" t="s">
        <v>886</v>
      </c>
      <c r="D105" s="224" t="s">
        <v>54</v>
      </c>
      <c r="E105" s="259">
        <v>44463</v>
      </c>
      <c r="F105" s="226">
        <v>3</v>
      </c>
      <c r="G105" s="227">
        <v>16.649999999999999</v>
      </c>
    </row>
    <row r="106" spans="2:7" outlineLevel="1" x14ac:dyDescent="0.2">
      <c r="B106" s="19" t="s">
        <v>428</v>
      </c>
      <c r="C106" s="223" t="s">
        <v>104</v>
      </c>
      <c r="D106" s="224" t="s">
        <v>31</v>
      </c>
      <c r="E106" s="259">
        <v>44468</v>
      </c>
      <c r="F106" s="226">
        <v>6</v>
      </c>
      <c r="G106" s="227">
        <v>56.64</v>
      </c>
    </row>
    <row r="107" spans="2:7" outlineLevel="1" x14ac:dyDescent="0.2">
      <c r="B107" s="19" t="s">
        <v>428</v>
      </c>
      <c r="C107" s="223" t="s">
        <v>104</v>
      </c>
      <c r="D107" s="224" t="s">
        <v>31</v>
      </c>
      <c r="E107" s="259">
        <v>44468</v>
      </c>
      <c r="F107" s="226">
        <v>3</v>
      </c>
      <c r="G107" s="227">
        <v>28.32</v>
      </c>
    </row>
    <row r="108" spans="2:7" outlineLevel="1" x14ac:dyDescent="0.2">
      <c r="B108" s="19" t="s">
        <v>428</v>
      </c>
      <c r="C108" s="223" t="s">
        <v>104</v>
      </c>
      <c r="D108" s="224" t="s">
        <v>31</v>
      </c>
      <c r="E108" s="259">
        <v>44469</v>
      </c>
      <c r="F108" s="226">
        <v>6</v>
      </c>
      <c r="G108" s="227">
        <v>56.64</v>
      </c>
    </row>
    <row r="109" spans="2:7" outlineLevel="1" x14ac:dyDescent="0.2">
      <c r="B109" s="19" t="s">
        <v>428</v>
      </c>
      <c r="C109" s="223" t="s">
        <v>104</v>
      </c>
      <c r="D109" s="224" t="s">
        <v>31</v>
      </c>
      <c r="E109" s="259">
        <v>44469</v>
      </c>
      <c r="F109" s="226">
        <v>3</v>
      </c>
      <c r="G109" s="227">
        <v>28.32</v>
      </c>
    </row>
    <row r="110" spans="2:7" outlineLevel="1" x14ac:dyDescent="0.2">
      <c r="B110" s="19" t="s">
        <v>427</v>
      </c>
      <c r="C110" s="223" t="s">
        <v>886</v>
      </c>
      <c r="D110" s="224" t="s">
        <v>54</v>
      </c>
      <c r="E110" s="259">
        <v>44466</v>
      </c>
      <c r="F110" s="226">
        <v>6</v>
      </c>
      <c r="G110" s="227">
        <v>33.299999999999997</v>
      </c>
    </row>
    <row r="111" spans="2:7" outlineLevel="1" x14ac:dyDescent="0.2">
      <c r="B111" s="19" t="s">
        <v>427</v>
      </c>
      <c r="C111" s="223" t="s">
        <v>886</v>
      </c>
      <c r="D111" s="224" t="s">
        <v>54</v>
      </c>
      <c r="E111" s="259">
        <v>44466</v>
      </c>
      <c r="F111" s="226">
        <v>3</v>
      </c>
      <c r="G111" s="227">
        <v>16.649999999999999</v>
      </c>
    </row>
    <row r="112" spans="2:7" outlineLevel="1" x14ac:dyDescent="0.2">
      <c r="B112" s="19" t="s">
        <v>427</v>
      </c>
      <c r="C112" s="223" t="s">
        <v>886</v>
      </c>
      <c r="D112" s="224" t="s">
        <v>54</v>
      </c>
      <c r="E112" s="259">
        <v>44467</v>
      </c>
      <c r="F112" s="226">
        <v>6</v>
      </c>
      <c r="G112" s="227">
        <v>33.299999999999997</v>
      </c>
    </row>
    <row r="113" spans="2:7" outlineLevel="1" x14ac:dyDescent="0.2">
      <c r="B113" s="19" t="s">
        <v>427</v>
      </c>
      <c r="C113" s="223" t="s">
        <v>886</v>
      </c>
      <c r="D113" s="224" t="s">
        <v>54</v>
      </c>
      <c r="E113" s="259">
        <v>44467</v>
      </c>
      <c r="F113" s="226">
        <v>3</v>
      </c>
      <c r="G113" s="227">
        <v>16.649999999999999</v>
      </c>
    </row>
    <row r="114" spans="2:7" outlineLevel="1" x14ac:dyDescent="0.2">
      <c r="B114" s="19" t="s">
        <v>427</v>
      </c>
      <c r="C114" s="223" t="s">
        <v>886</v>
      </c>
      <c r="D114" s="224" t="s">
        <v>54</v>
      </c>
      <c r="E114" s="259">
        <v>44468</v>
      </c>
      <c r="F114" s="226">
        <v>6</v>
      </c>
      <c r="G114" s="227">
        <v>33.299999999999997</v>
      </c>
    </row>
    <row r="115" spans="2:7" outlineLevel="1" x14ac:dyDescent="0.2">
      <c r="B115" s="19" t="s">
        <v>427</v>
      </c>
      <c r="C115" s="223" t="s">
        <v>886</v>
      </c>
      <c r="D115" s="224" t="s">
        <v>54</v>
      </c>
      <c r="E115" s="259">
        <v>44468</v>
      </c>
      <c r="F115" s="226">
        <v>3</v>
      </c>
      <c r="G115" s="227">
        <v>16.649999999999999</v>
      </c>
    </row>
    <row r="116" spans="2:7" outlineLevel="1" x14ac:dyDescent="0.2">
      <c r="B116" s="19" t="s">
        <v>427</v>
      </c>
      <c r="C116" s="223" t="s">
        <v>886</v>
      </c>
      <c r="D116" s="224" t="s">
        <v>54</v>
      </c>
      <c r="E116" s="259">
        <v>44469</v>
      </c>
      <c r="F116" s="226">
        <v>6</v>
      </c>
      <c r="G116" s="227">
        <v>33.299999999999997</v>
      </c>
    </row>
    <row r="117" spans="2:7" outlineLevel="1" x14ac:dyDescent="0.2">
      <c r="B117" s="19" t="s">
        <v>427</v>
      </c>
      <c r="C117" s="223" t="s">
        <v>886</v>
      </c>
      <c r="D117" s="224" t="s">
        <v>54</v>
      </c>
      <c r="E117" s="259">
        <v>44469</v>
      </c>
      <c r="F117" s="226">
        <v>3</v>
      </c>
      <c r="G117" s="227">
        <v>16.649999999999999</v>
      </c>
    </row>
    <row r="118" spans="2:7" outlineLevel="1" x14ac:dyDescent="0.2">
      <c r="B118" s="19" t="s">
        <v>429</v>
      </c>
      <c r="C118" s="223" t="s">
        <v>118</v>
      </c>
      <c r="D118" s="224" t="s">
        <v>54</v>
      </c>
      <c r="E118" s="259">
        <v>44470</v>
      </c>
      <c r="F118" s="226">
        <v>9</v>
      </c>
      <c r="G118" s="227">
        <v>59.94</v>
      </c>
    </row>
    <row r="119" spans="2:7" outlineLevel="1" x14ac:dyDescent="0.2">
      <c r="B119" s="19" t="s">
        <v>429</v>
      </c>
      <c r="C119" s="223" t="s">
        <v>118</v>
      </c>
      <c r="D119" s="224" t="s">
        <v>54</v>
      </c>
      <c r="E119" s="259">
        <v>44473</v>
      </c>
      <c r="F119" s="226">
        <v>9</v>
      </c>
      <c r="G119" s="227">
        <v>59.94</v>
      </c>
    </row>
    <row r="120" spans="2:7" outlineLevel="1" x14ac:dyDescent="0.2">
      <c r="B120" s="19" t="s">
        <v>429</v>
      </c>
      <c r="C120" s="223" t="s">
        <v>118</v>
      </c>
      <c r="D120" s="224" t="s">
        <v>54</v>
      </c>
      <c r="E120" s="259">
        <v>44474</v>
      </c>
      <c r="F120" s="226">
        <v>9</v>
      </c>
      <c r="G120" s="227">
        <v>59.94</v>
      </c>
    </row>
    <row r="121" spans="2:7" outlineLevel="1" x14ac:dyDescent="0.2">
      <c r="B121" s="19" t="s">
        <v>429</v>
      </c>
      <c r="C121" s="223" t="s">
        <v>118</v>
      </c>
      <c r="D121" s="224" t="s">
        <v>54</v>
      </c>
      <c r="E121" s="259">
        <v>44475</v>
      </c>
      <c r="F121" s="226">
        <v>9</v>
      </c>
      <c r="G121" s="227">
        <v>59.94</v>
      </c>
    </row>
    <row r="122" spans="2:7" outlineLevel="1" x14ac:dyDescent="0.2">
      <c r="B122" s="19" t="s">
        <v>429</v>
      </c>
      <c r="C122" s="223" t="s">
        <v>118</v>
      </c>
      <c r="D122" s="224" t="s">
        <v>54</v>
      </c>
      <c r="E122" s="259">
        <v>44476</v>
      </c>
      <c r="F122" s="226">
        <v>9</v>
      </c>
      <c r="G122" s="227">
        <v>59.94</v>
      </c>
    </row>
    <row r="123" spans="2:7" outlineLevel="1" x14ac:dyDescent="0.2">
      <c r="B123" s="19" t="s">
        <v>429</v>
      </c>
      <c r="C123" s="223" t="s">
        <v>118</v>
      </c>
      <c r="D123" s="224" t="s">
        <v>54</v>
      </c>
      <c r="E123" s="259">
        <v>44477</v>
      </c>
      <c r="F123" s="226">
        <v>9</v>
      </c>
      <c r="G123" s="227">
        <v>59.94</v>
      </c>
    </row>
    <row r="124" spans="2:7" outlineLevel="1" x14ac:dyDescent="0.2">
      <c r="B124" s="19" t="s">
        <v>429</v>
      </c>
      <c r="C124" s="223" t="s">
        <v>118</v>
      </c>
      <c r="D124" s="224" t="s">
        <v>54</v>
      </c>
      <c r="E124" s="259">
        <v>44480</v>
      </c>
      <c r="F124" s="226">
        <v>7</v>
      </c>
      <c r="G124" s="227">
        <v>46.62</v>
      </c>
    </row>
    <row r="125" spans="2:7" outlineLevel="1" x14ac:dyDescent="0.2">
      <c r="B125" s="19" t="s">
        <v>429</v>
      </c>
      <c r="C125" s="223" t="s">
        <v>118</v>
      </c>
      <c r="D125" s="224" t="s">
        <v>54</v>
      </c>
      <c r="E125" s="259">
        <v>44482</v>
      </c>
      <c r="F125" s="226">
        <v>9</v>
      </c>
      <c r="G125" s="227">
        <v>59.94</v>
      </c>
    </row>
    <row r="126" spans="2:7" outlineLevel="1" x14ac:dyDescent="0.2">
      <c r="B126" s="19" t="s">
        <v>429</v>
      </c>
      <c r="C126" s="223" t="s">
        <v>118</v>
      </c>
      <c r="D126" s="224" t="s">
        <v>54</v>
      </c>
      <c r="E126" s="259">
        <v>44483</v>
      </c>
      <c r="F126" s="226">
        <v>9</v>
      </c>
      <c r="G126" s="227">
        <v>59.94</v>
      </c>
    </row>
    <row r="127" spans="2:7" outlineLevel="1" x14ac:dyDescent="0.2">
      <c r="B127" s="19" t="s">
        <v>429</v>
      </c>
      <c r="C127" s="223" t="s">
        <v>118</v>
      </c>
      <c r="D127" s="224" t="s">
        <v>54</v>
      </c>
      <c r="E127" s="259">
        <v>44484</v>
      </c>
      <c r="F127" s="226">
        <v>9</v>
      </c>
      <c r="G127" s="227">
        <v>59.94</v>
      </c>
    </row>
    <row r="128" spans="2:7" outlineLevel="1" x14ac:dyDescent="0.2">
      <c r="B128" s="19" t="s">
        <v>427</v>
      </c>
      <c r="C128" s="223" t="s">
        <v>886</v>
      </c>
      <c r="D128" s="224" t="s">
        <v>54</v>
      </c>
      <c r="E128" s="259">
        <v>44470</v>
      </c>
      <c r="F128" s="226">
        <v>9</v>
      </c>
      <c r="G128" s="227">
        <v>49.95</v>
      </c>
    </row>
    <row r="129" spans="2:7" outlineLevel="1" x14ac:dyDescent="0.2">
      <c r="B129" s="19" t="s">
        <v>427</v>
      </c>
      <c r="C129" s="223" t="s">
        <v>886</v>
      </c>
      <c r="D129" s="224" t="s">
        <v>54</v>
      </c>
      <c r="E129" s="259">
        <v>44474</v>
      </c>
      <c r="F129" s="226">
        <v>9</v>
      </c>
      <c r="G129" s="227">
        <v>49.95</v>
      </c>
    </row>
    <row r="130" spans="2:7" outlineLevel="1" x14ac:dyDescent="0.2">
      <c r="B130" s="19" t="s">
        <v>427</v>
      </c>
      <c r="C130" s="223" t="s">
        <v>886</v>
      </c>
      <c r="D130" s="224" t="s">
        <v>54</v>
      </c>
      <c r="E130" s="259">
        <v>44475</v>
      </c>
      <c r="F130" s="226">
        <v>9</v>
      </c>
      <c r="G130" s="227">
        <v>49.95</v>
      </c>
    </row>
    <row r="131" spans="2:7" outlineLevel="1" x14ac:dyDescent="0.2">
      <c r="B131" s="19" t="s">
        <v>427</v>
      </c>
      <c r="C131" s="223" t="s">
        <v>886</v>
      </c>
      <c r="D131" s="224" t="s">
        <v>54</v>
      </c>
      <c r="E131" s="259">
        <v>44477</v>
      </c>
      <c r="F131" s="226">
        <v>9</v>
      </c>
      <c r="G131" s="227">
        <v>49.95</v>
      </c>
    </row>
    <row r="132" spans="2:7" outlineLevel="1" x14ac:dyDescent="0.2">
      <c r="B132" s="19" t="s">
        <v>427</v>
      </c>
      <c r="C132" s="223" t="s">
        <v>886</v>
      </c>
      <c r="D132" s="224" t="s">
        <v>54</v>
      </c>
      <c r="E132" s="259">
        <v>44480</v>
      </c>
      <c r="F132" s="226">
        <v>9</v>
      </c>
      <c r="G132" s="227">
        <v>49.95</v>
      </c>
    </row>
    <row r="133" spans="2:7" outlineLevel="1" x14ac:dyDescent="0.2">
      <c r="B133" s="19" t="s">
        <v>427</v>
      </c>
      <c r="C133" s="223" t="s">
        <v>886</v>
      </c>
      <c r="D133" s="224" t="s">
        <v>54</v>
      </c>
      <c r="E133" s="259">
        <v>44482</v>
      </c>
      <c r="F133" s="226">
        <v>9</v>
      </c>
      <c r="G133" s="227">
        <v>49.95</v>
      </c>
    </row>
    <row r="134" spans="2:7" outlineLevel="1" x14ac:dyDescent="0.2">
      <c r="B134" s="19" t="s">
        <v>427</v>
      </c>
      <c r="C134" s="223" t="s">
        <v>886</v>
      </c>
      <c r="D134" s="224" t="s">
        <v>54</v>
      </c>
      <c r="E134" s="259">
        <v>44483</v>
      </c>
      <c r="F134" s="226">
        <v>9</v>
      </c>
      <c r="G134" s="227">
        <v>49.95</v>
      </c>
    </row>
    <row r="135" spans="2:7" outlineLevel="1" x14ac:dyDescent="0.2">
      <c r="B135" s="19" t="s">
        <v>427</v>
      </c>
      <c r="C135" s="223" t="s">
        <v>886</v>
      </c>
      <c r="D135" s="224" t="s">
        <v>54</v>
      </c>
      <c r="E135" s="259">
        <v>44484</v>
      </c>
      <c r="F135" s="226">
        <v>9</v>
      </c>
      <c r="G135" s="227">
        <v>49.95</v>
      </c>
    </row>
    <row r="136" spans="2:7" outlineLevel="1" x14ac:dyDescent="0.2">
      <c r="B136" s="19" t="s">
        <v>427</v>
      </c>
      <c r="C136" s="223" t="s">
        <v>886</v>
      </c>
      <c r="D136" s="224" t="s">
        <v>54</v>
      </c>
      <c r="E136" s="259">
        <v>44487</v>
      </c>
      <c r="F136" s="226">
        <v>9</v>
      </c>
      <c r="G136" s="227">
        <v>49.95</v>
      </c>
    </row>
    <row r="137" spans="2:7" outlineLevel="1" x14ac:dyDescent="0.2">
      <c r="B137" s="19" t="s">
        <v>427</v>
      </c>
      <c r="C137" s="223" t="s">
        <v>886</v>
      </c>
      <c r="D137" s="224" t="s">
        <v>54</v>
      </c>
      <c r="E137" s="259">
        <v>44488</v>
      </c>
      <c r="F137" s="226">
        <v>9</v>
      </c>
      <c r="G137" s="227">
        <v>49.95</v>
      </c>
    </row>
    <row r="138" spans="2:7" outlineLevel="1" x14ac:dyDescent="0.2">
      <c r="B138" s="19" t="s">
        <v>427</v>
      </c>
      <c r="C138" s="223" t="s">
        <v>886</v>
      </c>
      <c r="D138" s="224" t="s">
        <v>54</v>
      </c>
      <c r="E138" s="259">
        <v>44489</v>
      </c>
      <c r="F138" s="226">
        <v>9</v>
      </c>
      <c r="G138" s="227">
        <v>49.95</v>
      </c>
    </row>
    <row r="139" spans="2:7" outlineLevel="1" x14ac:dyDescent="0.2">
      <c r="B139" s="19" t="s">
        <v>427</v>
      </c>
      <c r="C139" s="223" t="s">
        <v>886</v>
      </c>
      <c r="D139" s="224" t="s">
        <v>54</v>
      </c>
      <c r="E139" s="259">
        <v>44490</v>
      </c>
      <c r="F139" s="226">
        <v>9</v>
      </c>
      <c r="G139" s="227">
        <v>49.95</v>
      </c>
    </row>
    <row r="140" spans="2:7" outlineLevel="1" x14ac:dyDescent="0.2">
      <c r="B140" s="19" t="s">
        <v>427</v>
      </c>
      <c r="C140" s="223" t="s">
        <v>886</v>
      </c>
      <c r="D140" s="224" t="s">
        <v>54</v>
      </c>
      <c r="E140" s="259">
        <v>44491</v>
      </c>
      <c r="F140" s="226">
        <v>9</v>
      </c>
      <c r="G140" s="227">
        <v>49.95</v>
      </c>
    </row>
    <row r="141" spans="2:7" outlineLevel="1" x14ac:dyDescent="0.2">
      <c r="B141" s="19" t="s">
        <v>429</v>
      </c>
      <c r="C141" s="223" t="s">
        <v>118</v>
      </c>
      <c r="D141" s="224" t="s">
        <v>54</v>
      </c>
      <c r="E141" s="259">
        <v>44487</v>
      </c>
      <c r="F141" s="226">
        <v>9</v>
      </c>
      <c r="G141" s="227">
        <v>59.94</v>
      </c>
    </row>
    <row r="142" spans="2:7" outlineLevel="1" x14ac:dyDescent="0.2">
      <c r="B142" s="19" t="s">
        <v>429</v>
      </c>
      <c r="C142" s="223" t="s">
        <v>118</v>
      </c>
      <c r="D142" s="224" t="s">
        <v>54</v>
      </c>
      <c r="E142" s="259">
        <v>44488</v>
      </c>
      <c r="F142" s="226">
        <v>9</v>
      </c>
      <c r="G142" s="227">
        <v>59.94</v>
      </c>
    </row>
    <row r="143" spans="2:7" outlineLevel="1" x14ac:dyDescent="0.2">
      <c r="B143" s="19" t="s">
        <v>429</v>
      </c>
      <c r="C143" s="223" t="s">
        <v>118</v>
      </c>
      <c r="D143" s="224" t="s">
        <v>54</v>
      </c>
      <c r="E143" s="259">
        <v>44489</v>
      </c>
      <c r="F143" s="226">
        <v>9</v>
      </c>
      <c r="G143" s="227">
        <v>59.94</v>
      </c>
    </row>
    <row r="144" spans="2:7" ht="12.75" outlineLevel="1" x14ac:dyDescent="0.2">
      <c r="B144" s="19"/>
      <c r="C144" s="261"/>
      <c r="D144" s="262"/>
      <c r="E144" s="268"/>
      <c r="F144" s="263"/>
      <c r="G144" s="264"/>
    </row>
    <row r="145" spans="2:7" ht="12.75" outlineLevel="1" x14ac:dyDescent="0.2">
      <c r="B145" s="19"/>
      <c r="C145" s="261"/>
      <c r="D145" s="262"/>
      <c r="E145" s="310"/>
      <c r="F145" s="263"/>
      <c r="G145" s="264"/>
    </row>
    <row r="146" spans="2:7" outlineLevel="1" x14ac:dyDescent="0.2"/>
    <row r="147" spans="2:7" ht="12.75" thickBot="1" x14ac:dyDescent="0.25">
      <c r="C147" s="16"/>
      <c r="D147" s="16"/>
      <c r="E147" s="16"/>
      <c r="F147" s="17">
        <f>+SUM(F56:F146)</f>
        <v>521</v>
      </c>
      <c r="G147" s="17">
        <f>+SUM(G56:G146)</f>
        <v>3089.219999999998</v>
      </c>
    </row>
    <row r="148" spans="2:7" ht="12.75" thickTop="1" x14ac:dyDescent="0.2"/>
    <row r="150" spans="2:7" x14ac:dyDescent="0.2">
      <c r="C150" s="8" t="s">
        <v>722</v>
      </c>
    </row>
    <row r="152" spans="2:7" x14ac:dyDescent="0.2">
      <c r="C152" s="19" t="s">
        <v>81</v>
      </c>
      <c r="D152" s="20">
        <f>+G43-G50-G147</f>
        <v>5225.7800000000025</v>
      </c>
    </row>
    <row r="153" spans="2:7" ht="12.75" thickBot="1" x14ac:dyDescent="0.25">
      <c r="D153" s="9"/>
      <c r="G153" s="3"/>
    </row>
    <row r="154" spans="2:7" ht="12.75" thickBot="1" x14ac:dyDescent="0.25">
      <c r="C154" s="19" t="s">
        <v>713</v>
      </c>
      <c r="D154" s="21">
        <f>+D152/G43</f>
        <v>0.62847624774503941</v>
      </c>
      <c r="G154" s="3"/>
    </row>
    <row r="155" spans="2:7" x14ac:dyDescent="0.2">
      <c r="G155" s="3"/>
    </row>
    <row r="156" spans="2:7" x14ac:dyDescent="0.2">
      <c r="C156" s="19" t="s">
        <v>84</v>
      </c>
      <c r="D156" s="20">
        <f>+RESUMEN!O97</f>
        <v>4034.0955221086047</v>
      </c>
      <c r="G156" s="3"/>
    </row>
    <row r="157" spans="2:7" ht="12.75" thickBot="1" x14ac:dyDescent="0.25">
      <c r="D157" s="9"/>
    </row>
    <row r="158" spans="2:7" ht="12.75" thickBot="1" x14ac:dyDescent="0.25">
      <c r="C158" s="19" t="s">
        <v>716</v>
      </c>
      <c r="D158" s="83">
        <f>+RESUMEN!P97</f>
        <v>0.48515881203951949</v>
      </c>
    </row>
    <row r="159" spans="2:7" ht="12.75" thickBot="1" x14ac:dyDescent="0.25"/>
    <row r="160" spans="2:7" ht="12.75" thickBot="1" x14ac:dyDescent="0.25">
      <c r="C160" s="19" t="s">
        <v>719</v>
      </c>
      <c r="D160" s="86" t="str">
        <f>+IF(D158&gt;D24,"OK","REVISAR")</f>
        <v>OK</v>
      </c>
    </row>
    <row r="161" spans="3:7" x14ac:dyDescent="0.2">
      <c r="G161" s="3"/>
    </row>
    <row r="163" spans="3:7" x14ac:dyDescent="0.2">
      <c r="C163" s="8" t="s">
        <v>85</v>
      </c>
    </row>
    <row r="165" spans="3:7" x14ac:dyDescent="0.2">
      <c r="C165" s="10"/>
      <c r="D165" s="10"/>
      <c r="E165" s="10"/>
      <c r="F165" s="10"/>
      <c r="G165" s="11"/>
    </row>
    <row r="166" spans="3:7" x14ac:dyDescent="0.2">
      <c r="C166" s="10"/>
      <c r="D166" s="10"/>
      <c r="E166" s="10"/>
      <c r="F166" s="10"/>
      <c r="G166" s="11"/>
    </row>
    <row r="167" spans="3:7" x14ac:dyDescent="0.2">
      <c r="C167" s="10"/>
      <c r="D167" s="10"/>
      <c r="E167" s="10"/>
      <c r="F167" s="10"/>
      <c r="G167" s="11"/>
    </row>
    <row r="170" spans="3:7" x14ac:dyDescent="0.2">
      <c r="C170" s="12"/>
      <c r="D170" s="23" t="s">
        <v>427</v>
      </c>
      <c r="E170" s="23" t="s">
        <v>428</v>
      </c>
      <c r="F170" s="23" t="s">
        <v>429</v>
      </c>
    </row>
    <row r="171" spans="3:7" x14ac:dyDescent="0.2">
      <c r="C171" s="3" t="s">
        <v>8</v>
      </c>
      <c r="D171" s="22">
        <f>+SUMIF(B39:B42,$D$170,G39:G42)</f>
        <v>8315</v>
      </c>
      <c r="E171" s="22">
        <f>+SUMIF(B39:B42,$E$170,G39:G42)</f>
        <v>0</v>
      </c>
      <c r="F171" s="22">
        <f>+SUMIF(B39:B42,$F$170,G39:G42)</f>
        <v>0</v>
      </c>
    </row>
    <row r="172" spans="3:7" x14ac:dyDescent="0.2">
      <c r="C172" s="3" t="s">
        <v>1019</v>
      </c>
      <c r="D172" s="22">
        <f>-SUMIF(B49,$D$170,G49)</f>
        <v>0</v>
      </c>
      <c r="E172" s="22">
        <f>-SUMIF(B49,$E$170,G49)</f>
        <v>0</v>
      </c>
      <c r="F172" s="22">
        <f>-SUMIF(B49,$F$170,G49)</f>
        <v>0</v>
      </c>
    </row>
    <row r="173" spans="3:7" x14ac:dyDescent="0.2">
      <c r="C173" s="3" t="s">
        <v>24</v>
      </c>
      <c r="D173" s="22">
        <f>-SUMIF(B56:B146,$D$170,G56:G146)</f>
        <v>-2153.3999999999996</v>
      </c>
      <c r="E173" s="22">
        <f>-SUMIF(B56:B146,$E$170,G56:G146)</f>
        <v>-169.92000000000002</v>
      </c>
      <c r="F173" s="22">
        <f>-SUMIF(B56:B146,$F$170,G56:G146)</f>
        <v>-765.90000000000009</v>
      </c>
    </row>
    <row r="174" spans="3:7" ht="12.75" thickBot="1" x14ac:dyDescent="0.25">
      <c r="C174" s="16" t="s">
        <v>1036</v>
      </c>
      <c r="D174" s="182">
        <f>SUM(D171:D173)</f>
        <v>6161.6</v>
      </c>
      <c r="E174" s="182">
        <f t="shared" ref="E174:F174" si="0">SUM(E171:E173)</f>
        <v>-169.92000000000002</v>
      </c>
      <c r="F174" s="182">
        <f t="shared" si="0"/>
        <v>-765.90000000000009</v>
      </c>
    </row>
    <row r="175" spans="3:7" ht="12.75" thickTop="1" x14ac:dyDescent="0.2"/>
  </sheetData>
  <autoFilter ref="B55:G145" xr:uid="{00000000-0009-0000-0000-000061000000}"/>
  <conditionalFormatting sqref="D160">
    <cfRule type="containsText" dxfId="33" priority="1" operator="containsText" text="OK">
      <formula>NOT(ISERROR(SEARCH("OK",D160)))</formula>
    </cfRule>
    <cfRule type="cellIs" dxfId="32" priority="2" operator="greaterThan">
      <formula>#REF!</formula>
    </cfRule>
  </conditionalFormatting>
  <pageMargins left="0.23622047244094491" right="0.23622047244094491" top="0.74803149606299213" bottom="0.74803149606299213" header="0.31496062992125984" footer="0.31496062992125984"/>
  <pageSetup paperSize="9" scale="80" fitToWidth="0" orientation="portrait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Hoja101">
    <tabColor rgb="FFFF0000"/>
  </sheetPr>
  <dimension ref="B1:K99"/>
  <sheetViews>
    <sheetView topLeftCell="A47" zoomScaleNormal="100" workbookViewId="0">
      <selection activeCell="J78" sqref="J78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1327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1656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44433</v>
      </c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19" t="s">
        <v>427</v>
      </c>
      <c r="C39" s="269">
        <v>44448</v>
      </c>
      <c r="D39" s="19" t="s">
        <v>1662</v>
      </c>
      <c r="E39" s="3"/>
      <c r="F39" s="3" t="s">
        <v>1327</v>
      </c>
      <c r="G39" s="15">
        <v>2875.5</v>
      </c>
      <c r="H39" s="3"/>
      <c r="I39" s="3"/>
      <c r="J39" s="3"/>
      <c r="K39" s="3"/>
    </row>
    <row r="40" spans="2:11" s="9" customFormat="1" hidden="1" outlineLevel="1" x14ac:dyDescent="0.2">
      <c r="B40" s="19" t="s">
        <v>427</v>
      </c>
      <c r="C40" s="14"/>
      <c r="D40" s="19"/>
      <c r="E40" s="3"/>
      <c r="F40" s="3"/>
      <c r="G40" s="15"/>
      <c r="H40" s="3"/>
      <c r="I40" s="3"/>
      <c r="J40" s="3"/>
      <c r="K40" s="3"/>
    </row>
    <row r="41" spans="2:11" collapsed="1" x14ac:dyDescent="0.2">
      <c r="C41" s="14"/>
      <c r="G41" s="15"/>
    </row>
    <row r="42" spans="2:11" ht="12.75" thickBot="1" x14ac:dyDescent="0.25">
      <c r="C42" s="16"/>
      <c r="D42" s="16"/>
      <c r="E42" s="16"/>
      <c r="F42" s="16"/>
      <c r="G42" s="17">
        <f>SUM(G39:G41)</f>
        <v>2875.5</v>
      </c>
    </row>
    <row r="43" spans="2:11" ht="12.75" thickTop="1" x14ac:dyDescent="0.2"/>
    <row r="45" spans="2:11" x14ac:dyDescent="0.2">
      <c r="C45" s="8" t="s">
        <v>13</v>
      </c>
    </row>
    <row r="46" spans="2:11" x14ac:dyDescent="0.2">
      <c r="C46" s="18"/>
    </row>
    <row r="47" spans="2:11" x14ac:dyDescent="0.2">
      <c r="B47" s="12" t="s">
        <v>1035</v>
      </c>
      <c r="C47" s="23" t="s">
        <v>9</v>
      </c>
      <c r="D47" s="23" t="s">
        <v>14</v>
      </c>
      <c r="E47" s="23" t="s">
        <v>15</v>
      </c>
      <c r="F47" s="23" t="s">
        <v>16</v>
      </c>
      <c r="G47" s="23" t="s">
        <v>17</v>
      </c>
    </row>
    <row r="48" spans="2:11" outlineLevel="1" x14ac:dyDescent="0.2">
      <c r="B48" s="19"/>
      <c r="C48" s="14"/>
      <c r="G48" s="15"/>
    </row>
    <row r="49" spans="2:7" ht="12.75" thickBot="1" x14ac:dyDescent="0.25">
      <c r="C49" s="16"/>
      <c r="D49" s="16"/>
      <c r="E49" s="16"/>
      <c r="F49" s="16"/>
      <c r="G49" s="17">
        <f>+SUM(G48:G48)</f>
        <v>0</v>
      </c>
    </row>
    <row r="50" spans="2:7" ht="12.75" thickTop="1" x14ac:dyDescent="0.2"/>
    <row r="52" spans="2:7" x14ac:dyDescent="0.2">
      <c r="C52" s="8" t="s">
        <v>24</v>
      </c>
    </row>
    <row r="54" spans="2:7" x14ac:dyDescent="0.2">
      <c r="B54" s="12" t="s">
        <v>1035</v>
      </c>
      <c r="C54" s="12" t="s">
        <v>25</v>
      </c>
      <c r="D54" s="12" t="s">
        <v>26</v>
      </c>
      <c r="E54" s="12" t="s">
        <v>27</v>
      </c>
      <c r="F54" s="12" t="s">
        <v>28</v>
      </c>
      <c r="G54" s="13" t="s">
        <v>29</v>
      </c>
    </row>
    <row r="55" spans="2:7" hidden="1" outlineLevel="1" x14ac:dyDescent="0.2">
      <c r="B55" s="266" t="s">
        <v>429</v>
      </c>
      <c r="C55" s="254" t="s">
        <v>245</v>
      </c>
      <c r="D55" s="255" t="s">
        <v>54</v>
      </c>
      <c r="E55" s="265" t="s">
        <v>1292</v>
      </c>
      <c r="F55" s="256">
        <v>6</v>
      </c>
      <c r="G55" s="257">
        <v>36.659999999999997</v>
      </c>
    </row>
    <row r="56" spans="2:7" hidden="1" outlineLevel="1" x14ac:dyDescent="0.2">
      <c r="B56" s="266" t="s">
        <v>429</v>
      </c>
      <c r="C56" s="254" t="s">
        <v>245</v>
      </c>
      <c r="D56" s="255" t="s">
        <v>54</v>
      </c>
      <c r="E56" s="265" t="s">
        <v>1292</v>
      </c>
      <c r="F56" s="256">
        <v>3</v>
      </c>
      <c r="G56" s="257">
        <v>18.329999999999998</v>
      </c>
    </row>
    <row r="57" spans="2:7" hidden="1" outlineLevel="1" x14ac:dyDescent="0.2">
      <c r="B57" s="266" t="s">
        <v>429</v>
      </c>
      <c r="C57" s="254" t="s">
        <v>245</v>
      </c>
      <c r="D57" s="255" t="s">
        <v>54</v>
      </c>
      <c r="E57" s="265" t="s">
        <v>1293</v>
      </c>
      <c r="F57" s="256">
        <v>6</v>
      </c>
      <c r="G57" s="257">
        <v>36.659999999999997</v>
      </c>
    </row>
    <row r="58" spans="2:7" hidden="1" outlineLevel="1" x14ac:dyDescent="0.2">
      <c r="B58" s="266" t="s">
        <v>429</v>
      </c>
      <c r="C58" s="254" t="s">
        <v>245</v>
      </c>
      <c r="D58" s="255" t="s">
        <v>54</v>
      </c>
      <c r="E58" s="265" t="s">
        <v>1293</v>
      </c>
      <c r="F58" s="256">
        <v>3</v>
      </c>
      <c r="G58" s="257">
        <v>18.329999999999998</v>
      </c>
    </row>
    <row r="59" spans="2:7" hidden="1" outlineLevel="1" x14ac:dyDescent="0.2">
      <c r="B59" s="266" t="s">
        <v>429</v>
      </c>
      <c r="C59" s="254" t="s">
        <v>245</v>
      </c>
      <c r="D59" s="255" t="s">
        <v>54</v>
      </c>
      <c r="E59" s="265" t="s">
        <v>1294</v>
      </c>
      <c r="F59" s="256">
        <v>6</v>
      </c>
      <c r="G59" s="257">
        <v>36.659999999999997</v>
      </c>
    </row>
    <row r="60" spans="2:7" hidden="1" outlineLevel="1" x14ac:dyDescent="0.2">
      <c r="B60" s="266" t="s">
        <v>429</v>
      </c>
      <c r="C60" s="254" t="s">
        <v>245</v>
      </c>
      <c r="D60" s="255" t="s">
        <v>54</v>
      </c>
      <c r="E60" s="265" t="s">
        <v>1294</v>
      </c>
      <c r="F60" s="256">
        <v>3</v>
      </c>
      <c r="G60" s="257">
        <v>18.329999999999998</v>
      </c>
    </row>
    <row r="61" spans="2:7" hidden="1" outlineLevel="1" x14ac:dyDescent="0.2">
      <c r="B61" s="266" t="s">
        <v>427</v>
      </c>
      <c r="C61" s="254" t="s">
        <v>516</v>
      </c>
      <c r="D61" s="255" t="s">
        <v>54</v>
      </c>
      <c r="E61" s="265" t="s">
        <v>1292</v>
      </c>
      <c r="F61" s="256">
        <v>6</v>
      </c>
      <c r="G61" s="257">
        <v>49.98</v>
      </c>
    </row>
    <row r="62" spans="2:7" hidden="1" outlineLevel="1" x14ac:dyDescent="0.2">
      <c r="B62" s="266" t="s">
        <v>427</v>
      </c>
      <c r="C62" s="254" t="s">
        <v>516</v>
      </c>
      <c r="D62" s="255" t="s">
        <v>54</v>
      </c>
      <c r="E62" s="265" t="s">
        <v>1292</v>
      </c>
      <c r="F62" s="256">
        <v>3</v>
      </c>
      <c r="G62" s="257">
        <v>24.99</v>
      </c>
    </row>
    <row r="63" spans="2:7" hidden="1" outlineLevel="1" x14ac:dyDescent="0.2">
      <c r="B63" s="266" t="s">
        <v>427</v>
      </c>
      <c r="C63" s="254" t="s">
        <v>516</v>
      </c>
      <c r="D63" s="255" t="s">
        <v>54</v>
      </c>
      <c r="E63" s="265" t="s">
        <v>1293</v>
      </c>
      <c r="F63" s="256">
        <v>6</v>
      </c>
      <c r="G63" s="257">
        <v>49.98</v>
      </c>
    </row>
    <row r="64" spans="2:7" hidden="1" outlineLevel="1" x14ac:dyDescent="0.2">
      <c r="B64" s="266" t="s">
        <v>427</v>
      </c>
      <c r="C64" s="254" t="s">
        <v>516</v>
      </c>
      <c r="D64" s="255" t="s">
        <v>54</v>
      </c>
      <c r="E64" s="265" t="s">
        <v>1293</v>
      </c>
      <c r="F64" s="256">
        <v>3</v>
      </c>
      <c r="G64" s="257">
        <v>24.99</v>
      </c>
    </row>
    <row r="65" spans="2:7" hidden="1" outlineLevel="1" x14ac:dyDescent="0.2">
      <c r="B65" s="266" t="s">
        <v>427</v>
      </c>
      <c r="C65" s="254" t="s">
        <v>516</v>
      </c>
      <c r="D65" s="255" t="s">
        <v>54</v>
      </c>
      <c r="E65" s="265" t="s">
        <v>1294</v>
      </c>
      <c r="F65" s="256">
        <v>6</v>
      </c>
      <c r="G65" s="257">
        <v>49.98</v>
      </c>
    </row>
    <row r="66" spans="2:7" hidden="1" outlineLevel="1" x14ac:dyDescent="0.2">
      <c r="B66" s="266" t="s">
        <v>427</v>
      </c>
      <c r="C66" s="254" t="s">
        <v>516</v>
      </c>
      <c r="D66" s="255" t="s">
        <v>54</v>
      </c>
      <c r="E66" s="265" t="s">
        <v>1294</v>
      </c>
      <c r="F66" s="256">
        <v>3</v>
      </c>
      <c r="G66" s="257">
        <v>24.99</v>
      </c>
    </row>
    <row r="67" spans="2:7" hidden="1" outlineLevel="1" x14ac:dyDescent="0.2">
      <c r="B67" s="266" t="s">
        <v>427</v>
      </c>
      <c r="C67" s="254" t="s">
        <v>516</v>
      </c>
      <c r="D67" s="255" t="s">
        <v>54</v>
      </c>
      <c r="E67" s="265" t="s">
        <v>1296</v>
      </c>
      <c r="F67" s="256">
        <v>6</v>
      </c>
      <c r="G67" s="257">
        <v>49.98</v>
      </c>
    </row>
    <row r="68" spans="2:7" hidden="1" outlineLevel="1" x14ac:dyDescent="0.2">
      <c r="B68" s="266" t="s">
        <v>427</v>
      </c>
      <c r="C68" s="254" t="s">
        <v>516</v>
      </c>
      <c r="D68" s="255" t="s">
        <v>54</v>
      </c>
      <c r="E68" s="265" t="s">
        <v>1296</v>
      </c>
      <c r="F68" s="256">
        <v>3</v>
      </c>
      <c r="G68" s="257">
        <v>24.99</v>
      </c>
    </row>
    <row r="69" spans="2:7" ht="12.75" hidden="1" outlineLevel="1" x14ac:dyDescent="0.2">
      <c r="B69" s="19"/>
      <c r="C69" s="261"/>
      <c r="D69" s="262"/>
      <c r="E69" s="267"/>
      <c r="F69" s="263"/>
      <c r="G69" s="264"/>
    </row>
    <row r="70" spans="2:7" hidden="1" outlineLevel="1" x14ac:dyDescent="0.2"/>
    <row r="71" spans="2:7" ht="12.75" collapsed="1" thickBot="1" x14ac:dyDescent="0.25">
      <c r="C71" s="16"/>
      <c r="D71" s="16"/>
      <c r="E71" s="16"/>
      <c r="F71" s="17">
        <f>+SUM(F55:F70)</f>
        <v>63</v>
      </c>
      <c r="G71" s="17">
        <f>+SUM(G55:G70)</f>
        <v>464.85</v>
      </c>
    </row>
    <row r="72" spans="2:7" ht="12.75" thickTop="1" x14ac:dyDescent="0.2"/>
    <row r="74" spans="2:7" x14ac:dyDescent="0.2">
      <c r="C74" s="8" t="s">
        <v>722</v>
      </c>
    </row>
    <row r="76" spans="2:7" x14ac:dyDescent="0.2">
      <c r="C76" s="19" t="s">
        <v>81</v>
      </c>
      <c r="D76" s="20">
        <f>+G42-G49-G71</f>
        <v>2410.65</v>
      </c>
    </row>
    <row r="77" spans="2:7" ht="12.75" thickBot="1" x14ac:dyDescent="0.25">
      <c r="D77" s="9"/>
      <c r="G77" s="3"/>
    </row>
    <row r="78" spans="2:7" ht="12.75" thickBot="1" x14ac:dyDescent="0.25">
      <c r="C78" s="19" t="s">
        <v>713</v>
      </c>
      <c r="D78" s="21">
        <f>+D76/G42</f>
        <v>0.83834115805946796</v>
      </c>
      <c r="G78" s="3"/>
    </row>
    <row r="79" spans="2:7" x14ac:dyDescent="0.2">
      <c r="G79" s="3"/>
    </row>
    <row r="80" spans="2:7" x14ac:dyDescent="0.2">
      <c r="C80" s="19" t="s">
        <v>84</v>
      </c>
      <c r="D80" s="20">
        <f>+RESUMEN!O98</f>
        <v>1998.5407136287777</v>
      </c>
      <c r="G80" s="3"/>
    </row>
    <row r="81" spans="3:7" ht="12.75" thickBot="1" x14ac:dyDescent="0.25">
      <c r="D81" s="9"/>
    </row>
    <row r="82" spans="3:7" ht="12.75" thickBot="1" x14ac:dyDescent="0.25">
      <c r="C82" s="19" t="s">
        <v>716</v>
      </c>
      <c r="D82" s="83">
        <f>+RESUMEN!P98</f>
        <v>0.69502372235394805</v>
      </c>
    </row>
    <row r="83" spans="3:7" ht="12.75" thickBot="1" x14ac:dyDescent="0.25"/>
    <row r="84" spans="3:7" ht="12.75" thickBot="1" x14ac:dyDescent="0.25">
      <c r="C84" s="19" t="s">
        <v>719</v>
      </c>
      <c r="D84" s="86" t="str">
        <f>+IF(D82&gt;D24,"OK","REVISAR")</f>
        <v>OK</v>
      </c>
    </row>
    <row r="85" spans="3:7" x14ac:dyDescent="0.2">
      <c r="G85" s="3"/>
    </row>
    <row r="87" spans="3:7" x14ac:dyDescent="0.2">
      <c r="C87" s="8" t="s">
        <v>85</v>
      </c>
    </row>
    <row r="89" spans="3:7" x14ac:dyDescent="0.2">
      <c r="C89" s="10"/>
      <c r="D89" s="10"/>
      <c r="E89" s="10"/>
      <c r="F89" s="10"/>
      <c r="G89" s="11"/>
    </row>
    <row r="90" spans="3:7" x14ac:dyDescent="0.2">
      <c r="C90" s="10"/>
      <c r="D90" s="10"/>
      <c r="E90" s="10"/>
      <c r="F90" s="10"/>
      <c r="G90" s="11"/>
    </row>
    <row r="91" spans="3:7" x14ac:dyDescent="0.2">
      <c r="C91" s="10"/>
      <c r="D91" s="10"/>
      <c r="E91" s="10"/>
      <c r="F91" s="10"/>
      <c r="G91" s="11"/>
    </row>
    <row r="94" spans="3:7" x14ac:dyDescent="0.2">
      <c r="C94" s="12"/>
      <c r="D94" s="23" t="s">
        <v>427</v>
      </c>
      <c r="E94" s="23" t="s">
        <v>428</v>
      </c>
      <c r="F94" s="23" t="s">
        <v>429</v>
      </c>
    </row>
    <row r="95" spans="3:7" x14ac:dyDescent="0.2">
      <c r="C95" s="3" t="s">
        <v>8</v>
      </c>
      <c r="D95" s="22">
        <f>+SUMIF(B39:B41,$D$94,G39:G41)</f>
        <v>2875.5</v>
      </c>
      <c r="E95" s="22">
        <f>+SUMIF(B39:B41,$E$94,G39:G41)</f>
        <v>0</v>
      </c>
      <c r="F95" s="22">
        <f>+SUMIF(B39:B41,$F$94,G39:G41)</f>
        <v>0</v>
      </c>
    </row>
    <row r="96" spans="3:7" x14ac:dyDescent="0.2">
      <c r="C96" s="3" t="s">
        <v>1019</v>
      </c>
      <c r="D96" s="22">
        <f>-SUMIF(B48,$D$94,G48)</f>
        <v>0</v>
      </c>
      <c r="E96" s="22">
        <f>-SUMIF(B48,$E$94,G48)</f>
        <v>0</v>
      </c>
      <c r="F96" s="22">
        <f>-SUMIF(B48,$F$94,G48)</f>
        <v>0</v>
      </c>
    </row>
    <row r="97" spans="3:6" x14ac:dyDescent="0.2">
      <c r="C97" s="3" t="s">
        <v>24</v>
      </c>
      <c r="D97" s="22">
        <f>-SUMIF(B55:B70,$D$94,G55:G70)</f>
        <v>-299.88</v>
      </c>
      <c r="E97" s="22">
        <f>-SUMIF(B55:B70,$E$94,G55:G70)</f>
        <v>0</v>
      </c>
      <c r="F97" s="22">
        <f>-SUMIF(B55:B70,$F$94,G55:G70)</f>
        <v>-164.96999999999997</v>
      </c>
    </row>
    <row r="98" spans="3:6" ht="12.75" thickBot="1" x14ac:dyDescent="0.25">
      <c r="C98" s="16" t="s">
        <v>1036</v>
      </c>
      <c r="D98" s="182">
        <f>SUM(D95:D97)</f>
        <v>2575.62</v>
      </c>
      <c r="E98" s="182">
        <f t="shared" ref="E98:F98" si="0">SUM(E95:E97)</f>
        <v>0</v>
      </c>
      <c r="F98" s="182">
        <f t="shared" si="0"/>
        <v>-164.96999999999997</v>
      </c>
    </row>
    <row r="99" spans="3:6" ht="12.75" thickTop="1" x14ac:dyDescent="0.2"/>
  </sheetData>
  <autoFilter ref="B54:G69" xr:uid="{00000000-0009-0000-0000-000062000000}"/>
  <conditionalFormatting sqref="D84">
    <cfRule type="containsText" dxfId="31" priority="1" operator="containsText" text="OK">
      <formula>NOT(ISERROR(SEARCH("OK",D84)))</formula>
    </cfRule>
    <cfRule type="cellIs" dxfId="30" priority="2" operator="greaterThan">
      <formula>#REF!</formula>
    </cfRule>
  </conditionalFormatting>
  <pageMargins left="0.23622047244094491" right="0.23622047244094491" top="0.74803149606299213" bottom="0.74803149606299213" header="0.31496062992125984" footer="0.31496062992125984"/>
  <pageSetup paperSize="9" scale="80" fitToHeight="0" orientation="portrait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Hoja102">
    <tabColor theme="5" tint="0.59999389629810485"/>
  </sheetPr>
  <dimension ref="A1:K274"/>
  <sheetViews>
    <sheetView topLeftCell="A205" zoomScaleNormal="100" workbookViewId="0">
      <selection activeCell="E243" sqref="E243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1344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1336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1369</v>
      </c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44412</v>
      </c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29067.8</v>
      </c>
      <c r="E22" s="297">
        <v>31300.37</v>
      </c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 t="s">
        <v>428</v>
      </c>
      <c r="C39" s="269">
        <v>44442</v>
      </c>
      <c r="D39" s="19" t="s">
        <v>1341</v>
      </c>
      <c r="E39" s="3"/>
      <c r="F39" s="3" t="s">
        <v>1342</v>
      </c>
      <c r="G39" s="219">
        <v>22106.82</v>
      </c>
      <c r="H39" s="3"/>
      <c r="I39" s="3"/>
      <c r="J39" s="3"/>
      <c r="K39" s="3"/>
    </row>
    <row r="40" spans="2:11" s="9" customFormat="1" outlineLevel="1" x14ac:dyDescent="0.2">
      <c r="B40" s="19" t="s">
        <v>428</v>
      </c>
      <c r="C40" s="269">
        <v>44442</v>
      </c>
      <c r="D40" s="19" t="s">
        <v>1343</v>
      </c>
      <c r="E40" s="3"/>
      <c r="F40" s="3" t="s">
        <v>1342</v>
      </c>
      <c r="G40" s="219">
        <v>4777.5</v>
      </c>
      <c r="H40" s="3"/>
      <c r="I40" s="3"/>
      <c r="J40" s="3"/>
      <c r="K40" s="3"/>
    </row>
    <row r="41" spans="2:11" s="9" customFormat="1" outlineLevel="1" x14ac:dyDescent="0.2">
      <c r="B41" s="19" t="s">
        <v>428</v>
      </c>
      <c r="C41" s="269">
        <v>44463</v>
      </c>
      <c r="D41" s="19" t="s">
        <v>1370</v>
      </c>
      <c r="E41" s="3"/>
      <c r="F41" s="3" t="s">
        <v>1342</v>
      </c>
      <c r="G41" s="219">
        <v>4416.05</v>
      </c>
      <c r="H41" s="3"/>
      <c r="I41" s="3"/>
      <c r="J41" s="3"/>
      <c r="K41" s="3"/>
    </row>
    <row r="42" spans="2:11" x14ac:dyDescent="0.2">
      <c r="C42" s="312" t="s">
        <v>1781</v>
      </c>
      <c r="D42" s="313"/>
      <c r="G42" s="15"/>
    </row>
    <row r="43" spans="2:11" ht="12.75" thickBot="1" x14ac:dyDescent="0.25">
      <c r="C43" s="16"/>
      <c r="D43" s="16"/>
      <c r="E43" s="16"/>
      <c r="F43" s="16"/>
      <c r="G43" s="17">
        <f>SUM(G39:G42)</f>
        <v>31300.37</v>
      </c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7" hidden="1" outlineLevel="1" x14ac:dyDescent="0.2">
      <c r="B49" s="19" t="s">
        <v>428</v>
      </c>
      <c r="C49" s="14">
        <v>44410</v>
      </c>
      <c r="D49" s="3">
        <v>266235</v>
      </c>
      <c r="E49" s="3">
        <v>26</v>
      </c>
      <c r="F49" s="3" t="s">
        <v>21</v>
      </c>
      <c r="G49" s="19">
        <v>233.57</v>
      </c>
    </row>
    <row r="50" spans="2:7" hidden="1" outlineLevel="1" x14ac:dyDescent="0.2">
      <c r="B50" s="19" t="s">
        <v>428</v>
      </c>
      <c r="C50" s="14">
        <v>44412</v>
      </c>
      <c r="D50" s="3">
        <v>8857</v>
      </c>
      <c r="F50" s="3" t="s">
        <v>1371</v>
      </c>
      <c r="G50" s="19">
        <v>144.55000000000001</v>
      </c>
    </row>
    <row r="51" spans="2:7" hidden="1" outlineLevel="1" x14ac:dyDescent="0.2">
      <c r="B51" s="19" t="s">
        <v>428</v>
      </c>
      <c r="C51" s="14">
        <v>44418</v>
      </c>
      <c r="D51" s="3">
        <v>9137</v>
      </c>
      <c r="F51" s="3" t="s">
        <v>1371</v>
      </c>
      <c r="G51" s="19">
        <v>98.35</v>
      </c>
    </row>
    <row r="52" spans="2:7" hidden="1" outlineLevel="1" x14ac:dyDescent="0.2">
      <c r="B52" s="19" t="s">
        <v>428</v>
      </c>
      <c r="C52" s="14">
        <v>44418</v>
      </c>
      <c r="D52" s="3">
        <v>275954</v>
      </c>
      <c r="E52" s="3">
        <v>26</v>
      </c>
      <c r="F52" s="3" t="s">
        <v>21</v>
      </c>
      <c r="G52" s="19">
        <v>297.37</v>
      </c>
    </row>
    <row r="53" spans="2:7" hidden="1" outlineLevel="1" x14ac:dyDescent="0.2">
      <c r="B53" s="19" t="s">
        <v>428</v>
      </c>
      <c r="C53" s="14">
        <v>44418</v>
      </c>
      <c r="D53" s="3">
        <v>275229</v>
      </c>
      <c r="E53" s="3">
        <v>26</v>
      </c>
      <c r="F53" s="3" t="s">
        <v>21</v>
      </c>
      <c r="G53" s="19">
        <v>44.74</v>
      </c>
    </row>
    <row r="54" spans="2:7" hidden="1" outlineLevel="1" x14ac:dyDescent="0.2">
      <c r="B54" s="19" t="s">
        <v>428</v>
      </c>
      <c r="C54" s="14">
        <v>44419</v>
      </c>
      <c r="D54" s="3">
        <v>276600</v>
      </c>
      <c r="E54" s="3">
        <v>26</v>
      </c>
      <c r="F54" s="3" t="s">
        <v>21</v>
      </c>
      <c r="G54" s="19">
        <v>4.33</v>
      </c>
    </row>
    <row r="55" spans="2:7" hidden="1" outlineLevel="1" x14ac:dyDescent="0.2">
      <c r="B55" s="19" t="s">
        <v>428</v>
      </c>
      <c r="C55" s="14">
        <v>44420</v>
      </c>
      <c r="D55" s="3">
        <v>277929</v>
      </c>
      <c r="E55" s="3">
        <v>26</v>
      </c>
      <c r="F55" s="3" t="s">
        <v>21</v>
      </c>
      <c r="G55" s="19">
        <v>17.77</v>
      </c>
    </row>
    <row r="56" spans="2:7" hidden="1" outlineLevel="1" x14ac:dyDescent="0.2">
      <c r="B56" s="19" t="s">
        <v>428</v>
      </c>
      <c r="C56" s="14">
        <v>44421</v>
      </c>
      <c r="D56" s="3">
        <v>9295</v>
      </c>
      <c r="F56" s="3" t="s">
        <v>1371</v>
      </c>
      <c r="G56" s="19">
        <v>22.73</v>
      </c>
    </row>
    <row r="57" spans="2:7" hidden="1" outlineLevel="1" x14ac:dyDescent="0.2">
      <c r="B57" s="19" t="s">
        <v>428</v>
      </c>
      <c r="C57" s="14">
        <v>44425</v>
      </c>
      <c r="D57" s="3">
        <v>282453</v>
      </c>
      <c r="E57" s="3">
        <v>26</v>
      </c>
      <c r="F57" s="3" t="s">
        <v>21</v>
      </c>
      <c r="G57" s="19">
        <v>75.349999999999994</v>
      </c>
    </row>
    <row r="58" spans="2:7" hidden="1" outlineLevel="1" x14ac:dyDescent="0.2">
      <c r="B58" s="19" t="s">
        <v>428</v>
      </c>
      <c r="C58" s="14">
        <v>44425</v>
      </c>
      <c r="D58" s="3">
        <v>283056</v>
      </c>
      <c r="E58" s="3">
        <v>26</v>
      </c>
      <c r="F58" s="3" t="s">
        <v>21</v>
      </c>
      <c r="G58" s="19">
        <v>45.45</v>
      </c>
    </row>
    <row r="59" spans="2:7" hidden="1" outlineLevel="1" x14ac:dyDescent="0.2">
      <c r="B59" s="283" t="s">
        <v>428</v>
      </c>
      <c r="C59" s="285">
        <v>44426</v>
      </c>
      <c r="D59" s="283">
        <v>283720</v>
      </c>
      <c r="E59" s="283">
        <v>26</v>
      </c>
      <c r="F59" s="284" t="s">
        <v>21</v>
      </c>
      <c r="G59" s="283">
        <v>55</v>
      </c>
    </row>
    <row r="60" spans="2:7" hidden="1" outlineLevel="1" x14ac:dyDescent="0.2">
      <c r="B60" s="283" t="s">
        <v>428</v>
      </c>
      <c r="C60" s="285">
        <v>44427</v>
      </c>
      <c r="D60" s="283">
        <v>153317</v>
      </c>
      <c r="E60" s="283">
        <v>26</v>
      </c>
      <c r="F60" s="284" t="s">
        <v>21</v>
      </c>
      <c r="G60" s="283">
        <v>50.4</v>
      </c>
    </row>
    <row r="61" spans="2:7" hidden="1" outlineLevel="1" x14ac:dyDescent="0.2">
      <c r="B61" s="283" t="s">
        <v>428</v>
      </c>
      <c r="C61" s="285">
        <v>44427</v>
      </c>
      <c r="D61" s="283">
        <v>284983</v>
      </c>
      <c r="E61" s="283">
        <v>26</v>
      </c>
      <c r="F61" s="284" t="s">
        <v>21</v>
      </c>
      <c r="G61" s="283">
        <v>140.33000000000001</v>
      </c>
    </row>
    <row r="62" spans="2:7" hidden="1" outlineLevel="1" x14ac:dyDescent="0.2">
      <c r="B62" s="283" t="s">
        <v>428</v>
      </c>
      <c r="C62" s="285">
        <v>44431</v>
      </c>
      <c r="D62" s="283">
        <v>9646</v>
      </c>
      <c r="E62" s="283"/>
      <c r="F62" s="284" t="s">
        <v>1371</v>
      </c>
      <c r="G62" s="283">
        <v>99.42</v>
      </c>
    </row>
    <row r="63" spans="2:7" hidden="1" outlineLevel="1" x14ac:dyDescent="0.2">
      <c r="B63" s="283" t="s">
        <v>428</v>
      </c>
      <c r="C63" s="285">
        <v>44431</v>
      </c>
      <c r="D63" s="283">
        <v>289336</v>
      </c>
      <c r="E63" s="283">
        <v>26</v>
      </c>
      <c r="F63" s="284" t="s">
        <v>21</v>
      </c>
      <c r="G63" s="283">
        <v>108.92</v>
      </c>
    </row>
    <row r="64" spans="2:7" hidden="1" outlineLevel="1" x14ac:dyDescent="0.2">
      <c r="B64" s="283" t="s">
        <v>428</v>
      </c>
      <c r="C64" s="285">
        <v>44431</v>
      </c>
      <c r="D64" s="283">
        <v>288488</v>
      </c>
      <c r="E64" s="283">
        <v>26</v>
      </c>
      <c r="F64" s="284" t="s">
        <v>21</v>
      </c>
      <c r="G64" s="283">
        <v>30.99</v>
      </c>
    </row>
    <row r="65" spans="2:7" hidden="1" outlineLevel="1" x14ac:dyDescent="0.2">
      <c r="B65" s="283" t="s">
        <v>428</v>
      </c>
      <c r="C65" s="285">
        <v>44432</v>
      </c>
      <c r="D65" s="283">
        <v>289635</v>
      </c>
      <c r="E65" s="283">
        <v>26</v>
      </c>
      <c r="F65" s="284" t="s">
        <v>21</v>
      </c>
      <c r="G65" s="283">
        <v>25.54</v>
      </c>
    </row>
    <row r="66" spans="2:7" hidden="1" outlineLevel="1" x14ac:dyDescent="0.2">
      <c r="B66" s="283" t="s">
        <v>428</v>
      </c>
      <c r="C66" s="285">
        <v>44432</v>
      </c>
      <c r="D66" s="283">
        <v>9706</v>
      </c>
      <c r="E66" s="283"/>
      <c r="F66" s="284" t="s">
        <v>1371</v>
      </c>
      <c r="G66" s="283">
        <v>147.11000000000001</v>
      </c>
    </row>
    <row r="67" spans="2:7" hidden="1" outlineLevel="1" x14ac:dyDescent="0.2">
      <c r="B67" s="283" t="s">
        <v>428</v>
      </c>
      <c r="C67" s="285">
        <v>44433</v>
      </c>
      <c r="D67" s="283">
        <v>169955</v>
      </c>
      <c r="E67" s="283">
        <v>26</v>
      </c>
      <c r="F67" s="284" t="s">
        <v>21</v>
      </c>
      <c r="G67" s="283">
        <v>11.32</v>
      </c>
    </row>
    <row r="68" spans="2:7" hidden="1" outlineLevel="1" x14ac:dyDescent="0.2">
      <c r="B68" s="283" t="s">
        <v>428</v>
      </c>
      <c r="C68" s="285">
        <v>44433</v>
      </c>
      <c r="D68" s="283">
        <v>280842</v>
      </c>
      <c r="E68" s="283">
        <v>26</v>
      </c>
      <c r="F68" s="284" t="s">
        <v>21</v>
      </c>
      <c r="G68" s="283">
        <v>2.46</v>
      </c>
    </row>
    <row r="69" spans="2:7" hidden="1" outlineLevel="1" x14ac:dyDescent="0.2">
      <c r="B69" s="283" t="s">
        <v>428</v>
      </c>
      <c r="C69" s="285">
        <v>44433</v>
      </c>
      <c r="D69" s="283">
        <v>9763</v>
      </c>
      <c r="E69" s="283"/>
      <c r="F69" s="284" t="s">
        <v>1371</v>
      </c>
      <c r="G69" s="283">
        <v>24.46</v>
      </c>
    </row>
    <row r="70" spans="2:7" hidden="1" outlineLevel="1" x14ac:dyDescent="0.2">
      <c r="B70" s="283" t="s">
        <v>428</v>
      </c>
      <c r="C70" s="285">
        <v>44433</v>
      </c>
      <c r="D70" s="283" t="s">
        <v>1373</v>
      </c>
      <c r="E70" s="283"/>
      <c r="F70" s="284" t="s">
        <v>1374</v>
      </c>
      <c r="G70" s="283">
        <v>47.54</v>
      </c>
    </row>
    <row r="71" spans="2:7" hidden="1" outlineLevel="1" x14ac:dyDescent="0.2">
      <c r="B71" s="283" t="s">
        <v>428</v>
      </c>
      <c r="C71" s="285">
        <v>44435</v>
      </c>
      <c r="D71" s="283">
        <v>293999</v>
      </c>
      <c r="E71" s="283">
        <v>26</v>
      </c>
      <c r="F71" s="284" t="s">
        <v>21</v>
      </c>
      <c r="G71" s="283">
        <v>20.21</v>
      </c>
    </row>
    <row r="72" spans="2:7" hidden="1" outlineLevel="1" x14ac:dyDescent="0.2">
      <c r="B72" s="283" t="s">
        <v>428</v>
      </c>
      <c r="C72" s="285">
        <v>44437</v>
      </c>
      <c r="D72" s="283">
        <v>295217</v>
      </c>
      <c r="E72" s="283">
        <v>26</v>
      </c>
      <c r="F72" s="284" t="s">
        <v>21</v>
      </c>
      <c r="G72" s="283">
        <v>79.77</v>
      </c>
    </row>
    <row r="73" spans="2:7" hidden="1" outlineLevel="1" x14ac:dyDescent="0.2">
      <c r="B73" s="283" t="s">
        <v>428</v>
      </c>
      <c r="C73" s="285">
        <v>44437</v>
      </c>
      <c r="D73" s="283">
        <v>295225</v>
      </c>
      <c r="E73" s="283">
        <v>26</v>
      </c>
      <c r="F73" s="284" t="s">
        <v>21</v>
      </c>
      <c r="G73" s="283">
        <v>11.56</v>
      </c>
    </row>
    <row r="74" spans="2:7" hidden="1" outlineLevel="1" x14ac:dyDescent="0.2">
      <c r="B74" s="283" t="s">
        <v>428</v>
      </c>
      <c r="C74" s="285">
        <v>44438</v>
      </c>
      <c r="D74" s="283">
        <v>295660</v>
      </c>
      <c r="E74" s="283">
        <v>26</v>
      </c>
      <c r="F74" s="284" t="s">
        <v>21</v>
      </c>
      <c r="G74" s="283">
        <v>8.74</v>
      </c>
    </row>
    <row r="75" spans="2:7" hidden="1" outlineLevel="1" x14ac:dyDescent="0.2">
      <c r="B75" s="283" t="s">
        <v>428</v>
      </c>
      <c r="C75" s="285">
        <v>44440</v>
      </c>
      <c r="D75" s="283">
        <v>295660</v>
      </c>
      <c r="E75" s="283">
        <v>26</v>
      </c>
      <c r="F75" s="284" t="s">
        <v>21</v>
      </c>
      <c r="G75" s="283">
        <v>131.51</v>
      </c>
    </row>
    <row r="76" spans="2:7" hidden="1" outlineLevel="1" x14ac:dyDescent="0.2">
      <c r="B76" s="283" t="s">
        <v>428</v>
      </c>
      <c r="C76" s="285">
        <v>44441</v>
      </c>
      <c r="D76" s="283">
        <v>12102281</v>
      </c>
      <c r="E76" s="283"/>
      <c r="F76" s="284" t="s">
        <v>1372</v>
      </c>
      <c r="G76" s="283">
        <v>21.33</v>
      </c>
    </row>
    <row r="77" spans="2:7" hidden="1" outlineLevel="1" x14ac:dyDescent="0.2">
      <c r="B77" s="279"/>
      <c r="C77" s="280"/>
      <c r="D77" s="281"/>
      <c r="E77" s="281"/>
      <c r="F77" s="281"/>
      <c r="G77" s="282"/>
    </row>
    <row r="78" spans="2:7" hidden="1" outlineLevel="1" x14ac:dyDescent="0.2">
      <c r="B78" s="279"/>
      <c r="C78" s="280"/>
      <c r="D78" s="281"/>
      <c r="E78" s="281"/>
      <c r="F78" s="281"/>
      <c r="G78" s="282"/>
    </row>
    <row r="79" spans="2:7" ht="12.75" collapsed="1" thickBot="1" x14ac:dyDescent="0.25">
      <c r="C79" s="16"/>
      <c r="D79" s="16"/>
      <c r="E79" s="16"/>
      <c r="F79" s="16"/>
      <c r="G79" s="17">
        <f>+SUM(G49:G78)</f>
        <v>2000.82</v>
      </c>
    </row>
    <row r="80" spans="2:7" ht="12.75" thickTop="1" x14ac:dyDescent="0.2"/>
    <row r="82" spans="2:7" x14ac:dyDescent="0.2">
      <c r="C82" s="8" t="s">
        <v>24</v>
      </c>
    </row>
    <row r="84" spans="2:7" x14ac:dyDescent="0.2">
      <c r="B84" s="12" t="s">
        <v>1035</v>
      </c>
      <c r="C84" s="12" t="s">
        <v>25</v>
      </c>
      <c r="D84" s="12" t="s">
        <v>26</v>
      </c>
      <c r="E84" s="12" t="s">
        <v>27</v>
      </c>
      <c r="F84" s="12" t="s">
        <v>28</v>
      </c>
      <c r="G84" s="13" t="s">
        <v>29</v>
      </c>
    </row>
    <row r="85" spans="2:7" ht="12.75" outlineLevel="1" x14ac:dyDescent="0.2">
      <c r="B85" s="266" t="s">
        <v>428</v>
      </c>
      <c r="C85" s="261" t="s">
        <v>104</v>
      </c>
      <c r="D85" s="262" t="s">
        <v>31</v>
      </c>
      <c r="E85" s="268">
        <v>44426</v>
      </c>
      <c r="F85" s="263">
        <v>6</v>
      </c>
      <c r="G85" s="264">
        <v>56.64</v>
      </c>
    </row>
    <row r="86" spans="2:7" ht="12.75" outlineLevel="1" x14ac:dyDescent="0.2">
      <c r="B86" s="266" t="s">
        <v>428</v>
      </c>
      <c r="C86" s="261" t="s">
        <v>104</v>
      </c>
      <c r="D86" s="262" t="s">
        <v>31</v>
      </c>
      <c r="E86" s="268">
        <v>44426</v>
      </c>
      <c r="F86" s="263">
        <v>3</v>
      </c>
      <c r="G86" s="264">
        <v>28.32</v>
      </c>
    </row>
    <row r="87" spans="2:7" ht="12.75" outlineLevel="1" x14ac:dyDescent="0.2">
      <c r="B87" s="266" t="s">
        <v>428</v>
      </c>
      <c r="C87" s="261" t="s">
        <v>104</v>
      </c>
      <c r="D87" s="262" t="s">
        <v>31</v>
      </c>
      <c r="E87" s="268">
        <v>44427</v>
      </c>
      <c r="F87" s="263">
        <v>6</v>
      </c>
      <c r="G87" s="264">
        <v>56.64</v>
      </c>
    </row>
    <row r="88" spans="2:7" ht="12.75" outlineLevel="1" x14ac:dyDescent="0.2">
      <c r="B88" s="266" t="s">
        <v>428</v>
      </c>
      <c r="C88" s="261" t="s">
        <v>104</v>
      </c>
      <c r="D88" s="262" t="s">
        <v>31</v>
      </c>
      <c r="E88" s="268">
        <v>44427</v>
      </c>
      <c r="F88" s="263">
        <v>3</v>
      </c>
      <c r="G88" s="264">
        <v>28.32</v>
      </c>
    </row>
    <row r="89" spans="2:7" ht="12.75" outlineLevel="1" x14ac:dyDescent="0.2">
      <c r="B89" s="266" t="s">
        <v>428</v>
      </c>
      <c r="C89" s="261" t="s">
        <v>104</v>
      </c>
      <c r="D89" s="262" t="s">
        <v>31</v>
      </c>
      <c r="E89" s="268">
        <v>44428</v>
      </c>
      <c r="F89" s="263">
        <v>6</v>
      </c>
      <c r="G89" s="264">
        <v>56.64</v>
      </c>
    </row>
    <row r="90" spans="2:7" ht="12.75" outlineLevel="1" x14ac:dyDescent="0.2">
      <c r="B90" s="266" t="s">
        <v>428</v>
      </c>
      <c r="C90" s="261" t="s">
        <v>104</v>
      </c>
      <c r="D90" s="262" t="s">
        <v>31</v>
      </c>
      <c r="E90" s="268">
        <v>44428</v>
      </c>
      <c r="F90" s="263">
        <v>3</v>
      </c>
      <c r="G90" s="264">
        <v>28.32</v>
      </c>
    </row>
    <row r="91" spans="2:7" ht="12.75" outlineLevel="1" x14ac:dyDescent="0.2">
      <c r="B91" s="266" t="s">
        <v>428</v>
      </c>
      <c r="C91" s="261" t="s">
        <v>104</v>
      </c>
      <c r="D91" s="262" t="s">
        <v>31</v>
      </c>
      <c r="E91" s="268">
        <v>44431</v>
      </c>
      <c r="F91" s="263">
        <v>6</v>
      </c>
      <c r="G91" s="264">
        <v>56.64</v>
      </c>
    </row>
    <row r="92" spans="2:7" ht="12.75" outlineLevel="1" x14ac:dyDescent="0.2">
      <c r="B92" s="266" t="s">
        <v>428</v>
      </c>
      <c r="C92" s="261" t="s">
        <v>104</v>
      </c>
      <c r="D92" s="262" t="s">
        <v>31</v>
      </c>
      <c r="E92" s="268">
        <v>44431</v>
      </c>
      <c r="F92" s="263">
        <v>3</v>
      </c>
      <c r="G92" s="264">
        <v>28.32</v>
      </c>
    </row>
    <row r="93" spans="2:7" ht="12.75" outlineLevel="1" x14ac:dyDescent="0.2">
      <c r="B93" s="266" t="s">
        <v>428</v>
      </c>
      <c r="C93" s="261" t="s">
        <v>104</v>
      </c>
      <c r="D93" s="262" t="s">
        <v>31</v>
      </c>
      <c r="E93" s="268">
        <v>44432</v>
      </c>
      <c r="F93" s="263">
        <v>6</v>
      </c>
      <c r="G93" s="264">
        <v>56.64</v>
      </c>
    </row>
    <row r="94" spans="2:7" ht="12.75" outlineLevel="1" x14ac:dyDescent="0.2">
      <c r="B94" s="266" t="s">
        <v>428</v>
      </c>
      <c r="C94" s="261" t="s">
        <v>104</v>
      </c>
      <c r="D94" s="262" t="s">
        <v>31</v>
      </c>
      <c r="E94" s="268">
        <v>44432</v>
      </c>
      <c r="F94" s="263">
        <v>3</v>
      </c>
      <c r="G94" s="264">
        <v>28.32</v>
      </c>
    </row>
    <row r="95" spans="2:7" ht="12.75" outlineLevel="1" x14ac:dyDescent="0.2">
      <c r="B95" s="266" t="s">
        <v>428</v>
      </c>
      <c r="C95" s="261" t="s">
        <v>104</v>
      </c>
      <c r="D95" s="262" t="s">
        <v>31</v>
      </c>
      <c r="E95" s="268">
        <v>44433</v>
      </c>
      <c r="F95" s="263">
        <v>6</v>
      </c>
      <c r="G95" s="264">
        <v>56.64</v>
      </c>
    </row>
    <row r="96" spans="2:7" ht="12.75" outlineLevel="1" x14ac:dyDescent="0.2">
      <c r="B96" s="266" t="s">
        <v>428</v>
      </c>
      <c r="C96" s="261" t="s">
        <v>104</v>
      </c>
      <c r="D96" s="262" t="s">
        <v>31</v>
      </c>
      <c r="E96" s="268">
        <v>44433</v>
      </c>
      <c r="F96" s="263">
        <v>3</v>
      </c>
      <c r="G96" s="264">
        <v>28.32</v>
      </c>
    </row>
    <row r="97" spans="2:7" ht="12.75" outlineLevel="1" x14ac:dyDescent="0.2">
      <c r="B97" s="266" t="s">
        <v>427</v>
      </c>
      <c r="C97" s="261" t="s">
        <v>109</v>
      </c>
      <c r="D97" s="262" t="s">
        <v>31</v>
      </c>
      <c r="E97" s="268">
        <v>44434</v>
      </c>
      <c r="F97" s="263">
        <v>6</v>
      </c>
      <c r="G97" s="264">
        <v>49.98</v>
      </c>
    </row>
    <row r="98" spans="2:7" ht="12.75" outlineLevel="1" x14ac:dyDescent="0.2">
      <c r="B98" s="266" t="s">
        <v>427</v>
      </c>
      <c r="C98" s="261" t="s">
        <v>109</v>
      </c>
      <c r="D98" s="262" t="s">
        <v>31</v>
      </c>
      <c r="E98" s="268">
        <v>44434</v>
      </c>
      <c r="F98" s="263">
        <v>3</v>
      </c>
      <c r="G98" s="264">
        <v>24.99</v>
      </c>
    </row>
    <row r="99" spans="2:7" ht="12.75" outlineLevel="1" x14ac:dyDescent="0.2">
      <c r="B99" s="266" t="s">
        <v>427</v>
      </c>
      <c r="C99" s="261" t="s">
        <v>109</v>
      </c>
      <c r="D99" s="262" t="s">
        <v>31</v>
      </c>
      <c r="E99" s="268">
        <v>44435</v>
      </c>
      <c r="F99" s="263">
        <v>6</v>
      </c>
      <c r="G99" s="264">
        <v>49.98</v>
      </c>
    </row>
    <row r="100" spans="2:7" ht="12.75" outlineLevel="1" x14ac:dyDescent="0.2">
      <c r="B100" s="266" t="s">
        <v>427</v>
      </c>
      <c r="C100" s="261" t="s">
        <v>109</v>
      </c>
      <c r="D100" s="262" t="s">
        <v>31</v>
      </c>
      <c r="E100" s="268">
        <v>44435</v>
      </c>
      <c r="F100" s="263">
        <v>3</v>
      </c>
      <c r="G100" s="264">
        <v>24.99</v>
      </c>
    </row>
    <row r="101" spans="2:7" ht="12.75" outlineLevel="1" x14ac:dyDescent="0.2">
      <c r="B101" s="266" t="s">
        <v>427</v>
      </c>
      <c r="C101" s="261" t="s">
        <v>109</v>
      </c>
      <c r="D101" s="262" t="s">
        <v>31</v>
      </c>
      <c r="E101" s="268">
        <v>44438</v>
      </c>
      <c r="F101" s="263">
        <v>6</v>
      </c>
      <c r="G101" s="264">
        <v>49.98</v>
      </c>
    </row>
    <row r="102" spans="2:7" ht="12.75" outlineLevel="1" x14ac:dyDescent="0.2">
      <c r="B102" s="266" t="s">
        <v>427</v>
      </c>
      <c r="C102" s="261" t="s">
        <v>109</v>
      </c>
      <c r="D102" s="262" t="s">
        <v>31</v>
      </c>
      <c r="E102" s="268">
        <v>44438</v>
      </c>
      <c r="F102" s="263">
        <v>3</v>
      </c>
      <c r="G102" s="264">
        <v>24.99</v>
      </c>
    </row>
    <row r="103" spans="2:7" ht="12.75" outlineLevel="1" x14ac:dyDescent="0.2">
      <c r="B103" s="266" t="s">
        <v>428</v>
      </c>
      <c r="C103" s="261" t="s">
        <v>108</v>
      </c>
      <c r="D103" s="262" t="s">
        <v>54</v>
      </c>
      <c r="E103" s="268">
        <v>44419</v>
      </c>
      <c r="F103" s="263">
        <v>6</v>
      </c>
      <c r="G103" s="264">
        <v>49.98</v>
      </c>
    </row>
    <row r="104" spans="2:7" ht="12.75" outlineLevel="1" x14ac:dyDescent="0.2">
      <c r="B104" s="266" t="s">
        <v>428</v>
      </c>
      <c r="C104" s="261" t="s">
        <v>108</v>
      </c>
      <c r="D104" s="262" t="s">
        <v>54</v>
      </c>
      <c r="E104" s="268">
        <v>44419</v>
      </c>
      <c r="F104" s="263">
        <v>3</v>
      </c>
      <c r="G104" s="264">
        <v>24.99</v>
      </c>
    </row>
    <row r="105" spans="2:7" ht="12.75" outlineLevel="1" x14ac:dyDescent="0.2">
      <c r="B105" s="266" t="s">
        <v>428</v>
      </c>
      <c r="C105" s="261" t="s">
        <v>108</v>
      </c>
      <c r="D105" s="262" t="s">
        <v>54</v>
      </c>
      <c r="E105" s="268">
        <v>44420</v>
      </c>
      <c r="F105" s="263">
        <v>6</v>
      </c>
      <c r="G105" s="264">
        <v>49.98</v>
      </c>
    </row>
    <row r="106" spans="2:7" ht="12.75" outlineLevel="1" x14ac:dyDescent="0.2">
      <c r="B106" s="266" t="s">
        <v>428</v>
      </c>
      <c r="C106" s="261" t="s">
        <v>108</v>
      </c>
      <c r="D106" s="262" t="s">
        <v>54</v>
      </c>
      <c r="E106" s="268">
        <v>44420</v>
      </c>
      <c r="F106" s="263">
        <v>3</v>
      </c>
      <c r="G106" s="264">
        <v>24.99</v>
      </c>
    </row>
    <row r="107" spans="2:7" ht="12.75" outlineLevel="1" x14ac:dyDescent="0.2">
      <c r="B107" s="266" t="s">
        <v>428</v>
      </c>
      <c r="C107" s="261" t="s">
        <v>108</v>
      </c>
      <c r="D107" s="262" t="s">
        <v>54</v>
      </c>
      <c r="E107" s="268">
        <v>44421</v>
      </c>
      <c r="F107" s="263">
        <v>6</v>
      </c>
      <c r="G107" s="264">
        <v>49.98</v>
      </c>
    </row>
    <row r="108" spans="2:7" ht="12.75" outlineLevel="1" x14ac:dyDescent="0.2">
      <c r="B108" s="266" t="s">
        <v>428</v>
      </c>
      <c r="C108" s="261" t="s">
        <v>108</v>
      </c>
      <c r="D108" s="262" t="s">
        <v>54</v>
      </c>
      <c r="E108" s="268">
        <v>44421</v>
      </c>
      <c r="F108" s="263">
        <v>3</v>
      </c>
      <c r="G108" s="264">
        <v>24.99</v>
      </c>
    </row>
    <row r="109" spans="2:7" ht="12.75" outlineLevel="1" x14ac:dyDescent="0.2">
      <c r="B109" s="266" t="s">
        <v>428</v>
      </c>
      <c r="C109" s="261" t="s">
        <v>108</v>
      </c>
      <c r="D109" s="262" t="s">
        <v>54</v>
      </c>
      <c r="E109" s="268">
        <v>44424</v>
      </c>
      <c r="F109" s="263">
        <v>6</v>
      </c>
      <c r="G109" s="264">
        <v>49.98</v>
      </c>
    </row>
    <row r="110" spans="2:7" ht="12.75" outlineLevel="1" x14ac:dyDescent="0.2">
      <c r="B110" s="266" t="s">
        <v>428</v>
      </c>
      <c r="C110" s="261" t="s">
        <v>108</v>
      </c>
      <c r="D110" s="262" t="s">
        <v>54</v>
      </c>
      <c r="E110" s="268">
        <v>44424</v>
      </c>
      <c r="F110" s="263">
        <v>3</v>
      </c>
      <c r="G110" s="264">
        <v>24.99</v>
      </c>
    </row>
    <row r="111" spans="2:7" ht="12.75" outlineLevel="1" x14ac:dyDescent="0.2">
      <c r="B111" s="266" t="s">
        <v>428</v>
      </c>
      <c r="C111" s="261" t="s">
        <v>108</v>
      </c>
      <c r="D111" s="262" t="s">
        <v>54</v>
      </c>
      <c r="E111" s="268">
        <v>44425</v>
      </c>
      <c r="F111" s="263">
        <v>6</v>
      </c>
      <c r="G111" s="264">
        <v>49.98</v>
      </c>
    </row>
    <row r="112" spans="2:7" ht="12.75" outlineLevel="1" x14ac:dyDescent="0.2">
      <c r="B112" s="266" t="s">
        <v>428</v>
      </c>
      <c r="C112" s="261" t="s">
        <v>108</v>
      </c>
      <c r="D112" s="262" t="s">
        <v>54</v>
      </c>
      <c r="E112" s="268">
        <v>44425</v>
      </c>
      <c r="F112" s="263">
        <v>3</v>
      </c>
      <c r="G112" s="264">
        <v>24.99</v>
      </c>
    </row>
    <row r="113" spans="2:7" ht="12.75" outlineLevel="1" x14ac:dyDescent="0.2">
      <c r="B113" s="266" t="s">
        <v>428</v>
      </c>
      <c r="C113" s="261" t="s">
        <v>108</v>
      </c>
      <c r="D113" s="262" t="s">
        <v>54</v>
      </c>
      <c r="E113" s="268">
        <v>44426</v>
      </c>
      <c r="F113" s="263">
        <v>6</v>
      </c>
      <c r="G113" s="264">
        <v>49.98</v>
      </c>
    </row>
    <row r="114" spans="2:7" ht="12.75" outlineLevel="1" x14ac:dyDescent="0.2">
      <c r="B114" s="266" t="s">
        <v>428</v>
      </c>
      <c r="C114" s="261" t="s">
        <v>108</v>
      </c>
      <c r="D114" s="262" t="s">
        <v>54</v>
      </c>
      <c r="E114" s="268">
        <v>44426</v>
      </c>
      <c r="F114" s="263">
        <v>3</v>
      </c>
      <c r="G114" s="264">
        <v>24.99</v>
      </c>
    </row>
    <row r="115" spans="2:7" ht="12.75" outlineLevel="1" x14ac:dyDescent="0.2">
      <c r="B115" s="266" t="s">
        <v>428</v>
      </c>
      <c r="C115" s="261" t="s">
        <v>108</v>
      </c>
      <c r="D115" s="262" t="s">
        <v>54</v>
      </c>
      <c r="E115" s="268">
        <v>44427</v>
      </c>
      <c r="F115" s="263">
        <v>6</v>
      </c>
      <c r="G115" s="264">
        <v>49.98</v>
      </c>
    </row>
    <row r="116" spans="2:7" ht="12.75" outlineLevel="1" x14ac:dyDescent="0.2">
      <c r="B116" s="266" t="s">
        <v>428</v>
      </c>
      <c r="C116" s="261" t="s">
        <v>108</v>
      </c>
      <c r="D116" s="262" t="s">
        <v>54</v>
      </c>
      <c r="E116" s="268">
        <v>44427</v>
      </c>
      <c r="F116" s="263">
        <v>3</v>
      </c>
      <c r="G116" s="264">
        <v>24.99</v>
      </c>
    </row>
    <row r="117" spans="2:7" ht="12.75" outlineLevel="1" x14ac:dyDescent="0.2">
      <c r="B117" s="266" t="s">
        <v>428</v>
      </c>
      <c r="C117" s="261" t="s">
        <v>108</v>
      </c>
      <c r="D117" s="262" t="s">
        <v>54</v>
      </c>
      <c r="E117" s="268">
        <v>44428</v>
      </c>
      <c r="F117" s="263">
        <v>6</v>
      </c>
      <c r="G117" s="264">
        <v>49.98</v>
      </c>
    </row>
    <row r="118" spans="2:7" ht="12.75" outlineLevel="1" x14ac:dyDescent="0.2">
      <c r="B118" s="266" t="s">
        <v>428</v>
      </c>
      <c r="C118" s="261" t="s">
        <v>108</v>
      </c>
      <c r="D118" s="262" t="s">
        <v>54</v>
      </c>
      <c r="E118" s="268">
        <v>44428</v>
      </c>
      <c r="F118" s="263">
        <v>3</v>
      </c>
      <c r="G118" s="264">
        <v>24.99</v>
      </c>
    </row>
    <row r="119" spans="2:7" ht="12.75" outlineLevel="1" x14ac:dyDescent="0.2">
      <c r="B119" s="266" t="s">
        <v>428</v>
      </c>
      <c r="C119" s="261" t="s">
        <v>108</v>
      </c>
      <c r="D119" s="262" t="s">
        <v>54</v>
      </c>
      <c r="E119" s="268">
        <v>44431</v>
      </c>
      <c r="F119" s="263">
        <v>6</v>
      </c>
      <c r="G119" s="264">
        <v>49.98</v>
      </c>
    </row>
    <row r="120" spans="2:7" ht="12.75" outlineLevel="1" x14ac:dyDescent="0.2">
      <c r="B120" s="266" t="s">
        <v>428</v>
      </c>
      <c r="C120" s="261" t="s">
        <v>108</v>
      </c>
      <c r="D120" s="262" t="s">
        <v>54</v>
      </c>
      <c r="E120" s="268">
        <v>44431</v>
      </c>
      <c r="F120" s="263">
        <v>3</v>
      </c>
      <c r="G120" s="264">
        <v>24.99</v>
      </c>
    </row>
    <row r="121" spans="2:7" ht="12.75" outlineLevel="1" x14ac:dyDescent="0.2">
      <c r="B121" s="266" t="s">
        <v>428</v>
      </c>
      <c r="C121" s="261" t="s">
        <v>108</v>
      </c>
      <c r="D121" s="262" t="s">
        <v>54</v>
      </c>
      <c r="E121" s="268">
        <v>44432</v>
      </c>
      <c r="F121" s="263">
        <v>6</v>
      </c>
      <c r="G121" s="264">
        <v>49.98</v>
      </c>
    </row>
    <row r="122" spans="2:7" ht="12.75" outlineLevel="1" x14ac:dyDescent="0.2">
      <c r="B122" s="266" t="s">
        <v>428</v>
      </c>
      <c r="C122" s="261" t="s">
        <v>108</v>
      </c>
      <c r="D122" s="262" t="s">
        <v>54</v>
      </c>
      <c r="E122" s="268">
        <v>44432</v>
      </c>
      <c r="F122" s="263">
        <v>3</v>
      </c>
      <c r="G122" s="264">
        <v>24.99</v>
      </c>
    </row>
    <row r="123" spans="2:7" ht="12.75" outlineLevel="1" x14ac:dyDescent="0.2">
      <c r="B123" s="266" t="s">
        <v>428</v>
      </c>
      <c r="C123" s="261" t="s">
        <v>108</v>
      </c>
      <c r="D123" s="262" t="s">
        <v>54</v>
      </c>
      <c r="E123" s="268">
        <v>44433</v>
      </c>
      <c r="F123" s="263">
        <v>6</v>
      </c>
      <c r="G123" s="264">
        <v>49.98</v>
      </c>
    </row>
    <row r="124" spans="2:7" ht="12.75" outlineLevel="1" x14ac:dyDescent="0.2">
      <c r="B124" s="266" t="s">
        <v>428</v>
      </c>
      <c r="C124" s="261" t="s">
        <v>108</v>
      </c>
      <c r="D124" s="262" t="s">
        <v>54</v>
      </c>
      <c r="E124" s="268">
        <v>44433</v>
      </c>
      <c r="F124" s="263">
        <v>3</v>
      </c>
      <c r="G124" s="264">
        <v>24.99</v>
      </c>
    </row>
    <row r="125" spans="2:7" ht="12.75" outlineLevel="1" x14ac:dyDescent="0.2">
      <c r="B125" s="266" t="s">
        <v>428</v>
      </c>
      <c r="C125" s="261" t="s">
        <v>108</v>
      </c>
      <c r="D125" s="262" t="s">
        <v>54</v>
      </c>
      <c r="E125" s="268">
        <v>44435</v>
      </c>
      <c r="F125" s="263">
        <v>6</v>
      </c>
      <c r="G125" s="264">
        <v>49.98</v>
      </c>
    </row>
    <row r="126" spans="2:7" ht="12.75" outlineLevel="1" x14ac:dyDescent="0.2">
      <c r="B126" s="266" t="s">
        <v>428</v>
      </c>
      <c r="C126" s="261" t="s">
        <v>108</v>
      </c>
      <c r="D126" s="262" t="s">
        <v>54</v>
      </c>
      <c r="E126" s="268">
        <v>44435</v>
      </c>
      <c r="F126" s="263">
        <v>3</v>
      </c>
      <c r="G126" s="264">
        <v>24.99</v>
      </c>
    </row>
    <row r="127" spans="2:7" ht="12.75" outlineLevel="1" x14ac:dyDescent="0.2">
      <c r="B127" s="266" t="s">
        <v>428</v>
      </c>
      <c r="C127" s="261" t="s">
        <v>108</v>
      </c>
      <c r="D127" s="262" t="s">
        <v>54</v>
      </c>
      <c r="E127" s="268">
        <v>44438</v>
      </c>
      <c r="F127" s="263">
        <v>6</v>
      </c>
      <c r="G127" s="264">
        <v>49.98</v>
      </c>
    </row>
    <row r="128" spans="2:7" ht="12.75" outlineLevel="1" x14ac:dyDescent="0.2">
      <c r="B128" s="266" t="s">
        <v>428</v>
      </c>
      <c r="C128" s="261" t="s">
        <v>108</v>
      </c>
      <c r="D128" s="262" t="s">
        <v>54</v>
      </c>
      <c r="E128" s="268">
        <v>44438</v>
      </c>
      <c r="F128" s="263">
        <v>3</v>
      </c>
      <c r="G128" s="264">
        <v>24.99</v>
      </c>
    </row>
    <row r="129" spans="2:7" ht="12.75" outlineLevel="1" x14ac:dyDescent="0.2">
      <c r="B129" s="266" t="s">
        <v>428</v>
      </c>
      <c r="C129" s="261" t="s">
        <v>108</v>
      </c>
      <c r="D129" s="262" t="s">
        <v>54</v>
      </c>
      <c r="E129" s="268">
        <v>44439</v>
      </c>
      <c r="F129" s="263">
        <v>6</v>
      </c>
      <c r="G129" s="264">
        <v>49.98</v>
      </c>
    </row>
    <row r="130" spans="2:7" ht="12.75" outlineLevel="1" x14ac:dyDescent="0.2">
      <c r="B130" s="266" t="s">
        <v>428</v>
      </c>
      <c r="C130" s="261" t="s">
        <v>108</v>
      </c>
      <c r="D130" s="262" t="s">
        <v>54</v>
      </c>
      <c r="E130" s="268">
        <v>44439</v>
      </c>
      <c r="F130" s="263">
        <v>3</v>
      </c>
      <c r="G130" s="264">
        <v>24.99</v>
      </c>
    </row>
    <row r="131" spans="2:7" ht="12.75" outlineLevel="1" x14ac:dyDescent="0.2">
      <c r="B131" s="266" t="s">
        <v>429</v>
      </c>
      <c r="C131" s="261" t="s">
        <v>801</v>
      </c>
      <c r="D131" s="262" t="s">
        <v>54</v>
      </c>
      <c r="E131" s="268">
        <v>44412</v>
      </c>
      <c r="F131" s="263">
        <v>6</v>
      </c>
      <c r="G131" s="264">
        <v>39.96</v>
      </c>
    </row>
    <row r="132" spans="2:7" ht="12.75" outlineLevel="1" x14ac:dyDescent="0.2">
      <c r="B132" s="266" t="s">
        <v>429</v>
      </c>
      <c r="C132" s="261" t="s">
        <v>801</v>
      </c>
      <c r="D132" s="262" t="s">
        <v>54</v>
      </c>
      <c r="E132" s="268">
        <v>44412</v>
      </c>
      <c r="F132" s="263">
        <v>3</v>
      </c>
      <c r="G132" s="264">
        <v>19.98</v>
      </c>
    </row>
    <row r="133" spans="2:7" ht="12.75" outlineLevel="1" x14ac:dyDescent="0.2">
      <c r="B133" s="266" t="s">
        <v>429</v>
      </c>
      <c r="C133" s="261" t="s">
        <v>801</v>
      </c>
      <c r="D133" s="262" t="s">
        <v>54</v>
      </c>
      <c r="E133" s="268">
        <v>44413</v>
      </c>
      <c r="F133" s="263">
        <v>6</v>
      </c>
      <c r="G133" s="264">
        <v>39.96</v>
      </c>
    </row>
    <row r="134" spans="2:7" ht="12.75" outlineLevel="1" x14ac:dyDescent="0.2">
      <c r="B134" s="266" t="s">
        <v>429</v>
      </c>
      <c r="C134" s="261" t="s">
        <v>801</v>
      </c>
      <c r="D134" s="262" t="s">
        <v>54</v>
      </c>
      <c r="E134" s="268">
        <v>44413</v>
      </c>
      <c r="F134" s="263">
        <v>3</v>
      </c>
      <c r="G134" s="264">
        <v>19.98</v>
      </c>
    </row>
    <row r="135" spans="2:7" ht="12.75" outlineLevel="1" x14ac:dyDescent="0.2">
      <c r="B135" s="266" t="s">
        <v>429</v>
      </c>
      <c r="C135" s="261" t="s">
        <v>801</v>
      </c>
      <c r="D135" s="262" t="s">
        <v>54</v>
      </c>
      <c r="E135" s="268">
        <v>44414</v>
      </c>
      <c r="F135" s="263">
        <v>6</v>
      </c>
      <c r="G135" s="264">
        <v>39.96</v>
      </c>
    </row>
    <row r="136" spans="2:7" ht="12.75" outlineLevel="1" x14ac:dyDescent="0.2">
      <c r="B136" s="266" t="s">
        <v>429</v>
      </c>
      <c r="C136" s="261" t="s">
        <v>801</v>
      </c>
      <c r="D136" s="262" t="s">
        <v>54</v>
      </c>
      <c r="E136" s="268">
        <v>44414</v>
      </c>
      <c r="F136" s="263">
        <v>3</v>
      </c>
      <c r="G136" s="264">
        <v>19.98</v>
      </c>
    </row>
    <row r="137" spans="2:7" ht="12.75" outlineLevel="1" x14ac:dyDescent="0.2">
      <c r="B137" s="266" t="s">
        <v>429</v>
      </c>
      <c r="C137" s="261" t="s">
        <v>801</v>
      </c>
      <c r="D137" s="262" t="s">
        <v>54</v>
      </c>
      <c r="E137" s="268">
        <v>44417</v>
      </c>
      <c r="F137" s="263">
        <v>6</v>
      </c>
      <c r="G137" s="264">
        <v>39.96</v>
      </c>
    </row>
    <row r="138" spans="2:7" ht="12.75" outlineLevel="1" x14ac:dyDescent="0.2">
      <c r="B138" s="266" t="s">
        <v>429</v>
      </c>
      <c r="C138" s="261" t="s">
        <v>801</v>
      </c>
      <c r="D138" s="262" t="s">
        <v>54</v>
      </c>
      <c r="E138" s="268">
        <v>44417</v>
      </c>
      <c r="F138" s="263">
        <v>3</v>
      </c>
      <c r="G138" s="264">
        <v>19.98</v>
      </c>
    </row>
    <row r="139" spans="2:7" ht="12.75" outlineLevel="1" x14ac:dyDescent="0.2">
      <c r="B139" s="266" t="s">
        <v>429</v>
      </c>
      <c r="C139" s="261" t="s">
        <v>801</v>
      </c>
      <c r="D139" s="262" t="s">
        <v>54</v>
      </c>
      <c r="E139" s="268">
        <v>44418</v>
      </c>
      <c r="F139" s="263">
        <v>6</v>
      </c>
      <c r="G139" s="264">
        <v>39.96</v>
      </c>
    </row>
    <row r="140" spans="2:7" ht="12.75" outlineLevel="1" x14ac:dyDescent="0.2">
      <c r="B140" s="266" t="s">
        <v>429</v>
      </c>
      <c r="C140" s="261" t="s">
        <v>801</v>
      </c>
      <c r="D140" s="262" t="s">
        <v>54</v>
      </c>
      <c r="E140" s="268">
        <v>44418</v>
      </c>
      <c r="F140" s="263">
        <v>3</v>
      </c>
      <c r="G140" s="264">
        <v>19.98</v>
      </c>
    </row>
    <row r="141" spans="2:7" ht="12.75" outlineLevel="1" x14ac:dyDescent="0.2">
      <c r="B141" s="266" t="s">
        <v>429</v>
      </c>
      <c r="C141" s="261" t="s">
        <v>801</v>
      </c>
      <c r="D141" s="262" t="s">
        <v>54</v>
      </c>
      <c r="E141" s="268">
        <v>44419</v>
      </c>
      <c r="F141" s="263">
        <v>6</v>
      </c>
      <c r="G141" s="264">
        <v>39.96</v>
      </c>
    </row>
    <row r="142" spans="2:7" ht="12.75" outlineLevel="1" x14ac:dyDescent="0.2">
      <c r="B142" s="266" t="s">
        <v>429</v>
      </c>
      <c r="C142" s="261" t="s">
        <v>801</v>
      </c>
      <c r="D142" s="262" t="s">
        <v>54</v>
      </c>
      <c r="E142" s="268">
        <v>44419</v>
      </c>
      <c r="F142" s="263">
        <v>3</v>
      </c>
      <c r="G142" s="264">
        <v>19.98</v>
      </c>
    </row>
    <row r="143" spans="2:7" ht="12.75" outlineLevel="1" x14ac:dyDescent="0.2">
      <c r="B143" s="266" t="s">
        <v>429</v>
      </c>
      <c r="C143" s="261" t="s">
        <v>801</v>
      </c>
      <c r="D143" s="262" t="s">
        <v>54</v>
      </c>
      <c r="E143" s="268">
        <v>44420</v>
      </c>
      <c r="F143" s="263">
        <v>6</v>
      </c>
      <c r="G143" s="264">
        <v>39.96</v>
      </c>
    </row>
    <row r="144" spans="2:7" ht="12.75" outlineLevel="1" x14ac:dyDescent="0.2">
      <c r="B144" s="266" t="s">
        <v>429</v>
      </c>
      <c r="C144" s="261" t="s">
        <v>801</v>
      </c>
      <c r="D144" s="262" t="s">
        <v>54</v>
      </c>
      <c r="E144" s="268">
        <v>44420</v>
      </c>
      <c r="F144" s="263">
        <v>3</v>
      </c>
      <c r="G144" s="264">
        <v>19.98</v>
      </c>
    </row>
    <row r="145" spans="2:7" ht="12.75" outlineLevel="1" x14ac:dyDescent="0.2">
      <c r="B145" s="266" t="s">
        <v>429</v>
      </c>
      <c r="C145" s="261" t="s">
        <v>801</v>
      </c>
      <c r="D145" s="262" t="s">
        <v>54</v>
      </c>
      <c r="E145" s="268">
        <v>44421</v>
      </c>
      <c r="F145" s="263">
        <v>6</v>
      </c>
      <c r="G145" s="264">
        <v>39.96</v>
      </c>
    </row>
    <row r="146" spans="2:7" ht="12.75" outlineLevel="1" x14ac:dyDescent="0.2">
      <c r="B146" s="266" t="s">
        <v>429</v>
      </c>
      <c r="C146" s="261" t="s">
        <v>801</v>
      </c>
      <c r="D146" s="262" t="s">
        <v>54</v>
      </c>
      <c r="E146" s="268">
        <v>44421</v>
      </c>
      <c r="F146" s="263">
        <v>3</v>
      </c>
      <c r="G146" s="264">
        <v>19.98</v>
      </c>
    </row>
    <row r="147" spans="2:7" ht="12.75" outlineLevel="1" x14ac:dyDescent="0.2">
      <c r="B147" s="266" t="s">
        <v>429</v>
      </c>
      <c r="C147" s="261" t="s">
        <v>801</v>
      </c>
      <c r="D147" s="262" t="s">
        <v>54</v>
      </c>
      <c r="E147" s="268">
        <v>44424</v>
      </c>
      <c r="F147" s="263">
        <v>6</v>
      </c>
      <c r="G147" s="264">
        <v>39.96</v>
      </c>
    </row>
    <row r="148" spans="2:7" ht="12.75" outlineLevel="1" x14ac:dyDescent="0.2">
      <c r="B148" s="266" t="s">
        <v>429</v>
      </c>
      <c r="C148" s="261" t="s">
        <v>801</v>
      </c>
      <c r="D148" s="262" t="s">
        <v>54</v>
      </c>
      <c r="E148" s="268">
        <v>44424</v>
      </c>
      <c r="F148" s="263">
        <v>3</v>
      </c>
      <c r="G148" s="264">
        <v>19.98</v>
      </c>
    </row>
    <row r="149" spans="2:7" ht="12.75" outlineLevel="1" x14ac:dyDescent="0.2">
      <c r="B149" s="266" t="s">
        <v>429</v>
      </c>
      <c r="C149" s="261" t="s">
        <v>801</v>
      </c>
      <c r="D149" s="262" t="s">
        <v>54</v>
      </c>
      <c r="E149" s="268">
        <v>44425</v>
      </c>
      <c r="F149" s="263">
        <v>6</v>
      </c>
      <c r="G149" s="264">
        <v>39.96</v>
      </c>
    </row>
    <row r="150" spans="2:7" ht="12.75" outlineLevel="1" x14ac:dyDescent="0.2">
      <c r="B150" s="266" t="s">
        <v>429</v>
      </c>
      <c r="C150" s="261" t="s">
        <v>801</v>
      </c>
      <c r="D150" s="262" t="s">
        <v>54</v>
      </c>
      <c r="E150" s="268">
        <v>44425</v>
      </c>
      <c r="F150" s="263">
        <v>3</v>
      </c>
      <c r="G150" s="264">
        <v>19.98</v>
      </c>
    </row>
    <row r="151" spans="2:7" ht="12.75" outlineLevel="1" x14ac:dyDescent="0.2">
      <c r="B151" s="266" t="s">
        <v>429</v>
      </c>
      <c r="C151" s="261" t="s">
        <v>801</v>
      </c>
      <c r="D151" s="262" t="s">
        <v>54</v>
      </c>
      <c r="E151" s="268">
        <v>44426</v>
      </c>
      <c r="F151" s="263">
        <v>6</v>
      </c>
      <c r="G151" s="264">
        <v>39.96</v>
      </c>
    </row>
    <row r="152" spans="2:7" ht="12.75" outlineLevel="1" x14ac:dyDescent="0.2">
      <c r="B152" s="266" t="s">
        <v>429</v>
      </c>
      <c r="C152" s="261" t="s">
        <v>801</v>
      </c>
      <c r="D152" s="262" t="s">
        <v>54</v>
      </c>
      <c r="E152" s="268">
        <v>44426</v>
      </c>
      <c r="F152" s="263">
        <v>3</v>
      </c>
      <c r="G152" s="264">
        <v>19.98</v>
      </c>
    </row>
    <row r="153" spans="2:7" ht="12.75" outlineLevel="1" x14ac:dyDescent="0.2">
      <c r="B153" s="266" t="s">
        <v>429</v>
      </c>
      <c r="C153" s="261" t="s">
        <v>801</v>
      </c>
      <c r="D153" s="262" t="s">
        <v>54</v>
      </c>
      <c r="E153" s="268">
        <v>44427</v>
      </c>
      <c r="F153" s="263">
        <v>6</v>
      </c>
      <c r="G153" s="264">
        <v>39.96</v>
      </c>
    </row>
    <row r="154" spans="2:7" ht="12.75" outlineLevel="1" x14ac:dyDescent="0.2">
      <c r="B154" s="266" t="s">
        <v>429</v>
      </c>
      <c r="C154" s="261" t="s">
        <v>801</v>
      </c>
      <c r="D154" s="262" t="s">
        <v>54</v>
      </c>
      <c r="E154" s="268">
        <v>44427</v>
      </c>
      <c r="F154" s="263">
        <v>3</v>
      </c>
      <c r="G154" s="264">
        <v>19.98</v>
      </c>
    </row>
    <row r="155" spans="2:7" ht="12.75" outlineLevel="1" x14ac:dyDescent="0.2">
      <c r="B155" s="266" t="s">
        <v>429</v>
      </c>
      <c r="C155" s="261" t="s">
        <v>801</v>
      </c>
      <c r="D155" s="262" t="s">
        <v>54</v>
      </c>
      <c r="E155" s="268">
        <v>44428</v>
      </c>
      <c r="F155" s="263">
        <v>6</v>
      </c>
      <c r="G155" s="264">
        <v>39.96</v>
      </c>
    </row>
    <row r="156" spans="2:7" ht="12.75" outlineLevel="1" x14ac:dyDescent="0.2">
      <c r="B156" s="266" t="s">
        <v>429</v>
      </c>
      <c r="C156" s="261" t="s">
        <v>801</v>
      </c>
      <c r="D156" s="262" t="s">
        <v>54</v>
      </c>
      <c r="E156" s="268">
        <v>44428</v>
      </c>
      <c r="F156" s="263">
        <v>3</v>
      </c>
      <c r="G156" s="264">
        <v>19.98</v>
      </c>
    </row>
    <row r="157" spans="2:7" ht="12.75" outlineLevel="1" x14ac:dyDescent="0.2">
      <c r="B157" s="266" t="s">
        <v>429</v>
      </c>
      <c r="C157" s="261" t="s">
        <v>801</v>
      </c>
      <c r="D157" s="262" t="s">
        <v>54</v>
      </c>
      <c r="E157" s="268">
        <v>44431</v>
      </c>
      <c r="F157" s="263">
        <v>6</v>
      </c>
      <c r="G157" s="264">
        <v>39.96</v>
      </c>
    </row>
    <row r="158" spans="2:7" ht="12.75" outlineLevel="1" x14ac:dyDescent="0.2">
      <c r="B158" s="266" t="s">
        <v>429</v>
      </c>
      <c r="C158" s="261" t="s">
        <v>801</v>
      </c>
      <c r="D158" s="262" t="s">
        <v>54</v>
      </c>
      <c r="E158" s="268">
        <v>44431</v>
      </c>
      <c r="F158" s="263">
        <v>3</v>
      </c>
      <c r="G158" s="264">
        <v>19.98</v>
      </c>
    </row>
    <row r="159" spans="2:7" ht="12.75" outlineLevel="1" x14ac:dyDescent="0.2">
      <c r="B159" s="266" t="s">
        <v>429</v>
      </c>
      <c r="C159" s="261" t="s">
        <v>801</v>
      </c>
      <c r="D159" s="262" t="s">
        <v>54</v>
      </c>
      <c r="E159" s="268">
        <v>44432</v>
      </c>
      <c r="F159" s="263">
        <v>6</v>
      </c>
      <c r="G159" s="264">
        <v>39.96</v>
      </c>
    </row>
    <row r="160" spans="2:7" ht="12.75" outlineLevel="1" x14ac:dyDescent="0.2">
      <c r="B160" s="266" t="s">
        <v>429</v>
      </c>
      <c r="C160" s="261" t="s">
        <v>801</v>
      </c>
      <c r="D160" s="262" t="s">
        <v>54</v>
      </c>
      <c r="E160" s="268">
        <v>44432</v>
      </c>
      <c r="F160" s="263">
        <v>3</v>
      </c>
      <c r="G160" s="264">
        <v>19.98</v>
      </c>
    </row>
    <row r="161" spans="2:7" ht="12.75" outlineLevel="1" x14ac:dyDescent="0.2">
      <c r="B161" s="266" t="s">
        <v>429</v>
      </c>
      <c r="C161" s="261" t="s">
        <v>801</v>
      </c>
      <c r="D161" s="262" t="s">
        <v>54</v>
      </c>
      <c r="E161" s="268">
        <v>44433</v>
      </c>
      <c r="F161" s="263">
        <v>6</v>
      </c>
      <c r="G161" s="264">
        <v>39.96</v>
      </c>
    </row>
    <row r="162" spans="2:7" ht="12.75" outlineLevel="1" x14ac:dyDescent="0.2">
      <c r="B162" s="266" t="s">
        <v>429</v>
      </c>
      <c r="C162" s="261" t="s">
        <v>801</v>
      </c>
      <c r="D162" s="262" t="s">
        <v>54</v>
      </c>
      <c r="E162" s="268">
        <v>44433</v>
      </c>
      <c r="F162" s="263">
        <v>3</v>
      </c>
      <c r="G162" s="264">
        <v>19.98</v>
      </c>
    </row>
    <row r="163" spans="2:7" ht="12.75" outlineLevel="1" x14ac:dyDescent="0.2">
      <c r="B163" s="266" t="s">
        <v>429</v>
      </c>
      <c r="C163" s="261" t="s">
        <v>801</v>
      </c>
      <c r="D163" s="262" t="s">
        <v>54</v>
      </c>
      <c r="E163" s="268">
        <v>44434</v>
      </c>
      <c r="F163" s="263">
        <v>6</v>
      </c>
      <c r="G163" s="264">
        <v>39.96</v>
      </c>
    </row>
    <row r="164" spans="2:7" ht="12.75" outlineLevel="1" x14ac:dyDescent="0.2">
      <c r="B164" s="266" t="s">
        <v>429</v>
      </c>
      <c r="C164" s="261" t="s">
        <v>801</v>
      </c>
      <c r="D164" s="262" t="s">
        <v>54</v>
      </c>
      <c r="E164" s="268">
        <v>44434</v>
      </c>
      <c r="F164" s="263">
        <v>3</v>
      </c>
      <c r="G164" s="264">
        <v>19.98</v>
      </c>
    </row>
    <row r="165" spans="2:7" ht="12.75" outlineLevel="1" x14ac:dyDescent="0.2">
      <c r="B165" s="266" t="s">
        <v>429</v>
      </c>
      <c r="C165" s="261" t="s">
        <v>801</v>
      </c>
      <c r="D165" s="262" t="s">
        <v>54</v>
      </c>
      <c r="E165" s="268">
        <v>44435</v>
      </c>
      <c r="F165" s="263">
        <v>6</v>
      </c>
      <c r="G165" s="264">
        <v>39.96</v>
      </c>
    </row>
    <row r="166" spans="2:7" ht="12.75" outlineLevel="1" x14ac:dyDescent="0.2">
      <c r="B166" s="266" t="s">
        <v>429</v>
      </c>
      <c r="C166" s="261" t="s">
        <v>801</v>
      </c>
      <c r="D166" s="262" t="s">
        <v>54</v>
      </c>
      <c r="E166" s="268">
        <v>44435</v>
      </c>
      <c r="F166" s="263">
        <v>3</v>
      </c>
      <c r="G166" s="264">
        <v>19.98</v>
      </c>
    </row>
    <row r="167" spans="2:7" ht="12.75" outlineLevel="1" x14ac:dyDescent="0.2">
      <c r="B167" s="266" t="s">
        <v>429</v>
      </c>
      <c r="C167" s="261" t="s">
        <v>801</v>
      </c>
      <c r="D167" s="262" t="s">
        <v>54</v>
      </c>
      <c r="E167" s="268">
        <v>44438</v>
      </c>
      <c r="F167" s="263">
        <v>6</v>
      </c>
      <c r="G167" s="264">
        <v>39.96</v>
      </c>
    </row>
    <row r="168" spans="2:7" ht="12.75" outlineLevel="1" x14ac:dyDescent="0.2">
      <c r="B168" s="266" t="s">
        <v>429</v>
      </c>
      <c r="C168" s="261" t="s">
        <v>801</v>
      </c>
      <c r="D168" s="262" t="s">
        <v>54</v>
      </c>
      <c r="E168" s="268">
        <v>44438</v>
      </c>
      <c r="F168" s="263">
        <v>3</v>
      </c>
      <c r="G168" s="264">
        <v>19.98</v>
      </c>
    </row>
    <row r="169" spans="2:7" ht="12.75" outlineLevel="1" x14ac:dyDescent="0.2">
      <c r="B169" s="266" t="s">
        <v>429</v>
      </c>
      <c r="C169" s="261" t="s">
        <v>245</v>
      </c>
      <c r="D169" s="262" t="s">
        <v>54</v>
      </c>
      <c r="E169" s="268">
        <v>44412</v>
      </c>
      <c r="F169" s="263">
        <v>6</v>
      </c>
      <c r="G169" s="264">
        <v>36.659999999999997</v>
      </c>
    </row>
    <row r="170" spans="2:7" ht="12.75" outlineLevel="1" x14ac:dyDescent="0.2">
      <c r="B170" s="266" t="s">
        <v>429</v>
      </c>
      <c r="C170" s="261" t="s">
        <v>245</v>
      </c>
      <c r="D170" s="262" t="s">
        <v>54</v>
      </c>
      <c r="E170" s="268">
        <v>44412</v>
      </c>
      <c r="F170" s="263">
        <v>3</v>
      </c>
      <c r="G170" s="264">
        <v>18.329999999999998</v>
      </c>
    </row>
    <row r="171" spans="2:7" ht="12.75" outlineLevel="1" x14ac:dyDescent="0.2">
      <c r="B171" s="266" t="s">
        <v>429</v>
      </c>
      <c r="C171" s="261" t="s">
        <v>245</v>
      </c>
      <c r="D171" s="262" t="s">
        <v>54</v>
      </c>
      <c r="E171" s="268">
        <v>44413</v>
      </c>
      <c r="F171" s="263">
        <v>6</v>
      </c>
      <c r="G171" s="264">
        <v>36.659999999999997</v>
      </c>
    </row>
    <row r="172" spans="2:7" ht="12.75" outlineLevel="1" x14ac:dyDescent="0.2">
      <c r="B172" s="266" t="s">
        <v>429</v>
      </c>
      <c r="C172" s="261" t="s">
        <v>245</v>
      </c>
      <c r="D172" s="262" t="s">
        <v>54</v>
      </c>
      <c r="E172" s="268">
        <v>44413</v>
      </c>
      <c r="F172" s="263">
        <v>3</v>
      </c>
      <c r="G172" s="264">
        <v>18.329999999999998</v>
      </c>
    </row>
    <row r="173" spans="2:7" ht="12.75" outlineLevel="1" x14ac:dyDescent="0.2">
      <c r="B173" s="266" t="s">
        <v>429</v>
      </c>
      <c r="C173" s="261" t="s">
        <v>245</v>
      </c>
      <c r="D173" s="262" t="s">
        <v>54</v>
      </c>
      <c r="E173" s="268">
        <v>44414</v>
      </c>
      <c r="F173" s="263">
        <v>6</v>
      </c>
      <c r="G173" s="264">
        <v>36.659999999999997</v>
      </c>
    </row>
    <row r="174" spans="2:7" ht="12.75" outlineLevel="1" x14ac:dyDescent="0.2">
      <c r="B174" s="266" t="s">
        <v>429</v>
      </c>
      <c r="C174" s="261" t="s">
        <v>245</v>
      </c>
      <c r="D174" s="262" t="s">
        <v>54</v>
      </c>
      <c r="E174" s="268">
        <v>44414</v>
      </c>
      <c r="F174" s="263">
        <v>3</v>
      </c>
      <c r="G174" s="264">
        <v>18.329999999999998</v>
      </c>
    </row>
    <row r="175" spans="2:7" ht="12.75" outlineLevel="1" x14ac:dyDescent="0.2">
      <c r="B175" s="266" t="s">
        <v>429</v>
      </c>
      <c r="C175" s="261" t="s">
        <v>245</v>
      </c>
      <c r="D175" s="262" t="s">
        <v>54</v>
      </c>
      <c r="E175" s="268">
        <v>44428</v>
      </c>
      <c r="F175" s="263">
        <v>6</v>
      </c>
      <c r="G175" s="264">
        <v>36.659999999999997</v>
      </c>
    </row>
    <row r="176" spans="2:7" ht="12.75" outlineLevel="1" x14ac:dyDescent="0.2">
      <c r="B176" s="266" t="s">
        <v>429</v>
      </c>
      <c r="C176" s="261" t="s">
        <v>245</v>
      </c>
      <c r="D176" s="262" t="s">
        <v>54</v>
      </c>
      <c r="E176" s="268">
        <v>44428</v>
      </c>
      <c r="F176" s="263">
        <v>3</v>
      </c>
      <c r="G176" s="264">
        <v>18.329999999999998</v>
      </c>
    </row>
    <row r="177" spans="2:7" ht="12.75" outlineLevel="1" x14ac:dyDescent="0.2">
      <c r="B177" s="266" t="s">
        <v>429</v>
      </c>
      <c r="C177" s="261" t="s">
        <v>245</v>
      </c>
      <c r="D177" s="262" t="s">
        <v>54</v>
      </c>
      <c r="E177" s="268">
        <v>44431</v>
      </c>
      <c r="F177" s="263">
        <v>6</v>
      </c>
      <c r="G177" s="264">
        <v>36.659999999999997</v>
      </c>
    </row>
    <row r="178" spans="2:7" ht="12.75" outlineLevel="1" x14ac:dyDescent="0.2">
      <c r="B178" s="266" t="s">
        <v>429</v>
      </c>
      <c r="C178" s="261" t="s">
        <v>245</v>
      </c>
      <c r="D178" s="262" t="s">
        <v>54</v>
      </c>
      <c r="E178" s="268">
        <v>44431</v>
      </c>
      <c r="F178" s="263">
        <v>3</v>
      </c>
      <c r="G178" s="264">
        <v>18.329999999999998</v>
      </c>
    </row>
    <row r="179" spans="2:7" ht="12.75" outlineLevel="1" x14ac:dyDescent="0.2">
      <c r="B179" s="266" t="s">
        <v>429</v>
      </c>
      <c r="C179" s="261" t="s">
        <v>245</v>
      </c>
      <c r="D179" s="262" t="s">
        <v>54</v>
      </c>
      <c r="E179" s="268">
        <v>44432</v>
      </c>
      <c r="F179" s="263">
        <v>6</v>
      </c>
      <c r="G179" s="264">
        <v>36.659999999999997</v>
      </c>
    </row>
    <row r="180" spans="2:7" ht="12.75" outlineLevel="1" x14ac:dyDescent="0.2">
      <c r="B180" s="266" t="s">
        <v>429</v>
      </c>
      <c r="C180" s="261" t="s">
        <v>245</v>
      </c>
      <c r="D180" s="262" t="s">
        <v>54</v>
      </c>
      <c r="E180" s="268">
        <v>44432</v>
      </c>
      <c r="F180" s="263">
        <v>3</v>
      </c>
      <c r="G180" s="264">
        <v>18.329999999999998</v>
      </c>
    </row>
    <row r="181" spans="2:7" ht="12.75" outlineLevel="1" x14ac:dyDescent="0.2">
      <c r="B181" s="266" t="s">
        <v>429</v>
      </c>
      <c r="C181" s="261" t="s">
        <v>245</v>
      </c>
      <c r="D181" s="262" t="s">
        <v>54</v>
      </c>
      <c r="E181" s="268">
        <v>44439</v>
      </c>
      <c r="F181" s="263">
        <v>6</v>
      </c>
      <c r="G181" s="264">
        <v>36.659999999999997</v>
      </c>
    </row>
    <row r="182" spans="2:7" ht="12.75" outlineLevel="1" x14ac:dyDescent="0.2">
      <c r="B182" s="266" t="s">
        <v>429</v>
      </c>
      <c r="C182" s="261" t="s">
        <v>245</v>
      </c>
      <c r="D182" s="262" t="s">
        <v>54</v>
      </c>
      <c r="E182" s="268">
        <v>44439</v>
      </c>
      <c r="F182" s="263">
        <v>3</v>
      </c>
      <c r="G182" s="264">
        <v>18.329999999999998</v>
      </c>
    </row>
    <row r="183" spans="2:7" ht="12.75" outlineLevel="1" x14ac:dyDescent="0.2">
      <c r="B183" s="266" t="s">
        <v>427</v>
      </c>
      <c r="C183" s="261" t="s">
        <v>516</v>
      </c>
      <c r="D183" s="262" t="s">
        <v>54</v>
      </c>
      <c r="E183" s="268">
        <v>44426</v>
      </c>
      <c r="F183" s="263">
        <v>6</v>
      </c>
      <c r="G183" s="264">
        <v>49.98</v>
      </c>
    </row>
    <row r="184" spans="2:7" ht="12.75" outlineLevel="1" x14ac:dyDescent="0.2">
      <c r="B184" s="266" t="s">
        <v>427</v>
      </c>
      <c r="C184" s="261" t="s">
        <v>516</v>
      </c>
      <c r="D184" s="262" t="s">
        <v>54</v>
      </c>
      <c r="E184" s="268">
        <v>44426</v>
      </c>
      <c r="F184" s="263">
        <v>3</v>
      </c>
      <c r="G184" s="264">
        <v>24.99</v>
      </c>
    </row>
    <row r="185" spans="2:7" ht="12.75" outlineLevel="1" x14ac:dyDescent="0.2">
      <c r="B185" s="266" t="s">
        <v>427</v>
      </c>
      <c r="C185" s="261" t="s">
        <v>516</v>
      </c>
      <c r="D185" s="262" t="s">
        <v>54</v>
      </c>
      <c r="E185" s="268">
        <v>44427</v>
      </c>
      <c r="F185" s="263">
        <v>6</v>
      </c>
      <c r="G185" s="264">
        <v>49.98</v>
      </c>
    </row>
    <row r="186" spans="2:7" ht="12.75" outlineLevel="1" x14ac:dyDescent="0.2">
      <c r="B186" s="266" t="s">
        <v>427</v>
      </c>
      <c r="C186" s="261" t="s">
        <v>516</v>
      </c>
      <c r="D186" s="262" t="s">
        <v>54</v>
      </c>
      <c r="E186" s="268">
        <v>44427</v>
      </c>
      <c r="F186" s="263">
        <v>3</v>
      </c>
      <c r="G186" s="264">
        <v>24.99</v>
      </c>
    </row>
    <row r="187" spans="2:7" ht="12.75" outlineLevel="1" x14ac:dyDescent="0.2">
      <c r="B187" s="266" t="s">
        <v>427</v>
      </c>
      <c r="C187" s="261" t="s">
        <v>516</v>
      </c>
      <c r="D187" s="262" t="s">
        <v>54</v>
      </c>
      <c r="E187" s="268">
        <v>44428</v>
      </c>
      <c r="F187" s="263">
        <v>6</v>
      </c>
      <c r="G187" s="264">
        <v>49.98</v>
      </c>
    </row>
    <row r="188" spans="2:7" ht="12.75" outlineLevel="1" x14ac:dyDescent="0.2">
      <c r="B188" s="266" t="s">
        <v>427</v>
      </c>
      <c r="C188" s="261" t="s">
        <v>516</v>
      </c>
      <c r="D188" s="262" t="s">
        <v>54</v>
      </c>
      <c r="E188" s="268">
        <v>44428</v>
      </c>
      <c r="F188" s="263">
        <v>3</v>
      </c>
      <c r="G188" s="264">
        <v>24.99</v>
      </c>
    </row>
    <row r="189" spans="2:7" ht="12.75" outlineLevel="1" x14ac:dyDescent="0.2">
      <c r="B189" s="266" t="s">
        <v>427</v>
      </c>
      <c r="C189" s="261" t="s">
        <v>516</v>
      </c>
      <c r="D189" s="262" t="s">
        <v>54</v>
      </c>
      <c r="E189" s="268">
        <v>44431</v>
      </c>
      <c r="F189" s="263">
        <v>6</v>
      </c>
      <c r="G189" s="264">
        <v>49.98</v>
      </c>
    </row>
    <row r="190" spans="2:7" ht="12.75" outlineLevel="1" x14ac:dyDescent="0.2">
      <c r="B190" s="266" t="s">
        <v>427</v>
      </c>
      <c r="C190" s="261" t="s">
        <v>516</v>
      </c>
      <c r="D190" s="262" t="s">
        <v>54</v>
      </c>
      <c r="E190" s="268">
        <v>44431</v>
      </c>
      <c r="F190" s="263">
        <v>3</v>
      </c>
      <c r="G190" s="264">
        <v>24.99</v>
      </c>
    </row>
    <row r="191" spans="2:7" ht="12.75" outlineLevel="1" x14ac:dyDescent="0.2">
      <c r="B191" s="266" t="s">
        <v>427</v>
      </c>
      <c r="C191" s="261" t="s">
        <v>516</v>
      </c>
      <c r="D191" s="262" t="s">
        <v>54</v>
      </c>
      <c r="E191" s="268">
        <v>44432</v>
      </c>
      <c r="F191" s="263">
        <v>6</v>
      </c>
      <c r="G191" s="264">
        <v>49.98</v>
      </c>
    </row>
    <row r="192" spans="2:7" ht="12.75" outlineLevel="1" x14ac:dyDescent="0.2">
      <c r="B192" s="266" t="s">
        <v>427</v>
      </c>
      <c r="C192" s="261" t="s">
        <v>516</v>
      </c>
      <c r="D192" s="262" t="s">
        <v>54</v>
      </c>
      <c r="E192" s="268">
        <v>44432</v>
      </c>
      <c r="F192" s="263">
        <v>3</v>
      </c>
      <c r="G192" s="264">
        <v>24.99</v>
      </c>
    </row>
    <row r="193" spans="2:7" ht="12.75" outlineLevel="1" x14ac:dyDescent="0.2">
      <c r="B193" s="266" t="s">
        <v>428</v>
      </c>
      <c r="C193" s="261" t="s">
        <v>1350</v>
      </c>
      <c r="D193" s="262" t="s">
        <v>54</v>
      </c>
      <c r="E193" s="268">
        <v>44412</v>
      </c>
      <c r="F193" s="263">
        <v>6</v>
      </c>
      <c r="G193" s="264">
        <v>39.96</v>
      </c>
    </row>
    <row r="194" spans="2:7" ht="12.75" outlineLevel="1" x14ac:dyDescent="0.2">
      <c r="B194" s="266" t="s">
        <v>428</v>
      </c>
      <c r="C194" s="261" t="s">
        <v>1350</v>
      </c>
      <c r="D194" s="262" t="s">
        <v>54</v>
      </c>
      <c r="E194" s="268">
        <v>44412</v>
      </c>
      <c r="F194" s="263">
        <v>3</v>
      </c>
      <c r="G194" s="264">
        <v>19.98</v>
      </c>
    </row>
    <row r="195" spans="2:7" ht="12.75" outlineLevel="1" x14ac:dyDescent="0.2">
      <c r="B195" s="266" t="s">
        <v>428</v>
      </c>
      <c r="C195" s="261" t="s">
        <v>1350</v>
      </c>
      <c r="D195" s="262" t="s">
        <v>54</v>
      </c>
      <c r="E195" s="268">
        <v>44413</v>
      </c>
      <c r="F195" s="263">
        <v>6</v>
      </c>
      <c r="G195" s="264">
        <v>39.96</v>
      </c>
    </row>
    <row r="196" spans="2:7" ht="12.75" outlineLevel="1" x14ac:dyDescent="0.2">
      <c r="B196" s="266" t="s">
        <v>428</v>
      </c>
      <c r="C196" s="261" t="s">
        <v>1350</v>
      </c>
      <c r="D196" s="262" t="s">
        <v>54</v>
      </c>
      <c r="E196" s="268">
        <v>44413</v>
      </c>
      <c r="F196" s="263">
        <v>3</v>
      </c>
      <c r="G196" s="264">
        <v>19.98</v>
      </c>
    </row>
    <row r="197" spans="2:7" ht="12.75" outlineLevel="1" x14ac:dyDescent="0.2">
      <c r="B197" s="266" t="s">
        <v>428</v>
      </c>
      <c r="C197" s="261" t="s">
        <v>1350</v>
      </c>
      <c r="D197" s="262" t="s">
        <v>54</v>
      </c>
      <c r="E197" s="268">
        <v>44414</v>
      </c>
      <c r="F197" s="263">
        <v>6</v>
      </c>
      <c r="G197" s="264">
        <v>39.96</v>
      </c>
    </row>
    <row r="198" spans="2:7" ht="12.75" outlineLevel="1" x14ac:dyDescent="0.2">
      <c r="B198" s="266" t="s">
        <v>428</v>
      </c>
      <c r="C198" s="261" t="s">
        <v>1350</v>
      </c>
      <c r="D198" s="262" t="s">
        <v>54</v>
      </c>
      <c r="E198" s="268">
        <v>44414</v>
      </c>
      <c r="F198" s="263">
        <v>3</v>
      </c>
      <c r="G198" s="264">
        <v>19.98</v>
      </c>
    </row>
    <row r="199" spans="2:7" ht="12.75" outlineLevel="1" x14ac:dyDescent="0.2">
      <c r="B199" s="266" t="s">
        <v>428</v>
      </c>
      <c r="C199" s="261" t="s">
        <v>1350</v>
      </c>
      <c r="D199" s="262" t="s">
        <v>54</v>
      </c>
      <c r="E199" s="268">
        <v>44417</v>
      </c>
      <c r="F199" s="263">
        <v>6</v>
      </c>
      <c r="G199" s="264">
        <v>39.96</v>
      </c>
    </row>
    <row r="200" spans="2:7" ht="12.75" outlineLevel="1" x14ac:dyDescent="0.2">
      <c r="B200" s="266" t="s">
        <v>428</v>
      </c>
      <c r="C200" s="261" t="s">
        <v>1350</v>
      </c>
      <c r="D200" s="262" t="s">
        <v>54</v>
      </c>
      <c r="E200" s="268">
        <v>44417</v>
      </c>
      <c r="F200" s="263">
        <v>3</v>
      </c>
      <c r="G200" s="264">
        <v>19.98</v>
      </c>
    </row>
    <row r="201" spans="2:7" ht="12.75" outlineLevel="1" x14ac:dyDescent="0.2">
      <c r="B201" s="266" t="s">
        <v>428</v>
      </c>
      <c r="C201" s="261" t="s">
        <v>1350</v>
      </c>
      <c r="D201" s="262" t="s">
        <v>54</v>
      </c>
      <c r="E201" s="268">
        <v>44418</v>
      </c>
      <c r="F201" s="263">
        <v>6</v>
      </c>
      <c r="G201" s="264">
        <v>39.96</v>
      </c>
    </row>
    <row r="202" spans="2:7" ht="12.75" outlineLevel="1" x14ac:dyDescent="0.2">
      <c r="B202" s="266" t="s">
        <v>428</v>
      </c>
      <c r="C202" s="261" t="s">
        <v>1350</v>
      </c>
      <c r="D202" s="262" t="s">
        <v>54</v>
      </c>
      <c r="E202" s="268">
        <v>44418</v>
      </c>
      <c r="F202" s="263">
        <v>3</v>
      </c>
      <c r="G202" s="264">
        <v>19.98</v>
      </c>
    </row>
    <row r="203" spans="2:7" ht="12.75" outlineLevel="1" x14ac:dyDescent="0.2">
      <c r="B203" s="266" t="s">
        <v>428</v>
      </c>
      <c r="C203" s="261" t="s">
        <v>1350</v>
      </c>
      <c r="D203" s="262" t="s">
        <v>54</v>
      </c>
      <c r="E203" s="268">
        <v>44419</v>
      </c>
      <c r="F203" s="263">
        <v>6</v>
      </c>
      <c r="G203" s="264">
        <v>39.96</v>
      </c>
    </row>
    <row r="204" spans="2:7" ht="12.75" outlineLevel="1" x14ac:dyDescent="0.2">
      <c r="B204" s="266" t="s">
        <v>428</v>
      </c>
      <c r="C204" s="261" t="s">
        <v>1350</v>
      </c>
      <c r="D204" s="262" t="s">
        <v>54</v>
      </c>
      <c r="E204" s="268">
        <v>44419</v>
      </c>
      <c r="F204" s="263">
        <v>3</v>
      </c>
      <c r="G204" s="264">
        <v>19.98</v>
      </c>
    </row>
    <row r="205" spans="2:7" ht="12.75" outlineLevel="1" x14ac:dyDescent="0.2">
      <c r="B205" s="266" t="s">
        <v>428</v>
      </c>
      <c r="C205" s="261" t="s">
        <v>1350</v>
      </c>
      <c r="D205" s="262" t="s">
        <v>54</v>
      </c>
      <c r="E205" s="268">
        <v>44420</v>
      </c>
      <c r="F205" s="263">
        <v>6</v>
      </c>
      <c r="G205" s="264">
        <v>39.96</v>
      </c>
    </row>
    <row r="206" spans="2:7" ht="12.75" outlineLevel="1" x14ac:dyDescent="0.2">
      <c r="B206" s="266" t="s">
        <v>428</v>
      </c>
      <c r="C206" s="261" t="s">
        <v>1350</v>
      </c>
      <c r="D206" s="262" t="s">
        <v>54</v>
      </c>
      <c r="E206" s="268">
        <v>44420</v>
      </c>
      <c r="F206" s="263">
        <v>3</v>
      </c>
      <c r="G206" s="264">
        <v>19.98</v>
      </c>
    </row>
    <row r="207" spans="2:7" ht="12.75" outlineLevel="1" x14ac:dyDescent="0.2">
      <c r="B207" s="266" t="s">
        <v>428</v>
      </c>
      <c r="C207" s="261" t="s">
        <v>1350</v>
      </c>
      <c r="D207" s="262" t="s">
        <v>54</v>
      </c>
      <c r="E207" s="268">
        <v>44421</v>
      </c>
      <c r="F207" s="263">
        <v>6</v>
      </c>
      <c r="G207" s="264">
        <v>39.96</v>
      </c>
    </row>
    <row r="208" spans="2:7" ht="12.75" outlineLevel="1" x14ac:dyDescent="0.2">
      <c r="B208" s="266" t="s">
        <v>428</v>
      </c>
      <c r="C208" s="261" t="s">
        <v>1350</v>
      </c>
      <c r="D208" s="262" t="s">
        <v>54</v>
      </c>
      <c r="E208" s="268">
        <v>44421</v>
      </c>
      <c r="F208" s="263">
        <v>3</v>
      </c>
      <c r="G208" s="264">
        <v>19.98</v>
      </c>
    </row>
    <row r="209" spans="2:7" outlineLevel="1" x14ac:dyDescent="0.2">
      <c r="B209" s="266" t="s">
        <v>428</v>
      </c>
      <c r="C209" s="223" t="s">
        <v>108</v>
      </c>
      <c r="D209" s="224" t="s">
        <v>54</v>
      </c>
      <c r="E209" s="311">
        <v>44441</v>
      </c>
      <c r="F209" s="226">
        <v>6</v>
      </c>
      <c r="G209" s="227">
        <v>50</v>
      </c>
    </row>
    <row r="210" spans="2:7" outlineLevel="1" x14ac:dyDescent="0.2">
      <c r="B210" s="266" t="s">
        <v>428</v>
      </c>
      <c r="C210" s="223" t="s">
        <v>108</v>
      </c>
      <c r="D210" s="224" t="s">
        <v>54</v>
      </c>
      <c r="E210" s="311">
        <v>44441</v>
      </c>
      <c r="F210" s="226">
        <v>3</v>
      </c>
      <c r="G210" s="227">
        <v>25</v>
      </c>
    </row>
    <row r="211" spans="2:7" outlineLevel="1" x14ac:dyDescent="0.2">
      <c r="B211" s="266" t="s">
        <v>428</v>
      </c>
      <c r="C211" s="223" t="s">
        <v>108</v>
      </c>
      <c r="D211" s="224" t="s">
        <v>54</v>
      </c>
      <c r="E211" s="311">
        <v>44442</v>
      </c>
      <c r="F211" s="226">
        <v>6</v>
      </c>
      <c r="G211" s="227">
        <v>50</v>
      </c>
    </row>
    <row r="212" spans="2:7" outlineLevel="1" x14ac:dyDescent="0.2">
      <c r="B212" s="266" t="s">
        <v>428</v>
      </c>
      <c r="C212" s="223" t="s">
        <v>108</v>
      </c>
      <c r="D212" s="224" t="s">
        <v>54</v>
      </c>
      <c r="E212" s="311">
        <v>44442</v>
      </c>
      <c r="F212" s="226">
        <v>3</v>
      </c>
      <c r="G212" s="227">
        <v>25</v>
      </c>
    </row>
    <row r="213" spans="2:7" outlineLevel="1" x14ac:dyDescent="0.2">
      <c r="B213" s="266" t="s">
        <v>428</v>
      </c>
      <c r="C213" s="223" t="s">
        <v>108</v>
      </c>
      <c r="D213" s="224" t="s">
        <v>54</v>
      </c>
      <c r="E213" s="311">
        <v>44445</v>
      </c>
      <c r="F213" s="226">
        <v>6</v>
      </c>
      <c r="G213" s="227">
        <v>50</v>
      </c>
    </row>
    <row r="214" spans="2:7" outlineLevel="1" x14ac:dyDescent="0.2">
      <c r="B214" s="266" t="s">
        <v>428</v>
      </c>
      <c r="C214" s="223" t="s">
        <v>108</v>
      </c>
      <c r="D214" s="224" t="s">
        <v>54</v>
      </c>
      <c r="E214" s="311">
        <v>44445</v>
      </c>
      <c r="F214" s="226">
        <v>3</v>
      </c>
      <c r="G214" s="227">
        <v>25</v>
      </c>
    </row>
    <row r="215" spans="2:7" outlineLevel="1" x14ac:dyDescent="0.2">
      <c r="B215" s="266" t="s">
        <v>428</v>
      </c>
      <c r="C215" s="223" t="s">
        <v>108</v>
      </c>
      <c r="D215" s="224" t="s">
        <v>54</v>
      </c>
      <c r="E215" s="311">
        <v>44446</v>
      </c>
      <c r="F215" s="226">
        <v>6</v>
      </c>
      <c r="G215" s="227">
        <v>50</v>
      </c>
    </row>
    <row r="216" spans="2:7" outlineLevel="1" x14ac:dyDescent="0.2">
      <c r="B216" s="266" t="s">
        <v>428</v>
      </c>
      <c r="C216" s="223" t="s">
        <v>108</v>
      </c>
      <c r="D216" s="224" t="s">
        <v>54</v>
      </c>
      <c r="E216" s="311">
        <v>44446</v>
      </c>
      <c r="F216" s="226">
        <v>3</v>
      </c>
      <c r="G216" s="227">
        <v>25</v>
      </c>
    </row>
    <row r="217" spans="2:7" outlineLevel="1" x14ac:dyDescent="0.2">
      <c r="B217" s="266" t="s">
        <v>428</v>
      </c>
      <c r="C217" s="223" t="s">
        <v>108</v>
      </c>
      <c r="D217" s="224" t="s">
        <v>54</v>
      </c>
      <c r="E217" s="311">
        <v>44447</v>
      </c>
      <c r="F217" s="226">
        <v>6</v>
      </c>
      <c r="G217" s="227">
        <v>50</v>
      </c>
    </row>
    <row r="218" spans="2:7" outlineLevel="1" x14ac:dyDescent="0.2">
      <c r="B218" s="266" t="s">
        <v>428</v>
      </c>
      <c r="C218" s="223" t="s">
        <v>108</v>
      </c>
      <c r="D218" s="224" t="s">
        <v>54</v>
      </c>
      <c r="E218" s="311">
        <v>44447</v>
      </c>
      <c r="F218" s="226">
        <v>3</v>
      </c>
      <c r="G218" s="227">
        <v>25</v>
      </c>
    </row>
    <row r="219" spans="2:7" outlineLevel="1" x14ac:dyDescent="0.2">
      <c r="B219" s="266" t="s">
        <v>428</v>
      </c>
      <c r="C219" s="223" t="s">
        <v>108</v>
      </c>
      <c r="D219" s="224" t="s">
        <v>54</v>
      </c>
      <c r="E219" s="311">
        <v>44443</v>
      </c>
      <c r="F219" s="226">
        <v>9</v>
      </c>
      <c r="G219" s="227">
        <v>75</v>
      </c>
    </row>
    <row r="220" spans="2:7" outlineLevel="1" x14ac:dyDescent="0.2">
      <c r="B220" s="266" t="s">
        <v>429</v>
      </c>
      <c r="C220" s="223" t="s">
        <v>801</v>
      </c>
      <c r="D220" s="224" t="s">
        <v>54</v>
      </c>
      <c r="E220" s="311">
        <v>44440</v>
      </c>
      <c r="F220" s="226">
        <v>6</v>
      </c>
      <c r="G220" s="227">
        <v>39.96</v>
      </c>
    </row>
    <row r="221" spans="2:7" outlineLevel="1" x14ac:dyDescent="0.2">
      <c r="B221" s="266" t="s">
        <v>429</v>
      </c>
      <c r="C221" s="223" t="s">
        <v>801</v>
      </c>
      <c r="D221" s="224" t="s">
        <v>54</v>
      </c>
      <c r="E221" s="311">
        <v>44440</v>
      </c>
      <c r="F221" s="226">
        <v>3</v>
      </c>
      <c r="G221" s="227">
        <v>19.98</v>
      </c>
    </row>
    <row r="222" spans="2:7" outlineLevel="1" x14ac:dyDescent="0.2">
      <c r="B222" s="266" t="s">
        <v>429</v>
      </c>
      <c r="C222" s="223" t="s">
        <v>801</v>
      </c>
      <c r="D222" s="224" t="s">
        <v>54</v>
      </c>
      <c r="E222" s="311">
        <v>44441</v>
      </c>
      <c r="F222" s="226">
        <v>6</v>
      </c>
      <c r="G222" s="227">
        <v>39.96</v>
      </c>
    </row>
    <row r="223" spans="2:7" outlineLevel="1" x14ac:dyDescent="0.2">
      <c r="B223" s="266" t="s">
        <v>429</v>
      </c>
      <c r="C223" s="223" t="s">
        <v>801</v>
      </c>
      <c r="D223" s="224" t="s">
        <v>54</v>
      </c>
      <c r="E223" s="311">
        <v>44441</v>
      </c>
      <c r="F223" s="226">
        <v>3</v>
      </c>
      <c r="G223" s="227">
        <v>19.98</v>
      </c>
    </row>
    <row r="224" spans="2:7" outlineLevel="1" x14ac:dyDescent="0.2">
      <c r="B224" s="266" t="s">
        <v>429</v>
      </c>
      <c r="C224" s="223" t="s">
        <v>801</v>
      </c>
      <c r="D224" s="224" t="s">
        <v>54</v>
      </c>
      <c r="E224" s="311">
        <v>44442</v>
      </c>
      <c r="F224" s="226">
        <v>6</v>
      </c>
      <c r="G224" s="227">
        <v>39.96</v>
      </c>
    </row>
    <row r="225" spans="2:7" outlineLevel="1" x14ac:dyDescent="0.2">
      <c r="B225" s="266" t="s">
        <v>429</v>
      </c>
      <c r="C225" s="223" t="s">
        <v>801</v>
      </c>
      <c r="D225" s="224" t="s">
        <v>54</v>
      </c>
      <c r="E225" s="311">
        <v>44442</v>
      </c>
      <c r="F225" s="226">
        <v>3</v>
      </c>
      <c r="G225" s="227">
        <v>19.98</v>
      </c>
    </row>
    <row r="226" spans="2:7" outlineLevel="1" x14ac:dyDescent="0.2">
      <c r="B226" s="266" t="s">
        <v>429</v>
      </c>
      <c r="C226" s="223" t="s">
        <v>801</v>
      </c>
      <c r="D226" s="224" t="s">
        <v>54</v>
      </c>
      <c r="E226" s="311">
        <v>44445</v>
      </c>
      <c r="F226" s="226">
        <v>6</v>
      </c>
      <c r="G226" s="227">
        <v>39.96</v>
      </c>
    </row>
    <row r="227" spans="2:7" outlineLevel="1" x14ac:dyDescent="0.2">
      <c r="B227" s="266" t="s">
        <v>429</v>
      </c>
      <c r="C227" s="223" t="s">
        <v>801</v>
      </c>
      <c r="D227" s="224" t="s">
        <v>54</v>
      </c>
      <c r="E227" s="311">
        <v>44445</v>
      </c>
      <c r="F227" s="226">
        <v>3</v>
      </c>
      <c r="G227" s="227">
        <v>19.98</v>
      </c>
    </row>
    <row r="228" spans="2:7" outlineLevel="1" x14ac:dyDescent="0.2">
      <c r="B228" s="266" t="s">
        <v>429</v>
      </c>
      <c r="C228" s="223" t="s">
        <v>801</v>
      </c>
      <c r="D228" s="224" t="s">
        <v>54</v>
      </c>
      <c r="E228" s="311">
        <v>44446</v>
      </c>
      <c r="F228" s="226">
        <v>6</v>
      </c>
      <c r="G228" s="227">
        <v>39.96</v>
      </c>
    </row>
    <row r="229" spans="2:7" outlineLevel="1" x14ac:dyDescent="0.2">
      <c r="B229" s="266" t="s">
        <v>429</v>
      </c>
      <c r="C229" s="223" t="s">
        <v>801</v>
      </c>
      <c r="D229" s="224" t="s">
        <v>54</v>
      </c>
      <c r="E229" s="311">
        <v>44446</v>
      </c>
      <c r="F229" s="226">
        <v>3</v>
      </c>
      <c r="G229" s="227">
        <v>19.98</v>
      </c>
    </row>
    <row r="230" spans="2:7" outlineLevel="1" x14ac:dyDescent="0.2">
      <c r="B230" s="266" t="s">
        <v>429</v>
      </c>
      <c r="C230" s="223" t="s">
        <v>801</v>
      </c>
      <c r="D230" s="224" t="s">
        <v>54</v>
      </c>
      <c r="E230" s="311">
        <v>44447</v>
      </c>
      <c r="F230" s="226">
        <v>6</v>
      </c>
      <c r="G230" s="227">
        <v>39.96</v>
      </c>
    </row>
    <row r="231" spans="2:7" outlineLevel="1" x14ac:dyDescent="0.2">
      <c r="B231" s="266" t="s">
        <v>429</v>
      </c>
      <c r="C231" s="223" t="s">
        <v>801</v>
      </c>
      <c r="D231" s="224" t="s">
        <v>54</v>
      </c>
      <c r="E231" s="311">
        <v>44447</v>
      </c>
      <c r="F231" s="226">
        <v>3</v>
      </c>
      <c r="G231" s="227">
        <v>19.98</v>
      </c>
    </row>
    <row r="232" spans="2:7" outlineLevel="1" x14ac:dyDescent="0.2">
      <c r="B232" s="266" t="s">
        <v>429</v>
      </c>
      <c r="C232" s="223" t="s">
        <v>245</v>
      </c>
      <c r="D232" s="224" t="s">
        <v>54</v>
      </c>
      <c r="E232" s="311">
        <v>44440</v>
      </c>
      <c r="F232" s="226">
        <v>6</v>
      </c>
      <c r="G232" s="227">
        <v>36.659999999999997</v>
      </c>
    </row>
    <row r="233" spans="2:7" outlineLevel="1" x14ac:dyDescent="0.2">
      <c r="B233" s="266" t="s">
        <v>429</v>
      </c>
      <c r="C233" s="223" t="s">
        <v>245</v>
      </c>
      <c r="D233" s="224" t="s">
        <v>54</v>
      </c>
      <c r="E233" s="311">
        <v>44440</v>
      </c>
      <c r="F233" s="226">
        <v>3</v>
      </c>
      <c r="G233" s="227">
        <v>18.329999999999998</v>
      </c>
    </row>
    <row r="234" spans="2:7" outlineLevel="1" x14ac:dyDescent="0.2">
      <c r="B234" s="266" t="s">
        <v>429</v>
      </c>
      <c r="C234" s="223" t="s">
        <v>245</v>
      </c>
      <c r="D234" s="224" t="s">
        <v>54</v>
      </c>
      <c r="E234" s="311">
        <v>44441</v>
      </c>
      <c r="F234" s="226">
        <v>6</v>
      </c>
      <c r="G234" s="227">
        <v>36.659999999999997</v>
      </c>
    </row>
    <row r="235" spans="2:7" outlineLevel="1" x14ac:dyDescent="0.2">
      <c r="B235" s="266" t="s">
        <v>429</v>
      </c>
      <c r="C235" s="223" t="s">
        <v>245</v>
      </c>
      <c r="D235" s="224" t="s">
        <v>54</v>
      </c>
      <c r="E235" s="311">
        <v>44441</v>
      </c>
      <c r="F235" s="226">
        <v>3</v>
      </c>
      <c r="G235" s="227">
        <v>18.329999999999998</v>
      </c>
    </row>
    <row r="236" spans="2:7" outlineLevel="1" x14ac:dyDescent="0.2">
      <c r="B236" s="266" t="s">
        <v>429</v>
      </c>
      <c r="C236" s="223" t="s">
        <v>245</v>
      </c>
      <c r="D236" s="224" t="s">
        <v>54</v>
      </c>
      <c r="E236" s="311">
        <v>44442</v>
      </c>
      <c r="F236" s="226">
        <v>6</v>
      </c>
      <c r="G236" s="227">
        <v>36.659999999999997</v>
      </c>
    </row>
    <row r="237" spans="2:7" outlineLevel="1" x14ac:dyDescent="0.2">
      <c r="B237" s="266" t="s">
        <v>429</v>
      </c>
      <c r="C237" s="223" t="s">
        <v>245</v>
      </c>
      <c r="D237" s="224" t="s">
        <v>54</v>
      </c>
      <c r="E237" s="311">
        <v>44442</v>
      </c>
      <c r="F237" s="226">
        <v>3</v>
      </c>
      <c r="G237" s="227">
        <v>18.329999999999998</v>
      </c>
    </row>
    <row r="238" spans="2:7" outlineLevel="1" x14ac:dyDescent="0.2">
      <c r="B238" s="266" t="s">
        <v>429</v>
      </c>
      <c r="C238" s="223" t="s">
        <v>245</v>
      </c>
      <c r="D238" s="224" t="s">
        <v>54</v>
      </c>
      <c r="E238" s="311">
        <v>44445</v>
      </c>
      <c r="F238" s="226">
        <v>6</v>
      </c>
      <c r="G238" s="227">
        <v>36.659999999999997</v>
      </c>
    </row>
    <row r="239" spans="2:7" outlineLevel="1" x14ac:dyDescent="0.2">
      <c r="B239" s="266" t="s">
        <v>429</v>
      </c>
      <c r="C239" s="223" t="s">
        <v>245</v>
      </c>
      <c r="D239" s="224" t="s">
        <v>54</v>
      </c>
      <c r="E239" s="311">
        <v>44445</v>
      </c>
      <c r="F239" s="226">
        <v>3</v>
      </c>
      <c r="G239" s="227">
        <v>18.329999999999998</v>
      </c>
    </row>
    <row r="240" spans="2:7" outlineLevel="1" x14ac:dyDescent="0.2">
      <c r="B240" s="266" t="s">
        <v>429</v>
      </c>
      <c r="C240" s="223" t="s">
        <v>245</v>
      </c>
      <c r="D240" s="224" t="s">
        <v>54</v>
      </c>
      <c r="E240" s="311">
        <v>44446</v>
      </c>
      <c r="F240" s="226">
        <v>6</v>
      </c>
      <c r="G240" s="227">
        <v>36.659999999999997</v>
      </c>
    </row>
    <row r="241" spans="2:7" outlineLevel="1" x14ac:dyDescent="0.2">
      <c r="B241" s="266" t="s">
        <v>429</v>
      </c>
      <c r="C241" s="223" t="s">
        <v>245</v>
      </c>
      <c r="D241" s="224" t="s">
        <v>54</v>
      </c>
      <c r="E241" s="311">
        <v>44446</v>
      </c>
      <c r="F241" s="226">
        <v>3</v>
      </c>
      <c r="G241" s="227">
        <v>18.329999999999998</v>
      </c>
    </row>
    <row r="242" spans="2:7" outlineLevel="1" x14ac:dyDescent="0.2">
      <c r="B242" s="266" t="s">
        <v>429</v>
      </c>
      <c r="C242" s="223" t="s">
        <v>245</v>
      </c>
      <c r="D242" s="224" t="s">
        <v>54</v>
      </c>
      <c r="E242" s="311">
        <v>44447</v>
      </c>
      <c r="F242" s="226">
        <v>6</v>
      </c>
      <c r="G242" s="227">
        <v>36.659999999999997</v>
      </c>
    </row>
    <row r="243" spans="2:7" outlineLevel="1" x14ac:dyDescent="0.2">
      <c r="B243" s="266" t="s">
        <v>429</v>
      </c>
      <c r="C243" s="223" t="s">
        <v>245</v>
      </c>
      <c r="D243" s="224" t="s">
        <v>54</v>
      </c>
      <c r="E243" s="311">
        <v>44447</v>
      </c>
      <c r="F243" s="226">
        <v>3</v>
      </c>
      <c r="G243" s="227">
        <v>18.329999999999998</v>
      </c>
    </row>
    <row r="244" spans="2:7" ht="12.75" outlineLevel="1" x14ac:dyDescent="0.2">
      <c r="B244" s="266"/>
      <c r="C244" s="261"/>
      <c r="D244" s="255"/>
      <c r="E244" s="265"/>
      <c r="F244" s="256"/>
      <c r="G244" s="257"/>
    </row>
    <row r="245" spans="2:7" outlineLevel="1" x14ac:dyDescent="0.2"/>
    <row r="246" spans="2:7" ht="12.75" thickBot="1" x14ac:dyDescent="0.25">
      <c r="C246" s="16"/>
      <c r="D246" s="16"/>
      <c r="E246" s="16"/>
      <c r="F246" s="17">
        <f>+SUM(F85:F245)</f>
        <v>720</v>
      </c>
      <c r="G246" s="17">
        <f>+SUM(G85:G245)</f>
        <v>5301.9899999999943</v>
      </c>
    </row>
    <row r="247" spans="2:7" ht="12.75" thickTop="1" x14ac:dyDescent="0.2"/>
    <row r="249" spans="2:7" x14ac:dyDescent="0.2">
      <c r="C249" s="8" t="s">
        <v>722</v>
      </c>
    </row>
    <row r="251" spans="2:7" x14ac:dyDescent="0.2">
      <c r="C251" s="19" t="s">
        <v>81</v>
      </c>
      <c r="D251" s="20">
        <f>+G43-G79-G246</f>
        <v>23997.560000000005</v>
      </c>
    </row>
    <row r="252" spans="2:7" ht="12.75" thickBot="1" x14ac:dyDescent="0.25">
      <c r="D252" s="9"/>
      <c r="G252" s="3"/>
    </row>
    <row r="253" spans="2:7" ht="12.75" thickBot="1" x14ac:dyDescent="0.25">
      <c r="C253" s="19" t="s">
        <v>713</v>
      </c>
      <c r="D253" s="21">
        <f>+D251/G43</f>
        <v>0.76668614460468054</v>
      </c>
      <c r="G253" s="3"/>
    </row>
    <row r="254" spans="2:7" x14ac:dyDescent="0.2">
      <c r="G254" s="3"/>
    </row>
    <row r="255" spans="2:7" x14ac:dyDescent="0.2">
      <c r="C255" s="19" t="s">
        <v>84</v>
      </c>
      <c r="D255" s="20">
        <f>+RESUMEN!O99</f>
        <v>19511.671234966023</v>
      </c>
      <c r="G255" s="3"/>
    </row>
    <row r="256" spans="2:7" ht="12.75" thickBot="1" x14ac:dyDescent="0.25">
      <c r="D256" s="9"/>
    </row>
    <row r="257" spans="1:11" ht="12.75" thickBot="1" x14ac:dyDescent="0.25">
      <c r="C257" s="19" t="s">
        <v>716</v>
      </c>
      <c r="D257" s="83">
        <f>+RESUMEN!P99</f>
        <v>0.62336870889916074</v>
      </c>
    </row>
    <row r="258" spans="1:11" ht="12.75" thickBot="1" x14ac:dyDescent="0.25"/>
    <row r="259" spans="1:11" ht="12.75" thickBot="1" x14ac:dyDescent="0.25">
      <c r="C259" s="19" t="s">
        <v>719</v>
      </c>
      <c r="D259" s="86" t="str">
        <f>+IF(D257&gt;D24,"OK","REVISAR")</f>
        <v>OK</v>
      </c>
    </row>
    <row r="260" spans="1:11" x14ac:dyDescent="0.2">
      <c r="G260" s="3"/>
    </row>
    <row r="262" spans="1:11" x14ac:dyDescent="0.2">
      <c r="C262" s="8" t="s">
        <v>85</v>
      </c>
    </row>
    <row r="264" spans="1:11" x14ac:dyDescent="0.2">
      <c r="C264" s="10"/>
      <c r="D264" s="10"/>
      <c r="E264" s="10"/>
      <c r="F264" s="10"/>
      <c r="G264" s="11"/>
    </row>
    <row r="265" spans="1:11" x14ac:dyDescent="0.2">
      <c r="C265" s="10"/>
      <c r="D265" s="10"/>
      <c r="E265" s="10"/>
      <c r="F265" s="10"/>
      <c r="G265" s="11"/>
    </row>
    <row r="266" spans="1:11" x14ac:dyDescent="0.2">
      <c r="C266" s="10"/>
      <c r="D266" s="10"/>
      <c r="E266" s="10"/>
      <c r="F266" s="10"/>
      <c r="G266" s="11"/>
    </row>
    <row r="269" spans="1:11" x14ac:dyDescent="0.2">
      <c r="C269" s="12"/>
      <c r="D269" s="23" t="s">
        <v>427</v>
      </c>
      <c r="E269" s="23" t="s">
        <v>428</v>
      </c>
      <c r="F269" s="23" t="s">
        <v>429</v>
      </c>
    </row>
    <row r="270" spans="1:11" x14ac:dyDescent="0.2">
      <c r="C270" s="3" t="s">
        <v>8</v>
      </c>
      <c r="D270" s="22">
        <f>+SUMIF(B39:B42,$D$269,G39:G42)</f>
        <v>0</v>
      </c>
      <c r="E270" s="22">
        <f>+SUMIF(B39:B42,$E$269,G39:G42)</f>
        <v>31300.37</v>
      </c>
      <c r="F270" s="22">
        <f>+SUMIF(B39:B42,$F$269,G39:G42)</f>
        <v>0</v>
      </c>
    </row>
    <row r="271" spans="1:11" x14ac:dyDescent="0.2">
      <c r="C271" s="3" t="s">
        <v>1019</v>
      </c>
      <c r="D271" s="22">
        <f>-SUMIF(B49:B49,$D$269,G49:G49)</f>
        <v>0</v>
      </c>
      <c r="E271" s="22">
        <f>-SUMIF(B49:B78,$E$269,G49:G78)</f>
        <v>-2000.82</v>
      </c>
      <c r="F271" s="22">
        <f>-SUMIF(B49,$F$269,G49)</f>
        <v>0</v>
      </c>
    </row>
    <row r="272" spans="1:11" s="9" customFormat="1" x14ac:dyDescent="0.2">
      <c r="A272" s="3"/>
      <c r="B272" s="3"/>
      <c r="C272" s="3" t="s">
        <v>24</v>
      </c>
      <c r="D272" s="22">
        <f>-SUMIF(B85:B245,$D$269,G85:G245)</f>
        <v>-599.7600000000001</v>
      </c>
      <c r="E272" s="22">
        <f>-SUMIF(B85:B245,$E$269,G85:G245)</f>
        <v>-2488.8600000000006</v>
      </c>
      <c r="F272" s="22">
        <f>-SUMIF(B85:B245,$F$269,G85:G245)</f>
        <v>-2213.3700000000003</v>
      </c>
      <c r="H272" s="3"/>
      <c r="I272" s="3"/>
      <c r="J272" s="3"/>
      <c r="K272" s="3"/>
    </row>
    <row r="273" spans="1:11" s="9" customFormat="1" ht="12.75" thickBot="1" x14ac:dyDescent="0.25">
      <c r="A273" s="3"/>
      <c r="B273" s="3"/>
      <c r="C273" s="16" t="s">
        <v>1036</v>
      </c>
      <c r="D273" s="182">
        <f>SUM(D270:D272)</f>
        <v>-599.7600000000001</v>
      </c>
      <c r="E273" s="182">
        <f t="shared" ref="E273:F273" si="0">SUM(E270:E272)</f>
        <v>26810.69</v>
      </c>
      <c r="F273" s="182">
        <f t="shared" si="0"/>
        <v>-2213.3700000000003</v>
      </c>
      <c r="H273" s="3"/>
      <c r="I273" s="3"/>
      <c r="J273" s="3"/>
      <c r="K273" s="3"/>
    </row>
    <row r="274" spans="1:11" s="9" customFormat="1" ht="12.75" thickTop="1" x14ac:dyDescent="0.2">
      <c r="A274" s="3"/>
      <c r="B274" s="3"/>
      <c r="C274" s="3"/>
      <c r="D274" s="3"/>
      <c r="E274" s="3"/>
      <c r="F274" s="3"/>
      <c r="H274" s="3"/>
      <c r="I274" s="3"/>
      <c r="J274" s="3"/>
      <c r="K274" s="3"/>
    </row>
  </sheetData>
  <autoFilter ref="B84:G244" xr:uid="{00000000-0009-0000-0000-000063000000}"/>
  <conditionalFormatting sqref="D259">
    <cfRule type="containsText" dxfId="29" priority="1" operator="containsText" text="OK">
      <formula>NOT(ISERROR(SEARCH("OK",D259)))</formula>
    </cfRule>
    <cfRule type="cellIs" dxfId="28" priority="2" operator="greaterThan">
      <formula>#REF!</formula>
    </cfRule>
  </conditionalFormatting>
  <pageMargins left="0.11811023622047245" right="0.31496062992125984" top="0.74803149606299213" bottom="0.74803149606299213" header="0.31496062992125984" footer="0.31496062992125984"/>
  <pageSetup paperSize="9" scale="80" orientation="portrait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Hoja103">
    <tabColor theme="5" tint="0.59999389629810485"/>
  </sheetPr>
  <dimension ref="A1:K212"/>
  <sheetViews>
    <sheetView topLeftCell="A143" zoomScaleNormal="100" workbookViewId="0">
      <selection activeCell="E172" sqref="E172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291" t="s">
        <v>1348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1346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44377</v>
      </c>
      <c r="D18" s="14">
        <v>44427</v>
      </c>
      <c r="E18" s="87">
        <f>+D18-C18</f>
        <v>50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15114.28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 t="s">
        <v>428</v>
      </c>
      <c r="C39" s="269">
        <v>44385</v>
      </c>
      <c r="D39" s="19" t="s">
        <v>1349</v>
      </c>
      <c r="E39" s="3"/>
      <c r="F39" s="292" t="s">
        <v>1348</v>
      </c>
      <c r="G39" s="15">
        <v>5258.73</v>
      </c>
      <c r="H39" s="3"/>
      <c r="I39" s="3"/>
      <c r="J39" s="3"/>
      <c r="K39" s="3"/>
    </row>
    <row r="40" spans="2:11" s="9" customFormat="1" outlineLevel="1" x14ac:dyDescent="0.2">
      <c r="B40" s="19"/>
      <c r="C40" s="307" t="s">
        <v>1679</v>
      </c>
      <c r="D40" s="19"/>
      <c r="E40" s="3"/>
      <c r="F40" s="3"/>
      <c r="G40" s="15"/>
      <c r="H40" s="3"/>
      <c r="I40" s="3"/>
      <c r="J40" s="3"/>
      <c r="K40" s="3"/>
    </row>
    <row r="41" spans="2:11" s="9" customFormat="1" outlineLevel="1" x14ac:dyDescent="0.2">
      <c r="B41" s="19"/>
      <c r="C41" s="269"/>
      <c r="D41" s="19"/>
      <c r="E41" s="3"/>
      <c r="F41" s="3"/>
      <c r="G41" s="15"/>
      <c r="H41" s="3"/>
      <c r="I41" s="3"/>
      <c r="J41" s="3"/>
      <c r="K41" s="3"/>
    </row>
    <row r="42" spans="2:11" x14ac:dyDescent="0.2">
      <c r="C42" s="14"/>
      <c r="G42" s="15"/>
    </row>
    <row r="43" spans="2:11" ht="12.75" thickBot="1" x14ac:dyDescent="0.25">
      <c r="C43" s="16"/>
      <c r="D43" s="16"/>
      <c r="E43" s="16"/>
      <c r="F43" s="16"/>
      <c r="G43" s="17">
        <f>SUM(G39:G42)</f>
        <v>5258.73</v>
      </c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7" x14ac:dyDescent="0.2">
      <c r="B49" s="283"/>
      <c r="C49" s="285"/>
      <c r="D49" s="283"/>
      <c r="E49" s="283"/>
      <c r="F49" s="284"/>
      <c r="G49" s="283"/>
    </row>
    <row r="50" spans="2:7" x14ac:dyDescent="0.2">
      <c r="B50" s="283"/>
      <c r="C50" s="285"/>
      <c r="D50" s="283"/>
      <c r="E50" s="283"/>
      <c r="F50" s="284"/>
      <c r="G50" s="283"/>
    </row>
    <row r="51" spans="2:7" x14ac:dyDescent="0.2">
      <c r="B51" s="283"/>
      <c r="C51" s="285"/>
      <c r="D51" s="283"/>
      <c r="E51" s="283"/>
      <c r="F51" s="284"/>
      <c r="G51" s="283"/>
    </row>
    <row r="52" spans="2:7" outlineLevel="1" x14ac:dyDescent="0.2">
      <c r="B52" s="279"/>
      <c r="C52" s="280"/>
      <c r="D52" s="281"/>
      <c r="E52" s="281"/>
      <c r="F52" s="281"/>
      <c r="G52" s="282"/>
    </row>
    <row r="53" spans="2:7" ht="12.75" thickBot="1" x14ac:dyDescent="0.25">
      <c r="C53" s="16"/>
      <c r="D53" s="16"/>
      <c r="E53" s="16"/>
      <c r="F53" s="16"/>
      <c r="G53" s="17">
        <f>+SUM(G49:G52)</f>
        <v>0</v>
      </c>
    </row>
    <row r="54" spans="2:7" ht="12.75" thickTop="1" x14ac:dyDescent="0.2"/>
    <row r="56" spans="2:7" x14ac:dyDescent="0.2">
      <c r="C56" s="8" t="s">
        <v>24</v>
      </c>
    </row>
    <row r="58" spans="2:7" x14ac:dyDescent="0.2">
      <c r="B58" s="12" t="s">
        <v>1035</v>
      </c>
      <c r="C58" s="12" t="s">
        <v>25</v>
      </c>
      <c r="D58" s="12" t="s">
        <v>26</v>
      </c>
      <c r="E58" s="12" t="s">
        <v>27</v>
      </c>
      <c r="F58" s="12" t="s">
        <v>28</v>
      </c>
      <c r="G58" s="13" t="s">
        <v>29</v>
      </c>
    </row>
    <row r="59" spans="2:7" outlineLevel="1" x14ac:dyDescent="0.2">
      <c r="B59" s="266" t="s">
        <v>428</v>
      </c>
      <c r="C59" s="254" t="s">
        <v>1316</v>
      </c>
      <c r="D59" s="255" t="s">
        <v>31</v>
      </c>
      <c r="E59" s="265">
        <v>44377</v>
      </c>
      <c r="F59" s="256">
        <v>6</v>
      </c>
      <c r="G59" s="257">
        <v>53.28</v>
      </c>
    </row>
    <row r="60" spans="2:7" outlineLevel="1" x14ac:dyDescent="0.2">
      <c r="B60" s="266" t="s">
        <v>428</v>
      </c>
      <c r="C60" s="254" t="s">
        <v>1316</v>
      </c>
      <c r="D60" s="255" t="s">
        <v>31</v>
      </c>
      <c r="E60" s="265">
        <v>44377</v>
      </c>
      <c r="F60" s="256">
        <v>3</v>
      </c>
      <c r="G60" s="257">
        <v>26.64</v>
      </c>
    </row>
    <row r="61" spans="2:7" outlineLevel="1" x14ac:dyDescent="0.2">
      <c r="B61" s="266" t="s">
        <v>429</v>
      </c>
      <c r="C61" s="254" t="s">
        <v>118</v>
      </c>
      <c r="D61" s="255" t="s">
        <v>54</v>
      </c>
      <c r="E61" s="265">
        <v>44377</v>
      </c>
      <c r="F61" s="256">
        <v>6</v>
      </c>
      <c r="G61" s="257">
        <v>39.96</v>
      </c>
    </row>
    <row r="62" spans="2:7" outlineLevel="1" x14ac:dyDescent="0.2">
      <c r="B62" s="266" t="s">
        <v>429</v>
      </c>
      <c r="C62" s="254" t="s">
        <v>118</v>
      </c>
      <c r="D62" s="255" t="s">
        <v>54</v>
      </c>
      <c r="E62" s="265">
        <v>44377</v>
      </c>
      <c r="F62" s="256">
        <v>6</v>
      </c>
      <c r="G62" s="257">
        <v>39.96</v>
      </c>
    </row>
    <row r="63" spans="2:7" outlineLevel="1" x14ac:dyDescent="0.2">
      <c r="B63" s="266" t="s">
        <v>429</v>
      </c>
      <c r="C63" s="254" t="s">
        <v>798</v>
      </c>
      <c r="D63" s="255" t="s">
        <v>54</v>
      </c>
      <c r="E63" s="265">
        <v>44377</v>
      </c>
      <c r="F63" s="256">
        <v>6</v>
      </c>
      <c r="G63" s="257">
        <v>39.96</v>
      </c>
    </row>
    <row r="64" spans="2:7" outlineLevel="1" x14ac:dyDescent="0.2">
      <c r="B64" s="266" t="s">
        <v>429</v>
      </c>
      <c r="C64" s="254" t="s">
        <v>798</v>
      </c>
      <c r="D64" s="255" t="s">
        <v>54</v>
      </c>
      <c r="E64" s="265">
        <v>44377</v>
      </c>
      <c r="F64" s="256">
        <v>3</v>
      </c>
      <c r="G64" s="257">
        <v>19.98</v>
      </c>
    </row>
    <row r="65" spans="2:7" outlineLevel="1" x14ac:dyDescent="0.2">
      <c r="B65" s="266" t="s">
        <v>427</v>
      </c>
      <c r="C65" s="254" t="s">
        <v>1011</v>
      </c>
      <c r="D65" s="255" t="s">
        <v>31</v>
      </c>
      <c r="E65" s="265">
        <v>44411</v>
      </c>
      <c r="F65" s="256">
        <v>6</v>
      </c>
      <c r="G65" s="257">
        <v>49.98</v>
      </c>
    </row>
    <row r="66" spans="2:7" outlineLevel="1" x14ac:dyDescent="0.2">
      <c r="B66" s="266" t="s">
        <v>427</v>
      </c>
      <c r="C66" s="254" t="s">
        <v>1011</v>
      </c>
      <c r="D66" s="255" t="s">
        <v>31</v>
      </c>
      <c r="E66" s="265">
        <v>44411</v>
      </c>
      <c r="F66" s="256">
        <v>3</v>
      </c>
      <c r="G66" s="257">
        <v>24.99</v>
      </c>
    </row>
    <row r="67" spans="2:7" outlineLevel="1" x14ac:dyDescent="0.2">
      <c r="B67" s="266" t="s">
        <v>427</v>
      </c>
      <c r="C67" s="254" t="s">
        <v>1011</v>
      </c>
      <c r="D67" s="255" t="s">
        <v>31</v>
      </c>
      <c r="E67" s="265">
        <v>44412</v>
      </c>
      <c r="F67" s="256">
        <v>6</v>
      </c>
      <c r="G67" s="257">
        <v>49.98</v>
      </c>
    </row>
    <row r="68" spans="2:7" outlineLevel="1" x14ac:dyDescent="0.2">
      <c r="B68" s="266" t="s">
        <v>427</v>
      </c>
      <c r="C68" s="254" t="s">
        <v>1011</v>
      </c>
      <c r="D68" s="255" t="s">
        <v>31</v>
      </c>
      <c r="E68" s="265">
        <v>44412</v>
      </c>
      <c r="F68" s="256">
        <v>3</v>
      </c>
      <c r="G68" s="257">
        <v>24.99</v>
      </c>
    </row>
    <row r="69" spans="2:7" outlineLevel="1" x14ac:dyDescent="0.2">
      <c r="B69" s="266" t="s">
        <v>427</v>
      </c>
      <c r="C69" s="254" t="s">
        <v>1011</v>
      </c>
      <c r="D69" s="255" t="s">
        <v>31</v>
      </c>
      <c r="E69" s="265">
        <v>44413</v>
      </c>
      <c r="F69" s="256">
        <v>6</v>
      </c>
      <c r="G69" s="257">
        <v>49.98</v>
      </c>
    </row>
    <row r="70" spans="2:7" outlineLevel="1" x14ac:dyDescent="0.2">
      <c r="B70" s="266" t="s">
        <v>427</v>
      </c>
      <c r="C70" s="254" t="s">
        <v>1011</v>
      </c>
      <c r="D70" s="255" t="s">
        <v>31</v>
      </c>
      <c r="E70" s="265">
        <v>44413</v>
      </c>
      <c r="F70" s="256">
        <v>3</v>
      </c>
      <c r="G70" s="257">
        <v>24.99</v>
      </c>
    </row>
    <row r="71" spans="2:7" outlineLevel="1" x14ac:dyDescent="0.2">
      <c r="B71" s="266" t="s">
        <v>427</v>
      </c>
      <c r="C71" s="254" t="s">
        <v>1011</v>
      </c>
      <c r="D71" s="255" t="s">
        <v>31</v>
      </c>
      <c r="E71" s="265">
        <v>44414</v>
      </c>
      <c r="F71" s="256">
        <v>6</v>
      </c>
      <c r="G71" s="257">
        <v>49.98</v>
      </c>
    </row>
    <row r="72" spans="2:7" outlineLevel="1" x14ac:dyDescent="0.2">
      <c r="B72" s="266" t="s">
        <v>427</v>
      </c>
      <c r="C72" s="254" t="s">
        <v>1011</v>
      </c>
      <c r="D72" s="255" t="s">
        <v>31</v>
      </c>
      <c r="E72" s="265">
        <v>44414</v>
      </c>
      <c r="F72" s="256">
        <v>3</v>
      </c>
      <c r="G72" s="257">
        <v>24.99</v>
      </c>
    </row>
    <row r="73" spans="2:7" outlineLevel="1" x14ac:dyDescent="0.2">
      <c r="B73" s="266" t="s">
        <v>428</v>
      </c>
      <c r="C73" s="254" t="s">
        <v>1316</v>
      </c>
      <c r="D73" s="255" t="s">
        <v>31</v>
      </c>
      <c r="E73" s="265">
        <v>44424</v>
      </c>
      <c r="F73" s="256">
        <v>6</v>
      </c>
      <c r="G73" s="257">
        <v>53.28</v>
      </c>
    </row>
    <row r="74" spans="2:7" outlineLevel="1" x14ac:dyDescent="0.2">
      <c r="B74" s="266" t="s">
        <v>428</v>
      </c>
      <c r="C74" s="254" t="s">
        <v>1316</v>
      </c>
      <c r="D74" s="255" t="s">
        <v>31</v>
      </c>
      <c r="E74" s="265">
        <v>44424</v>
      </c>
      <c r="F74" s="256">
        <v>3</v>
      </c>
      <c r="G74" s="257">
        <v>26.64</v>
      </c>
    </row>
    <row r="75" spans="2:7" outlineLevel="1" x14ac:dyDescent="0.2">
      <c r="B75" s="266" t="s">
        <v>428</v>
      </c>
      <c r="C75" s="254" t="s">
        <v>1316</v>
      </c>
      <c r="D75" s="255" t="s">
        <v>31</v>
      </c>
      <c r="E75" s="265">
        <v>44425</v>
      </c>
      <c r="F75" s="256">
        <v>6</v>
      </c>
      <c r="G75" s="257">
        <v>53.28</v>
      </c>
    </row>
    <row r="76" spans="2:7" outlineLevel="1" x14ac:dyDescent="0.2">
      <c r="B76" s="266" t="s">
        <v>428</v>
      </c>
      <c r="C76" s="254" t="s">
        <v>1316</v>
      </c>
      <c r="D76" s="255" t="s">
        <v>31</v>
      </c>
      <c r="E76" s="265">
        <v>44425</v>
      </c>
      <c r="F76" s="256">
        <v>3</v>
      </c>
      <c r="G76" s="257">
        <v>26.64</v>
      </c>
    </row>
    <row r="77" spans="2:7" outlineLevel="1" x14ac:dyDescent="0.2">
      <c r="B77" s="266" t="s">
        <v>428</v>
      </c>
      <c r="C77" s="254" t="s">
        <v>1316</v>
      </c>
      <c r="D77" s="255" t="s">
        <v>31</v>
      </c>
      <c r="E77" s="265">
        <v>44426</v>
      </c>
      <c r="F77" s="256">
        <v>6</v>
      </c>
      <c r="G77" s="257">
        <v>53.28</v>
      </c>
    </row>
    <row r="78" spans="2:7" outlineLevel="1" x14ac:dyDescent="0.2">
      <c r="B78" s="266" t="s">
        <v>428</v>
      </c>
      <c r="C78" s="254" t="s">
        <v>1316</v>
      </c>
      <c r="D78" s="255" t="s">
        <v>31</v>
      </c>
      <c r="E78" s="265">
        <v>44426</v>
      </c>
      <c r="F78" s="256">
        <v>3</v>
      </c>
      <c r="G78" s="257">
        <v>26.64</v>
      </c>
    </row>
    <row r="79" spans="2:7" outlineLevel="1" x14ac:dyDescent="0.2">
      <c r="B79" s="266" t="s">
        <v>428</v>
      </c>
      <c r="C79" s="254" t="s">
        <v>1316</v>
      </c>
      <c r="D79" s="255" t="s">
        <v>31</v>
      </c>
      <c r="E79" s="265">
        <v>44427</v>
      </c>
      <c r="F79" s="256">
        <v>6</v>
      </c>
      <c r="G79" s="257">
        <v>53.28</v>
      </c>
    </row>
    <row r="80" spans="2:7" outlineLevel="1" x14ac:dyDescent="0.2">
      <c r="B80" s="266" t="s">
        <v>428</v>
      </c>
      <c r="C80" s="254" t="s">
        <v>1316</v>
      </c>
      <c r="D80" s="255" t="s">
        <v>31</v>
      </c>
      <c r="E80" s="265">
        <v>44427</v>
      </c>
      <c r="F80" s="256">
        <v>3</v>
      </c>
      <c r="G80" s="257">
        <v>26.64</v>
      </c>
    </row>
    <row r="81" spans="2:7" outlineLevel="1" x14ac:dyDescent="0.2">
      <c r="B81" s="266" t="s">
        <v>427</v>
      </c>
      <c r="C81" s="254" t="s">
        <v>891</v>
      </c>
      <c r="D81" s="255" t="s">
        <v>54</v>
      </c>
      <c r="E81" s="265">
        <v>44392</v>
      </c>
      <c r="F81" s="256">
        <v>6</v>
      </c>
      <c r="G81" s="257">
        <v>33.299999999999997</v>
      </c>
    </row>
    <row r="82" spans="2:7" outlineLevel="1" x14ac:dyDescent="0.2">
      <c r="B82" s="266" t="s">
        <v>427</v>
      </c>
      <c r="C82" s="254" t="s">
        <v>891</v>
      </c>
      <c r="D82" s="255" t="s">
        <v>54</v>
      </c>
      <c r="E82" s="265">
        <v>44392</v>
      </c>
      <c r="F82" s="256">
        <v>3</v>
      </c>
      <c r="G82" s="257">
        <v>16.649999999999999</v>
      </c>
    </row>
    <row r="83" spans="2:7" outlineLevel="1" x14ac:dyDescent="0.2">
      <c r="B83" s="266" t="s">
        <v>427</v>
      </c>
      <c r="C83" s="254" t="s">
        <v>891</v>
      </c>
      <c r="D83" s="255" t="s">
        <v>54</v>
      </c>
      <c r="E83" s="265">
        <v>44393</v>
      </c>
      <c r="F83" s="256">
        <v>6</v>
      </c>
      <c r="G83" s="257">
        <v>33.299999999999997</v>
      </c>
    </row>
    <row r="84" spans="2:7" outlineLevel="1" x14ac:dyDescent="0.2">
      <c r="B84" s="266" t="s">
        <v>427</v>
      </c>
      <c r="C84" s="254" t="s">
        <v>891</v>
      </c>
      <c r="D84" s="255" t="s">
        <v>54</v>
      </c>
      <c r="E84" s="265">
        <v>44393</v>
      </c>
      <c r="F84" s="256">
        <v>3</v>
      </c>
      <c r="G84" s="257">
        <v>16.649999999999999</v>
      </c>
    </row>
    <row r="85" spans="2:7" outlineLevel="1" x14ac:dyDescent="0.2">
      <c r="B85" s="266" t="s">
        <v>427</v>
      </c>
      <c r="C85" s="254" t="s">
        <v>891</v>
      </c>
      <c r="D85" s="255" t="s">
        <v>54</v>
      </c>
      <c r="E85" s="265">
        <v>44396</v>
      </c>
      <c r="F85" s="256">
        <v>6</v>
      </c>
      <c r="G85" s="257">
        <v>33.299999999999997</v>
      </c>
    </row>
    <row r="86" spans="2:7" outlineLevel="1" x14ac:dyDescent="0.2">
      <c r="B86" s="266" t="s">
        <v>427</v>
      </c>
      <c r="C86" s="254" t="s">
        <v>891</v>
      </c>
      <c r="D86" s="255" t="s">
        <v>54</v>
      </c>
      <c r="E86" s="265">
        <v>44396</v>
      </c>
      <c r="F86" s="256">
        <v>3</v>
      </c>
      <c r="G86" s="257">
        <v>16.649999999999999</v>
      </c>
    </row>
    <row r="87" spans="2:7" outlineLevel="1" x14ac:dyDescent="0.2">
      <c r="B87" s="266" t="s">
        <v>427</v>
      </c>
      <c r="C87" s="254" t="s">
        <v>891</v>
      </c>
      <c r="D87" s="255" t="s">
        <v>54</v>
      </c>
      <c r="E87" s="265">
        <v>44397</v>
      </c>
      <c r="F87" s="256">
        <v>6</v>
      </c>
      <c r="G87" s="257">
        <v>33.299999999999997</v>
      </c>
    </row>
    <row r="88" spans="2:7" outlineLevel="1" x14ac:dyDescent="0.2">
      <c r="B88" s="266" t="s">
        <v>427</v>
      </c>
      <c r="C88" s="254" t="s">
        <v>891</v>
      </c>
      <c r="D88" s="255" t="s">
        <v>54</v>
      </c>
      <c r="E88" s="265">
        <v>44397</v>
      </c>
      <c r="F88" s="256">
        <v>3</v>
      </c>
      <c r="G88" s="257">
        <v>16.649999999999999</v>
      </c>
    </row>
    <row r="89" spans="2:7" outlineLevel="1" x14ac:dyDescent="0.2">
      <c r="B89" s="266" t="s">
        <v>427</v>
      </c>
      <c r="C89" s="254" t="s">
        <v>891</v>
      </c>
      <c r="D89" s="255" t="s">
        <v>54</v>
      </c>
      <c r="E89" s="265">
        <v>44398</v>
      </c>
      <c r="F89" s="256">
        <v>6</v>
      </c>
      <c r="G89" s="257">
        <v>33.299999999999997</v>
      </c>
    </row>
    <row r="90" spans="2:7" outlineLevel="1" x14ac:dyDescent="0.2">
      <c r="B90" s="266" t="s">
        <v>427</v>
      </c>
      <c r="C90" s="254" t="s">
        <v>891</v>
      </c>
      <c r="D90" s="255" t="s">
        <v>54</v>
      </c>
      <c r="E90" s="265">
        <v>44398</v>
      </c>
      <c r="F90" s="256">
        <v>3</v>
      </c>
      <c r="G90" s="257">
        <v>16.649999999999999</v>
      </c>
    </row>
    <row r="91" spans="2:7" outlineLevel="1" x14ac:dyDescent="0.2">
      <c r="B91" s="266" t="s">
        <v>427</v>
      </c>
      <c r="C91" s="254" t="s">
        <v>891</v>
      </c>
      <c r="D91" s="255" t="s">
        <v>54</v>
      </c>
      <c r="E91" s="265">
        <v>44399</v>
      </c>
      <c r="F91" s="256">
        <v>6</v>
      </c>
      <c r="G91" s="257">
        <v>33.299999999999997</v>
      </c>
    </row>
    <row r="92" spans="2:7" outlineLevel="1" x14ac:dyDescent="0.2">
      <c r="B92" s="266" t="s">
        <v>427</v>
      </c>
      <c r="C92" s="254" t="s">
        <v>891</v>
      </c>
      <c r="D92" s="255" t="s">
        <v>54</v>
      </c>
      <c r="E92" s="265">
        <v>44399</v>
      </c>
      <c r="F92" s="256">
        <v>3</v>
      </c>
      <c r="G92" s="257">
        <v>16.649999999999999</v>
      </c>
    </row>
    <row r="93" spans="2:7" outlineLevel="1" x14ac:dyDescent="0.2">
      <c r="B93" s="266" t="s">
        <v>427</v>
      </c>
      <c r="C93" s="254" t="s">
        <v>891</v>
      </c>
      <c r="D93" s="255" t="s">
        <v>54</v>
      </c>
      <c r="E93" s="265">
        <v>44400</v>
      </c>
      <c r="F93" s="256">
        <v>6</v>
      </c>
      <c r="G93" s="257">
        <v>33.299999999999997</v>
      </c>
    </row>
    <row r="94" spans="2:7" outlineLevel="1" x14ac:dyDescent="0.2">
      <c r="B94" s="266" t="s">
        <v>427</v>
      </c>
      <c r="C94" s="254" t="s">
        <v>891</v>
      </c>
      <c r="D94" s="255" t="s">
        <v>54</v>
      </c>
      <c r="E94" s="265">
        <v>44400</v>
      </c>
      <c r="F94" s="256">
        <v>3</v>
      </c>
      <c r="G94" s="257">
        <v>16.649999999999999</v>
      </c>
    </row>
    <row r="95" spans="2:7" outlineLevel="1" x14ac:dyDescent="0.2">
      <c r="B95" s="266" t="s">
        <v>429</v>
      </c>
      <c r="C95" s="254" t="s">
        <v>118</v>
      </c>
      <c r="D95" s="255" t="s">
        <v>54</v>
      </c>
      <c r="E95" s="265">
        <v>44378</v>
      </c>
      <c r="F95" s="256">
        <v>6</v>
      </c>
      <c r="G95" s="257">
        <v>39.96</v>
      </c>
    </row>
    <row r="96" spans="2:7" outlineLevel="1" x14ac:dyDescent="0.2">
      <c r="B96" s="266" t="s">
        <v>429</v>
      </c>
      <c r="C96" s="254" t="s">
        <v>118</v>
      </c>
      <c r="D96" s="255" t="s">
        <v>54</v>
      </c>
      <c r="E96" s="265">
        <v>44378</v>
      </c>
      <c r="F96" s="256">
        <v>3</v>
      </c>
      <c r="G96" s="257">
        <v>19.98</v>
      </c>
    </row>
    <row r="97" spans="2:7" outlineLevel="1" x14ac:dyDescent="0.2">
      <c r="B97" s="266" t="s">
        <v>429</v>
      </c>
      <c r="C97" s="254" t="s">
        <v>118</v>
      </c>
      <c r="D97" s="255" t="s">
        <v>54</v>
      </c>
      <c r="E97" s="265">
        <v>44379</v>
      </c>
      <c r="F97" s="256">
        <v>6</v>
      </c>
      <c r="G97" s="257">
        <v>39.96</v>
      </c>
    </row>
    <row r="98" spans="2:7" outlineLevel="1" x14ac:dyDescent="0.2">
      <c r="B98" s="266" t="s">
        <v>429</v>
      </c>
      <c r="C98" s="254" t="s">
        <v>118</v>
      </c>
      <c r="D98" s="255" t="s">
        <v>54</v>
      </c>
      <c r="E98" s="265">
        <v>44379</v>
      </c>
      <c r="F98" s="256">
        <v>3</v>
      </c>
      <c r="G98" s="257">
        <v>19.98</v>
      </c>
    </row>
    <row r="99" spans="2:7" outlineLevel="1" x14ac:dyDescent="0.2">
      <c r="B99" s="266" t="s">
        <v>429</v>
      </c>
      <c r="C99" s="254" t="s">
        <v>118</v>
      </c>
      <c r="D99" s="255" t="s">
        <v>54</v>
      </c>
      <c r="E99" s="265">
        <v>44383</v>
      </c>
      <c r="F99" s="256">
        <v>6</v>
      </c>
      <c r="G99" s="257">
        <v>39.96</v>
      </c>
    </row>
    <row r="100" spans="2:7" outlineLevel="1" x14ac:dyDescent="0.2">
      <c r="B100" s="266" t="s">
        <v>429</v>
      </c>
      <c r="C100" s="254" t="s">
        <v>118</v>
      </c>
      <c r="D100" s="255" t="s">
        <v>54</v>
      </c>
      <c r="E100" s="265">
        <v>44383</v>
      </c>
      <c r="F100" s="256">
        <v>3</v>
      </c>
      <c r="G100" s="257">
        <v>19.98</v>
      </c>
    </row>
    <row r="101" spans="2:7" outlineLevel="1" x14ac:dyDescent="0.2">
      <c r="B101" s="266" t="s">
        <v>429</v>
      </c>
      <c r="C101" s="254" t="s">
        <v>118</v>
      </c>
      <c r="D101" s="255" t="s">
        <v>54</v>
      </c>
      <c r="E101" s="265">
        <v>44384</v>
      </c>
      <c r="F101" s="256">
        <v>6</v>
      </c>
      <c r="G101" s="257">
        <v>39.96</v>
      </c>
    </row>
    <row r="102" spans="2:7" outlineLevel="1" x14ac:dyDescent="0.2">
      <c r="B102" s="266" t="s">
        <v>429</v>
      </c>
      <c r="C102" s="254" t="s">
        <v>118</v>
      </c>
      <c r="D102" s="255" t="s">
        <v>54</v>
      </c>
      <c r="E102" s="265">
        <v>44384</v>
      </c>
      <c r="F102" s="256">
        <v>3</v>
      </c>
      <c r="G102" s="257">
        <v>19.98</v>
      </c>
    </row>
    <row r="103" spans="2:7" outlineLevel="1" x14ac:dyDescent="0.2">
      <c r="B103" s="266" t="s">
        <v>429</v>
      </c>
      <c r="C103" s="254" t="s">
        <v>118</v>
      </c>
      <c r="D103" s="255" t="s">
        <v>54</v>
      </c>
      <c r="E103" s="265">
        <v>44386</v>
      </c>
      <c r="F103" s="256">
        <v>6</v>
      </c>
      <c r="G103" s="257">
        <v>39.96</v>
      </c>
    </row>
    <row r="104" spans="2:7" outlineLevel="1" x14ac:dyDescent="0.2">
      <c r="B104" s="266" t="s">
        <v>429</v>
      </c>
      <c r="C104" s="254" t="s">
        <v>118</v>
      </c>
      <c r="D104" s="255" t="s">
        <v>54</v>
      </c>
      <c r="E104" s="265">
        <v>44386</v>
      </c>
      <c r="F104" s="256">
        <v>3</v>
      </c>
      <c r="G104" s="257">
        <v>19.98</v>
      </c>
    </row>
    <row r="105" spans="2:7" outlineLevel="1" x14ac:dyDescent="0.2">
      <c r="B105" s="266" t="s">
        <v>429</v>
      </c>
      <c r="C105" s="254" t="s">
        <v>118</v>
      </c>
      <c r="D105" s="255" t="s">
        <v>54</v>
      </c>
      <c r="E105" s="265">
        <v>44404</v>
      </c>
      <c r="F105" s="256">
        <v>6</v>
      </c>
      <c r="G105" s="257">
        <v>39.96</v>
      </c>
    </row>
    <row r="106" spans="2:7" outlineLevel="1" x14ac:dyDescent="0.2">
      <c r="B106" s="266" t="s">
        <v>429</v>
      </c>
      <c r="C106" s="254" t="s">
        <v>118</v>
      </c>
      <c r="D106" s="255" t="s">
        <v>54</v>
      </c>
      <c r="E106" s="265">
        <v>44404</v>
      </c>
      <c r="F106" s="256">
        <v>3</v>
      </c>
      <c r="G106" s="257">
        <v>19.98</v>
      </c>
    </row>
    <row r="107" spans="2:7" outlineLevel="1" x14ac:dyDescent="0.2">
      <c r="B107" s="266" t="s">
        <v>429</v>
      </c>
      <c r="C107" s="254" t="s">
        <v>118</v>
      </c>
      <c r="D107" s="255" t="s">
        <v>54</v>
      </c>
      <c r="E107" s="265">
        <v>44405</v>
      </c>
      <c r="F107" s="256">
        <v>6</v>
      </c>
      <c r="G107" s="257">
        <v>39.96</v>
      </c>
    </row>
    <row r="108" spans="2:7" outlineLevel="1" x14ac:dyDescent="0.2">
      <c r="B108" s="266" t="s">
        <v>429</v>
      </c>
      <c r="C108" s="254" t="s">
        <v>118</v>
      </c>
      <c r="D108" s="255" t="s">
        <v>54</v>
      </c>
      <c r="E108" s="265">
        <v>44405</v>
      </c>
      <c r="F108" s="256">
        <v>3</v>
      </c>
      <c r="G108" s="257">
        <v>19.98</v>
      </c>
    </row>
    <row r="109" spans="2:7" outlineLevel="1" x14ac:dyDescent="0.2">
      <c r="B109" s="266" t="s">
        <v>429</v>
      </c>
      <c r="C109" s="254" t="s">
        <v>118</v>
      </c>
      <c r="D109" s="255" t="s">
        <v>54</v>
      </c>
      <c r="E109" s="265">
        <v>44406</v>
      </c>
      <c r="F109" s="256">
        <v>6</v>
      </c>
      <c r="G109" s="257">
        <v>39.96</v>
      </c>
    </row>
    <row r="110" spans="2:7" outlineLevel="1" x14ac:dyDescent="0.2">
      <c r="B110" s="266" t="s">
        <v>429</v>
      </c>
      <c r="C110" s="254" t="s">
        <v>118</v>
      </c>
      <c r="D110" s="255" t="s">
        <v>54</v>
      </c>
      <c r="E110" s="265">
        <v>44406</v>
      </c>
      <c r="F110" s="256">
        <v>3</v>
      </c>
      <c r="G110" s="257">
        <v>19.98</v>
      </c>
    </row>
    <row r="111" spans="2:7" outlineLevel="1" x14ac:dyDescent="0.2">
      <c r="B111" s="266" t="s">
        <v>429</v>
      </c>
      <c r="C111" s="254" t="s">
        <v>118</v>
      </c>
      <c r="D111" s="255" t="s">
        <v>54</v>
      </c>
      <c r="E111" s="265">
        <v>44407</v>
      </c>
      <c r="F111" s="256">
        <v>6</v>
      </c>
      <c r="G111" s="257">
        <v>39.96</v>
      </c>
    </row>
    <row r="112" spans="2:7" outlineLevel="1" x14ac:dyDescent="0.2">
      <c r="B112" s="266" t="s">
        <v>429</v>
      </c>
      <c r="C112" s="254" t="s">
        <v>118</v>
      </c>
      <c r="D112" s="255" t="s">
        <v>54</v>
      </c>
      <c r="E112" s="265">
        <v>44407</v>
      </c>
      <c r="F112" s="256">
        <v>3</v>
      </c>
      <c r="G112" s="257">
        <v>19.98</v>
      </c>
    </row>
    <row r="113" spans="2:7" outlineLevel="1" x14ac:dyDescent="0.2">
      <c r="B113" s="266" t="s">
        <v>428</v>
      </c>
      <c r="C113" s="254" t="s">
        <v>1316</v>
      </c>
      <c r="D113" s="255" t="s">
        <v>31</v>
      </c>
      <c r="E113" s="265">
        <v>44378</v>
      </c>
      <c r="F113" s="256">
        <v>6</v>
      </c>
      <c r="G113" s="257">
        <v>53.28</v>
      </c>
    </row>
    <row r="114" spans="2:7" outlineLevel="1" x14ac:dyDescent="0.2">
      <c r="B114" s="266" t="s">
        <v>428</v>
      </c>
      <c r="C114" s="254" t="s">
        <v>1316</v>
      </c>
      <c r="D114" s="255" t="s">
        <v>31</v>
      </c>
      <c r="E114" s="265">
        <v>44378</v>
      </c>
      <c r="F114" s="256">
        <v>3</v>
      </c>
      <c r="G114" s="257">
        <v>26.64</v>
      </c>
    </row>
    <row r="115" spans="2:7" outlineLevel="1" x14ac:dyDescent="0.2">
      <c r="B115" s="266" t="s">
        <v>428</v>
      </c>
      <c r="C115" s="254" t="s">
        <v>1316</v>
      </c>
      <c r="D115" s="255" t="s">
        <v>31</v>
      </c>
      <c r="E115" s="265">
        <v>44379</v>
      </c>
      <c r="F115" s="256">
        <v>6</v>
      </c>
      <c r="G115" s="257">
        <v>53.28</v>
      </c>
    </row>
    <row r="116" spans="2:7" outlineLevel="1" x14ac:dyDescent="0.2">
      <c r="B116" s="266" t="s">
        <v>428</v>
      </c>
      <c r="C116" s="254" t="s">
        <v>1316</v>
      </c>
      <c r="D116" s="255" t="s">
        <v>31</v>
      </c>
      <c r="E116" s="265">
        <v>44379</v>
      </c>
      <c r="F116" s="256">
        <v>3</v>
      </c>
      <c r="G116" s="257">
        <v>26.64</v>
      </c>
    </row>
    <row r="117" spans="2:7" outlineLevel="1" x14ac:dyDescent="0.2">
      <c r="B117" s="266" t="s">
        <v>428</v>
      </c>
      <c r="C117" s="254" t="s">
        <v>1316</v>
      </c>
      <c r="D117" s="255" t="s">
        <v>31</v>
      </c>
      <c r="E117" s="265">
        <v>44382</v>
      </c>
      <c r="F117" s="256">
        <v>6</v>
      </c>
      <c r="G117" s="257">
        <v>53.28</v>
      </c>
    </row>
    <row r="118" spans="2:7" outlineLevel="1" x14ac:dyDescent="0.2">
      <c r="B118" s="266" t="s">
        <v>428</v>
      </c>
      <c r="C118" s="254" t="s">
        <v>1316</v>
      </c>
      <c r="D118" s="255" t="s">
        <v>31</v>
      </c>
      <c r="E118" s="265">
        <v>44382</v>
      </c>
      <c r="F118" s="256">
        <v>3</v>
      </c>
      <c r="G118" s="257">
        <v>26.64</v>
      </c>
    </row>
    <row r="119" spans="2:7" outlineLevel="1" x14ac:dyDescent="0.2">
      <c r="B119" s="266" t="s">
        <v>428</v>
      </c>
      <c r="C119" s="254" t="s">
        <v>1316</v>
      </c>
      <c r="D119" s="255" t="s">
        <v>31</v>
      </c>
      <c r="E119" s="265">
        <v>44383</v>
      </c>
      <c r="F119" s="256">
        <v>6</v>
      </c>
      <c r="G119" s="257">
        <v>53.28</v>
      </c>
    </row>
    <row r="120" spans="2:7" outlineLevel="1" x14ac:dyDescent="0.2">
      <c r="B120" s="266" t="s">
        <v>428</v>
      </c>
      <c r="C120" s="254" t="s">
        <v>1316</v>
      </c>
      <c r="D120" s="255" t="s">
        <v>31</v>
      </c>
      <c r="E120" s="265">
        <v>44383</v>
      </c>
      <c r="F120" s="256">
        <v>3</v>
      </c>
      <c r="G120" s="257">
        <v>26.64</v>
      </c>
    </row>
    <row r="121" spans="2:7" outlineLevel="1" x14ac:dyDescent="0.2">
      <c r="B121" s="266" t="s">
        <v>428</v>
      </c>
      <c r="C121" s="254" t="s">
        <v>1316</v>
      </c>
      <c r="D121" s="255" t="s">
        <v>31</v>
      </c>
      <c r="E121" s="265">
        <v>44384</v>
      </c>
      <c r="F121" s="256">
        <v>6</v>
      </c>
      <c r="G121" s="257">
        <v>53.28</v>
      </c>
    </row>
    <row r="122" spans="2:7" outlineLevel="1" x14ac:dyDescent="0.2">
      <c r="B122" s="266" t="s">
        <v>428</v>
      </c>
      <c r="C122" s="254" t="s">
        <v>1316</v>
      </c>
      <c r="D122" s="255" t="s">
        <v>31</v>
      </c>
      <c r="E122" s="265">
        <v>44384</v>
      </c>
      <c r="F122" s="256">
        <v>3</v>
      </c>
      <c r="G122" s="257">
        <v>26.64</v>
      </c>
    </row>
    <row r="123" spans="2:7" outlineLevel="1" x14ac:dyDescent="0.2">
      <c r="B123" s="266" t="s">
        <v>428</v>
      </c>
      <c r="C123" s="254" t="s">
        <v>1316</v>
      </c>
      <c r="D123" s="255" t="s">
        <v>31</v>
      </c>
      <c r="E123" s="265">
        <v>44385</v>
      </c>
      <c r="F123" s="256">
        <v>6</v>
      </c>
      <c r="G123" s="257">
        <v>53.28</v>
      </c>
    </row>
    <row r="124" spans="2:7" outlineLevel="1" x14ac:dyDescent="0.2">
      <c r="B124" s="266" t="s">
        <v>428</v>
      </c>
      <c r="C124" s="254" t="s">
        <v>1316</v>
      </c>
      <c r="D124" s="255" t="s">
        <v>31</v>
      </c>
      <c r="E124" s="265">
        <v>44385</v>
      </c>
      <c r="F124" s="256">
        <v>3</v>
      </c>
      <c r="G124" s="257">
        <v>26.64</v>
      </c>
    </row>
    <row r="125" spans="2:7" outlineLevel="1" x14ac:dyDescent="0.2">
      <c r="B125" s="266" t="s">
        <v>428</v>
      </c>
      <c r="C125" s="254" t="s">
        <v>1316</v>
      </c>
      <c r="D125" s="255" t="s">
        <v>31</v>
      </c>
      <c r="E125" s="265">
        <v>44386</v>
      </c>
      <c r="F125" s="256">
        <v>6</v>
      </c>
      <c r="G125" s="257">
        <v>53.28</v>
      </c>
    </row>
    <row r="126" spans="2:7" outlineLevel="1" x14ac:dyDescent="0.2">
      <c r="B126" s="266" t="s">
        <v>428</v>
      </c>
      <c r="C126" s="254" t="s">
        <v>1316</v>
      </c>
      <c r="D126" s="255" t="s">
        <v>31</v>
      </c>
      <c r="E126" s="265">
        <v>44386</v>
      </c>
      <c r="F126" s="256">
        <v>3</v>
      </c>
      <c r="G126" s="257">
        <v>26.64</v>
      </c>
    </row>
    <row r="127" spans="2:7" outlineLevel="1" x14ac:dyDescent="0.2">
      <c r="B127" s="266" t="s">
        <v>428</v>
      </c>
      <c r="C127" s="254" t="s">
        <v>1316</v>
      </c>
      <c r="D127" s="255" t="s">
        <v>31</v>
      </c>
      <c r="E127" s="265">
        <v>44389</v>
      </c>
      <c r="F127" s="256">
        <v>6</v>
      </c>
      <c r="G127" s="257">
        <v>53.28</v>
      </c>
    </row>
    <row r="128" spans="2:7" outlineLevel="1" x14ac:dyDescent="0.2">
      <c r="B128" s="266" t="s">
        <v>428</v>
      </c>
      <c r="C128" s="254" t="s">
        <v>1316</v>
      </c>
      <c r="D128" s="255" t="s">
        <v>31</v>
      </c>
      <c r="E128" s="265">
        <v>44389</v>
      </c>
      <c r="F128" s="256">
        <v>3</v>
      </c>
      <c r="G128" s="257">
        <v>26.64</v>
      </c>
    </row>
    <row r="129" spans="2:7" outlineLevel="1" x14ac:dyDescent="0.2">
      <c r="B129" s="266" t="s">
        <v>428</v>
      </c>
      <c r="C129" s="254" t="s">
        <v>1316</v>
      </c>
      <c r="D129" s="255" t="s">
        <v>31</v>
      </c>
      <c r="E129" s="265">
        <v>44390</v>
      </c>
      <c r="F129" s="256">
        <v>6</v>
      </c>
      <c r="G129" s="257">
        <v>53.28</v>
      </c>
    </row>
    <row r="130" spans="2:7" outlineLevel="1" x14ac:dyDescent="0.2">
      <c r="B130" s="266" t="s">
        <v>428</v>
      </c>
      <c r="C130" s="254" t="s">
        <v>1316</v>
      </c>
      <c r="D130" s="255" t="s">
        <v>31</v>
      </c>
      <c r="E130" s="265">
        <v>44390</v>
      </c>
      <c r="F130" s="256">
        <v>3</v>
      </c>
      <c r="G130" s="257">
        <v>26.64</v>
      </c>
    </row>
    <row r="131" spans="2:7" outlineLevel="1" x14ac:dyDescent="0.2">
      <c r="B131" s="266" t="s">
        <v>428</v>
      </c>
      <c r="C131" s="254" t="s">
        <v>1316</v>
      </c>
      <c r="D131" s="255" t="s">
        <v>31</v>
      </c>
      <c r="E131" s="265">
        <v>44391</v>
      </c>
      <c r="F131" s="256">
        <v>6</v>
      </c>
      <c r="G131" s="257">
        <v>53.28</v>
      </c>
    </row>
    <row r="132" spans="2:7" outlineLevel="1" x14ac:dyDescent="0.2">
      <c r="B132" s="266" t="s">
        <v>428</v>
      </c>
      <c r="C132" s="254" t="s">
        <v>1316</v>
      </c>
      <c r="D132" s="255" t="s">
        <v>31</v>
      </c>
      <c r="E132" s="265">
        <v>44391</v>
      </c>
      <c r="F132" s="256">
        <v>3</v>
      </c>
      <c r="G132" s="257">
        <v>26.64</v>
      </c>
    </row>
    <row r="133" spans="2:7" outlineLevel="1" x14ac:dyDescent="0.2">
      <c r="B133" s="266" t="s">
        <v>428</v>
      </c>
      <c r="C133" s="254" t="s">
        <v>1316</v>
      </c>
      <c r="D133" s="255" t="s">
        <v>31</v>
      </c>
      <c r="E133" s="265">
        <v>44392</v>
      </c>
      <c r="F133" s="256">
        <v>6</v>
      </c>
      <c r="G133" s="257">
        <v>53.28</v>
      </c>
    </row>
    <row r="134" spans="2:7" outlineLevel="1" x14ac:dyDescent="0.2">
      <c r="B134" s="266" t="s">
        <v>428</v>
      </c>
      <c r="C134" s="254" t="s">
        <v>1316</v>
      </c>
      <c r="D134" s="255" t="s">
        <v>31</v>
      </c>
      <c r="E134" s="265">
        <v>44392</v>
      </c>
      <c r="F134" s="256">
        <v>3</v>
      </c>
      <c r="G134" s="257">
        <v>26.64</v>
      </c>
    </row>
    <row r="135" spans="2:7" outlineLevel="1" x14ac:dyDescent="0.2">
      <c r="B135" s="266" t="s">
        <v>428</v>
      </c>
      <c r="C135" s="254" t="s">
        <v>1316</v>
      </c>
      <c r="D135" s="255" t="s">
        <v>31</v>
      </c>
      <c r="E135" s="265">
        <v>44393</v>
      </c>
      <c r="F135" s="256">
        <v>6</v>
      </c>
      <c r="G135" s="257">
        <v>53.28</v>
      </c>
    </row>
    <row r="136" spans="2:7" outlineLevel="1" x14ac:dyDescent="0.2">
      <c r="B136" s="266" t="s">
        <v>428</v>
      </c>
      <c r="C136" s="254" t="s">
        <v>1316</v>
      </c>
      <c r="D136" s="255" t="s">
        <v>31</v>
      </c>
      <c r="E136" s="265">
        <v>44393</v>
      </c>
      <c r="F136" s="256">
        <v>3</v>
      </c>
      <c r="G136" s="257">
        <v>26.64</v>
      </c>
    </row>
    <row r="137" spans="2:7" outlineLevel="1" x14ac:dyDescent="0.2">
      <c r="B137" s="266" t="s">
        <v>428</v>
      </c>
      <c r="C137" s="254" t="s">
        <v>1316</v>
      </c>
      <c r="D137" s="255" t="s">
        <v>31</v>
      </c>
      <c r="E137" s="265">
        <v>44396</v>
      </c>
      <c r="F137" s="256">
        <v>6</v>
      </c>
      <c r="G137" s="257">
        <v>53.28</v>
      </c>
    </row>
    <row r="138" spans="2:7" outlineLevel="1" x14ac:dyDescent="0.2">
      <c r="B138" s="266" t="s">
        <v>428</v>
      </c>
      <c r="C138" s="254" t="s">
        <v>1316</v>
      </c>
      <c r="D138" s="255" t="s">
        <v>31</v>
      </c>
      <c r="E138" s="265">
        <v>44396</v>
      </c>
      <c r="F138" s="256">
        <v>3</v>
      </c>
      <c r="G138" s="257">
        <v>26.64</v>
      </c>
    </row>
    <row r="139" spans="2:7" outlineLevel="1" x14ac:dyDescent="0.2">
      <c r="B139" s="266" t="s">
        <v>428</v>
      </c>
      <c r="C139" s="254" t="s">
        <v>1316</v>
      </c>
      <c r="D139" s="255" t="s">
        <v>31</v>
      </c>
      <c r="E139" s="265">
        <v>44397</v>
      </c>
      <c r="F139" s="256">
        <v>6</v>
      </c>
      <c r="G139" s="257">
        <v>53.28</v>
      </c>
    </row>
    <row r="140" spans="2:7" outlineLevel="1" x14ac:dyDescent="0.2">
      <c r="B140" s="266" t="s">
        <v>428</v>
      </c>
      <c r="C140" s="254" t="s">
        <v>1316</v>
      </c>
      <c r="D140" s="255" t="s">
        <v>31</v>
      </c>
      <c r="E140" s="265">
        <v>44397</v>
      </c>
      <c r="F140" s="256">
        <v>3</v>
      </c>
      <c r="G140" s="257">
        <v>26.64</v>
      </c>
    </row>
    <row r="141" spans="2:7" outlineLevel="1" x14ac:dyDescent="0.2">
      <c r="B141" s="266" t="s">
        <v>428</v>
      </c>
      <c r="C141" s="254" t="s">
        <v>1316</v>
      </c>
      <c r="D141" s="255" t="s">
        <v>31</v>
      </c>
      <c r="E141" s="265">
        <v>44398</v>
      </c>
      <c r="F141" s="256">
        <v>6</v>
      </c>
      <c r="G141" s="257">
        <v>53.28</v>
      </c>
    </row>
    <row r="142" spans="2:7" outlineLevel="1" x14ac:dyDescent="0.2">
      <c r="B142" s="266" t="s">
        <v>428</v>
      </c>
      <c r="C142" s="254" t="s">
        <v>1316</v>
      </c>
      <c r="D142" s="255" t="s">
        <v>31</v>
      </c>
      <c r="E142" s="265">
        <v>44398</v>
      </c>
      <c r="F142" s="256">
        <v>3</v>
      </c>
      <c r="G142" s="257">
        <v>26.64</v>
      </c>
    </row>
    <row r="143" spans="2:7" outlineLevel="1" x14ac:dyDescent="0.2">
      <c r="B143" s="266" t="s">
        <v>428</v>
      </c>
      <c r="C143" s="254" t="s">
        <v>1316</v>
      </c>
      <c r="D143" s="255" t="s">
        <v>31</v>
      </c>
      <c r="E143" s="265">
        <v>44399</v>
      </c>
      <c r="F143" s="256">
        <v>6</v>
      </c>
      <c r="G143" s="257">
        <v>53.28</v>
      </c>
    </row>
    <row r="144" spans="2:7" outlineLevel="1" x14ac:dyDescent="0.2">
      <c r="B144" s="266" t="s">
        <v>428</v>
      </c>
      <c r="C144" s="254" t="s">
        <v>1316</v>
      </c>
      <c r="D144" s="255" t="s">
        <v>31</v>
      </c>
      <c r="E144" s="265">
        <v>44399</v>
      </c>
      <c r="F144" s="256">
        <v>3</v>
      </c>
      <c r="G144" s="257">
        <v>26.64</v>
      </c>
    </row>
    <row r="145" spans="2:7" outlineLevel="1" x14ac:dyDescent="0.2">
      <c r="B145" s="266" t="s">
        <v>428</v>
      </c>
      <c r="C145" s="254" t="s">
        <v>1316</v>
      </c>
      <c r="D145" s="255" t="s">
        <v>31</v>
      </c>
      <c r="E145" s="265">
        <v>44400</v>
      </c>
      <c r="F145" s="256">
        <v>6</v>
      </c>
      <c r="G145" s="257">
        <v>53.28</v>
      </c>
    </row>
    <row r="146" spans="2:7" outlineLevel="1" x14ac:dyDescent="0.2">
      <c r="B146" s="266" t="s">
        <v>428</v>
      </c>
      <c r="C146" s="254" t="s">
        <v>1316</v>
      </c>
      <c r="D146" s="255" t="s">
        <v>31</v>
      </c>
      <c r="E146" s="265">
        <v>44400</v>
      </c>
      <c r="F146" s="256">
        <v>3</v>
      </c>
      <c r="G146" s="257">
        <v>26.64</v>
      </c>
    </row>
    <row r="147" spans="2:7" outlineLevel="1" x14ac:dyDescent="0.2">
      <c r="B147" s="266" t="s">
        <v>428</v>
      </c>
      <c r="C147" s="254" t="s">
        <v>1316</v>
      </c>
      <c r="D147" s="255" t="s">
        <v>31</v>
      </c>
      <c r="E147" s="265">
        <v>44403</v>
      </c>
      <c r="F147" s="256">
        <v>6</v>
      </c>
      <c r="G147" s="257">
        <v>53.28</v>
      </c>
    </row>
    <row r="148" spans="2:7" outlineLevel="1" x14ac:dyDescent="0.2">
      <c r="B148" s="266" t="s">
        <v>428</v>
      </c>
      <c r="C148" s="254" t="s">
        <v>1316</v>
      </c>
      <c r="D148" s="255" t="s">
        <v>31</v>
      </c>
      <c r="E148" s="265">
        <v>44403</v>
      </c>
      <c r="F148" s="256">
        <v>3</v>
      </c>
      <c r="G148" s="257">
        <v>26.64</v>
      </c>
    </row>
    <row r="149" spans="2:7" outlineLevel="1" x14ac:dyDescent="0.2">
      <c r="B149" s="266" t="s">
        <v>428</v>
      </c>
      <c r="C149" s="254" t="s">
        <v>1316</v>
      </c>
      <c r="D149" s="255" t="s">
        <v>31</v>
      </c>
      <c r="E149" s="265">
        <v>44404</v>
      </c>
      <c r="F149" s="256">
        <v>6</v>
      </c>
      <c r="G149" s="257">
        <v>53.28</v>
      </c>
    </row>
    <row r="150" spans="2:7" outlineLevel="1" x14ac:dyDescent="0.2">
      <c r="B150" s="266" t="s">
        <v>428</v>
      </c>
      <c r="C150" s="254" t="s">
        <v>1316</v>
      </c>
      <c r="D150" s="255" t="s">
        <v>31</v>
      </c>
      <c r="E150" s="265">
        <v>44404</v>
      </c>
      <c r="F150" s="256">
        <v>3</v>
      </c>
      <c r="G150" s="257">
        <v>26.64</v>
      </c>
    </row>
    <row r="151" spans="2:7" outlineLevel="1" x14ac:dyDescent="0.2">
      <c r="B151" s="266" t="s">
        <v>428</v>
      </c>
      <c r="C151" s="254" t="s">
        <v>1316</v>
      </c>
      <c r="D151" s="255" t="s">
        <v>31</v>
      </c>
      <c r="E151" s="265">
        <v>44405</v>
      </c>
      <c r="F151" s="256">
        <v>6</v>
      </c>
      <c r="G151" s="257">
        <v>53.28</v>
      </c>
    </row>
    <row r="152" spans="2:7" outlineLevel="1" x14ac:dyDescent="0.2">
      <c r="B152" s="266" t="s">
        <v>428</v>
      </c>
      <c r="C152" s="254" t="s">
        <v>1316</v>
      </c>
      <c r="D152" s="255" t="s">
        <v>31</v>
      </c>
      <c r="E152" s="265">
        <v>44405</v>
      </c>
      <c r="F152" s="256">
        <v>3</v>
      </c>
      <c r="G152" s="257">
        <v>26.64</v>
      </c>
    </row>
    <row r="153" spans="2:7" outlineLevel="1" x14ac:dyDescent="0.2">
      <c r="B153" s="266" t="s">
        <v>428</v>
      </c>
      <c r="C153" s="254" t="s">
        <v>1316</v>
      </c>
      <c r="D153" s="255" t="s">
        <v>31</v>
      </c>
      <c r="E153" s="265">
        <v>44406</v>
      </c>
      <c r="F153" s="256">
        <v>6</v>
      </c>
      <c r="G153" s="257">
        <v>53.28</v>
      </c>
    </row>
    <row r="154" spans="2:7" outlineLevel="1" x14ac:dyDescent="0.2">
      <c r="B154" s="266" t="s">
        <v>428</v>
      </c>
      <c r="C154" s="254" t="s">
        <v>1316</v>
      </c>
      <c r="D154" s="255" t="s">
        <v>31</v>
      </c>
      <c r="E154" s="265">
        <v>44406</v>
      </c>
      <c r="F154" s="256">
        <v>3</v>
      </c>
      <c r="G154" s="257">
        <v>26.64</v>
      </c>
    </row>
    <row r="155" spans="2:7" outlineLevel="1" x14ac:dyDescent="0.2">
      <c r="B155" s="266" t="s">
        <v>428</v>
      </c>
      <c r="C155" s="254" t="s">
        <v>1316</v>
      </c>
      <c r="D155" s="255" t="s">
        <v>31</v>
      </c>
      <c r="E155" s="265">
        <v>44407</v>
      </c>
      <c r="F155" s="256">
        <v>6</v>
      </c>
      <c r="G155" s="257">
        <v>53.28</v>
      </c>
    </row>
    <row r="156" spans="2:7" outlineLevel="1" x14ac:dyDescent="0.2">
      <c r="B156" s="266" t="s">
        <v>428</v>
      </c>
      <c r="C156" s="254" t="s">
        <v>1316</v>
      </c>
      <c r="D156" s="255" t="s">
        <v>31</v>
      </c>
      <c r="E156" s="265">
        <v>44407</v>
      </c>
      <c r="F156" s="256">
        <v>3</v>
      </c>
      <c r="G156" s="257">
        <v>26.64</v>
      </c>
    </row>
    <row r="157" spans="2:7" outlineLevel="1" x14ac:dyDescent="0.2">
      <c r="B157" s="266" t="s">
        <v>427</v>
      </c>
      <c r="C157" s="223" t="s">
        <v>1011</v>
      </c>
      <c r="D157" s="224" t="s">
        <v>31</v>
      </c>
      <c r="E157" s="311">
        <v>44411</v>
      </c>
      <c r="F157" s="226">
        <v>6</v>
      </c>
      <c r="G157" s="227">
        <v>49.98</v>
      </c>
    </row>
    <row r="158" spans="2:7" outlineLevel="1" x14ac:dyDescent="0.2">
      <c r="B158" s="266" t="s">
        <v>427</v>
      </c>
      <c r="C158" s="223" t="s">
        <v>1011</v>
      </c>
      <c r="D158" s="224" t="s">
        <v>31</v>
      </c>
      <c r="E158" s="311">
        <v>44411</v>
      </c>
      <c r="F158" s="226">
        <v>3</v>
      </c>
      <c r="G158" s="227">
        <v>24.99</v>
      </c>
    </row>
    <row r="159" spans="2:7" outlineLevel="1" x14ac:dyDescent="0.2">
      <c r="B159" s="266" t="s">
        <v>427</v>
      </c>
      <c r="C159" s="223" t="s">
        <v>1011</v>
      </c>
      <c r="D159" s="224" t="s">
        <v>31</v>
      </c>
      <c r="E159" s="311">
        <v>44412</v>
      </c>
      <c r="F159" s="226">
        <v>6</v>
      </c>
      <c r="G159" s="227">
        <v>49.98</v>
      </c>
    </row>
    <row r="160" spans="2:7" outlineLevel="1" x14ac:dyDescent="0.2">
      <c r="B160" s="266" t="s">
        <v>427</v>
      </c>
      <c r="C160" s="223" t="s">
        <v>1011</v>
      </c>
      <c r="D160" s="224" t="s">
        <v>31</v>
      </c>
      <c r="E160" s="311">
        <v>44412</v>
      </c>
      <c r="F160" s="226">
        <v>3</v>
      </c>
      <c r="G160" s="227">
        <v>24.99</v>
      </c>
    </row>
    <row r="161" spans="2:7" outlineLevel="1" x14ac:dyDescent="0.2">
      <c r="B161" s="266" t="s">
        <v>427</v>
      </c>
      <c r="C161" s="223" t="s">
        <v>1011</v>
      </c>
      <c r="D161" s="224" t="s">
        <v>31</v>
      </c>
      <c r="E161" s="311">
        <v>44413</v>
      </c>
      <c r="F161" s="226">
        <v>6</v>
      </c>
      <c r="G161" s="227">
        <v>49.98</v>
      </c>
    </row>
    <row r="162" spans="2:7" outlineLevel="1" x14ac:dyDescent="0.2">
      <c r="B162" s="266" t="s">
        <v>427</v>
      </c>
      <c r="C162" s="223" t="s">
        <v>1011</v>
      </c>
      <c r="D162" s="224" t="s">
        <v>31</v>
      </c>
      <c r="E162" s="311">
        <v>44413</v>
      </c>
      <c r="F162" s="226">
        <v>3</v>
      </c>
      <c r="G162" s="227">
        <v>24.99</v>
      </c>
    </row>
    <row r="163" spans="2:7" outlineLevel="1" x14ac:dyDescent="0.2">
      <c r="B163" s="266" t="s">
        <v>427</v>
      </c>
      <c r="C163" s="223" t="s">
        <v>1011</v>
      </c>
      <c r="D163" s="224" t="s">
        <v>31</v>
      </c>
      <c r="E163" s="311">
        <v>44414</v>
      </c>
      <c r="F163" s="226">
        <v>6</v>
      </c>
      <c r="G163" s="227">
        <v>49.98</v>
      </c>
    </row>
    <row r="164" spans="2:7" outlineLevel="1" x14ac:dyDescent="0.2">
      <c r="B164" s="266" t="s">
        <v>427</v>
      </c>
      <c r="C164" s="223" t="s">
        <v>1011</v>
      </c>
      <c r="D164" s="224" t="s">
        <v>31</v>
      </c>
      <c r="E164" s="311">
        <v>44414</v>
      </c>
      <c r="F164" s="226">
        <v>3</v>
      </c>
      <c r="G164" s="227">
        <v>24.99</v>
      </c>
    </row>
    <row r="165" spans="2:7" outlineLevel="1" x14ac:dyDescent="0.2">
      <c r="B165" s="266" t="s">
        <v>428</v>
      </c>
      <c r="C165" s="223" t="s">
        <v>1316</v>
      </c>
      <c r="D165" s="224" t="s">
        <v>31</v>
      </c>
      <c r="E165" s="311">
        <v>44424</v>
      </c>
      <c r="F165" s="226">
        <v>6</v>
      </c>
      <c r="G165" s="227">
        <v>53.28</v>
      </c>
    </row>
    <row r="166" spans="2:7" outlineLevel="1" x14ac:dyDescent="0.2">
      <c r="B166" s="266" t="s">
        <v>428</v>
      </c>
      <c r="C166" s="223" t="s">
        <v>1316</v>
      </c>
      <c r="D166" s="224" t="s">
        <v>31</v>
      </c>
      <c r="E166" s="311">
        <v>44424</v>
      </c>
      <c r="F166" s="226">
        <v>3</v>
      </c>
      <c r="G166" s="227">
        <v>26.64</v>
      </c>
    </row>
    <row r="167" spans="2:7" outlineLevel="1" x14ac:dyDescent="0.2">
      <c r="B167" s="266" t="s">
        <v>428</v>
      </c>
      <c r="C167" s="223" t="s">
        <v>1316</v>
      </c>
      <c r="D167" s="224" t="s">
        <v>31</v>
      </c>
      <c r="E167" s="311">
        <v>44425</v>
      </c>
      <c r="F167" s="226">
        <v>6</v>
      </c>
      <c r="G167" s="227">
        <v>53.28</v>
      </c>
    </row>
    <row r="168" spans="2:7" outlineLevel="1" x14ac:dyDescent="0.2">
      <c r="B168" s="266" t="s">
        <v>428</v>
      </c>
      <c r="C168" s="223" t="s">
        <v>1316</v>
      </c>
      <c r="D168" s="224" t="s">
        <v>31</v>
      </c>
      <c r="E168" s="311">
        <v>44425</v>
      </c>
      <c r="F168" s="226">
        <v>3</v>
      </c>
      <c r="G168" s="227">
        <v>26.64</v>
      </c>
    </row>
    <row r="169" spans="2:7" outlineLevel="1" x14ac:dyDescent="0.2">
      <c r="B169" s="266" t="s">
        <v>428</v>
      </c>
      <c r="C169" s="223" t="s">
        <v>1316</v>
      </c>
      <c r="D169" s="224" t="s">
        <v>31</v>
      </c>
      <c r="E169" s="311">
        <v>44426</v>
      </c>
      <c r="F169" s="226">
        <v>6</v>
      </c>
      <c r="G169" s="227">
        <v>53.28</v>
      </c>
    </row>
    <row r="170" spans="2:7" outlineLevel="1" x14ac:dyDescent="0.2">
      <c r="B170" s="266" t="s">
        <v>428</v>
      </c>
      <c r="C170" s="223" t="s">
        <v>1316</v>
      </c>
      <c r="D170" s="224" t="s">
        <v>31</v>
      </c>
      <c r="E170" s="311">
        <v>44426</v>
      </c>
      <c r="F170" s="226">
        <v>3</v>
      </c>
      <c r="G170" s="227">
        <v>26.64</v>
      </c>
    </row>
    <row r="171" spans="2:7" outlineLevel="1" x14ac:dyDescent="0.2">
      <c r="B171" s="266" t="s">
        <v>428</v>
      </c>
      <c r="C171" s="223" t="s">
        <v>1316</v>
      </c>
      <c r="D171" s="224" t="s">
        <v>31</v>
      </c>
      <c r="E171" s="311">
        <v>44427</v>
      </c>
      <c r="F171" s="226">
        <v>6</v>
      </c>
      <c r="G171" s="227">
        <v>53.28</v>
      </c>
    </row>
    <row r="172" spans="2:7" outlineLevel="1" x14ac:dyDescent="0.2">
      <c r="B172" s="266" t="s">
        <v>428</v>
      </c>
      <c r="C172" s="223" t="s">
        <v>1316</v>
      </c>
      <c r="D172" s="224" t="s">
        <v>31</v>
      </c>
      <c r="E172" s="311">
        <v>44427</v>
      </c>
      <c r="F172" s="226">
        <v>3</v>
      </c>
      <c r="G172" s="227">
        <v>26.64</v>
      </c>
    </row>
    <row r="173" spans="2:7" outlineLevel="1" x14ac:dyDescent="0.2">
      <c r="B173" s="266" t="s">
        <v>429</v>
      </c>
      <c r="C173" s="223" t="s">
        <v>118</v>
      </c>
      <c r="D173" s="224" t="s">
        <v>54</v>
      </c>
      <c r="E173" s="311">
        <v>44411</v>
      </c>
      <c r="F173" s="226">
        <v>6</v>
      </c>
      <c r="G173" s="227">
        <v>39.96</v>
      </c>
    </row>
    <row r="174" spans="2:7" outlineLevel="1" x14ac:dyDescent="0.2">
      <c r="B174" s="266" t="s">
        <v>429</v>
      </c>
      <c r="C174" s="223" t="s">
        <v>118</v>
      </c>
      <c r="D174" s="224" t="s">
        <v>54</v>
      </c>
      <c r="E174" s="311">
        <v>44411</v>
      </c>
      <c r="F174" s="226">
        <v>3</v>
      </c>
      <c r="G174" s="227">
        <v>19.98</v>
      </c>
    </row>
    <row r="175" spans="2:7" outlineLevel="1" x14ac:dyDescent="0.2">
      <c r="B175" s="266" t="s">
        <v>429</v>
      </c>
      <c r="C175" s="223" t="s">
        <v>118</v>
      </c>
      <c r="D175" s="224" t="s">
        <v>54</v>
      </c>
      <c r="E175" s="311">
        <v>44412</v>
      </c>
      <c r="F175" s="226">
        <v>6</v>
      </c>
      <c r="G175" s="227">
        <v>39.96</v>
      </c>
    </row>
    <row r="176" spans="2:7" outlineLevel="1" x14ac:dyDescent="0.2">
      <c r="B176" s="266" t="s">
        <v>429</v>
      </c>
      <c r="C176" s="223" t="s">
        <v>118</v>
      </c>
      <c r="D176" s="224" t="s">
        <v>54</v>
      </c>
      <c r="E176" s="311">
        <v>44412</v>
      </c>
      <c r="F176" s="226">
        <v>3</v>
      </c>
      <c r="G176" s="227">
        <v>19.98</v>
      </c>
    </row>
    <row r="177" spans="2:7" outlineLevel="1" x14ac:dyDescent="0.2">
      <c r="B177" s="266" t="s">
        <v>429</v>
      </c>
      <c r="C177" s="223" t="s">
        <v>118</v>
      </c>
      <c r="D177" s="224" t="s">
        <v>54</v>
      </c>
      <c r="E177" s="311">
        <v>44413</v>
      </c>
      <c r="F177" s="226">
        <v>6</v>
      </c>
      <c r="G177" s="227">
        <v>39.96</v>
      </c>
    </row>
    <row r="178" spans="2:7" outlineLevel="1" x14ac:dyDescent="0.2">
      <c r="B178" s="266" t="s">
        <v>429</v>
      </c>
      <c r="C178" s="223" t="s">
        <v>118</v>
      </c>
      <c r="D178" s="224" t="s">
        <v>54</v>
      </c>
      <c r="E178" s="311">
        <v>44413</v>
      </c>
      <c r="F178" s="226">
        <v>3</v>
      </c>
      <c r="G178" s="227">
        <v>19.98</v>
      </c>
    </row>
    <row r="179" spans="2:7" outlineLevel="1" x14ac:dyDescent="0.2">
      <c r="B179" s="266" t="s">
        <v>429</v>
      </c>
      <c r="C179" s="223" t="s">
        <v>118</v>
      </c>
      <c r="D179" s="224" t="s">
        <v>54</v>
      </c>
      <c r="E179" s="311">
        <v>44414</v>
      </c>
      <c r="F179" s="226">
        <v>6</v>
      </c>
      <c r="G179" s="227">
        <v>39.96</v>
      </c>
    </row>
    <row r="180" spans="2:7" outlineLevel="1" x14ac:dyDescent="0.2">
      <c r="B180" s="266" t="s">
        <v>429</v>
      </c>
      <c r="C180" s="223" t="s">
        <v>118</v>
      </c>
      <c r="D180" s="224" t="s">
        <v>54</v>
      </c>
      <c r="E180" s="311">
        <v>44414</v>
      </c>
      <c r="F180" s="226">
        <v>3</v>
      </c>
      <c r="G180" s="227">
        <v>19.98</v>
      </c>
    </row>
    <row r="181" spans="2:7" outlineLevel="1" x14ac:dyDescent="0.2">
      <c r="B181" s="266"/>
      <c r="C181" s="254"/>
      <c r="D181" s="255"/>
      <c r="E181" s="265"/>
      <c r="F181" s="256"/>
      <c r="G181" s="257"/>
    </row>
    <row r="182" spans="2:7" ht="12.75" outlineLevel="1" x14ac:dyDescent="0.2">
      <c r="B182" s="266"/>
      <c r="C182" s="261"/>
      <c r="D182" s="262"/>
      <c r="E182" s="268"/>
      <c r="F182" s="263"/>
      <c r="G182" s="264"/>
    </row>
    <row r="183" spans="2:7" outlineLevel="1" x14ac:dyDescent="0.2"/>
    <row r="184" spans="2:7" ht="12.75" thickBot="1" x14ac:dyDescent="0.25">
      <c r="C184" s="16"/>
      <c r="D184" s="16"/>
      <c r="E184" s="16"/>
      <c r="F184" s="17">
        <f>+SUM(F59:F183)</f>
        <v>552</v>
      </c>
      <c r="G184" s="17">
        <f>+SUM(G59:G183)</f>
        <v>4346.01</v>
      </c>
    </row>
    <row r="185" spans="2:7" ht="12.75" thickTop="1" x14ac:dyDescent="0.2"/>
    <row r="187" spans="2:7" x14ac:dyDescent="0.2">
      <c r="C187" s="8" t="s">
        <v>722</v>
      </c>
    </row>
    <row r="189" spans="2:7" x14ac:dyDescent="0.2">
      <c r="C189" s="19" t="s">
        <v>81</v>
      </c>
      <c r="D189" s="20">
        <f>+G43-G53-G184</f>
        <v>912.71999999999935</v>
      </c>
    </row>
    <row r="190" spans="2:7" ht="12.75" thickBot="1" x14ac:dyDescent="0.25">
      <c r="D190" s="9"/>
      <c r="G190" s="3"/>
    </row>
    <row r="191" spans="2:7" ht="12.75" thickBot="1" x14ac:dyDescent="0.25">
      <c r="C191" s="19" t="s">
        <v>713</v>
      </c>
      <c r="D191" s="21">
        <f>+D189/G43</f>
        <v>0.17356281839911908</v>
      </c>
      <c r="G191" s="3"/>
    </row>
    <row r="192" spans="2:7" x14ac:dyDescent="0.2">
      <c r="G192" s="3"/>
    </row>
    <row r="193" spans="3:7" x14ac:dyDescent="0.2">
      <c r="C193" s="19" t="s">
        <v>84</v>
      </c>
      <c r="D193" s="20">
        <f>+RESUMEN!O100</f>
        <v>159.05230133231089</v>
      </c>
      <c r="G193" s="3"/>
    </row>
    <row r="194" spans="3:7" ht="12.75" thickBot="1" x14ac:dyDescent="0.25">
      <c r="D194" s="9"/>
    </row>
    <row r="195" spans="3:7" ht="12.75" thickBot="1" x14ac:dyDescent="0.25">
      <c r="C195" s="19" t="s">
        <v>716</v>
      </c>
      <c r="D195" s="83">
        <f>+RESUMEN!P100</f>
        <v>3.0245382693599197E-2</v>
      </c>
    </row>
    <row r="196" spans="3:7" ht="12.75" thickBot="1" x14ac:dyDescent="0.25"/>
    <row r="197" spans="3:7" ht="12.75" thickBot="1" x14ac:dyDescent="0.25">
      <c r="C197" s="19" t="s">
        <v>719</v>
      </c>
      <c r="D197" s="86" t="str">
        <f>+IF(D195&gt;D24,"OK","REVISAR")</f>
        <v>REVISAR</v>
      </c>
    </row>
    <row r="198" spans="3:7" x14ac:dyDescent="0.2">
      <c r="G198" s="3"/>
    </row>
    <row r="200" spans="3:7" x14ac:dyDescent="0.2">
      <c r="C200" s="8" t="s">
        <v>85</v>
      </c>
    </row>
    <row r="202" spans="3:7" x14ac:dyDescent="0.2">
      <c r="C202" s="10"/>
      <c r="D202" s="10"/>
      <c r="E202" s="10"/>
      <c r="F202" s="10"/>
      <c r="G202" s="11"/>
    </row>
    <row r="203" spans="3:7" x14ac:dyDescent="0.2">
      <c r="C203" s="10"/>
      <c r="D203" s="10"/>
      <c r="E203" s="10"/>
      <c r="F203" s="10"/>
      <c r="G203" s="11"/>
    </row>
    <row r="204" spans="3:7" x14ac:dyDescent="0.2">
      <c r="C204" s="10"/>
      <c r="D204" s="10"/>
      <c r="E204" s="10"/>
      <c r="F204" s="10"/>
      <c r="G204" s="11"/>
    </row>
    <row r="207" spans="3:7" x14ac:dyDescent="0.2">
      <c r="C207" s="12"/>
      <c r="D207" s="23" t="s">
        <v>427</v>
      </c>
      <c r="E207" s="23" t="s">
        <v>428</v>
      </c>
      <c r="F207" s="23" t="s">
        <v>429</v>
      </c>
    </row>
    <row r="208" spans="3:7" x14ac:dyDescent="0.2">
      <c r="C208" s="3" t="s">
        <v>8</v>
      </c>
      <c r="D208" s="22">
        <f>+SUMIF(B39:B42,$D$207,G39:G42)</f>
        <v>0</v>
      </c>
      <c r="E208" s="22">
        <f>+SUMIF(B39:B42,$E$207,G39:G42)</f>
        <v>5258.73</v>
      </c>
      <c r="F208" s="22">
        <f>+SUMIF(B39:B42,$F$207,G39:G42)</f>
        <v>0</v>
      </c>
    </row>
    <row r="209" spans="1:11" x14ac:dyDescent="0.2">
      <c r="C209" s="3" t="s">
        <v>1019</v>
      </c>
      <c r="D209" s="22">
        <f>-SUMIF(B52,$D$207,G52)</f>
        <v>0</v>
      </c>
      <c r="E209" s="22">
        <f>-SUMIF(B52,$E$207,G52)</f>
        <v>0</v>
      </c>
      <c r="F209" s="22">
        <f>-SUMIF(B52,$F$207,G52)</f>
        <v>0</v>
      </c>
    </row>
    <row r="210" spans="1:11" s="9" customFormat="1" x14ac:dyDescent="0.2">
      <c r="A210" s="3"/>
      <c r="B210" s="3"/>
      <c r="C210" s="3" t="s">
        <v>24</v>
      </c>
      <c r="D210" s="22">
        <f>-SUMIF(B59:B183,$D$207,G59:G183)</f>
        <v>-949.40999999999985</v>
      </c>
      <c r="E210" s="22">
        <f>-SUMIF(B59:B183,$E$207,G59:G183)</f>
        <v>-2477.5200000000009</v>
      </c>
      <c r="F210" s="22">
        <f>-SUMIF(B59:B183,$F$207,G59:G183)</f>
        <v>-919.08000000000038</v>
      </c>
      <c r="H210" s="3"/>
      <c r="I210" s="3"/>
      <c r="J210" s="3"/>
      <c r="K210" s="3"/>
    </row>
    <row r="211" spans="1:11" s="9" customFormat="1" ht="12.75" thickBot="1" x14ac:dyDescent="0.25">
      <c r="A211" s="3"/>
      <c r="B211" s="3"/>
      <c r="C211" s="16" t="s">
        <v>1036</v>
      </c>
      <c r="D211" s="182">
        <f>SUM(D208:D210)</f>
        <v>-949.40999999999985</v>
      </c>
      <c r="E211" s="182">
        <f t="shared" ref="E211:F211" si="0">SUM(E208:E210)</f>
        <v>2781.2099999999987</v>
      </c>
      <c r="F211" s="182">
        <f t="shared" si="0"/>
        <v>-919.08000000000038</v>
      </c>
      <c r="H211" s="3"/>
      <c r="I211" s="3"/>
      <c r="J211" s="3"/>
      <c r="K211" s="3"/>
    </row>
    <row r="212" spans="1:11" s="9" customFormat="1" ht="12.75" thickTop="1" x14ac:dyDescent="0.2">
      <c r="A212" s="3"/>
      <c r="B212" s="3"/>
      <c r="C212" s="3"/>
      <c r="D212" s="3"/>
      <c r="E212" s="3"/>
      <c r="F212" s="3"/>
      <c r="H212" s="3"/>
      <c r="I212" s="3"/>
      <c r="J212" s="3"/>
      <c r="K212" s="3"/>
    </row>
  </sheetData>
  <autoFilter ref="B58:G182" xr:uid="{00000000-0009-0000-0000-000064000000}"/>
  <conditionalFormatting sqref="D197">
    <cfRule type="containsText" dxfId="27" priority="1" operator="containsText" text="OK">
      <formula>NOT(ISERROR(SEARCH("OK",D197)))</formula>
    </cfRule>
    <cfRule type="cellIs" dxfId="26" priority="2" operator="greaterThan">
      <formula>#REF!</formula>
    </cfRule>
  </conditionalFormatting>
  <pageMargins left="0.11811023622047245" right="0.11811023622047245" top="0.74803149606299213" bottom="0.74803149606299213" header="0.31496062992125984" footer="0.31496062992125984"/>
  <pageSetup paperSize="9" scale="80" orientation="portrait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tabColor theme="5" tint="0.59999389629810485"/>
  </sheetPr>
  <dimension ref="A1:K220"/>
  <sheetViews>
    <sheetView topLeftCell="A54" zoomScale="110" zoomScaleNormal="110" workbookViewId="0">
      <selection activeCell="F82" sqref="F82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291" t="s">
        <v>1357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1355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846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20108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 t="s">
        <v>427</v>
      </c>
      <c r="C39" s="269">
        <v>44462</v>
      </c>
      <c r="D39" s="19" t="s">
        <v>1356</v>
      </c>
      <c r="E39" s="3"/>
      <c r="F39" s="292" t="s">
        <v>1357</v>
      </c>
      <c r="G39" s="15">
        <v>6032.4</v>
      </c>
      <c r="H39" s="3"/>
      <c r="I39" s="3"/>
      <c r="J39" s="3"/>
      <c r="K39" s="3"/>
    </row>
    <row r="40" spans="2:11" s="9" customFormat="1" outlineLevel="1" x14ac:dyDescent="0.2">
      <c r="B40" s="81" t="s">
        <v>427</v>
      </c>
      <c r="C40" s="316">
        <v>44508</v>
      </c>
      <c r="D40" s="81" t="s">
        <v>1735</v>
      </c>
      <c r="E40" s="80"/>
      <c r="F40" s="330" t="s">
        <v>1357</v>
      </c>
      <c r="G40" s="317">
        <v>7037.8</v>
      </c>
      <c r="H40" s="3"/>
      <c r="I40" s="3"/>
      <c r="J40" s="3"/>
      <c r="K40" s="3"/>
    </row>
    <row r="41" spans="2:11" s="9" customFormat="1" outlineLevel="1" x14ac:dyDescent="0.2">
      <c r="B41" s="81" t="s">
        <v>427</v>
      </c>
      <c r="C41" s="316">
        <v>44523</v>
      </c>
      <c r="D41" s="81" t="s">
        <v>1736</v>
      </c>
      <c r="E41" s="80"/>
      <c r="F41" s="330" t="s">
        <v>1357</v>
      </c>
      <c r="G41" s="317">
        <v>3518.9</v>
      </c>
      <c r="H41" s="3"/>
      <c r="I41" s="3"/>
      <c r="J41" s="3"/>
      <c r="K41" s="3"/>
    </row>
    <row r="42" spans="2:11" x14ac:dyDescent="0.2">
      <c r="C42" s="14"/>
      <c r="D42" s="3" t="s">
        <v>1738</v>
      </c>
      <c r="G42" s="317">
        <v>3518.9</v>
      </c>
    </row>
    <row r="43" spans="2:11" ht="12.75" thickBot="1" x14ac:dyDescent="0.25">
      <c r="C43" s="16"/>
      <c r="D43" s="16"/>
      <c r="E43" s="16"/>
      <c r="F43" s="16"/>
      <c r="G43" s="17">
        <f>SUM(G39:G42)</f>
        <v>20108.000000000004</v>
      </c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7" x14ac:dyDescent="0.2">
      <c r="B49" s="12"/>
      <c r="C49" s="23"/>
      <c r="D49" s="23"/>
      <c r="E49" s="23"/>
      <c r="F49" s="23"/>
      <c r="G49" s="23"/>
    </row>
    <row r="50" spans="2:7" outlineLevel="1" x14ac:dyDescent="0.2">
      <c r="B50" s="283" t="s">
        <v>427</v>
      </c>
      <c r="C50" s="285">
        <v>44455</v>
      </c>
      <c r="D50" s="283">
        <v>223462</v>
      </c>
      <c r="E50" s="283">
        <v>26</v>
      </c>
      <c r="F50" s="284" t="s">
        <v>21</v>
      </c>
      <c r="G50" s="283">
        <v>38.17</v>
      </c>
    </row>
    <row r="51" spans="2:7" outlineLevel="1" x14ac:dyDescent="0.2">
      <c r="B51" s="279" t="s">
        <v>427</v>
      </c>
      <c r="C51" s="280">
        <v>44459</v>
      </c>
      <c r="D51" s="281">
        <v>232915</v>
      </c>
      <c r="E51" s="283">
        <v>26</v>
      </c>
      <c r="F51" s="284" t="s">
        <v>21</v>
      </c>
      <c r="G51" s="282">
        <v>60</v>
      </c>
    </row>
    <row r="52" spans="2:7" outlineLevel="1" x14ac:dyDescent="0.2">
      <c r="B52" s="279" t="s">
        <v>427</v>
      </c>
      <c r="C52" s="280">
        <v>44459</v>
      </c>
      <c r="D52" s="281">
        <v>233033</v>
      </c>
      <c r="E52" s="283">
        <v>26</v>
      </c>
      <c r="F52" s="284" t="s">
        <v>21</v>
      </c>
      <c r="G52" s="282">
        <v>52.59</v>
      </c>
    </row>
    <row r="53" spans="2:7" ht="11.25" customHeight="1" outlineLevel="1" x14ac:dyDescent="0.2">
      <c r="B53" s="279" t="s">
        <v>427</v>
      </c>
      <c r="C53" s="280">
        <v>44461</v>
      </c>
      <c r="D53" s="281">
        <v>1050014665</v>
      </c>
      <c r="E53" s="283"/>
      <c r="F53" s="284" t="s">
        <v>1681</v>
      </c>
      <c r="G53" s="282">
        <v>76.86</v>
      </c>
    </row>
    <row r="54" spans="2:7" outlineLevel="1" x14ac:dyDescent="0.2">
      <c r="B54" s="283" t="s">
        <v>427</v>
      </c>
      <c r="C54" s="285">
        <v>44469</v>
      </c>
      <c r="D54" s="283">
        <v>510</v>
      </c>
      <c r="E54" s="283"/>
      <c r="F54" s="284" t="s">
        <v>1414</v>
      </c>
      <c r="G54" s="283">
        <v>130</v>
      </c>
    </row>
    <row r="55" spans="2:7" outlineLevel="1" x14ac:dyDescent="0.2">
      <c r="B55" s="283" t="s">
        <v>427</v>
      </c>
      <c r="C55" s="285">
        <v>44471</v>
      </c>
      <c r="D55" s="283">
        <v>335949</v>
      </c>
      <c r="E55" s="283">
        <v>26</v>
      </c>
      <c r="F55" s="284" t="s">
        <v>21</v>
      </c>
      <c r="G55" s="283">
        <v>118.18</v>
      </c>
    </row>
    <row r="56" spans="2:7" outlineLevel="1" x14ac:dyDescent="0.2">
      <c r="B56" s="283" t="s">
        <v>427</v>
      </c>
      <c r="C56" s="285">
        <v>44471</v>
      </c>
      <c r="D56" s="283">
        <v>335983</v>
      </c>
      <c r="E56" s="283">
        <v>26</v>
      </c>
      <c r="F56" s="284" t="s">
        <v>21</v>
      </c>
      <c r="G56" s="283">
        <v>9.18</v>
      </c>
    </row>
    <row r="57" spans="2:7" outlineLevel="1" x14ac:dyDescent="0.2">
      <c r="B57" s="327" t="s">
        <v>427</v>
      </c>
      <c r="C57" s="328">
        <v>44475</v>
      </c>
      <c r="D57" s="327" t="s">
        <v>1770</v>
      </c>
      <c r="E57" s="327"/>
      <c r="F57" s="329" t="s">
        <v>1732</v>
      </c>
      <c r="G57" s="327">
        <v>1487.6</v>
      </c>
    </row>
    <row r="58" spans="2:7" outlineLevel="1" x14ac:dyDescent="0.2">
      <c r="B58" s="283" t="s">
        <v>427</v>
      </c>
      <c r="C58" s="285">
        <v>44455</v>
      </c>
      <c r="D58" s="283">
        <v>223462</v>
      </c>
      <c r="E58" s="283">
        <v>26</v>
      </c>
      <c r="F58" s="284" t="s">
        <v>21</v>
      </c>
      <c r="G58" s="283">
        <v>38.17</v>
      </c>
    </row>
    <row r="59" spans="2:7" outlineLevel="1" x14ac:dyDescent="0.2">
      <c r="B59" s="283" t="s">
        <v>427</v>
      </c>
      <c r="C59" s="285">
        <v>44481</v>
      </c>
      <c r="D59" s="283">
        <v>159301</v>
      </c>
      <c r="E59" s="283">
        <v>26</v>
      </c>
      <c r="F59" s="284" t="s">
        <v>21</v>
      </c>
      <c r="G59" s="283">
        <v>138.71</v>
      </c>
    </row>
    <row r="60" spans="2:7" outlineLevel="1" x14ac:dyDescent="0.2">
      <c r="B60" s="283" t="s">
        <v>427</v>
      </c>
      <c r="C60" s="285">
        <v>44482</v>
      </c>
      <c r="D60" s="283">
        <v>294624</v>
      </c>
      <c r="E60" s="283">
        <v>26</v>
      </c>
      <c r="F60" s="284" t="s">
        <v>21</v>
      </c>
      <c r="G60" s="283">
        <v>2.68</v>
      </c>
    </row>
    <row r="61" spans="2:7" outlineLevel="1" x14ac:dyDescent="0.2">
      <c r="B61" s="283" t="s">
        <v>427</v>
      </c>
      <c r="C61" s="285">
        <v>44482</v>
      </c>
      <c r="D61" s="283">
        <v>294561</v>
      </c>
      <c r="E61" s="283">
        <v>26</v>
      </c>
      <c r="F61" s="284" t="s">
        <v>21</v>
      </c>
      <c r="G61" s="283">
        <v>27.24</v>
      </c>
    </row>
    <row r="62" spans="2:7" outlineLevel="1" x14ac:dyDescent="0.2">
      <c r="B62" s="283" t="s">
        <v>427</v>
      </c>
      <c r="C62" s="285">
        <v>44483</v>
      </c>
      <c r="D62" s="283">
        <v>297126</v>
      </c>
      <c r="E62" s="283">
        <v>26</v>
      </c>
      <c r="F62" s="284" t="s">
        <v>21</v>
      </c>
      <c r="G62" s="283">
        <v>23.37</v>
      </c>
    </row>
    <row r="63" spans="2:7" outlineLevel="1" x14ac:dyDescent="0.2">
      <c r="B63" s="283" t="s">
        <v>427</v>
      </c>
      <c r="C63" s="285">
        <v>44496</v>
      </c>
      <c r="D63" s="283">
        <v>335508</v>
      </c>
      <c r="E63" s="283">
        <v>26</v>
      </c>
      <c r="F63" s="284" t="s">
        <v>21</v>
      </c>
      <c r="G63" s="283">
        <v>1495.8</v>
      </c>
    </row>
    <row r="64" spans="2:7" outlineLevel="1" x14ac:dyDescent="0.2">
      <c r="B64" s="283" t="s">
        <v>427</v>
      </c>
      <c r="C64" s="285">
        <v>44496</v>
      </c>
      <c r="D64" s="283">
        <v>332795</v>
      </c>
      <c r="E64" s="283">
        <v>26</v>
      </c>
      <c r="F64" s="284" t="s">
        <v>21</v>
      </c>
      <c r="G64" s="283">
        <v>39.67</v>
      </c>
    </row>
    <row r="65" spans="2:8" outlineLevel="1" x14ac:dyDescent="0.2">
      <c r="B65" s="283" t="s">
        <v>427</v>
      </c>
      <c r="C65" s="285">
        <v>44499</v>
      </c>
      <c r="D65" s="283">
        <v>195507</v>
      </c>
      <c r="E65" s="283">
        <v>26</v>
      </c>
      <c r="F65" s="284" t="s">
        <v>21</v>
      </c>
      <c r="G65" s="283">
        <v>31.39</v>
      </c>
    </row>
    <row r="66" spans="2:8" outlineLevel="1" x14ac:dyDescent="0.2">
      <c r="B66" s="283" t="s">
        <v>427</v>
      </c>
      <c r="C66" s="285">
        <v>44501</v>
      </c>
      <c r="D66" s="283">
        <v>346253</v>
      </c>
      <c r="E66" s="283">
        <v>26</v>
      </c>
      <c r="F66" s="284" t="s">
        <v>21</v>
      </c>
      <c r="G66" s="283">
        <v>30.56</v>
      </c>
    </row>
    <row r="67" spans="2:8" outlineLevel="1" x14ac:dyDescent="0.2">
      <c r="B67" s="283" t="s">
        <v>427</v>
      </c>
      <c r="C67" s="285">
        <v>44504</v>
      </c>
      <c r="D67" s="283" t="s">
        <v>1733</v>
      </c>
      <c r="E67" s="283"/>
      <c r="F67" s="284" t="s">
        <v>1732</v>
      </c>
      <c r="G67" s="283">
        <v>1239.67</v>
      </c>
    </row>
    <row r="68" spans="2:8" outlineLevel="1" x14ac:dyDescent="0.2">
      <c r="B68" s="327" t="s">
        <v>427</v>
      </c>
      <c r="C68" s="328">
        <v>44508</v>
      </c>
      <c r="D68" s="327">
        <v>365244</v>
      </c>
      <c r="E68" s="327">
        <v>26</v>
      </c>
      <c r="F68" s="329" t="s">
        <v>21</v>
      </c>
      <c r="G68" s="327">
        <v>0</v>
      </c>
      <c r="H68" s="3" t="s">
        <v>1739</v>
      </c>
    </row>
    <row r="69" spans="2:8" outlineLevel="1" x14ac:dyDescent="0.2">
      <c r="B69" s="283" t="s">
        <v>427</v>
      </c>
      <c r="C69" s="285">
        <v>44509</v>
      </c>
      <c r="D69" s="283">
        <v>876768</v>
      </c>
      <c r="E69" s="283"/>
      <c r="F69" s="284" t="s">
        <v>22</v>
      </c>
      <c r="G69" s="283">
        <v>242.6</v>
      </c>
    </row>
    <row r="70" spans="2:8" outlineLevel="1" x14ac:dyDescent="0.2">
      <c r="B70" s="283" t="s">
        <v>427</v>
      </c>
      <c r="C70" s="285">
        <v>44510</v>
      </c>
      <c r="D70" s="283" t="s">
        <v>1698</v>
      </c>
      <c r="E70" s="283"/>
      <c r="F70" s="284" t="s">
        <v>1697</v>
      </c>
      <c r="G70" s="283">
        <v>1500</v>
      </c>
    </row>
    <row r="71" spans="2:8" outlineLevel="1" x14ac:dyDescent="0.2">
      <c r="B71" s="283" t="s">
        <v>427</v>
      </c>
      <c r="C71" s="285">
        <v>44510</v>
      </c>
      <c r="D71" s="283">
        <v>370477</v>
      </c>
      <c r="E71" s="283">
        <v>26</v>
      </c>
      <c r="F71" s="284" t="s">
        <v>21</v>
      </c>
      <c r="G71" s="283">
        <v>18.350000000000001</v>
      </c>
    </row>
    <row r="72" spans="2:8" outlineLevel="1" x14ac:dyDescent="0.2">
      <c r="B72" s="283" t="s">
        <v>427</v>
      </c>
      <c r="C72" s="285">
        <v>44510</v>
      </c>
      <c r="D72" s="283">
        <v>370190</v>
      </c>
      <c r="E72" s="283">
        <v>26</v>
      </c>
      <c r="F72" s="284" t="s">
        <v>21</v>
      </c>
      <c r="G72" s="283">
        <v>237.16</v>
      </c>
    </row>
    <row r="73" spans="2:8" outlineLevel="1" x14ac:dyDescent="0.2">
      <c r="B73" s="283" t="s">
        <v>427</v>
      </c>
      <c r="C73" s="285">
        <v>44510</v>
      </c>
      <c r="D73" s="283">
        <v>370394</v>
      </c>
      <c r="E73" s="283">
        <v>26</v>
      </c>
      <c r="F73" s="284" t="s">
        <v>21</v>
      </c>
      <c r="G73" s="283">
        <v>146.63999999999999</v>
      </c>
    </row>
    <row r="74" spans="2:8" outlineLevel="1" x14ac:dyDescent="0.2">
      <c r="B74" s="283" t="s">
        <v>427</v>
      </c>
      <c r="C74" s="285">
        <v>44511</v>
      </c>
      <c r="D74" s="283">
        <v>216874</v>
      </c>
      <c r="E74" s="283">
        <v>26</v>
      </c>
      <c r="F74" s="284" t="s">
        <v>21</v>
      </c>
      <c r="G74" s="283">
        <v>314.05</v>
      </c>
    </row>
    <row r="75" spans="2:8" outlineLevel="1" x14ac:dyDescent="0.2">
      <c r="B75" s="283" t="s">
        <v>427</v>
      </c>
      <c r="C75" s="285">
        <v>44511</v>
      </c>
      <c r="D75" s="283">
        <v>217262</v>
      </c>
      <c r="E75" s="283">
        <v>26</v>
      </c>
      <c r="F75" s="284" t="s">
        <v>21</v>
      </c>
      <c r="G75" s="283">
        <v>30.25</v>
      </c>
    </row>
    <row r="76" spans="2:8" outlineLevel="1" x14ac:dyDescent="0.2">
      <c r="B76" s="283" t="s">
        <v>427</v>
      </c>
      <c r="C76" s="285">
        <v>44511</v>
      </c>
      <c r="D76" s="283">
        <v>217170</v>
      </c>
      <c r="E76" s="283">
        <v>26</v>
      </c>
      <c r="F76" s="284" t="s">
        <v>21</v>
      </c>
      <c r="G76" s="283">
        <v>958.1</v>
      </c>
    </row>
    <row r="77" spans="2:8" outlineLevel="1" x14ac:dyDescent="0.2">
      <c r="B77" s="283" t="s">
        <v>427</v>
      </c>
      <c r="C77" s="285">
        <v>44511</v>
      </c>
      <c r="D77" s="283">
        <v>217152</v>
      </c>
      <c r="E77" s="283">
        <v>26</v>
      </c>
      <c r="F77" s="284" t="s">
        <v>21</v>
      </c>
      <c r="G77" s="283">
        <v>870.59</v>
      </c>
    </row>
    <row r="78" spans="2:8" outlineLevel="1" x14ac:dyDescent="0.2">
      <c r="B78" s="283" t="s">
        <v>427</v>
      </c>
      <c r="C78" s="285">
        <v>44511</v>
      </c>
      <c r="D78" s="283">
        <v>410898</v>
      </c>
      <c r="E78" s="283"/>
      <c r="F78" s="284" t="s">
        <v>22</v>
      </c>
      <c r="G78" s="283">
        <v>153.77000000000001</v>
      </c>
    </row>
    <row r="79" spans="2:8" outlineLevel="1" x14ac:dyDescent="0.2">
      <c r="B79" s="283" t="s">
        <v>427</v>
      </c>
      <c r="C79" s="285">
        <v>44519</v>
      </c>
      <c r="D79" s="283" t="s">
        <v>1734</v>
      </c>
      <c r="E79" s="283"/>
      <c r="F79" s="284" t="s">
        <v>1732</v>
      </c>
      <c r="G79" s="283">
        <v>815</v>
      </c>
    </row>
    <row r="80" spans="2:8" outlineLevel="1" x14ac:dyDescent="0.2">
      <c r="B80" s="283" t="s">
        <v>427</v>
      </c>
      <c r="C80" s="285">
        <v>44523</v>
      </c>
      <c r="D80" s="283" t="s">
        <v>1737</v>
      </c>
      <c r="E80" s="283"/>
      <c r="F80" s="284" t="s">
        <v>1697</v>
      </c>
      <c r="G80" s="283">
        <v>3000</v>
      </c>
    </row>
    <row r="81" spans="2:7" outlineLevel="1" x14ac:dyDescent="0.2">
      <c r="B81" s="283" t="s">
        <v>427</v>
      </c>
      <c r="C81" s="285">
        <v>44523</v>
      </c>
      <c r="D81" s="283" t="s">
        <v>1846</v>
      </c>
      <c r="E81" s="283"/>
      <c r="F81" s="284" t="s">
        <v>1847</v>
      </c>
      <c r="G81" s="283">
        <v>1658</v>
      </c>
    </row>
    <row r="82" spans="2:7" outlineLevel="1" x14ac:dyDescent="0.2">
      <c r="B82" s="283" t="s">
        <v>427</v>
      </c>
      <c r="C82" s="285">
        <v>44530</v>
      </c>
      <c r="D82" s="283">
        <v>408968</v>
      </c>
      <c r="E82" s="283">
        <v>26</v>
      </c>
      <c r="F82" s="284" t="s">
        <v>21</v>
      </c>
      <c r="G82" s="283">
        <v>45.41</v>
      </c>
    </row>
    <row r="83" spans="2:7" outlineLevel="1" x14ac:dyDescent="0.2">
      <c r="B83" s="283" t="s">
        <v>427</v>
      </c>
      <c r="C83" s="285">
        <v>44530</v>
      </c>
      <c r="D83" s="283">
        <v>408905</v>
      </c>
      <c r="E83" s="283">
        <v>26</v>
      </c>
      <c r="F83" s="284" t="s">
        <v>21</v>
      </c>
      <c r="G83" s="283">
        <v>403.75</v>
      </c>
    </row>
    <row r="84" spans="2:7" outlineLevel="1" x14ac:dyDescent="0.2">
      <c r="B84" s="283" t="s">
        <v>427</v>
      </c>
      <c r="C84" s="285">
        <v>44530</v>
      </c>
      <c r="D84" s="283">
        <v>525034</v>
      </c>
      <c r="E84" s="283">
        <v>26</v>
      </c>
      <c r="F84" s="284" t="s">
        <v>21</v>
      </c>
      <c r="G84" s="283">
        <v>29.45</v>
      </c>
    </row>
    <row r="85" spans="2:7" outlineLevel="1" x14ac:dyDescent="0.2">
      <c r="B85" s="279"/>
      <c r="C85" s="280"/>
      <c r="D85" s="281"/>
      <c r="E85" s="281"/>
      <c r="F85" s="281"/>
      <c r="G85" s="282"/>
    </row>
    <row r="86" spans="2:7" ht="12.75" thickBot="1" x14ac:dyDescent="0.25">
      <c r="C86" s="16"/>
      <c r="D86" s="16"/>
      <c r="E86" s="16"/>
      <c r="F86" s="16"/>
      <c r="G86" s="17">
        <f>+SUM(G50:G85)</f>
        <v>15462.960000000001</v>
      </c>
    </row>
    <row r="87" spans="2:7" ht="12.75" thickTop="1" x14ac:dyDescent="0.2"/>
    <row r="89" spans="2:7" x14ac:dyDescent="0.2">
      <c r="C89" s="8" t="s">
        <v>24</v>
      </c>
    </row>
    <row r="91" spans="2:7" x14ac:dyDescent="0.2">
      <c r="B91" s="12" t="s">
        <v>1035</v>
      </c>
      <c r="C91" s="12" t="s">
        <v>25</v>
      </c>
      <c r="D91" s="12" t="s">
        <v>26</v>
      </c>
      <c r="E91" s="12" t="s">
        <v>27</v>
      </c>
      <c r="F91" s="12" t="s">
        <v>28</v>
      </c>
      <c r="G91" s="13" t="s">
        <v>29</v>
      </c>
    </row>
    <row r="92" spans="2:7" hidden="1" outlineLevel="1" x14ac:dyDescent="0.2">
      <c r="B92" s="266"/>
      <c r="C92" s="254"/>
      <c r="D92" s="255"/>
      <c r="E92" s="265"/>
      <c r="F92" s="256"/>
      <c r="G92" s="257"/>
    </row>
    <row r="93" spans="2:7" hidden="1" outlineLevel="1" x14ac:dyDescent="0.2">
      <c r="B93" s="266"/>
      <c r="C93" s="254"/>
      <c r="D93" s="255"/>
      <c r="E93" s="265"/>
      <c r="F93" s="256"/>
      <c r="G93" s="257"/>
    </row>
    <row r="94" spans="2:7" hidden="1" outlineLevel="1" x14ac:dyDescent="0.2">
      <c r="B94" s="266"/>
      <c r="C94" s="254"/>
      <c r="D94" s="255"/>
      <c r="E94" s="265"/>
      <c r="F94" s="256"/>
      <c r="G94" s="257"/>
    </row>
    <row r="95" spans="2:7" hidden="1" outlineLevel="1" x14ac:dyDescent="0.2">
      <c r="B95" s="266"/>
      <c r="C95" s="254"/>
      <c r="D95" s="255"/>
      <c r="E95" s="265"/>
      <c r="F95" s="256"/>
      <c r="G95" s="257"/>
    </row>
    <row r="96" spans="2:7" hidden="1" outlineLevel="1" x14ac:dyDescent="0.2">
      <c r="B96" s="266"/>
      <c r="C96" s="254"/>
      <c r="D96" s="255"/>
      <c r="E96" s="265"/>
      <c r="F96" s="256"/>
      <c r="G96" s="257"/>
    </row>
    <row r="97" spans="2:7" hidden="1" outlineLevel="1" x14ac:dyDescent="0.2">
      <c r="B97" s="266"/>
      <c r="C97" s="254"/>
      <c r="D97" s="255"/>
      <c r="E97" s="265"/>
      <c r="F97" s="256"/>
      <c r="G97" s="257"/>
    </row>
    <row r="98" spans="2:7" hidden="1" outlineLevel="1" x14ac:dyDescent="0.2">
      <c r="B98" s="266"/>
      <c r="C98" s="254"/>
      <c r="D98" s="255"/>
      <c r="E98" s="265"/>
      <c r="F98" s="256"/>
      <c r="G98" s="257"/>
    </row>
    <row r="99" spans="2:7" hidden="1" outlineLevel="1" x14ac:dyDescent="0.2">
      <c r="B99" s="266"/>
      <c r="C99" s="254"/>
      <c r="D99" s="255"/>
      <c r="E99" s="265"/>
      <c r="F99" s="256"/>
      <c r="G99" s="257"/>
    </row>
    <row r="100" spans="2:7" hidden="1" outlineLevel="1" x14ac:dyDescent="0.2">
      <c r="B100" s="266"/>
      <c r="C100" s="254"/>
      <c r="D100" s="255"/>
      <c r="E100" s="265"/>
      <c r="F100" s="256"/>
      <c r="G100" s="257"/>
    </row>
    <row r="101" spans="2:7" hidden="1" outlineLevel="1" x14ac:dyDescent="0.2">
      <c r="B101" s="266"/>
      <c r="C101" s="254"/>
      <c r="D101" s="255"/>
      <c r="E101" s="265"/>
      <c r="F101" s="256"/>
      <c r="G101" s="257"/>
    </row>
    <row r="102" spans="2:7" hidden="1" outlineLevel="1" x14ac:dyDescent="0.2">
      <c r="B102" s="266"/>
      <c r="C102" s="254"/>
      <c r="D102" s="255"/>
      <c r="E102" s="265"/>
      <c r="F102" s="256"/>
      <c r="G102" s="257"/>
    </row>
    <row r="103" spans="2:7" hidden="1" outlineLevel="1" x14ac:dyDescent="0.2">
      <c r="B103" s="266"/>
      <c r="C103" s="254"/>
      <c r="D103" s="255"/>
      <c r="E103" s="265"/>
      <c r="F103" s="256"/>
      <c r="G103" s="257"/>
    </row>
    <row r="104" spans="2:7" hidden="1" outlineLevel="1" x14ac:dyDescent="0.2">
      <c r="B104" s="266"/>
      <c r="C104" s="254"/>
      <c r="D104" s="255"/>
      <c r="E104" s="265"/>
      <c r="F104" s="256"/>
      <c r="G104" s="257"/>
    </row>
    <row r="105" spans="2:7" hidden="1" outlineLevel="1" x14ac:dyDescent="0.2">
      <c r="B105" s="266"/>
      <c r="C105" s="254"/>
      <c r="D105" s="255"/>
      <c r="E105" s="265"/>
      <c r="F105" s="256"/>
      <c r="G105" s="257"/>
    </row>
    <row r="106" spans="2:7" hidden="1" outlineLevel="1" x14ac:dyDescent="0.2">
      <c r="B106" s="266"/>
      <c r="C106" s="254"/>
      <c r="D106" s="255"/>
      <c r="E106" s="265"/>
      <c r="F106" s="256"/>
      <c r="G106" s="257"/>
    </row>
    <row r="107" spans="2:7" hidden="1" outlineLevel="1" x14ac:dyDescent="0.2">
      <c r="B107" s="266"/>
      <c r="C107" s="254"/>
      <c r="D107" s="255"/>
      <c r="E107" s="265"/>
      <c r="F107" s="256"/>
      <c r="G107" s="257"/>
    </row>
    <row r="108" spans="2:7" hidden="1" outlineLevel="1" x14ac:dyDescent="0.2">
      <c r="B108" s="266"/>
      <c r="C108" s="254"/>
      <c r="D108" s="255"/>
      <c r="E108" s="265"/>
      <c r="F108" s="256"/>
      <c r="G108" s="257"/>
    </row>
    <row r="109" spans="2:7" hidden="1" outlineLevel="1" x14ac:dyDescent="0.2">
      <c r="B109" s="266"/>
      <c r="C109" s="254"/>
      <c r="D109" s="255"/>
      <c r="E109" s="265"/>
      <c r="F109" s="256"/>
      <c r="G109" s="257"/>
    </row>
    <row r="110" spans="2:7" hidden="1" outlineLevel="1" x14ac:dyDescent="0.2">
      <c r="B110" s="266"/>
      <c r="C110" s="254"/>
      <c r="D110" s="255"/>
      <c r="E110" s="265"/>
      <c r="F110" s="256"/>
      <c r="G110" s="257"/>
    </row>
    <row r="111" spans="2:7" hidden="1" outlineLevel="1" x14ac:dyDescent="0.2">
      <c r="B111" s="266"/>
      <c r="C111" s="254"/>
      <c r="D111" s="255"/>
      <c r="E111" s="265"/>
      <c r="F111" s="256"/>
      <c r="G111" s="257"/>
    </row>
    <row r="112" spans="2:7" hidden="1" outlineLevel="1" x14ac:dyDescent="0.2">
      <c r="B112" s="266"/>
      <c r="C112" s="254"/>
      <c r="D112" s="255"/>
      <c r="E112" s="265"/>
      <c r="F112" s="256"/>
      <c r="G112" s="257"/>
    </row>
    <row r="113" spans="2:7" hidden="1" outlineLevel="1" x14ac:dyDescent="0.2">
      <c r="B113" s="266"/>
      <c r="C113" s="254"/>
      <c r="D113" s="255"/>
      <c r="E113" s="265"/>
      <c r="F113" s="256"/>
      <c r="G113" s="257"/>
    </row>
    <row r="114" spans="2:7" hidden="1" outlineLevel="1" x14ac:dyDescent="0.2">
      <c r="B114" s="266"/>
      <c r="C114" s="254"/>
      <c r="D114" s="255"/>
      <c r="E114" s="265"/>
      <c r="F114" s="256"/>
      <c r="G114" s="257"/>
    </row>
    <row r="115" spans="2:7" hidden="1" outlineLevel="1" x14ac:dyDescent="0.2">
      <c r="B115" s="266"/>
      <c r="C115" s="254"/>
      <c r="D115" s="255"/>
      <c r="E115" s="265"/>
      <c r="F115" s="256"/>
      <c r="G115" s="257"/>
    </row>
    <row r="116" spans="2:7" hidden="1" outlineLevel="1" x14ac:dyDescent="0.2">
      <c r="B116" s="266"/>
      <c r="C116" s="254"/>
      <c r="D116" s="255"/>
      <c r="E116" s="265"/>
      <c r="F116" s="256"/>
      <c r="G116" s="257"/>
    </row>
    <row r="117" spans="2:7" hidden="1" outlineLevel="1" x14ac:dyDescent="0.2">
      <c r="B117" s="266"/>
      <c r="C117" s="254"/>
      <c r="D117" s="255"/>
      <c r="E117" s="265"/>
      <c r="F117" s="256"/>
      <c r="G117" s="257"/>
    </row>
    <row r="118" spans="2:7" hidden="1" outlineLevel="1" x14ac:dyDescent="0.2">
      <c r="B118" s="266"/>
      <c r="C118" s="254"/>
      <c r="D118" s="255"/>
      <c r="E118" s="265"/>
      <c r="F118" s="256"/>
      <c r="G118" s="257"/>
    </row>
    <row r="119" spans="2:7" hidden="1" outlineLevel="1" x14ac:dyDescent="0.2">
      <c r="B119" s="266"/>
      <c r="C119" s="254"/>
      <c r="D119" s="255"/>
      <c r="E119" s="265"/>
      <c r="F119" s="256"/>
      <c r="G119" s="257"/>
    </row>
    <row r="120" spans="2:7" hidden="1" outlineLevel="1" x14ac:dyDescent="0.2">
      <c r="B120" s="266"/>
      <c r="C120" s="254"/>
      <c r="D120" s="255"/>
      <c r="E120" s="265"/>
      <c r="F120" s="256"/>
      <c r="G120" s="257"/>
    </row>
    <row r="121" spans="2:7" hidden="1" outlineLevel="1" x14ac:dyDescent="0.2">
      <c r="B121" s="266"/>
      <c r="C121" s="254"/>
      <c r="D121" s="255"/>
      <c r="E121" s="265"/>
      <c r="F121" s="256"/>
      <c r="G121" s="257"/>
    </row>
    <row r="122" spans="2:7" hidden="1" outlineLevel="1" x14ac:dyDescent="0.2">
      <c r="B122" s="266"/>
      <c r="C122" s="254"/>
      <c r="D122" s="255"/>
      <c r="E122" s="265"/>
      <c r="F122" s="256"/>
      <c r="G122" s="257"/>
    </row>
    <row r="123" spans="2:7" hidden="1" outlineLevel="1" x14ac:dyDescent="0.2">
      <c r="B123" s="266"/>
      <c r="C123" s="254"/>
      <c r="D123" s="255"/>
      <c r="E123" s="265"/>
      <c r="F123" s="256"/>
      <c r="G123" s="257"/>
    </row>
    <row r="124" spans="2:7" hidden="1" outlineLevel="1" x14ac:dyDescent="0.2">
      <c r="B124" s="266"/>
      <c r="C124" s="254"/>
      <c r="D124" s="255"/>
      <c r="E124" s="265"/>
      <c r="F124" s="256"/>
      <c r="G124" s="257"/>
    </row>
    <row r="125" spans="2:7" hidden="1" outlineLevel="1" x14ac:dyDescent="0.2">
      <c r="B125" s="266"/>
      <c r="C125" s="254"/>
      <c r="D125" s="255"/>
      <c r="E125" s="265"/>
      <c r="F125" s="256"/>
      <c r="G125" s="257"/>
    </row>
    <row r="126" spans="2:7" hidden="1" outlineLevel="1" x14ac:dyDescent="0.2">
      <c r="B126" s="266"/>
      <c r="C126" s="254"/>
      <c r="D126" s="255"/>
      <c r="E126" s="265"/>
      <c r="F126" s="256"/>
      <c r="G126" s="257"/>
    </row>
    <row r="127" spans="2:7" hidden="1" outlineLevel="1" x14ac:dyDescent="0.2">
      <c r="B127" s="266"/>
      <c r="C127" s="254"/>
      <c r="D127" s="255"/>
      <c r="E127" s="265"/>
      <c r="F127" s="256"/>
      <c r="G127" s="257"/>
    </row>
    <row r="128" spans="2:7" hidden="1" outlineLevel="1" x14ac:dyDescent="0.2">
      <c r="B128" s="266"/>
      <c r="C128" s="254"/>
      <c r="D128" s="255"/>
      <c r="E128" s="265"/>
      <c r="F128" s="256"/>
      <c r="G128" s="257"/>
    </row>
    <row r="129" spans="2:7" hidden="1" outlineLevel="1" x14ac:dyDescent="0.2">
      <c r="B129" s="266"/>
      <c r="C129" s="254"/>
      <c r="D129" s="255"/>
      <c r="E129" s="265"/>
      <c r="F129" s="256"/>
      <c r="G129" s="257"/>
    </row>
    <row r="130" spans="2:7" hidden="1" outlineLevel="1" x14ac:dyDescent="0.2">
      <c r="B130" s="266"/>
      <c r="C130" s="254"/>
      <c r="D130" s="255"/>
      <c r="E130" s="265"/>
      <c r="F130" s="256"/>
      <c r="G130" s="257"/>
    </row>
    <row r="131" spans="2:7" hidden="1" outlineLevel="1" x14ac:dyDescent="0.2">
      <c r="B131" s="266"/>
      <c r="C131" s="254"/>
      <c r="D131" s="255"/>
      <c r="E131" s="265"/>
      <c r="F131" s="256"/>
      <c r="G131" s="257"/>
    </row>
    <row r="132" spans="2:7" hidden="1" outlineLevel="1" x14ac:dyDescent="0.2">
      <c r="B132" s="266"/>
      <c r="C132" s="254"/>
      <c r="D132" s="255"/>
      <c r="E132" s="265"/>
      <c r="F132" s="256"/>
      <c r="G132" s="257"/>
    </row>
    <row r="133" spans="2:7" hidden="1" outlineLevel="1" x14ac:dyDescent="0.2">
      <c r="B133" s="266"/>
      <c r="C133" s="254"/>
      <c r="D133" s="255"/>
      <c r="E133" s="265"/>
      <c r="F133" s="256"/>
      <c r="G133" s="257"/>
    </row>
    <row r="134" spans="2:7" hidden="1" outlineLevel="1" x14ac:dyDescent="0.2">
      <c r="B134" s="266"/>
      <c r="C134" s="254"/>
      <c r="D134" s="255"/>
      <c r="E134" s="265"/>
      <c r="F134" s="256"/>
      <c r="G134" s="257"/>
    </row>
    <row r="135" spans="2:7" hidden="1" outlineLevel="1" x14ac:dyDescent="0.2">
      <c r="B135" s="266"/>
      <c r="C135" s="254"/>
      <c r="D135" s="255"/>
      <c r="E135" s="265"/>
      <c r="F135" s="256"/>
      <c r="G135" s="257"/>
    </row>
    <row r="136" spans="2:7" hidden="1" outlineLevel="1" x14ac:dyDescent="0.2">
      <c r="B136" s="266"/>
      <c r="C136" s="254"/>
      <c r="D136" s="255"/>
      <c r="E136" s="265"/>
      <c r="F136" s="256"/>
      <c r="G136" s="257"/>
    </row>
    <row r="137" spans="2:7" hidden="1" outlineLevel="1" x14ac:dyDescent="0.2">
      <c r="B137" s="266"/>
      <c r="C137" s="254"/>
      <c r="D137" s="255"/>
      <c r="E137" s="265"/>
      <c r="F137" s="256"/>
      <c r="G137" s="257"/>
    </row>
    <row r="138" spans="2:7" hidden="1" outlineLevel="1" x14ac:dyDescent="0.2">
      <c r="B138" s="266"/>
      <c r="C138" s="254"/>
      <c r="D138" s="255"/>
      <c r="E138" s="265"/>
      <c r="F138" s="256"/>
      <c r="G138" s="257"/>
    </row>
    <row r="139" spans="2:7" hidden="1" outlineLevel="1" x14ac:dyDescent="0.2">
      <c r="B139" s="266"/>
      <c r="C139" s="254"/>
      <c r="D139" s="255"/>
      <c r="E139" s="265"/>
      <c r="F139" s="256"/>
      <c r="G139" s="257"/>
    </row>
    <row r="140" spans="2:7" hidden="1" outlineLevel="1" x14ac:dyDescent="0.2">
      <c r="B140" s="266"/>
      <c r="C140" s="254"/>
      <c r="D140" s="255"/>
      <c r="E140" s="265"/>
      <c r="F140" s="256"/>
      <c r="G140" s="257"/>
    </row>
    <row r="141" spans="2:7" hidden="1" outlineLevel="1" x14ac:dyDescent="0.2">
      <c r="B141" s="266"/>
      <c r="C141" s="254"/>
      <c r="D141" s="255"/>
      <c r="E141" s="265"/>
      <c r="F141" s="256"/>
      <c r="G141" s="257"/>
    </row>
    <row r="142" spans="2:7" hidden="1" outlineLevel="1" x14ac:dyDescent="0.2">
      <c r="B142" s="266"/>
      <c r="C142" s="254"/>
      <c r="D142" s="255"/>
      <c r="E142" s="265"/>
      <c r="F142" s="256"/>
      <c r="G142" s="257"/>
    </row>
    <row r="143" spans="2:7" hidden="1" outlineLevel="1" x14ac:dyDescent="0.2">
      <c r="B143" s="266"/>
      <c r="C143" s="254"/>
      <c r="D143" s="255"/>
      <c r="E143" s="265"/>
      <c r="F143" s="256"/>
      <c r="G143" s="257"/>
    </row>
    <row r="144" spans="2:7" hidden="1" outlineLevel="1" x14ac:dyDescent="0.2">
      <c r="B144" s="266"/>
      <c r="C144" s="254"/>
      <c r="D144" s="255"/>
      <c r="E144" s="265"/>
      <c r="F144" s="256"/>
      <c r="G144" s="257"/>
    </row>
    <row r="145" spans="2:7" hidden="1" outlineLevel="1" x14ac:dyDescent="0.2">
      <c r="B145" s="266"/>
      <c r="C145" s="254"/>
      <c r="D145" s="255"/>
      <c r="E145" s="265"/>
      <c r="F145" s="256"/>
      <c r="G145" s="257"/>
    </row>
    <row r="146" spans="2:7" hidden="1" outlineLevel="1" x14ac:dyDescent="0.2">
      <c r="B146" s="266"/>
      <c r="C146" s="254"/>
      <c r="D146" s="255"/>
      <c r="E146" s="265"/>
      <c r="F146" s="256"/>
      <c r="G146" s="257"/>
    </row>
    <row r="147" spans="2:7" hidden="1" outlineLevel="1" x14ac:dyDescent="0.2">
      <c r="B147" s="266"/>
      <c r="C147" s="254"/>
      <c r="D147" s="255"/>
      <c r="E147" s="265"/>
      <c r="F147" s="256"/>
      <c r="G147" s="257"/>
    </row>
    <row r="148" spans="2:7" hidden="1" outlineLevel="1" x14ac:dyDescent="0.2">
      <c r="B148" s="266"/>
      <c r="C148" s="254"/>
      <c r="D148" s="255"/>
      <c r="E148" s="265"/>
      <c r="F148" s="256"/>
      <c r="G148" s="257"/>
    </row>
    <row r="149" spans="2:7" hidden="1" outlineLevel="1" x14ac:dyDescent="0.2">
      <c r="B149" s="266"/>
      <c r="C149" s="254"/>
      <c r="D149" s="255"/>
      <c r="E149" s="265"/>
      <c r="F149" s="256"/>
      <c r="G149" s="257"/>
    </row>
    <row r="150" spans="2:7" hidden="1" outlineLevel="1" x14ac:dyDescent="0.2">
      <c r="B150" s="266"/>
      <c r="C150" s="254"/>
      <c r="D150" s="255"/>
      <c r="E150" s="265"/>
      <c r="F150" s="256"/>
      <c r="G150" s="257"/>
    </row>
    <row r="151" spans="2:7" hidden="1" outlineLevel="1" x14ac:dyDescent="0.2">
      <c r="B151" s="266"/>
      <c r="C151" s="254"/>
      <c r="D151" s="255"/>
      <c r="E151" s="265"/>
      <c r="F151" s="256"/>
      <c r="G151" s="257"/>
    </row>
    <row r="152" spans="2:7" hidden="1" outlineLevel="1" x14ac:dyDescent="0.2">
      <c r="B152" s="266"/>
      <c r="C152" s="254"/>
      <c r="D152" s="255"/>
      <c r="E152" s="265"/>
      <c r="F152" s="256"/>
      <c r="G152" s="257"/>
    </row>
    <row r="153" spans="2:7" hidden="1" outlineLevel="1" x14ac:dyDescent="0.2">
      <c r="B153" s="266"/>
      <c r="C153" s="254"/>
      <c r="D153" s="255"/>
      <c r="E153" s="265"/>
      <c r="F153" s="256"/>
      <c r="G153" s="257"/>
    </row>
    <row r="154" spans="2:7" hidden="1" outlineLevel="1" x14ac:dyDescent="0.2">
      <c r="B154" s="266"/>
      <c r="C154" s="254"/>
      <c r="D154" s="255"/>
      <c r="E154" s="265"/>
      <c r="F154" s="256"/>
      <c r="G154" s="257"/>
    </row>
    <row r="155" spans="2:7" hidden="1" outlineLevel="1" x14ac:dyDescent="0.2">
      <c r="B155" s="266"/>
      <c r="C155" s="254"/>
      <c r="D155" s="255"/>
      <c r="E155" s="265"/>
      <c r="F155" s="256"/>
      <c r="G155" s="257"/>
    </row>
    <row r="156" spans="2:7" hidden="1" outlineLevel="1" x14ac:dyDescent="0.2">
      <c r="B156" s="266"/>
      <c r="C156" s="254"/>
      <c r="D156" s="255"/>
      <c r="E156" s="265"/>
      <c r="F156" s="256"/>
      <c r="G156" s="257"/>
    </row>
    <row r="157" spans="2:7" hidden="1" outlineLevel="1" x14ac:dyDescent="0.2">
      <c r="B157" s="266"/>
      <c r="C157" s="254"/>
      <c r="D157" s="255"/>
      <c r="E157" s="265"/>
      <c r="F157" s="256"/>
      <c r="G157" s="257"/>
    </row>
    <row r="158" spans="2:7" hidden="1" outlineLevel="1" x14ac:dyDescent="0.2">
      <c r="B158" s="266"/>
      <c r="C158" s="254"/>
      <c r="D158" s="255"/>
      <c r="E158" s="265"/>
      <c r="F158" s="256"/>
      <c r="G158" s="257"/>
    </row>
    <row r="159" spans="2:7" hidden="1" outlineLevel="1" x14ac:dyDescent="0.2">
      <c r="B159" s="266"/>
      <c r="C159" s="254"/>
      <c r="D159" s="255"/>
      <c r="E159" s="265"/>
      <c r="F159" s="256"/>
      <c r="G159" s="257"/>
    </row>
    <row r="160" spans="2:7" hidden="1" outlineLevel="1" x14ac:dyDescent="0.2">
      <c r="B160" s="266"/>
      <c r="C160" s="254"/>
      <c r="D160" s="255"/>
      <c r="E160" s="265"/>
      <c r="F160" s="256"/>
      <c r="G160" s="257"/>
    </row>
    <row r="161" spans="2:7" hidden="1" outlineLevel="1" x14ac:dyDescent="0.2">
      <c r="B161" s="266"/>
      <c r="C161" s="254"/>
      <c r="D161" s="255"/>
      <c r="E161" s="265"/>
      <c r="F161" s="256"/>
      <c r="G161" s="257"/>
    </row>
    <row r="162" spans="2:7" hidden="1" outlineLevel="1" x14ac:dyDescent="0.2">
      <c r="B162" s="266"/>
      <c r="C162" s="254"/>
      <c r="D162" s="255"/>
      <c r="E162" s="265"/>
      <c r="F162" s="256"/>
      <c r="G162" s="257"/>
    </row>
    <row r="163" spans="2:7" hidden="1" outlineLevel="1" x14ac:dyDescent="0.2">
      <c r="B163" s="266"/>
      <c r="C163" s="254"/>
      <c r="D163" s="255"/>
      <c r="E163" s="265"/>
      <c r="F163" s="256"/>
      <c r="G163" s="257"/>
    </row>
    <row r="164" spans="2:7" hidden="1" outlineLevel="1" x14ac:dyDescent="0.2">
      <c r="B164" s="266"/>
      <c r="C164" s="254"/>
      <c r="D164" s="255"/>
      <c r="E164" s="265"/>
      <c r="F164" s="256"/>
      <c r="G164" s="257"/>
    </row>
    <row r="165" spans="2:7" hidden="1" outlineLevel="1" x14ac:dyDescent="0.2">
      <c r="B165" s="266"/>
      <c r="C165" s="254"/>
      <c r="D165" s="255"/>
      <c r="E165" s="265"/>
      <c r="F165" s="256"/>
      <c r="G165" s="257"/>
    </row>
    <row r="166" spans="2:7" hidden="1" outlineLevel="1" x14ac:dyDescent="0.2">
      <c r="B166" s="266"/>
      <c r="C166" s="254"/>
      <c r="D166" s="255"/>
      <c r="E166" s="265"/>
      <c r="F166" s="256"/>
      <c r="G166" s="257"/>
    </row>
    <row r="167" spans="2:7" hidden="1" outlineLevel="1" x14ac:dyDescent="0.2">
      <c r="B167" s="266"/>
      <c r="C167" s="254"/>
      <c r="D167" s="255"/>
      <c r="E167" s="265"/>
      <c r="F167" s="256"/>
      <c r="G167" s="257"/>
    </row>
    <row r="168" spans="2:7" hidden="1" outlineLevel="1" x14ac:dyDescent="0.2">
      <c r="B168" s="266"/>
      <c r="C168" s="254"/>
      <c r="D168" s="255"/>
      <c r="E168" s="265"/>
      <c r="F168" s="256"/>
      <c r="G168" s="257"/>
    </row>
    <row r="169" spans="2:7" hidden="1" outlineLevel="1" x14ac:dyDescent="0.2">
      <c r="B169" s="266"/>
      <c r="C169" s="254"/>
      <c r="D169" s="255"/>
      <c r="E169" s="265"/>
      <c r="F169" s="256"/>
      <c r="G169" s="257"/>
    </row>
    <row r="170" spans="2:7" hidden="1" outlineLevel="1" x14ac:dyDescent="0.2">
      <c r="B170" s="266"/>
      <c r="C170" s="254"/>
      <c r="D170" s="255"/>
      <c r="E170" s="265"/>
      <c r="F170" s="256"/>
      <c r="G170" s="257"/>
    </row>
    <row r="171" spans="2:7" hidden="1" outlineLevel="1" x14ac:dyDescent="0.2">
      <c r="B171" s="266"/>
      <c r="C171" s="254"/>
      <c r="D171" s="255"/>
      <c r="E171" s="265"/>
      <c r="F171" s="256"/>
      <c r="G171" s="257"/>
    </row>
    <row r="172" spans="2:7" hidden="1" outlineLevel="1" x14ac:dyDescent="0.2">
      <c r="B172" s="266"/>
      <c r="C172" s="254"/>
      <c r="D172" s="255"/>
      <c r="E172" s="265"/>
      <c r="F172" s="256"/>
      <c r="G172" s="257"/>
    </row>
    <row r="173" spans="2:7" hidden="1" outlineLevel="1" x14ac:dyDescent="0.2">
      <c r="B173" s="266"/>
      <c r="C173" s="254"/>
      <c r="D173" s="255"/>
      <c r="E173" s="265"/>
      <c r="F173" s="256"/>
      <c r="G173" s="257"/>
    </row>
    <row r="174" spans="2:7" hidden="1" outlineLevel="1" x14ac:dyDescent="0.2">
      <c r="B174" s="266"/>
      <c r="C174" s="254"/>
      <c r="D174" s="255"/>
      <c r="E174" s="265"/>
      <c r="F174" s="256"/>
      <c r="G174" s="257"/>
    </row>
    <row r="175" spans="2:7" hidden="1" outlineLevel="1" x14ac:dyDescent="0.2">
      <c r="B175" s="266"/>
      <c r="C175" s="254"/>
      <c r="D175" s="255"/>
      <c r="E175" s="265"/>
      <c r="F175" s="256"/>
      <c r="G175" s="257"/>
    </row>
    <row r="176" spans="2:7" hidden="1" outlineLevel="1" x14ac:dyDescent="0.2">
      <c r="B176" s="266"/>
      <c r="C176" s="254"/>
      <c r="D176" s="255"/>
      <c r="E176" s="265"/>
      <c r="F176" s="256"/>
      <c r="G176" s="257"/>
    </row>
    <row r="177" spans="2:7" hidden="1" outlineLevel="1" x14ac:dyDescent="0.2">
      <c r="B177" s="266"/>
      <c r="C177" s="254"/>
      <c r="D177" s="255"/>
      <c r="E177" s="265"/>
      <c r="F177" s="256"/>
      <c r="G177" s="257"/>
    </row>
    <row r="178" spans="2:7" hidden="1" outlineLevel="1" x14ac:dyDescent="0.2">
      <c r="B178" s="266"/>
      <c r="C178" s="254"/>
      <c r="D178" s="255"/>
      <c r="E178" s="265"/>
      <c r="F178" s="256"/>
      <c r="G178" s="257"/>
    </row>
    <row r="179" spans="2:7" hidden="1" outlineLevel="1" x14ac:dyDescent="0.2">
      <c r="B179" s="266"/>
      <c r="C179" s="254"/>
      <c r="D179" s="255"/>
      <c r="E179" s="265"/>
      <c r="F179" s="256"/>
      <c r="G179" s="257"/>
    </row>
    <row r="180" spans="2:7" hidden="1" outlineLevel="1" x14ac:dyDescent="0.2">
      <c r="B180" s="266"/>
      <c r="C180" s="254"/>
      <c r="D180" s="255"/>
      <c r="E180" s="265"/>
      <c r="F180" s="256"/>
      <c r="G180" s="257"/>
    </row>
    <row r="181" spans="2:7" hidden="1" outlineLevel="1" x14ac:dyDescent="0.2">
      <c r="B181" s="266"/>
      <c r="C181" s="254"/>
      <c r="D181" s="255"/>
      <c r="E181" s="265"/>
      <c r="F181" s="256"/>
      <c r="G181" s="257"/>
    </row>
    <row r="182" spans="2:7" hidden="1" outlineLevel="1" x14ac:dyDescent="0.2">
      <c r="B182" s="266"/>
      <c r="C182" s="254"/>
      <c r="D182" s="255"/>
      <c r="E182" s="265"/>
      <c r="F182" s="256"/>
      <c r="G182" s="257"/>
    </row>
    <row r="183" spans="2:7" hidden="1" outlineLevel="1" x14ac:dyDescent="0.2">
      <c r="B183" s="266"/>
      <c r="C183" s="254"/>
      <c r="D183" s="255"/>
      <c r="E183" s="265"/>
      <c r="F183" s="256"/>
      <c r="G183" s="257"/>
    </row>
    <row r="184" spans="2:7" hidden="1" outlineLevel="1" x14ac:dyDescent="0.2">
      <c r="B184" s="266"/>
      <c r="C184" s="254"/>
      <c r="D184" s="255"/>
      <c r="E184" s="265"/>
      <c r="F184" s="256"/>
      <c r="G184" s="257"/>
    </row>
    <row r="185" spans="2:7" hidden="1" outlineLevel="1" x14ac:dyDescent="0.2">
      <c r="B185" s="266"/>
      <c r="C185" s="254"/>
      <c r="D185" s="255"/>
      <c r="E185" s="265"/>
      <c r="F185" s="256"/>
      <c r="G185" s="257"/>
    </row>
    <row r="186" spans="2:7" hidden="1" outlineLevel="1" x14ac:dyDescent="0.2">
      <c r="B186" s="266"/>
      <c r="C186" s="254"/>
      <c r="D186" s="255"/>
      <c r="E186" s="265"/>
      <c r="F186" s="256"/>
      <c r="G186" s="257"/>
    </row>
    <row r="187" spans="2:7" hidden="1" outlineLevel="1" x14ac:dyDescent="0.2">
      <c r="B187" s="266"/>
      <c r="C187" s="254"/>
      <c r="D187" s="255"/>
      <c r="E187" s="265"/>
      <c r="F187" s="256"/>
      <c r="G187" s="257"/>
    </row>
    <row r="188" spans="2:7" hidden="1" outlineLevel="1" x14ac:dyDescent="0.2">
      <c r="B188" s="266"/>
      <c r="C188" s="254"/>
      <c r="D188" s="255"/>
      <c r="E188" s="265"/>
      <c r="F188" s="256"/>
      <c r="G188" s="257"/>
    </row>
    <row r="189" spans="2:7" hidden="1" outlineLevel="1" x14ac:dyDescent="0.2">
      <c r="B189" s="266"/>
      <c r="C189" s="254"/>
      <c r="D189" s="255"/>
      <c r="E189" s="265"/>
      <c r="F189" s="256"/>
      <c r="G189" s="257"/>
    </row>
    <row r="190" spans="2:7" ht="12.75" hidden="1" outlineLevel="1" x14ac:dyDescent="0.2">
      <c r="B190" s="266"/>
      <c r="C190" s="261"/>
      <c r="D190" s="262"/>
      <c r="E190" s="268"/>
      <c r="F190" s="263"/>
      <c r="G190" s="264"/>
    </row>
    <row r="191" spans="2:7" hidden="1" outlineLevel="1" x14ac:dyDescent="0.2"/>
    <row r="192" spans="2:7" ht="12.75" collapsed="1" thickBot="1" x14ac:dyDescent="0.25">
      <c r="C192" s="16"/>
      <c r="D192" s="16"/>
      <c r="E192" s="16"/>
      <c r="F192" s="17">
        <f>+SUM(F92:F191)</f>
        <v>0</v>
      </c>
      <c r="G192" s="17">
        <f>+SUM(G92:G191)</f>
        <v>0</v>
      </c>
    </row>
    <row r="193" spans="3:7" ht="12.75" thickTop="1" x14ac:dyDescent="0.2"/>
    <row r="195" spans="3:7" x14ac:dyDescent="0.2">
      <c r="C195" s="8" t="s">
        <v>722</v>
      </c>
    </row>
    <row r="197" spans="3:7" x14ac:dyDescent="0.2">
      <c r="C197" s="19" t="s">
        <v>81</v>
      </c>
      <c r="D197" s="20">
        <f>+G43-G86-G192</f>
        <v>4645.0400000000027</v>
      </c>
    </row>
    <row r="198" spans="3:7" ht="12.75" thickBot="1" x14ac:dyDescent="0.25">
      <c r="D198" s="9"/>
      <c r="G198" s="3"/>
    </row>
    <row r="199" spans="3:7" ht="12.75" thickBot="1" x14ac:dyDescent="0.25">
      <c r="C199" s="19" t="s">
        <v>713</v>
      </c>
      <c r="D199" s="21">
        <f>+D197/G43</f>
        <v>0.23100457529341564</v>
      </c>
      <c r="G199" s="3"/>
    </row>
    <row r="200" spans="3:7" x14ac:dyDescent="0.2">
      <c r="G200" s="3"/>
    </row>
    <row r="201" spans="3:7" x14ac:dyDescent="0.2">
      <c r="C201" s="19" t="s">
        <v>84</v>
      </c>
      <c r="D201" s="20">
        <f>+RESUMEN!O101</f>
        <v>1763.2130028334086</v>
      </c>
      <c r="G201" s="3"/>
    </row>
    <row r="202" spans="3:7" ht="12.75" thickBot="1" x14ac:dyDescent="0.25">
      <c r="D202" s="9"/>
    </row>
    <row r="203" spans="3:7" ht="12.75" thickBot="1" x14ac:dyDescent="0.25">
      <c r="C203" s="19" t="s">
        <v>716</v>
      </c>
      <c r="D203" s="83">
        <f>+RESUMEN!P101</f>
        <v>8.7687139587895771E-2</v>
      </c>
    </row>
    <row r="204" spans="3:7" ht="12.75" thickBot="1" x14ac:dyDescent="0.25"/>
    <row r="205" spans="3:7" ht="12.75" thickBot="1" x14ac:dyDescent="0.25">
      <c r="C205" s="19" t="s">
        <v>719</v>
      </c>
      <c r="D205" s="86" t="str">
        <f>+IF(D203&gt;D24,"OK","REVISAR")</f>
        <v>REVISAR</v>
      </c>
    </row>
    <row r="206" spans="3:7" x14ac:dyDescent="0.2">
      <c r="G206" s="3"/>
    </row>
    <row r="208" spans="3:7" x14ac:dyDescent="0.2">
      <c r="C208" s="8" t="s">
        <v>85</v>
      </c>
    </row>
    <row r="210" spans="1:11" x14ac:dyDescent="0.2">
      <c r="C210" s="10"/>
      <c r="D210" s="10"/>
      <c r="E210" s="10"/>
      <c r="F210" s="10"/>
      <c r="G210" s="11"/>
    </row>
    <row r="211" spans="1:11" x14ac:dyDescent="0.2">
      <c r="C211" s="10"/>
      <c r="D211" s="10"/>
      <c r="E211" s="10"/>
      <c r="F211" s="10"/>
      <c r="G211" s="11"/>
    </row>
    <row r="212" spans="1:11" x14ac:dyDescent="0.2">
      <c r="C212" s="10"/>
      <c r="D212" s="10"/>
      <c r="E212" s="10"/>
      <c r="F212" s="10"/>
      <c r="G212" s="11"/>
    </row>
    <row r="215" spans="1:11" x14ac:dyDescent="0.2">
      <c r="C215" s="12"/>
      <c r="D215" s="23" t="s">
        <v>427</v>
      </c>
      <c r="E215" s="23" t="s">
        <v>428</v>
      </c>
      <c r="F215" s="23" t="s">
        <v>429</v>
      </c>
    </row>
    <row r="216" spans="1:11" x14ac:dyDescent="0.2">
      <c r="C216" s="3" t="s">
        <v>8</v>
      </c>
      <c r="D216" s="22">
        <f>+SUMIF(B39:B42,$D$215,G39:G42)</f>
        <v>16589.100000000002</v>
      </c>
      <c r="E216" s="22">
        <f>+SUMIF(B39:B42,$E$215,G39:G42)</f>
        <v>0</v>
      </c>
      <c r="F216" s="22">
        <f>+SUMIF(B39:B42,$F$215,G39:G42)</f>
        <v>0</v>
      </c>
    </row>
    <row r="217" spans="1:11" x14ac:dyDescent="0.2">
      <c r="C217" s="3" t="s">
        <v>1019</v>
      </c>
      <c r="D217" s="22">
        <f>-SUMIF(B50:B85,$D$215,G50:G85)</f>
        <v>-15462.960000000001</v>
      </c>
      <c r="E217" s="22">
        <f>-SUMIF(B52,$E$215,G52)</f>
        <v>0</v>
      </c>
      <c r="F217" s="22">
        <f>-SUMIF(B52,$F$215,G52)</f>
        <v>0</v>
      </c>
    </row>
    <row r="218" spans="1:11" s="9" customFormat="1" x14ac:dyDescent="0.2">
      <c r="A218" s="3"/>
      <c r="B218" s="3"/>
      <c r="C218" s="3" t="s">
        <v>24</v>
      </c>
      <c r="D218" s="22">
        <f>-SUMIF(B92:B191,$D$215,G92:G191)</f>
        <v>0</v>
      </c>
      <c r="E218" s="22">
        <f>-SUMIF(B92:B191,$E$215,G92:G191)</f>
        <v>0</v>
      </c>
      <c r="F218" s="22">
        <f>-SUMIF(B92:B191,$F$215,G92:G191)</f>
        <v>0</v>
      </c>
      <c r="H218" s="3"/>
      <c r="I218" s="3"/>
      <c r="J218" s="3"/>
      <c r="K218" s="3"/>
    </row>
    <row r="219" spans="1:11" s="9" customFormat="1" ht="12.75" thickBot="1" x14ac:dyDescent="0.25">
      <c r="A219" s="3"/>
      <c r="B219" s="3"/>
      <c r="C219" s="16" t="s">
        <v>1036</v>
      </c>
      <c r="D219" s="182">
        <f>SUM(D216:D218)</f>
        <v>1126.1400000000012</v>
      </c>
      <c r="E219" s="182">
        <f t="shared" ref="E219:F219" si="0">SUM(E216:E218)</f>
        <v>0</v>
      </c>
      <c r="F219" s="182">
        <f t="shared" si="0"/>
        <v>0</v>
      </c>
      <c r="H219" s="3"/>
      <c r="I219" s="3"/>
      <c r="J219" s="3"/>
      <c r="K219" s="3"/>
    </row>
    <row r="220" spans="1:11" s="9" customFormat="1" ht="12.75" thickTop="1" x14ac:dyDescent="0.2">
      <c r="A220" s="3"/>
      <c r="B220" s="3"/>
      <c r="C220" s="3"/>
      <c r="D220" s="3"/>
      <c r="E220" s="3"/>
      <c r="F220" s="3"/>
      <c r="H220" s="3"/>
      <c r="I220" s="3"/>
      <c r="J220" s="3"/>
      <c r="K220" s="3"/>
    </row>
  </sheetData>
  <autoFilter ref="B91:G190" xr:uid="{00000000-0009-0000-0000-000065000000}"/>
  <conditionalFormatting sqref="D205">
    <cfRule type="containsText" dxfId="25" priority="1" operator="containsText" text="OK">
      <formula>NOT(ISERROR(SEARCH("OK",D205)))</formula>
    </cfRule>
    <cfRule type="cellIs" dxfId="24" priority="2" operator="greaterThan">
      <formula>#REF!</formula>
    </cfRule>
  </conditionalFormatting>
  <pageMargins left="0.11811023622047245" right="0.11811023622047245" top="0.74803149606299213" bottom="0.74803149606299213" header="0.31496062992125984" footer="0.31496062992125984"/>
  <pageSetup paperSize="9" scale="80" orientation="portrait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tabColor rgb="FFFF0000"/>
  </sheetPr>
  <dimension ref="A1:K105"/>
  <sheetViews>
    <sheetView topLeftCell="A44" zoomScaleNormal="100" workbookViewId="0">
      <selection activeCell="J70" sqref="J70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291" t="s">
        <v>1358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1359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44457</v>
      </c>
      <c r="D18" s="14">
        <v>44462</v>
      </c>
      <c r="E18" s="87">
        <f>+D18-C18</f>
        <v>5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1965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 t="s">
        <v>427</v>
      </c>
      <c r="C39" s="269">
        <v>44508</v>
      </c>
      <c r="D39" s="19" t="s">
        <v>1680</v>
      </c>
      <c r="E39" s="3"/>
      <c r="F39" s="292" t="s">
        <v>873</v>
      </c>
      <c r="G39" s="15">
        <v>1965</v>
      </c>
      <c r="H39" s="3"/>
      <c r="I39" s="3"/>
      <c r="J39" s="3"/>
      <c r="K39" s="3"/>
    </row>
    <row r="40" spans="2:11" s="9" customFormat="1" outlineLevel="1" x14ac:dyDescent="0.2">
      <c r="B40" s="19"/>
      <c r="C40" s="269"/>
      <c r="D40" s="19"/>
      <c r="E40" s="3"/>
      <c r="F40" s="3"/>
      <c r="G40" s="15"/>
      <c r="H40" s="3"/>
      <c r="I40" s="3"/>
      <c r="J40" s="3"/>
      <c r="K40" s="3"/>
    </row>
    <row r="41" spans="2:11" s="9" customFormat="1" outlineLevel="1" x14ac:dyDescent="0.2">
      <c r="B41" s="19"/>
      <c r="C41" s="269"/>
      <c r="D41" s="19"/>
      <c r="E41" s="3"/>
      <c r="F41" s="3"/>
      <c r="G41" s="15"/>
      <c r="H41" s="3"/>
      <c r="I41" s="3"/>
      <c r="J41" s="3"/>
      <c r="K41" s="3"/>
    </row>
    <row r="42" spans="2:11" x14ac:dyDescent="0.2">
      <c r="C42" s="14"/>
      <c r="G42" s="15"/>
    </row>
    <row r="43" spans="2:11" ht="12.75" thickBot="1" x14ac:dyDescent="0.25">
      <c r="C43" s="16"/>
      <c r="D43" s="16"/>
      <c r="E43" s="16"/>
      <c r="F43" s="16"/>
      <c r="G43" s="17">
        <f>SUM(G39:G42)</f>
        <v>1965</v>
      </c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7" outlineLevel="1" x14ac:dyDescent="0.2">
      <c r="B49" s="19" t="s">
        <v>427</v>
      </c>
      <c r="C49" s="14">
        <v>44456</v>
      </c>
      <c r="D49" s="3">
        <v>318268</v>
      </c>
      <c r="E49" s="19">
        <v>26</v>
      </c>
      <c r="F49" s="78" t="s">
        <v>21</v>
      </c>
      <c r="G49" s="3">
        <v>127.02</v>
      </c>
    </row>
    <row r="50" spans="2:7" outlineLevel="1" x14ac:dyDescent="0.2">
      <c r="B50" s="19" t="s">
        <v>427</v>
      </c>
      <c r="C50" s="285">
        <v>44457</v>
      </c>
      <c r="D50" s="283" t="s">
        <v>1363</v>
      </c>
      <c r="E50" s="283"/>
      <c r="F50" s="314" t="s">
        <v>1361</v>
      </c>
      <c r="G50" s="295">
        <v>141.09</v>
      </c>
    </row>
    <row r="51" spans="2:7" outlineLevel="1" x14ac:dyDescent="0.2">
      <c r="B51" s="19" t="s">
        <v>427</v>
      </c>
      <c r="C51" s="285">
        <v>44457</v>
      </c>
      <c r="D51" s="283" t="s">
        <v>1362</v>
      </c>
      <c r="E51" s="283"/>
      <c r="F51" s="314" t="s">
        <v>1361</v>
      </c>
      <c r="G51" s="295">
        <v>40.81</v>
      </c>
    </row>
    <row r="52" spans="2:7" outlineLevel="1" x14ac:dyDescent="0.2">
      <c r="B52" s="283" t="s">
        <v>427</v>
      </c>
      <c r="C52" s="285">
        <v>44457</v>
      </c>
      <c r="D52" s="283" t="s">
        <v>1360</v>
      </c>
      <c r="E52" s="283"/>
      <c r="F52" s="314" t="s">
        <v>1361</v>
      </c>
      <c r="G52" s="295">
        <v>19</v>
      </c>
    </row>
    <row r="53" spans="2:7" outlineLevel="1" x14ac:dyDescent="0.2">
      <c r="B53" s="283" t="s">
        <v>427</v>
      </c>
      <c r="C53" s="285">
        <v>44457</v>
      </c>
      <c r="D53" s="283" t="s">
        <v>1444</v>
      </c>
      <c r="E53" s="283"/>
      <c r="F53" s="314" t="s">
        <v>1445</v>
      </c>
      <c r="G53" s="295">
        <v>41.32</v>
      </c>
    </row>
    <row r="54" spans="2:7" outlineLevel="1" x14ac:dyDescent="0.2">
      <c r="B54" s="283" t="s">
        <v>427</v>
      </c>
      <c r="C54" s="14">
        <v>44458</v>
      </c>
      <c r="D54" s="3">
        <v>319522</v>
      </c>
      <c r="E54" s="3">
        <v>26</v>
      </c>
      <c r="F54" s="78" t="s">
        <v>21</v>
      </c>
      <c r="G54" s="3">
        <v>6.94</v>
      </c>
    </row>
    <row r="55" spans="2:7" outlineLevel="1" x14ac:dyDescent="0.2">
      <c r="B55" s="283" t="s">
        <v>427</v>
      </c>
      <c r="C55" s="14">
        <v>44442</v>
      </c>
      <c r="D55" s="3">
        <v>324377</v>
      </c>
      <c r="E55" s="3">
        <v>26</v>
      </c>
      <c r="F55" s="78" t="s">
        <v>21</v>
      </c>
      <c r="G55" s="3">
        <v>1.98</v>
      </c>
    </row>
    <row r="56" spans="2:7" outlineLevel="1" x14ac:dyDescent="0.2">
      <c r="B56" s="283" t="s">
        <v>427</v>
      </c>
      <c r="C56" s="14">
        <v>44461</v>
      </c>
      <c r="D56" s="3">
        <v>322747</v>
      </c>
      <c r="E56" s="3">
        <v>26</v>
      </c>
      <c r="F56" s="78" t="s">
        <v>21</v>
      </c>
      <c r="G56" s="3">
        <v>32.229999999999997</v>
      </c>
    </row>
    <row r="57" spans="2:7" outlineLevel="1" x14ac:dyDescent="0.2">
      <c r="B57" s="283" t="s">
        <v>427</v>
      </c>
      <c r="C57" s="14">
        <v>44461</v>
      </c>
      <c r="D57" s="3">
        <v>322729</v>
      </c>
      <c r="E57" s="3">
        <v>26</v>
      </c>
      <c r="F57" s="78" t="s">
        <v>21</v>
      </c>
      <c r="G57" s="3">
        <v>50.96</v>
      </c>
    </row>
    <row r="58" spans="2:7" outlineLevel="1" x14ac:dyDescent="0.2">
      <c r="B58" s="279"/>
      <c r="C58" s="280"/>
      <c r="D58" s="281"/>
      <c r="E58" s="281"/>
      <c r="F58" s="281"/>
      <c r="G58" s="282"/>
    </row>
    <row r="59" spans="2:7" ht="12.75" thickBot="1" x14ac:dyDescent="0.25">
      <c r="C59" s="16"/>
      <c r="D59" s="16"/>
      <c r="E59" s="16"/>
      <c r="F59" s="16"/>
      <c r="G59" s="17">
        <f>+SUM(G49:G58)</f>
        <v>461.35</v>
      </c>
    </row>
    <row r="60" spans="2:7" ht="12.75" thickTop="1" x14ac:dyDescent="0.2">
      <c r="G60" s="296"/>
    </row>
    <row r="61" spans="2:7" x14ac:dyDescent="0.2">
      <c r="G61" s="296"/>
    </row>
    <row r="62" spans="2:7" x14ac:dyDescent="0.2">
      <c r="C62" s="8" t="s">
        <v>24</v>
      </c>
      <c r="G62" s="296"/>
    </row>
    <row r="63" spans="2:7" x14ac:dyDescent="0.2">
      <c r="G63" s="296"/>
    </row>
    <row r="64" spans="2:7" x14ac:dyDescent="0.2">
      <c r="B64" s="12" t="s">
        <v>1035</v>
      </c>
      <c r="C64" s="12" t="s">
        <v>25</v>
      </c>
      <c r="D64" s="12" t="s">
        <v>26</v>
      </c>
      <c r="E64" s="238" t="s">
        <v>27</v>
      </c>
      <c r="F64" s="12" t="s">
        <v>28</v>
      </c>
      <c r="G64" s="13" t="s">
        <v>29</v>
      </c>
    </row>
    <row r="65" spans="2:7" ht="12.75" outlineLevel="1" x14ac:dyDescent="0.2">
      <c r="B65" s="19" t="s">
        <v>427</v>
      </c>
      <c r="C65" s="261" t="s">
        <v>948</v>
      </c>
      <c r="D65" s="262" t="s">
        <v>31</v>
      </c>
      <c r="E65" s="294" t="s">
        <v>1364</v>
      </c>
      <c r="F65" s="263">
        <v>9</v>
      </c>
      <c r="G65" s="264">
        <v>70</v>
      </c>
    </row>
    <row r="66" spans="2:7" ht="12.75" outlineLevel="1" x14ac:dyDescent="0.2">
      <c r="B66" s="19" t="s">
        <v>427</v>
      </c>
      <c r="C66" s="261" t="s">
        <v>948</v>
      </c>
      <c r="D66" s="262" t="s">
        <v>31</v>
      </c>
      <c r="E66" s="294" t="s">
        <v>1365</v>
      </c>
      <c r="F66" s="263">
        <v>9</v>
      </c>
      <c r="G66" s="264">
        <v>84</v>
      </c>
    </row>
    <row r="67" spans="2:7" ht="12.75" outlineLevel="1" x14ac:dyDescent="0.2">
      <c r="B67" s="19" t="s">
        <v>427</v>
      </c>
      <c r="C67" s="261" t="s">
        <v>948</v>
      </c>
      <c r="D67" s="262" t="s">
        <v>31</v>
      </c>
      <c r="E67" s="294" t="s">
        <v>1366</v>
      </c>
      <c r="F67" s="263">
        <v>6</v>
      </c>
      <c r="G67" s="264">
        <v>46.62</v>
      </c>
    </row>
    <row r="68" spans="2:7" ht="12.75" outlineLevel="1" x14ac:dyDescent="0.2">
      <c r="B68" s="19" t="s">
        <v>427</v>
      </c>
      <c r="C68" s="261" t="s">
        <v>948</v>
      </c>
      <c r="D68" s="262" t="s">
        <v>31</v>
      </c>
      <c r="E68" s="294" t="s">
        <v>1366</v>
      </c>
      <c r="F68" s="263">
        <v>3</v>
      </c>
      <c r="G68" s="264">
        <v>23.31</v>
      </c>
    </row>
    <row r="69" spans="2:7" ht="12.75" outlineLevel="1" x14ac:dyDescent="0.2">
      <c r="B69" s="19" t="s">
        <v>427</v>
      </c>
      <c r="C69" s="261" t="s">
        <v>948</v>
      </c>
      <c r="D69" s="262" t="s">
        <v>31</v>
      </c>
      <c r="E69" s="294" t="s">
        <v>1367</v>
      </c>
      <c r="F69" s="263">
        <v>6</v>
      </c>
      <c r="G69" s="264">
        <v>46.62</v>
      </c>
    </row>
    <row r="70" spans="2:7" ht="12.75" outlineLevel="1" x14ac:dyDescent="0.2">
      <c r="B70" s="19" t="s">
        <v>427</v>
      </c>
      <c r="C70" s="261" t="s">
        <v>948</v>
      </c>
      <c r="D70" s="262" t="s">
        <v>31</v>
      </c>
      <c r="E70" s="294" t="s">
        <v>1367</v>
      </c>
      <c r="F70" s="263">
        <v>3</v>
      </c>
      <c r="G70" s="264">
        <v>23.31</v>
      </c>
    </row>
    <row r="71" spans="2:7" ht="12.75" outlineLevel="1" x14ac:dyDescent="0.2">
      <c r="B71" s="19" t="s">
        <v>427</v>
      </c>
      <c r="C71" s="261" t="s">
        <v>948</v>
      </c>
      <c r="D71" s="262" t="s">
        <v>31</v>
      </c>
      <c r="E71" s="268">
        <v>44463</v>
      </c>
      <c r="F71" s="263">
        <v>9</v>
      </c>
      <c r="G71" s="264">
        <v>70</v>
      </c>
    </row>
    <row r="72" spans="2:7" ht="12.75" outlineLevel="1" x14ac:dyDescent="0.2">
      <c r="B72" s="19" t="s">
        <v>427</v>
      </c>
      <c r="C72" s="261" t="s">
        <v>802</v>
      </c>
      <c r="D72" s="262" t="s">
        <v>54</v>
      </c>
      <c r="E72" s="294" t="s">
        <v>1364</v>
      </c>
      <c r="F72" s="263">
        <v>9</v>
      </c>
      <c r="G72" s="264">
        <v>58.5</v>
      </c>
    </row>
    <row r="73" spans="2:7" ht="12.75" outlineLevel="1" x14ac:dyDescent="0.2">
      <c r="B73" s="19" t="s">
        <v>427</v>
      </c>
      <c r="C73" s="261" t="s">
        <v>802</v>
      </c>
      <c r="D73" s="262" t="s">
        <v>54</v>
      </c>
      <c r="E73" s="294" t="s">
        <v>1365</v>
      </c>
      <c r="F73" s="263">
        <v>9</v>
      </c>
      <c r="G73" s="264">
        <v>70.2</v>
      </c>
    </row>
    <row r="74" spans="2:7" ht="12.75" outlineLevel="1" x14ac:dyDescent="0.2">
      <c r="B74" s="19" t="s">
        <v>427</v>
      </c>
      <c r="C74" s="261" t="s">
        <v>802</v>
      </c>
      <c r="D74" s="262" t="s">
        <v>54</v>
      </c>
      <c r="E74" s="294" t="s">
        <v>1366</v>
      </c>
      <c r="F74" s="263">
        <v>6</v>
      </c>
      <c r="G74" s="264">
        <v>39</v>
      </c>
    </row>
    <row r="75" spans="2:7" ht="12.75" outlineLevel="1" x14ac:dyDescent="0.2">
      <c r="B75" s="19" t="s">
        <v>427</v>
      </c>
      <c r="C75" s="261" t="s">
        <v>802</v>
      </c>
      <c r="D75" s="262" t="s">
        <v>54</v>
      </c>
      <c r="E75" s="294" t="s">
        <v>1366</v>
      </c>
      <c r="F75" s="263">
        <v>3</v>
      </c>
      <c r="G75" s="264">
        <v>19.5</v>
      </c>
    </row>
    <row r="76" spans="2:7" outlineLevel="1" x14ac:dyDescent="0.2">
      <c r="G76" s="295"/>
    </row>
    <row r="77" spans="2:7" ht="12.75" thickBot="1" x14ac:dyDescent="0.25">
      <c r="C77" s="16"/>
      <c r="D77" s="16"/>
      <c r="E77" s="16"/>
      <c r="F77" s="17">
        <f>+SUM(F65:F76)</f>
        <v>72</v>
      </c>
      <c r="G77" s="17">
        <f>+SUM(G65:G76)</f>
        <v>551.05999999999995</v>
      </c>
    </row>
    <row r="78" spans="2:7" ht="12.75" thickTop="1" x14ac:dyDescent="0.2"/>
    <row r="80" spans="2:7" x14ac:dyDescent="0.2">
      <c r="C80" s="8" t="s">
        <v>722</v>
      </c>
    </row>
    <row r="82" spans="3:7" x14ac:dyDescent="0.2">
      <c r="C82" s="19" t="s">
        <v>81</v>
      </c>
      <c r="D82" s="20">
        <f>+G43-G59-G77</f>
        <v>952.59000000000015</v>
      </c>
    </row>
    <row r="83" spans="3:7" ht="12.75" thickBot="1" x14ac:dyDescent="0.25">
      <c r="D83" s="9"/>
      <c r="G83" s="3"/>
    </row>
    <row r="84" spans="3:7" ht="12.75" thickBot="1" x14ac:dyDescent="0.25">
      <c r="C84" s="19" t="s">
        <v>713</v>
      </c>
      <c r="D84" s="21">
        <f>+D82/G43</f>
        <v>0.48477862595419857</v>
      </c>
      <c r="G84" s="3"/>
    </row>
    <row r="85" spans="3:7" x14ac:dyDescent="0.2">
      <c r="G85" s="3"/>
    </row>
    <row r="86" spans="3:7" x14ac:dyDescent="0.2">
      <c r="C86" s="19" t="s">
        <v>84</v>
      </c>
      <c r="D86" s="20">
        <f>+RESUMEN!O102</f>
        <v>670.97123883865356</v>
      </c>
      <c r="G86" s="3"/>
    </row>
    <row r="87" spans="3:7" ht="12.75" thickBot="1" x14ac:dyDescent="0.25">
      <c r="D87" s="9"/>
    </row>
    <row r="88" spans="3:7" ht="12.75" thickBot="1" x14ac:dyDescent="0.25">
      <c r="C88" s="19" t="s">
        <v>716</v>
      </c>
      <c r="D88" s="83">
        <f>+RESUMEN!P102</f>
        <v>0.34146119024867866</v>
      </c>
    </row>
    <row r="89" spans="3:7" ht="12.75" thickBot="1" x14ac:dyDescent="0.25"/>
    <row r="90" spans="3:7" ht="12.75" thickBot="1" x14ac:dyDescent="0.25">
      <c r="C90" s="19" t="s">
        <v>719</v>
      </c>
      <c r="D90" s="86" t="str">
        <f>+IF(D88&gt;D24,"OK","REVISAR")</f>
        <v>OK</v>
      </c>
    </row>
    <row r="91" spans="3:7" x14ac:dyDescent="0.2">
      <c r="G91" s="3"/>
    </row>
    <row r="93" spans="3:7" x14ac:dyDescent="0.2">
      <c r="C93" s="8" t="s">
        <v>85</v>
      </c>
    </row>
    <row r="95" spans="3:7" x14ac:dyDescent="0.2">
      <c r="C95" s="10"/>
      <c r="D95" s="10"/>
      <c r="E95" s="10"/>
      <c r="F95" s="10"/>
      <c r="G95" s="11"/>
    </row>
    <row r="96" spans="3:7" x14ac:dyDescent="0.2">
      <c r="C96" s="10"/>
      <c r="D96" s="10"/>
      <c r="E96" s="10"/>
      <c r="F96" s="10"/>
      <c r="G96" s="11"/>
    </row>
    <row r="97" spans="1:11" x14ac:dyDescent="0.2">
      <c r="C97" s="10"/>
      <c r="D97" s="10"/>
      <c r="E97" s="10"/>
      <c r="F97" s="10"/>
      <c r="G97" s="11"/>
    </row>
    <row r="100" spans="1:11" x14ac:dyDescent="0.2">
      <c r="C100" s="12"/>
      <c r="D100" s="23" t="s">
        <v>427</v>
      </c>
      <c r="E100" s="23" t="s">
        <v>428</v>
      </c>
      <c r="F100" s="23" t="s">
        <v>429</v>
      </c>
    </row>
    <row r="101" spans="1:11" x14ac:dyDescent="0.2">
      <c r="C101" s="3" t="s">
        <v>8</v>
      </c>
      <c r="D101" s="22">
        <f>+SUMIF(B39:B42,$D$100,G39:G42)</f>
        <v>1965</v>
      </c>
      <c r="E101" s="22">
        <f>+SUMIF(B39:B42,$E$100,G39:G42)</f>
        <v>0</v>
      </c>
      <c r="F101" s="22">
        <f>+SUMIF(C39:C42,$E$100,H39:H42)</f>
        <v>0</v>
      </c>
    </row>
    <row r="102" spans="1:11" x14ac:dyDescent="0.2">
      <c r="C102" s="3" t="s">
        <v>1019</v>
      </c>
      <c r="D102" s="22">
        <f>-SUMIF(B49:B55,$D$100,G49:G55)</f>
        <v>-378.16</v>
      </c>
      <c r="E102" s="22">
        <f t="shared" ref="E102:F103" si="0">+SUMIF(B40:B43,$E$100,G40:G43)</f>
        <v>0</v>
      </c>
      <c r="F102" s="22">
        <f t="shared" si="0"/>
        <v>0</v>
      </c>
    </row>
    <row r="103" spans="1:11" s="9" customFormat="1" x14ac:dyDescent="0.2">
      <c r="A103" s="3"/>
      <c r="B103" s="3"/>
      <c r="C103" s="3" t="s">
        <v>24</v>
      </c>
      <c r="D103" s="22">
        <f>-SUMIF(B65:B75,$D$100,G65:G75)</f>
        <v>-551.05999999999995</v>
      </c>
      <c r="E103" s="22">
        <f t="shared" si="0"/>
        <v>0</v>
      </c>
      <c r="F103" s="22">
        <f t="shared" si="0"/>
        <v>0</v>
      </c>
      <c r="H103" s="3"/>
      <c r="I103" s="3"/>
      <c r="J103" s="3"/>
      <c r="K103" s="3"/>
    </row>
    <row r="104" spans="1:11" s="9" customFormat="1" ht="12.75" thickBot="1" x14ac:dyDescent="0.25">
      <c r="A104" s="3"/>
      <c r="B104" s="3"/>
      <c r="C104" s="16" t="s">
        <v>1036</v>
      </c>
      <c r="D104" s="182">
        <f>SUM(D101:D103)</f>
        <v>1035.78</v>
      </c>
      <c r="E104" s="182">
        <f t="shared" ref="E104:F104" si="1">SUM(E101:E103)</f>
        <v>0</v>
      </c>
      <c r="F104" s="182">
        <f t="shared" si="1"/>
        <v>0</v>
      </c>
      <c r="H104" s="3"/>
      <c r="I104" s="3"/>
      <c r="J104" s="3"/>
      <c r="K104" s="3"/>
    </row>
    <row r="105" spans="1:11" s="9" customFormat="1" ht="12.75" thickTop="1" x14ac:dyDescent="0.2">
      <c r="A105" s="3"/>
      <c r="B105" s="3"/>
      <c r="C105" s="3"/>
      <c r="D105" s="3"/>
      <c r="E105" s="3"/>
      <c r="F105" s="3"/>
      <c r="H105" s="3"/>
      <c r="I105" s="3"/>
      <c r="J105" s="3"/>
      <c r="K105" s="3"/>
    </row>
  </sheetData>
  <autoFilter ref="B64:G75" xr:uid="{00000000-0009-0000-0000-000066000000}"/>
  <conditionalFormatting sqref="D90">
    <cfRule type="containsText" dxfId="23" priority="1" operator="containsText" text="OK">
      <formula>NOT(ISERROR(SEARCH("OK",D90)))</formula>
    </cfRule>
    <cfRule type="cellIs" dxfId="22" priority="2" operator="greaterThan">
      <formula>#REF!</formula>
    </cfRule>
  </conditionalFormatting>
  <pageMargins left="0.11811023622047245" right="0.11811023622047245" top="0.74803149606299213" bottom="0.74803149606299213" header="0.31496062992125984" footer="0.31496062992125984"/>
  <pageSetup paperSize="9" scale="80" orientation="portrait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95FD-BE2C-455F-B623-2F623A578F1D}">
  <sheetPr>
    <tabColor theme="5" tint="0.59999389629810485"/>
  </sheetPr>
  <dimension ref="A1:K118"/>
  <sheetViews>
    <sheetView tabSelected="1" topLeftCell="A26" zoomScaleNormal="100" workbookViewId="0">
      <selection activeCell="G41" sqref="G41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3" style="3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291" t="s">
        <v>1682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1683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1461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44480</v>
      </c>
      <c r="D18" s="14">
        <v>44500</v>
      </c>
      <c r="E18" s="87">
        <f>+D18-C18</f>
        <v>20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8648.3799999999992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81" t="s">
        <v>429</v>
      </c>
      <c r="C39" s="351">
        <v>44473</v>
      </c>
      <c r="D39" s="352" t="s">
        <v>915</v>
      </c>
      <c r="E39" s="81"/>
      <c r="F39" s="353" t="s">
        <v>1682</v>
      </c>
      <c r="G39" s="317">
        <v>2600</v>
      </c>
      <c r="H39" s="3"/>
      <c r="I39" s="3"/>
      <c r="J39" s="3"/>
      <c r="K39" s="3"/>
    </row>
    <row r="40" spans="2:11" s="9" customFormat="1" outlineLevel="1" x14ac:dyDescent="0.2">
      <c r="B40" s="19" t="s">
        <v>429</v>
      </c>
      <c r="C40" s="350">
        <v>44485</v>
      </c>
      <c r="D40" s="42" t="s">
        <v>915</v>
      </c>
      <c r="E40" s="3"/>
      <c r="F40" s="304" t="s">
        <v>1682</v>
      </c>
      <c r="G40" s="15">
        <v>6048.38</v>
      </c>
      <c r="H40" s="3"/>
      <c r="I40" s="3"/>
      <c r="J40" s="3"/>
      <c r="K40" s="3"/>
    </row>
    <row r="41" spans="2:11" s="9" customFormat="1" outlineLevel="1" x14ac:dyDescent="0.2">
      <c r="B41" s="19"/>
      <c r="C41" s="350"/>
      <c r="D41" s="19"/>
      <c r="E41" s="3"/>
      <c r="F41" s="3"/>
      <c r="G41" s="15"/>
      <c r="H41" s="3"/>
      <c r="I41" s="3"/>
      <c r="J41" s="3"/>
      <c r="K41" s="3"/>
    </row>
    <row r="42" spans="2:11" x14ac:dyDescent="0.2">
      <c r="C42" s="14"/>
      <c r="G42" s="15"/>
    </row>
    <row r="43" spans="2:11" ht="12.75" thickBot="1" x14ac:dyDescent="0.25">
      <c r="C43" s="16"/>
      <c r="D43" s="16"/>
      <c r="E43" s="16"/>
      <c r="F43" s="16"/>
      <c r="G43" s="17">
        <f>SUM(G39:G42)</f>
        <v>8648.380000000001</v>
      </c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7" outlineLevel="1" x14ac:dyDescent="0.2">
      <c r="B49" s="279" t="s">
        <v>427</v>
      </c>
      <c r="C49" s="316">
        <v>44455</v>
      </c>
      <c r="D49" s="81" t="s">
        <v>1721</v>
      </c>
      <c r="E49" s="81"/>
      <c r="F49" s="325" t="s">
        <v>1697</v>
      </c>
      <c r="G49" s="317">
        <v>347.11</v>
      </c>
    </row>
    <row r="50" spans="2:7" outlineLevel="1" x14ac:dyDescent="0.2">
      <c r="B50" s="279" t="s">
        <v>427</v>
      </c>
      <c r="C50" s="316">
        <v>44467</v>
      </c>
      <c r="D50" s="81">
        <v>239834</v>
      </c>
      <c r="E50" s="81">
        <v>26</v>
      </c>
      <c r="F50" s="325" t="s">
        <v>21</v>
      </c>
      <c r="G50" s="317">
        <v>99.2</v>
      </c>
    </row>
    <row r="51" spans="2:7" outlineLevel="1" x14ac:dyDescent="0.2">
      <c r="B51" s="279" t="s">
        <v>427</v>
      </c>
      <c r="C51" s="316">
        <v>44467</v>
      </c>
      <c r="D51" s="81">
        <v>256762</v>
      </c>
      <c r="E51" s="81">
        <v>26</v>
      </c>
      <c r="F51" s="325" t="s">
        <v>21</v>
      </c>
      <c r="G51" s="317">
        <v>104.05</v>
      </c>
    </row>
    <row r="52" spans="2:7" outlineLevel="1" x14ac:dyDescent="0.2">
      <c r="B52" s="279" t="s">
        <v>427</v>
      </c>
      <c r="C52" s="316">
        <v>44475</v>
      </c>
      <c r="D52" s="81">
        <v>340918</v>
      </c>
      <c r="E52" s="81">
        <v>26</v>
      </c>
      <c r="F52" s="325" t="s">
        <v>21</v>
      </c>
      <c r="G52" s="317">
        <v>57.75</v>
      </c>
    </row>
    <row r="53" spans="2:7" outlineLevel="1" x14ac:dyDescent="0.2">
      <c r="B53" s="279" t="s">
        <v>427</v>
      </c>
      <c r="C53" s="316">
        <v>44500</v>
      </c>
      <c r="D53" s="81">
        <v>563</v>
      </c>
      <c r="E53" s="81">
        <v>45</v>
      </c>
      <c r="F53" s="325" t="s">
        <v>706</v>
      </c>
      <c r="G53" s="317">
        <v>520</v>
      </c>
    </row>
    <row r="54" spans="2:7" outlineLevel="1" x14ac:dyDescent="0.2">
      <c r="B54" s="279"/>
      <c r="C54" s="316"/>
      <c r="D54" s="81"/>
      <c r="E54" s="81"/>
      <c r="F54" s="325"/>
      <c r="G54" s="317"/>
    </row>
    <row r="55" spans="2:7" outlineLevel="1" x14ac:dyDescent="0.2">
      <c r="B55" s="279"/>
      <c r="C55" s="316"/>
      <c r="D55" s="81"/>
      <c r="E55" s="81"/>
      <c r="F55" s="325"/>
      <c r="G55" s="317"/>
    </row>
    <row r="56" spans="2:7" outlineLevel="1" x14ac:dyDescent="0.2">
      <c r="B56" s="279"/>
      <c r="C56" s="269"/>
      <c r="D56" s="19"/>
      <c r="E56" s="19"/>
      <c r="F56" s="326"/>
      <c r="G56" s="15"/>
    </row>
    <row r="57" spans="2:7" ht="12.75" thickBot="1" x14ac:dyDescent="0.25">
      <c r="C57" s="16"/>
      <c r="D57" s="16"/>
      <c r="E57" s="16"/>
      <c r="F57" s="16"/>
      <c r="G57" s="17">
        <f>+SUM(G49:G56)</f>
        <v>1128.1100000000001</v>
      </c>
    </row>
    <row r="58" spans="2:7" ht="12.75" thickTop="1" x14ac:dyDescent="0.2">
      <c r="G58" s="296"/>
    </row>
    <row r="59" spans="2:7" x14ac:dyDescent="0.2">
      <c r="G59" s="296"/>
    </row>
    <row r="60" spans="2:7" x14ac:dyDescent="0.2">
      <c r="C60" s="8" t="s">
        <v>24</v>
      </c>
      <c r="G60" s="296"/>
    </row>
    <row r="61" spans="2:7" x14ac:dyDescent="0.2">
      <c r="G61" s="296"/>
    </row>
    <row r="62" spans="2:7" x14ac:dyDescent="0.2">
      <c r="B62" s="12" t="s">
        <v>1035</v>
      </c>
      <c r="C62" s="12" t="s">
        <v>25</v>
      </c>
      <c r="D62" s="12" t="s">
        <v>26</v>
      </c>
      <c r="E62" s="238" t="s">
        <v>27</v>
      </c>
      <c r="F62" s="12" t="s">
        <v>28</v>
      </c>
      <c r="G62" s="13" t="s">
        <v>29</v>
      </c>
    </row>
    <row r="63" spans="2:7" ht="12.75" outlineLevel="1" x14ac:dyDescent="0.2">
      <c r="B63" s="19" t="s">
        <v>427</v>
      </c>
      <c r="C63" s="228" t="s">
        <v>1685</v>
      </c>
      <c r="D63" s="229" t="s">
        <v>54</v>
      </c>
      <c r="E63" s="315" t="s">
        <v>1417</v>
      </c>
      <c r="F63" s="231">
        <v>9</v>
      </c>
      <c r="G63" s="232">
        <v>50</v>
      </c>
    </row>
    <row r="64" spans="2:7" ht="12.75" outlineLevel="1" x14ac:dyDescent="0.2">
      <c r="B64" s="19" t="s">
        <v>427</v>
      </c>
      <c r="C64" s="228" t="s">
        <v>1685</v>
      </c>
      <c r="D64" s="229" t="s">
        <v>54</v>
      </c>
      <c r="E64" s="315" t="s">
        <v>1426</v>
      </c>
      <c r="F64" s="231">
        <v>9</v>
      </c>
      <c r="G64" s="232">
        <v>50</v>
      </c>
    </row>
    <row r="65" spans="2:7" ht="12.75" outlineLevel="1" x14ac:dyDescent="0.2">
      <c r="B65" s="19" t="s">
        <v>427</v>
      </c>
      <c r="C65" s="228" t="s">
        <v>1685</v>
      </c>
      <c r="D65" s="229" t="s">
        <v>54</v>
      </c>
      <c r="E65" s="315" t="s">
        <v>1427</v>
      </c>
      <c r="F65" s="231">
        <v>9</v>
      </c>
      <c r="G65" s="232">
        <v>50</v>
      </c>
    </row>
    <row r="66" spans="2:7" ht="12.75" outlineLevel="1" x14ac:dyDescent="0.2">
      <c r="B66" s="19" t="s">
        <v>427</v>
      </c>
      <c r="C66" s="228" t="s">
        <v>1685</v>
      </c>
      <c r="D66" s="229" t="s">
        <v>54</v>
      </c>
      <c r="E66" s="315" t="s">
        <v>1635</v>
      </c>
      <c r="F66" s="231">
        <v>9</v>
      </c>
      <c r="G66" s="232">
        <v>50</v>
      </c>
    </row>
    <row r="67" spans="2:7" ht="12.75" outlineLevel="1" x14ac:dyDescent="0.2">
      <c r="B67" s="19" t="s">
        <v>427</v>
      </c>
      <c r="C67" s="228" t="s">
        <v>1685</v>
      </c>
      <c r="D67" s="229" t="s">
        <v>54</v>
      </c>
      <c r="E67" s="315" t="s">
        <v>1636</v>
      </c>
      <c r="F67" s="231">
        <v>9</v>
      </c>
      <c r="G67" s="232">
        <v>50</v>
      </c>
    </row>
    <row r="68" spans="2:7" ht="12.75" outlineLevel="1" x14ac:dyDescent="0.2">
      <c r="B68" s="19" t="s">
        <v>427</v>
      </c>
      <c r="C68" s="228" t="s">
        <v>1685</v>
      </c>
      <c r="D68" s="229" t="s">
        <v>54</v>
      </c>
      <c r="E68" s="315" t="s">
        <v>1637</v>
      </c>
      <c r="F68" s="231">
        <v>9</v>
      </c>
      <c r="G68" s="232">
        <v>50</v>
      </c>
    </row>
    <row r="69" spans="2:7" ht="12.75" outlineLevel="1" x14ac:dyDescent="0.2">
      <c r="B69" s="19" t="s">
        <v>427</v>
      </c>
      <c r="C69" s="228" t="s">
        <v>1685</v>
      </c>
      <c r="D69" s="229" t="s">
        <v>54</v>
      </c>
      <c r="E69" s="315" t="s">
        <v>1638</v>
      </c>
      <c r="F69" s="231">
        <v>9</v>
      </c>
      <c r="G69" s="232">
        <v>50</v>
      </c>
    </row>
    <row r="70" spans="2:7" ht="12.75" outlineLevel="1" x14ac:dyDescent="0.2">
      <c r="B70" s="19" t="s">
        <v>427</v>
      </c>
      <c r="C70" s="228" t="s">
        <v>1685</v>
      </c>
      <c r="D70" s="229" t="s">
        <v>54</v>
      </c>
      <c r="E70" s="315" t="s">
        <v>1639</v>
      </c>
      <c r="F70" s="231">
        <v>9</v>
      </c>
      <c r="G70" s="232">
        <v>50</v>
      </c>
    </row>
    <row r="71" spans="2:7" ht="12.75" outlineLevel="1" x14ac:dyDescent="0.2">
      <c r="B71" s="19" t="s">
        <v>427</v>
      </c>
      <c r="C71" s="228" t="s">
        <v>1685</v>
      </c>
      <c r="D71" s="229" t="s">
        <v>54</v>
      </c>
      <c r="E71" s="315" t="s">
        <v>1640</v>
      </c>
      <c r="F71" s="231">
        <v>9</v>
      </c>
      <c r="G71" s="232">
        <v>50</v>
      </c>
    </row>
    <row r="72" spans="2:7" ht="12.75" outlineLevel="1" x14ac:dyDescent="0.2">
      <c r="B72" s="19" t="s">
        <v>427</v>
      </c>
      <c r="C72" s="228" t="s">
        <v>1685</v>
      </c>
      <c r="D72" s="229" t="s">
        <v>54</v>
      </c>
      <c r="E72" s="315" t="s">
        <v>1668</v>
      </c>
      <c r="F72" s="231">
        <v>9</v>
      </c>
      <c r="G72" s="232">
        <v>50</v>
      </c>
    </row>
    <row r="73" spans="2:7" ht="12.75" outlineLevel="1" x14ac:dyDescent="0.2">
      <c r="B73" s="19" t="s">
        <v>427</v>
      </c>
      <c r="C73" s="228" t="s">
        <v>1685</v>
      </c>
      <c r="D73" s="229" t="s">
        <v>54</v>
      </c>
      <c r="E73" s="315" t="s">
        <v>1641</v>
      </c>
      <c r="F73" s="231">
        <v>9</v>
      </c>
      <c r="G73" s="232">
        <v>50</v>
      </c>
    </row>
    <row r="74" spans="2:7" ht="12.75" outlineLevel="1" x14ac:dyDescent="0.2">
      <c r="B74" s="19" t="s">
        <v>427</v>
      </c>
      <c r="C74" s="228" t="s">
        <v>1685</v>
      </c>
      <c r="D74" s="229" t="s">
        <v>54</v>
      </c>
      <c r="E74" s="315" t="s">
        <v>1642</v>
      </c>
      <c r="F74" s="231">
        <v>9</v>
      </c>
      <c r="G74" s="232">
        <v>50</v>
      </c>
    </row>
    <row r="75" spans="2:7" ht="12.75" outlineLevel="1" x14ac:dyDescent="0.2">
      <c r="B75" s="19" t="s">
        <v>427</v>
      </c>
      <c r="C75" s="228" t="s">
        <v>1685</v>
      </c>
      <c r="D75" s="229" t="s">
        <v>54</v>
      </c>
      <c r="E75" s="315" t="s">
        <v>1643</v>
      </c>
      <c r="F75" s="231">
        <v>9</v>
      </c>
      <c r="G75" s="232">
        <v>50</v>
      </c>
    </row>
    <row r="76" spans="2:7" ht="12.75" outlineLevel="1" x14ac:dyDescent="0.2">
      <c r="B76" s="19" t="s">
        <v>427</v>
      </c>
      <c r="C76" s="228" t="s">
        <v>1309</v>
      </c>
      <c r="D76" s="229" t="s">
        <v>54</v>
      </c>
      <c r="E76" s="315" t="s">
        <v>1635</v>
      </c>
      <c r="F76" s="231">
        <v>9</v>
      </c>
      <c r="G76" s="232">
        <v>50</v>
      </c>
    </row>
    <row r="77" spans="2:7" ht="12.75" outlineLevel="1" x14ac:dyDescent="0.2">
      <c r="B77" s="19" t="s">
        <v>427</v>
      </c>
      <c r="C77" s="228" t="s">
        <v>1309</v>
      </c>
      <c r="D77" s="229" t="s">
        <v>54</v>
      </c>
      <c r="E77" s="315" t="s">
        <v>1636</v>
      </c>
      <c r="F77" s="231">
        <v>9</v>
      </c>
      <c r="G77" s="232">
        <v>50</v>
      </c>
    </row>
    <row r="78" spans="2:7" ht="12.75" outlineLevel="1" x14ac:dyDescent="0.2">
      <c r="B78" s="19" t="s">
        <v>427</v>
      </c>
      <c r="C78" s="228" t="s">
        <v>1309</v>
      </c>
      <c r="D78" s="229" t="s">
        <v>54</v>
      </c>
      <c r="E78" s="315" t="s">
        <v>1637</v>
      </c>
      <c r="F78" s="231">
        <v>9</v>
      </c>
      <c r="G78" s="232">
        <v>50</v>
      </c>
    </row>
    <row r="79" spans="2:7" ht="12.75" outlineLevel="1" x14ac:dyDescent="0.2">
      <c r="B79" s="19" t="s">
        <v>427</v>
      </c>
      <c r="C79" s="228" t="s">
        <v>1309</v>
      </c>
      <c r="D79" s="229" t="s">
        <v>54</v>
      </c>
      <c r="E79" s="315" t="s">
        <v>1638</v>
      </c>
      <c r="F79" s="231">
        <v>9</v>
      </c>
      <c r="G79" s="232">
        <v>50</v>
      </c>
    </row>
    <row r="80" spans="2:7" ht="12.75" outlineLevel="1" x14ac:dyDescent="0.2">
      <c r="B80" s="19" t="s">
        <v>427</v>
      </c>
      <c r="C80" s="228" t="s">
        <v>1309</v>
      </c>
      <c r="D80" s="229" t="s">
        <v>54</v>
      </c>
      <c r="E80" s="315" t="s">
        <v>1639</v>
      </c>
      <c r="F80" s="231">
        <v>9</v>
      </c>
      <c r="G80" s="232">
        <v>50</v>
      </c>
    </row>
    <row r="81" spans="2:7" ht="12.75" outlineLevel="1" x14ac:dyDescent="0.2">
      <c r="B81" s="19" t="s">
        <v>427</v>
      </c>
      <c r="C81" s="228" t="s">
        <v>1309</v>
      </c>
      <c r="D81" s="229" t="s">
        <v>54</v>
      </c>
      <c r="E81" s="315" t="s">
        <v>1640</v>
      </c>
      <c r="F81" s="231">
        <v>9</v>
      </c>
      <c r="G81" s="232">
        <v>50</v>
      </c>
    </row>
    <row r="82" spans="2:7" ht="12.75" outlineLevel="1" x14ac:dyDescent="0.2">
      <c r="B82" s="19" t="s">
        <v>427</v>
      </c>
      <c r="C82" s="228" t="s">
        <v>1309</v>
      </c>
      <c r="D82" s="229" t="s">
        <v>54</v>
      </c>
      <c r="E82" s="315" t="s">
        <v>1668</v>
      </c>
      <c r="F82" s="231">
        <v>9</v>
      </c>
      <c r="G82" s="232">
        <v>50</v>
      </c>
    </row>
    <row r="83" spans="2:7" ht="12.75" outlineLevel="1" x14ac:dyDescent="0.2">
      <c r="B83" s="19" t="s">
        <v>427</v>
      </c>
      <c r="C83" s="228" t="s">
        <v>1309</v>
      </c>
      <c r="D83" s="229" t="s">
        <v>54</v>
      </c>
      <c r="E83" s="315" t="s">
        <v>1641</v>
      </c>
      <c r="F83" s="231">
        <v>9</v>
      </c>
      <c r="G83" s="232">
        <v>50</v>
      </c>
    </row>
    <row r="84" spans="2:7" ht="12.75" outlineLevel="1" x14ac:dyDescent="0.2">
      <c r="B84" s="19" t="s">
        <v>427</v>
      </c>
      <c r="C84" s="228" t="s">
        <v>1309</v>
      </c>
      <c r="D84" s="229" t="s">
        <v>54</v>
      </c>
      <c r="E84" s="315" t="s">
        <v>1642</v>
      </c>
      <c r="F84" s="231">
        <v>9</v>
      </c>
      <c r="G84" s="232">
        <v>50</v>
      </c>
    </row>
    <row r="85" spans="2:7" ht="12.75" outlineLevel="1" x14ac:dyDescent="0.2">
      <c r="B85" s="19" t="s">
        <v>427</v>
      </c>
      <c r="C85" s="228" t="s">
        <v>1309</v>
      </c>
      <c r="D85" s="229" t="s">
        <v>54</v>
      </c>
      <c r="E85" s="315" t="s">
        <v>1643</v>
      </c>
      <c r="F85" s="231">
        <v>9</v>
      </c>
      <c r="G85" s="232">
        <v>50</v>
      </c>
    </row>
    <row r="86" spans="2:7" ht="12.75" outlineLevel="1" x14ac:dyDescent="0.2">
      <c r="B86" s="19" t="s">
        <v>429</v>
      </c>
      <c r="C86" s="228" t="s">
        <v>1669</v>
      </c>
      <c r="D86" s="229" t="s">
        <v>54</v>
      </c>
      <c r="E86" s="315" t="s">
        <v>1636</v>
      </c>
      <c r="F86" s="231">
        <v>9</v>
      </c>
      <c r="G86" s="232">
        <v>50</v>
      </c>
    </row>
    <row r="87" spans="2:7" ht="12.75" outlineLevel="1" x14ac:dyDescent="0.2">
      <c r="B87" s="19" t="s">
        <v>429</v>
      </c>
      <c r="C87" s="228" t="s">
        <v>1669</v>
      </c>
      <c r="D87" s="229" t="s">
        <v>54</v>
      </c>
      <c r="E87" s="315" t="s">
        <v>1637</v>
      </c>
      <c r="F87" s="231">
        <v>9</v>
      </c>
      <c r="G87" s="232">
        <v>50</v>
      </c>
    </row>
    <row r="88" spans="2:7" ht="12.75" outlineLevel="1" x14ac:dyDescent="0.2">
      <c r="B88" s="19"/>
      <c r="C88" s="261"/>
      <c r="D88" s="262"/>
      <c r="E88" s="294"/>
      <c r="F88" s="263"/>
      <c r="G88" s="264"/>
    </row>
    <row r="89" spans="2:7" outlineLevel="1" x14ac:dyDescent="0.2">
      <c r="G89" s="295"/>
    </row>
    <row r="90" spans="2:7" ht="12.75" thickBot="1" x14ac:dyDescent="0.25">
      <c r="C90" s="16"/>
      <c r="D90" s="16"/>
      <c r="E90" s="16"/>
      <c r="F90" s="17">
        <f>+SUM(F63:F89)</f>
        <v>225</v>
      </c>
      <c r="G90" s="17">
        <f>+SUM(G63:G89)</f>
        <v>1250</v>
      </c>
    </row>
    <row r="91" spans="2:7" ht="12.75" thickTop="1" x14ac:dyDescent="0.2"/>
    <row r="93" spans="2:7" x14ac:dyDescent="0.2">
      <c r="C93" s="8" t="s">
        <v>722</v>
      </c>
    </row>
    <row r="95" spans="2:7" x14ac:dyDescent="0.2">
      <c r="C95" s="19" t="s">
        <v>81</v>
      </c>
      <c r="D95" s="20">
        <f>+G43-G57-G90</f>
        <v>6270.27</v>
      </c>
    </row>
    <row r="96" spans="2:7" ht="12.75" thickBot="1" x14ac:dyDescent="0.25">
      <c r="D96" s="9"/>
      <c r="G96" s="3"/>
    </row>
    <row r="97" spans="3:7" ht="12.75" thickBot="1" x14ac:dyDescent="0.25">
      <c r="C97" s="19" t="s">
        <v>713</v>
      </c>
      <c r="D97" s="21">
        <f>+D95/G43</f>
        <v>0.72502248976108818</v>
      </c>
      <c r="G97" s="3"/>
    </row>
    <row r="98" spans="3:7" x14ac:dyDescent="0.2">
      <c r="G98" s="3"/>
    </row>
    <row r="99" spans="3:7" x14ac:dyDescent="0.2">
      <c r="C99" s="19" t="s">
        <v>84</v>
      </c>
      <c r="D99" s="20">
        <f>+RESUMEN!O104</f>
        <v>-201.14423321193203</v>
      </c>
      <c r="G99" s="3"/>
    </row>
    <row r="100" spans="3:7" ht="12.75" thickBot="1" x14ac:dyDescent="0.25">
      <c r="D100" s="9"/>
    </row>
    <row r="101" spans="3:7" ht="12.75" thickBot="1" x14ac:dyDescent="0.25">
      <c r="C101" s="19" t="s">
        <v>716</v>
      </c>
      <c r="D101" s="83">
        <f>+RESUMEN!P104</f>
        <v>-2.4466053452461882E-2</v>
      </c>
    </row>
    <row r="102" spans="3:7" ht="12.75" thickBot="1" x14ac:dyDescent="0.25"/>
    <row r="103" spans="3:7" ht="12.75" thickBot="1" x14ac:dyDescent="0.25">
      <c r="C103" s="19" t="s">
        <v>719</v>
      </c>
      <c r="D103" s="86" t="str">
        <f>+IF(D101&gt;D24,"OK","REVISAR")</f>
        <v>REVISAR</v>
      </c>
    </row>
    <row r="104" spans="3:7" x14ac:dyDescent="0.2">
      <c r="G104" s="3"/>
    </row>
    <row r="106" spans="3:7" x14ac:dyDescent="0.2">
      <c r="C106" s="8" t="s">
        <v>85</v>
      </c>
    </row>
    <row r="108" spans="3:7" x14ac:dyDescent="0.2">
      <c r="C108" s="10"/>
      <c r="D108" s="10"/>
      <c r="E108" s="10"/>
      <c r="F108" s="10"/>
      <c r="G108" s="11"/>
    </row>
    <row r="109" spans="3:7" x14ac:dyDescent="0.2">
      <c r="C109" s="10"/>
      <c r="D109" s="10"/>
      <c r="E109" s="10"/>
      <c r="F109" s="10"/>
      <c r="G109" s="11"/>
    </row>
    <row r="110" spans="3:7" x14ac:dyDescent="0.2">
      <c r="C110" s="10"/>
      <c r="D110" s="10"/>
      <c r="E110" s="10"/>
      <c r="F110" s="10"/>
      <c r="G110" s="11"/>
    </row>
    <row r="113" spans="1:11" x14ac:dyDescent="0.2">
      <c r="C113" s="12"/>
      <c r="D113" s="23" t="s">
        <v>427</v>
      </c>
      <c r="E113" s="23" t="s">
        <v>428</v>
      </c>
      <c r="F113" s="23" t="s">
        <v>429</v>
      </c>
    </row>
    <row r="114" spans="1:11" x14ac:dyDescent="0.2">
      <c r="C114" s="3" t="s">
        <v>8</v>
      </c>
      <c r="D114" s="22">
        <f>+SUMIF(B39:B42,$D$113,G39:G42)</f>
        <v>0</v>
      </c>
      <c r="E114" s="22">
        <f>+SUMIF(B39:B42,$E$113,G39:G42)</f>
        <v>0</v>
      </c>
      <c r="F114" s="22">
        <f>+SUMIF(B39:B42,$F$113,G39:G42)</f>
        <v>8648.380000000001</v>
      </c>
    </row>
    <row r="115" spans="1:11" x14ac:dyDescent="0.2">
      <c r="C115" s="3" t="s">
        <v>1019</v>
      </c>
      <c r="D115" s="22">
        <f>-SUMIF(B49:B49,$D$113,G49:G56)</f>
        <v>-347.11</v>
      </c>
      <c r="E115" s="22">
        <f>-SUMIF(B49:B56,$E$113,G49:G56)</f>
        <v>0</v>
      </c>
      <c r="F115" s="22">
        <f>-SUMIF(B49:B56,$F$113,G49:G56)</f>
        <v>0</v>
      </c>
    </row>
    <row r="116" spans="1:11" s="9" customFormat="1" x14ac:dyDescent="0.2">
      <c r="A116" s="3"/>
      <c r="B116" s="3"/>
      <c r="C116" s="3" t="s">
        <v>24</v>
      </c>
      <c r="D116" s="22">
        <f>-SUMIF(B63:B89,$D$113,G63:G89)</f>
        <v>-1150</v>
      </c>
      <c r="E116" s="22">
        <f>-SUMIF(B63:B88,$E$113,G63:G88)</f>
        <v>0</v>
      </c>
      <c r="F116" s="22">
        <f>-SUMIF(B63:B89,$F$113,G63:G89)</f>
        <v>-100</v>
      </c>
      <c r="H116" s="3"/>
      <c r="I116" s="3"/>
      <c r="J116" s="3"/>
      <c r="K116" s="3"/>
    </row>
    <row r="117" spans="1:11" s="9" customFormat="1" ht="12.75" thickBot="1" x14ac:dyDescent="0.25">
      <c r="A117" s="3"/>
      <c r="B117" s="3"/>
      <c r="C117" s="16" t="s">
        <v>1036</v>
      </c>
      <c r="D117" s="182">
        <f>SUM(D114:D116)</f>
        <v>-1497.1100000000001</v>
      </c>
      <c r="E117" s="182">
        <f t="shared" ref="E117:F117" si="0">SUM(E114:E116)</f>
        <v>0</v>
      </c>
      <c r="F117" s="182">
        <f t="shared" si="0"/>
        <v>8548.380000000001</v>
      </c>
      <c r="H117" s="3"/>
      <c r="I117" s="3"/>
      <c r="J117" s="3"/>
      <c r="K117" s="3"/>
    </row>
    <row r="118" spans="1:11" s="9" customFormat="1" ht="12.75" thickTop="1" x14ac:dyDescent="0.2">
      <c r="A118" s="3"/>
      <c r="B118" s="3"/>
      <c r="C118" s="3"/>
      <c r="D118" s="3"/>
      <c r="E118" s="3"/>
      <c r="F118" s="3"/>
      <c r="H118" s="3"/>
      <c r="I118" s="3"/>
      <c r="J118" s="3"/>
      <c r="K118" s="3"/>
    </row>
  </sheetData>
  <autoFilter ref="B62:G88" xr:uid="{00000000-0009-0000-0000-000066000000}"/>
  <conditionalFormatting sqref="D103">
    <cfRule type="containsText" dxfId="21" priority="1" operator="containsText" text="OK">
      <formula>NOT(ISERROR(SEARCH("OK",D103)))</formula>
    </cfRule>
    <cfRule type="cellIs" dxfId="20" priority="2" operator="greaterThan">
      <formula>#REF!</formula>
    </cfRule>
  </conditionalFormatting>
  <pageMargins left="0.11811023622047245" right="0.11811023622047245" top="0.74803149606299213" bottom="0.74803149606299213" header="0.31496062992125984" footer="0.31496062992125984"/>
  <pageSetup paperSize="9" scale="80" orientation="portrait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52B-1A97-408A-A79A-E70ABE7D2083}">
  <sheetPr>
    <tabColor theme="5" tint="0.59999389629810485"/>
  </sheetPr>
  <dimension ref="A1:K132"/>
  <sheetViews>
    <sheetView topLeftCell="A48" zoomScaleNormal="100" workbookViewId="0">
      <selection activeCell="F69" sqref="F69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291" t="s">
        <v>1459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1460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1461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44494</v>
      </c>
      <c r="D18" s="14">
        <v>44532</v>
      </c>
      <c r="E18" s="87">
        <f>+D18-C18</f>
        <v>38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6897.34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 t="s">
        <v>427</v>
      </c>
      <c r="C39" s="269">
        <v>44488</v>
      </c>
      <c r="D39" s="19" t="s">
        <v>1462</v>
      </c>
      <c r="E39" s="19" t="s">
        <v>1463</v>
      </c>
      <c r="F39" s="304" t="s">
        <v>1459</v>
      </c>
      <c r="G39" s="15">
        <v>1965</v>
      </c>
      <c r="H39" s="3"/>
      <c r="I39" s="3"/>
      <c r="J39" s="3"/>
      <c r="K39" s="3"/>
    </row>
    <row r="40" spans="2:11" s="9" customFormat="1" outlineLevel="1" x14ac:dyDescent="0.2">
      <c r="B40" s="19" t="s">
        <v>427</v>
      </c>
      <c r="C40" s="269">
        <v>44508</v>
      </c>
      <c r="D40" s="19" t="s">
        <v>1788</v>
      </c>
      <c r="E40" s="19" t="s">
        <v>1463</v>
      </c>
      <c r="F40" s="354" t="s">
        <v>1459</v>
      </c>
      <c r="G40" s="15">
        <v>1564.09</v>
      </c>
      <c r="H40" s="3"/>
      <c r="I40" s="3"/>
      <c r="J40" s="3"/>
      <c r="K40" s="3"/>
    </row>
    <row r="41" spans="2:11" s="9" customFormat="1" outlineLevel="1" x14ac:dyDescent="0.2">
      <c r="B41" s="19" t="s">
        <v>427</v>
      </c>
      <c r="C41" s="269">
        <v>44523</v>
      </c>
      <c r="D41" s="19" t="s">
        <v>1789</v>
      </c>
      <c r="E41" s="19" t="s">
        <v>1463</v>
      </c>
      <c r="F41" s="354" t="s">
        <v>1459</v>
      </c>
      <c r="G41" s="15">
        <v>1564.09</v>
      </c>
      <c r="H41" s="3"/>
      <c r="I41" s="3"/>
      <c r="J41" s="3"/>
      <c r="K41" s="3"/>
    </row>
    <row r="42" spans="2:11" s="9" customFormat="1" outlineLevel="1" x14ac:dyDescent="0.2">
      <c r="B42" s="19" t="s">
        <v>427</v>
      </c>
      <c r="C42" s="269">
        <v>44523</v>
      </c>
      <c r="D42" s="19" t="s">
        <v>1790</v>
      </c>
      <c r="E42" s="19" t="s">
        <v>1463</v>
      </c>
      <c r="F42" s="354" t="s">
        <v>1459</v>
      </c>
      <c r="G42" s="15">
        <v>1564.09</v>
      </c>
      <c r="H42" s="3"/>
      <c r="I42" s="3"/>
      <c r="J42" s="3"/>
      <c r="K42" s="3"/>
    </row>
    <row r="43" spans="2:11" s="9" customFormat="1" outlineLevel="1" x14ac:dyDescent="0.2">
      <c r="B43" s="19" t="s">
        <v>427</v>
      </c>
      <c r="C43" s="269">
        <v>44551</v>
      </c>
      <c r="D43" s="19" t="s">
        <v>1791</v>
      </c>
      <c r="E43" s="19" t="s">
        <v>1463</v>
      </c>
      <c r="F43" s="354" t="s">
        <v>1459</v>
      </c>
      <c r="G43" s="15">
        <v>1564.09</v>
      </c>
      <c r="H43" s="3"/>
      <c r="I43" s="3"/>
      <c r="J43" s="3"/>
      <c r="K43" s="3"/>
    </row>
    <row r="44" spans="2:11" x14ac:dyDescent="0.2">
      <c r="C44" s="14"/>
      <c r="G44" s="15"/>
    </row>
    <row r="45" spans="2:11" ht="12.75" thickBot="1" x14ac:dyDescent="0.25">
      <c r="C45" s="16"/>
      <c r="D45" s="16"/>
      <c r="E45" s="16"/>
      <c r="F45" s="16"/>
      <c r="G45" s="17">
        <f>SUM(G39:G44)</f>
        <v>8221.36</v>
      </c>
    </row>
    <row r="46" spans="2:11" ht="12.75" thickTop="1" x14ac:dyDescent="0.2"/>
    <row r="48" spans="2:11" x14ac:dyDescent="0.2">
      <c r="C48" s="8" t="s">
        <v>13</v>
      </c>
    </row>
    <row r="49" spans="2:7" x14ac:dyDescent="0.2">
      <c r="C49" s="18"/>
    </row>
    <row r="50" spans="2:7" x14ac:dyDescent="0.2">
      <c r="B50" s="12" t="s">
        <v>1035</v>
      </c>
      <c r="C50" s="23" t="s">
        <v>9</v>
      </c>
      <c r="D50" s="23" t="s">
        <v>14</v>
      </c>
      <c r="E50" s="23" t="s">
        <v>15</v>
      </c>
      <c r="F50" s="23" t="s">
        <v>16</v>
      </c>
      <c r="G50" s="23" t="s">
        <v>17</v>
      </c>
    </row>
    <row r="51" spans="2:7" outlineLevel="1" x14ac:dyDescent="0.2">
      <c r="B51" s="19" t="s">
        <v>427</v>
      </c>
      <c r="C51" s="14">
        <v>44485</v>
      </c>
      <c r="D51" s="3">
        <v>304605</v>
      </c>
      <c r="E51" s="3">
        <v>26</v>
      </c>
      <c r="F51" s="3" t="s">
        <v>21</v>
      </c>
      <c r="G51" s="19">
        <v>56.2</v>
      </c>
    </row>
    <row r="52" spans="2:7" outlineLevel="1" x14ac:dyDescent="0.2">
      <c r="B52" s="19" t="s">
        <v>427</v>
      </c>
      <c r="C52" s="14">
        <v>44546</v>
      </c>
      <c r="D52" s="3">
        <v>304633</v>
      </c>
      <c r="E52" s="3">
        <v>26</v>
      </c>
      <c r="F52" s="3" t="s">
        <v>21</v>
      </c>
      <c r="G52" s="19">
        <v>23.88</v>
      </c>
    </row>
    <row r="53" spans="2:7" outlineLevel="1" x14ac:dyDescent="0.2">
      <c r="B53" s="19" t="s">
        <v>427</v>
      </c>
      <c r="C53" s="14">
        <v>44488</v>
      </c>
      <c r="D53" s="19" t="s">
        <v>477</v>
      </c>
      <c r="E53" s="19"/>
      <c r="F53" s="9" t="s">
        <v>1717</v>
      </c>
      <c r="G53" s="3">
        <v>600</v>
      </c>
    </row>
    <row r="54" spans="2:7" outlineLevel="1" x14ac:dyDescent="0.2">
      <c r="B54" s="19" t="s">
        <v>427</v>
      </c>
      <c r="C54" s="14">
        <v>44494</v>
      </c>
      <c r="D54" s="19">
        <v>326628</v>
      </c>
      <c r="E54" s="19">
        <v>26</v>
      </c>
      <c r="F54" s="9" t="s">
        <v>21</v>
      </c>
      <c r="G54" s="3">
        <v>62.9</v>
      </c>
    </row>
    <row r="55" spans="2:7" outlineLevel="1" x14ac:dyDescent="0.2">
      <c r="B55" s="19" t="s">
        <v>427</v>
      </c>
      <c r="C55" s="14">
        <v>44500</v>
      </c>
      <c r="D55" s="19">
        <v>563</v>
      </c>
      <c r="E55" s="19">
        <v>45</v>
      </c>
      <c r="F55" s="9" t="s">
        <v>706</v>
      </c>
      <c r="G55" s="3">
        <v>130</v>
      </c>
    </row>
    <row r="56" spans="2:7" outlineLevel="1" x14ac:dyDescent="0.2">
      <c r="B56" s="279" t="s">
        <v>427</v>
      </c>
      <c r="C56" s="280">
        <v>44510</v>
      </c>
      <c r="D56" s="281">
        <v>370552</v>
      </c>
      <c r="E56" s="281">
        <v>26</v>
      </c>
      <c r="F56" s="281" t="s">
        <v>21</v>
      </c>
      <c r="G56" s="282">
        <v>4.2</v>
      </c>
    </row>
    <row r="57" spans="2:7" outlineLevel="1" x14ac:dyDescent="0.2">
      <c r="B57" s="279" t="s">
        <v>427</v>
      </c>
      <c r="C57" s="280">
        <v>44510</v>
      </c>
      <c r="D57" s="281">
        <v>214378</v>
      </c>
      <c r="E57" s="281">
        <v>26</v>
      </c>
      <c r="F57" s="281" t="s">
        <v>21</v>
      </c>
      <c r="G57" s="282">
        <v>34.15</v>
      </c>
    </row>
    <row r="58" spans="2:7" outlineLevel="1" x14ac:dyDescent="0.2">
      <c r="B58" s="279" t="s">
        <v>427</v>
      </c>
      <c r="C58" s="280">
        <v>44510</v>
      </c>
      <c r="D58" s="281">
        <v>370444</v>
      </c>
      <c r="E58" s="281">
        <v>26</v>
      </c>
      <c r="F58" s="281" t="s">
        <v>21</v>
      </c>
      <c r="G58" s="282">
        <v>169.25</v>
      </c>
    </row>
    <row r="59" spans="2:7" outlineLevel="1" x14ac:dyDescent="0.2">
      <c r="B59" s="279" t="s">
        <v>427</v>
      </c>
      <c r="C59" s="280">
        <v>44510</v>
      </c>
      <c r="D59" s="281">
        <v>372486</v>
      </c>
      <c r="E59" s="281">
        <v>26</v>
      </c>
      <c r="F59" s="281" t="s">
        <v>21</v>
      </c>
      <c r="G59" s="282">
        <v>30.73</v>
      </c>
    </row>
    <row r="60" spans="2:7" outlineLevel="1" x14ac:dyDescent="0.2">
      <c r="B60" s="279" t="s">
        <v>427</v>
      </c>
      <c r="C60" s="280">
        <v>44510</v>
      </c>
      <c r="D60" s="281">
        <v>272849</v>
      </c>
      <c r="E60" s="281">
        <v>26</v>
      </c>
      <c r="F60" s="281" t="s">
        <v>21</v>
      </c>
      <c r="G60" s="282">
        <v>45.22</v>
      </c>
    </row>
    <row r="61" spans="2:7" outlineLevel="1" x14ac:dyDescent="0.2">
      <c r="B61" s="279" t="s">
        <v>427</v>
      </c>
      <c r="C61" s="280">
        <v>44511</v>
      </c>
      <c r="D61" s="281">
        <v>217117</v>
      </c>
      <c r="E61" s="281">
        <v>26</v>
      </c>
      <c r="F61" s="281" t="s">
        <v>21</v>
      </c>
      <c r="G61" s="282">
        <v>64.7</v>
      </c>
    </row>
    <row r="62" spans="2:7" outlineLevel="1" x14ac:dyDescent="0.2">
      <c r="B62" s="279" t="s">
        <v>427</v>
      </c>
      <c r="C62" s="280">
        <v>44511</v>
      </c>
      <c r="D62" s="281">
        <v>217272</v>
      </c>
      <c r="E62" s="281">
        <v>26</v>
      </c>
      <c r="F62" s="281" t="s">
        <v>21</v>
      </c>
      <c r="G62" s="282">
        <v>8.18</v>
      </c>
    </row>
    <row r="63" spans="2:7" outlineLevel="1" x14ac:dyDescent="0.2">
      <c r="B63" s="279" t="s">
        <v>427</v>
      </c>
      <c r="C63" s="280">
        <v>44511</v>
      </c>
      <c r="D63" s="281">
        <v>410895</v>
      </c>
      <c r="E63" s="281"/>
      <c r="F63" s="281" t="s">
        <v>22</v>
      </c>
      <c r="G63" s="282">
        <v>13.96</v>
      </c>
    </row>
    <row r="64" spans="2:7" outlineLevel="1" x14ac:dyDescent="0.2">
      <c r="B64" s="279" t="s">
        <v>427</v>
      </c>
      <c r="C64" s="280">
        <v>44517</v>
      </c>
      <c r="D64" s="279" t="s">
        <v>1784</v>
      </c>
      <c r="E64" s="281"/>
      <c r="F64" s="281" t="s">
        <v>1785</v>
      </c>
      <c r="G64" s="282">
        <v>900</v>
      </c>
    </row>
    <row r="65" spans="2:7" outlineLevel="1" x14ac:dyDescent="0.2">
      <c r="B65" s="279" t="s">
        <v>427</v>
      </c>
      <c r="C65" s="280">
        <v>44519</v>
      </c>
      <c r="D65" s="279">
        <v>233440</v>
      </c>
      <c r="E65" s="281">
        <v>26</v>
      </c>
      <c r="F65" s="281" t="s">
        <v>21</v>
      </c>
      <c r="G65" s="282">
        <v>49.6</v>
      </c>
    </row>
    <row r="66" spans="2:7" outlineLevel="1" x14ac:dyDescent="0.2">
      <c r="B66" s="279" t="s">
        <v>427</v>
      </c>
      <c r="C66" s="280">
        <v>44519</v>
      </c>
      <c r="D66" s="279">
        <v>382799</v>
      </c>
      <c r="E66" s="281">
        <v>26</v>
      </c>
      <c r="F66" s="281" t="s">
        <v>21</v>
      </c>
      <c r="G66" s="282">
        <v>66.239999999999995</v>
      </c>
    </row>
    <row r="67" spans="2:7" outlineLevel="1" x14ac:dyDescent="0.2">
      <c r="B67" s="279" t="s">
        <v>427</v>
      </c>
      <c r="C67" s="280">
        <v>44519</v>
      </c>
      <c r="D67" s="281">
        <v>233543</v>
      </c>
      <c r="E67" s="281">
        <v>26</v>
      </c>
      <c r="F67" s="281" t="s">
        <v>21</v>
      </c>
      <c r="G67" s="282">
        <v>80.14</v>
      </c>
    </row>
    <row r="68" spans="2:7" outlineLevel="1" x14ac:dyDescent="0.2">
      <c r="B68" s="279" t="s">
        <v>427</v>
      </c>
      <c r="C68" s="280">
        <v>44522</v>
      </c>
      <c r="D68" s="281">
        <v>402673</v>
      </c>
      <c r="E68" s="281">
        <v>26</v>
      </c>
      <c r="F68" s="281" t="s">
        <v>21</v>
      </c>
      <c r="G68" s="282">
        <v>47.9</v>
      </c>
    </row>
    <row r="69" spans="2:7" outlineLevel="1" x14ac:dyDescent="0.2">
      <c r="B69" s="279" t="s">
        <v>427</v>
      </c>
      <c r="C69" s="280">
        <v>44523</v>
      </c>
      <c r="D69" s="281" t="s">
        <v>1849</v>
      </c>
      <c r="E69" s="281"/>
      <c r="F69" s="281" t="s">
        <v>1847</v>
      </c>
      <c r="G69" s="282">
        <v>536</v>
      </c>
    </row>
    <row r="70" spans="2:7" outlineLevel="1" x14ac:dyDescent="0.2">
      <c r="B70" s="279" t="s">
        <v>427</v>
      </c>
      <c r="C70" s="280">
        <v>44525</v>
      </c>
      <c r="D70" s="281">
        <v>413858</v>
      </c>
      <c r="E70" s="281">
        <v>26</v>
      </c>
      <c r="F70" s="281" t="s">
        <v>21</v>
      </c>
      <c r="G70" s="282">
        <v>55.36</v>
      </c>
    </row>
    <row r="71" spans="2:7" outlineLevel="1" x14ac:dyDescent="0.2">
      <c r="B71" s="279" t="s">
        <v>427</v>
      </c>
      <c r="C71" s="280">
        <v>44525</v>
      </c>
      <c r="D71" s="281">
        <v>413740</v>
      </c>
      <c r="E71" s="281">
        <v>26</v>
      </c>
      <c r="F71" s="281" t="s">
        <v>21</v>
      </c>
      <c r="G71" s="282">
        <v>29.5</v>
      </c>
    </row>
    <row r="72" spans="2:7" outlineLevel="1" x14ac:dyDescent="0.2">
      <c r="B72" s="279" t="s">
        <v>427</v>
      </c>
      <c r="C72" s="280">
        <v>44529</v>
      </c>
      <c r="D72" s="279" t="s">
        <v>1786</v>
      </c>
      <c r="E72" s="281"/>
      <c r="F72" s="281" t="s">
        <v>1785</v>
      </c>
      <c r="G72" s="282">
        <v>900</v>
      </c>
    </row>
    <row r="73" spans="2:7" outlineLevel="1" x14ac:dyDescent="0.2">
      <c r="B73" s="279" t="s">
        <v>427</v>
      </c>
      <c r="C73" s="280">
        <v>44530</v>
      </c>
      <c r="D73" s="281">
        <v>525025</v>
      </c>
      <c r="E73" s="281">
        <v>26</v>
      </c>
      <c r="F73" s="281" t="s">
        <v>21</v>
      </c>
      <c r="G73" s="282">
        <v>48.75</v>
      </c>
    </row>
    <row r="74" spans="2:7" outlineLevel="1" x14ac:dyDescent="0.2">
      <c r="B74" s="279" t="s">
        <v>427</v>
      </c>
      <c r="C74" s="280">
        <v>44530</v>
      </c>
      <c r="D74" s="281">
        <v>524929</v>
      </c>
      <c r="E74" s="281">
        <v>26</v>
      </c>
      <c r="F74" s="281" t="s">
        <v>21</v>
      </c>
      <c r="G74" s="282">
        <v>19.3</v>
      </c>
    </row>
    <row r="75" spans="2:7" outlineLevel="1" x14ac:dyDescent="0.2">
      <c r="B75" s="356" t="s">
        <v>427</v>
      </c>
      <c r="C75" s="280">
        <v>44531</v>
      </c>
      <c r="D75" s="281">
        <v>431600</v>
      </c>
      <c r="E75" s="281">
        <v>26</v>
      </c>
      <c r="F75" s="281" t="s">
        <v>21</v>
      </c>
      <c r="G75" s="282">
        <v>3.11</v>
      </c>
    </row>
    <row r="76" spans="2:7" outlineLevel="1" x14ac:dyDescent="0.2">
      <c r="B76" s="356" t="s">
        <v>427</v>
      </c>
      <c r="C76" s="280">
        <v>44531</v>
      </c>
      <c r="D76" s="281">
        <v>430938</v>
      </c>
      <c r="E76" s="281">
        <v>26</v>
      </c>
      <c r="F76" s="281" t="s">
        <v>21</v>
      </c>
      <c r="G76" s="282">
        <v>177.56</v>
      </c>
    </row>
    <row r="77" spans="2:7" outlineLevel="1" x14ac:dyDescent="0.2">
      <c r="B77" s="356" t="s">
        <v>427</v>
      </c>
      <c r="C77" s="280">
        <v>44531</v>
      </c>
      <c r="D77" s="281">
        <v>410120</v>
      </c>
      <c r="E77" s="281">
        <v>26</v>
      </c>
      <c r="F77" s="281" t="s">
        <v>21</v>
      </c>
      <c r="G77" s="282">
        <v>5.79</v>
      </c>
    </row>
    <row r="78" spans="2:7" outlineLevel="1" x14ac:dyDescent="0.2">
      <c r="B78" s="356" t="s">
        <v>427</v>
      </c>
      <c r="C78" s="280">
        <v>44532</v>
      </c>
      <c r="D78" s="281">
        <v>259410</v>
      </c>
      <c r="E78" s="281">
        <v>26</v>
      </c>
      <c r="F78" s="281" t="s">
        <v>21</v>
      </c>
      <c r="G78" s="282">
        <v>40.200000000000003</v>
      </c>
    </row>
    <row r="79" spans="2:7" outlineLevel="1" x14ac:dyDescent="0.2">
      <c r="B79" s="356" t="s">
        <v>427</v>
      </c>
      <c r="C79" s="280">
        <v>44533</v>
      </c>
      <c r="D79" s="281">
        <v>436881</v>
      </c>
      <c r="E79" s="281">
        <v>26</v>
      </c>
      <c r="F79" s="281" t="s">
        <v>21</v>
      </c>
      <c r="G79" s="282">
        <v>20.16</v>
      </c>
    </row>
    <row r="80" spans="2:7" outlineLevel="1" x14ac:dyDescent="0.2">
      <c r="B80" s="279" t="s">
        <v>427</v>
      </c>
      <c r="C80" s="280">
        <v>44545</v>
      </c>
      <c r="D80" s="279" t="s">
        <v>1160</v>
      </c>
      <c r="E80" s="281"/>
      <c r="F80" s="281" t="s">
        <v>1785</v>
      </c>
      <c r="G80" s="282">
        <v>900</v>
      </c>
    </row>
    <row r="81" spans="2:7" outlineLevel="1" x14ac:dyDescent="0.2">
      <c r="B81" s="279" t="s">
        <v>427</v>
      </c>
      <c r="C81" s="280">
        <v>44545</v>
      </c>
      <c r="D81" s="279">
        <v>104429</v>
      </c>
      <c r="E81" s="281"/>
      <c r="F81" s="281" t="s">
        <v>22</v>
      </c>
      <c r="G81" s="282">
        <v>21.26</v>
      </c>
    </row>
    <row r="82" spans="2:7" outlineLevel="1" x14ac:dyDescent="0.2">
      <c r="B82" s="279" t="s">
        <v>427</v>
      </c>
      <c r="C82" s="280">
        <v>44557</v>
      </c>
      <c r="D82" s="279" t="s">
        <v>1787</v>
      </c>
      <c r="E82" s="281"/>
      <c r="F82" s="281" t="s">
        <v>1785</v>
      </c>
      <c r="G82" s="282">
        <v>900</v>
      </c>
    </row>
    <row r="83" spans="2:7" outlineLevel="1" x14ac:dyDescent="0.2">
      <c r="B83" s="279" t="s">
        <v>427</v>
      </c>
      <c r="C83" s="280">
        <v>44557</v>
      </c>
      <c r="D83" s="279" t="s">
        <v>1161</v>
      </c>
      <c r="E83" s="281"/>
      <c r="F83" s="281" t="s">
        <v>1785</v>
      </c>
      <c r="G83" s="282">
        <v>1200</v>
      </c>
    </row>
    <row r="84" spans="2:7" outlineLevel="1" x14ac:dyDescent="0.2">
      <c r="B84" s="279"/>
      <c r="C84" s="280"/>
      <c r="D84" s="281"/>
      <c r="E84" s="281"/>
      <c r="F84" s="281"/>
      <c r="G84" s="282"/>
    </row>
    <row r="85" spans="2:7" outlineLevel="1" x14ac:dyDescent="0.2">
      <c r="B85" s="279"/>
      <c r="C85" s="280"/>
      <c r="D85" s="281"/>
      <c r="E85" s="281"/>
      <c r="F85" s="281"/>
      <c r="G85" s="282"/>
    </row>
    <row r="86" spans="2:7" outlineLevel="1" x14ac:dyDescent="0.2">
      <c r="B86" s="279"/>
      <c r="C86" s="280"/>
      <c r="D86" s="281"/>
      <c r="E86" s="281"/>
      <c r="F86" s="281"/>
      <c r="G86" s="282"/>
    </row>
    <row r="87" spans="2:7" ht="12.75" thickBot="1" x14ac:dyDescent="0.25">
      <c r="C87" s="16"/>
      <c r="D87" s="16"/>
      <c r="E87" s="16"/>
      <c r="F87" s="16"/>
      <c r="G87" s="17">
        <f>+SUM(G51:G86)</f>
        <v>7244.24</v>
      </c>
    </row>
    <row r="88" spans="2:7" ht="12.75" thickTop="1" x14ac:dyDescent="0.2">
      <c r="G88" s="296"/>
    </row>
    <row r="89" spans="2:7" x14ac:dyDescent="0.2">
      <c r="G89" s="296"/>
    </row>
    <row r="90" spans="2:7" x14ac:dyDescent="0.2">
      <c r="C90" s="8" t="s">
        <v>24</v>
      </c>
      <c r="G90" s="296"/>
    </row>
    <row r="91" spans="2:7" x14ac:dyDescent="0.2">
      <c r="G91" s="296"/>
    </row>
    <row r="92" spans="2:7" x14ac:dyDescent="0.2">
      <c r="B92" s="12" t="s">
        <v>1035</v>
      </c>
      <c r="C92" s="12" t="s">
        <v>25</v>
      </c>
      <c r="D92" s="12" t="s">
        <v>26</v>
      </c>
      <c r="E92" s="238" t="s">
        <v>27</v>
      </c>
      <c r="F92" s="12" t="s">
        <v>28</v>
      </c>
      <c r="G92" s="13" t="s">
        <v>29</v>
      </c>
    </row>
    <row r="93" spans="2:7" ht="12.75" hidden="1" outlineLevel="1" x14ac:dyDescent="0.2">
      <c r="B93" s="19"/>
      <c r="C93" s="261"/>
      <c r="D93" s="262"/>
      <c r="E93" s="294"/>
      <c r="F93" s="263"/>
      <c r="G93" s="264"/>
    </row>
    <row r="94" spans="2:7" ht="12.75" hidden="1" outlineLevel="1" x14ac:dyDescent="0.2">
      <c r="B94" s="19"/>
      <c r="C94" s="261"/>
      <c r="D94" s="262"/>
      <c r="E94" s="294"/>
      <c r="F94" s="263"/>
      <c r="G94" s="264"/>
    </row>
    <row r="95" spans="2:7" ht="12.75" hidden="1" outlineLevel="1" x14ac:dyDescent="0.2">
      <c r="B95" s="19"/>
      <c r="C95" s="261"/>
      <c r="D95" s="262"/>
      <c r="E95" s="294"/>
      <c r="F95" s="263"/>
      <c r="G95" s="264"/>
    </row>
    <row r="96" spans="2:7" ht="12.75" hidden="1" outlineLevel="1" x14ac:dyDescent="0.2">
      <c r="B96" s="19"/>
      <c r="C96" s="261"/>
      <c r="D96" s="262"/>
      <c r="E96" s="294"/>
      <c r="F96" s="263"/>
      <c r="G96" s="264"/>
    </row>
    <row r="97" spans="2:7" ht="12.75" hidden="1" outlineLevel="1" x14ac:dyDescent="0.2">
      <c r="B97" s="19"/>
      <c r="C97" s="261"/>
      <c r="D97" s="262"/>
      <c r="E97" s="294"/>
      <c r="F97" s="263"/>
      <c r="G97" s="264"/>
    </row>
    <row r="98" spans="2:7" ht="12.75" hidden="1" outlineLevel="1" x14ac:dyDescent="0.2">
      <c r="B98" s="19"/>
      <c r="C98" s="261"/>
      <c r="D98" s="262"/>
      <c r="E98" s="294"/>
      <c r="F98" s="263"/>
      <c r="G98" s="264"/>
    </row>
    <row r="99" spans="2:7" ht="12.75" hidden="1" outlineLevel="1" x14ac:dyDescent="0.2">
      <c r="B99" s="19"/>
      <c r="C99" s="261"/>
      <c r="D99" s="262"/>
      <c r="E99" s="294"/>
      <c r="F99" s="263"/>
      <c r="G99" s="264"/>
    </row>
    <row r="100" spans="2:7" ht="12.75" hidden="1" outlineLevel="1" x14ac:dyDescent="0.2">
      <c r="B100" s="19"/>
      <c r="C100" s="261"/>
      <c r="D100" s="262"/>
      <c r="E100" s="294"/>
      <c r="F100" s="263"/>
      <c r="G100" s="264"/>
    </row>
    <row r="101" spans="2:7" ht="12.75" hidden="1" outlineLevel="1" x14ac:dyDescent="0.2">
      <c r="B101" s="19"/>
      <c r="C101" s="261"/>
      <c r="D101" s="262"/>
      <c r="E101" s="294"/>
      <c r="F101" s="263"/>
      <c r="G101" s="264"/>
    </row>
    <row r="102" spans="2:7" ht="12.75" hidden="1" outlineLevel="1" x14ac:dyDescent="0.2">
      <c r="B102" s="19"/>
      <c r="C102" s="261"/>
      <c r="D102" s="262"/>
      <c r="E102" s="294"/>
      <c r="F102" s="263"/>
      <c r="G102" s="264"/>
    </row>
    <row r="103" spans="2:7" hidden="1" outlineLevel="1" x14ac:dyDescent="0.2">
      <c r="G103" s="295"/>
    </row>
    <row r="104" spans="2:7" ht="12.75" collapsed="1" thickBot="1" x14ac:dyDescent="0.25">
      <c r="C104" s="16"/>
      <c r="D104" s="16"/>
      <c r="E104" s="16"/>
      <c r="F104" s="17">
        <f>+SUM(F93:F103)</f>
        <v>0</v>
      </c>
      <c r="G104" s="17">
        <f>+SUM(G93:G103)</f>
        <v>0</v>
      </c>
    </row>
    <row r="105" spans="2:7" ht="12.75" thickTop="1" x14ac:dyDescent="0.2"/>
    <row r="107" spans="2:7" x14ac:dyDescent="0.2">
      <c r="C107" s="8" t="s">
        <v>722</v>
      </c>
    </row>
    <row r="109" spans="2:7" x14ac:dyDescent="0.2">
      <c r="C109" s="19" t="s">
        <v>81</v>
      </c>
      <c r="D109" s="20">
        <f>+G45-G87-G104</f>
        <v>977.1200000000008</v>
      </c>
    </row>
    <row r="110" spans="2:7" ht="12.75" thickBot="1" x14ac:dyDescent="0.25">
      <c r="D110" s="9"/>
      <c r="G110" s="3"/>
    </row>
    <row r="111" spans="2:7" ht="12.75" thickBot="1" x14ac:dyDescent="0.25">
      <c r="C111" s="19" t="s">
        <v>713</v>
      </c>
      <c r="D111" s="21">
        <f>+D109/G45</f>
        <v>0.11885138225305798</v>
      </c>
      <c r="G111" s="3"/>
    </row>
    <row r="112" spans="2:7" x14ac:dyDescent="0.2">
      <c r="G112" s="3"/>
    </row>
    <row r="113" spans="3:7" x14ac:dyDescent="0.2">
      <c r="C113" s="19" t="s">
        <v>84</v>
      </c>
      <c r="D113" s="20">
        <f>+RESUMEN!O104</f>
        <v>-201.14423321193203</v>
      </c>
      <c r="G113" s="3"/>
    </row>
    <row r="114" spans="3:7" ht="12.75" thickBot="1" x14ac:dyDescent="0.25">
      <c r="D114" s="9"/>
    </row>
    <row r="115" spans="3:7" ht="12.75" thickBot="1" x14ac:dyDescent="0.25">
      <c r="C115" s="19" t="s">
        <v>716</v>
      </c>
      <c r="D115" s="83">
        <f>+RESUMEN!P104</f>
        <v>-2.4466053452461882E-2</v>
      </c>
    </row>
    <row r="116" spans="3:7" ht="12.75" thickBot="1" x14ac:dyDescent="0.25"/>
    <row r="117" spans="3:7" ht="12.75" thickBot="1" x14ac:dyDescent="0.25">
      <c r="C117" s="19" t="s">
        <v>719</v>
      </c>
      <c r="D117" s="86" t="str">
        <f>+IF(D115&gt;D24,"OK","REVISAR")</f>
        <v>REVISAR</v>
      </c>
    </row>
    <row r="118" spans="3:7" x14ac:dyDescent="0.2">
      <c r="G118" s="3"/>
    </row>
    <row r="120" spans="3:7" x14ac:dyDescent="0.2">
      <c r="C120" s="8" t="s">
        <v>85</v>
      </c>
    </row>
    <row r="122" spans="3:7" x14ac:dyDescent="0.2">
      <c r="C122" s="10"/>
      <c r="D122" s="10"/>
      <c r="E122" s="10"/>
      <c r="F122" s="10"/>
      <c r="G122" s="11"/>
    </row>
    <row r="123" spans="3:7" x14ac:dyDescent="0.2">
      <c r="C123" s="10"/>
      <c r="D123" s="10"/>
      <c r="E123" s="10"/>
      <c r="F123" s="10"/>
      <c r="G123" s="11"/>
    </row>
    <row r="124" spans="3:7" x14ac:dyDescent="0.2">
      <c r="C124" s="10"/>
      <c r="D124" s="10"/>
      <c r="E124" s="10"/>
      <c r="F124" s="10"/>
      <c r="G124" s="11"/>
    </row>
    <row r="127" spans="3:7" x14ac:dyDescent="0.2">
      <c r="C127" s="12"/>
      <c r="D127" s="23" t="s">
        <v>427</v>
      </c>
      <c r="E127" s="23" t="s">
        <v>428</v>
      </c>
      <c r="F127" s="23" t="s">
        <v>429</v>
      </c>
    </row>
    <row r="128" spans="3:7" x14ac:dyDescent="0.2">
      <c r="C128" s="3" t="s">
        <v>8</v>
      </c>
      <c r="D128" s="22">
        <f>+SUMIF(B39:B44,$D$127,G39:G44)</f>
        <v>8221.36</v>
      </c>
      <c r="E128" s="22">
        <f>+SUMIF(B39:B44,$E$127,G39:G44)</f>
        <v>0</v>
      </c>
      <c r="F128" s="22">
        <f>+SUMIF(B39:B44,$F$127,G39:G44)</f>
        <v>0</v>
      </c>
    </row>
    <row r="129" spans="1:11" x14ac:dyDescent="0.2">
      <c r="C129" s="3" t="s">
        <v>1019</v>
      </c>
      <c r="D129" s="22">
        <f>-SUMIF(B51:B86,$D$127,G51:G86)</f>
        <v>-7244.24</v>
      </c>
      <c r="E129" s="22">
        <f>-SUMIF(B51:B86,$E$127,G51:G86)</f>
        <v>0</v>
      </c>
      <c r="F129" s="22">
        <f>-SUMIF(B50:B86,$F$127,G50:G86)</f>
        <v>0</v>
      </c>
    </row>
    <row r="130" spans="1:11" s="9" customFormat="1" x14ac:dyDescent="0.2">
      <c r="A130" s="3"/>
      <c r="B130" s="3"/>
      <c r="C130" s="3" t="s">
        <v>24</v>
      </c>
      <c r="D130" s="22">
        <f>-SUMIF(B93:B102,$D$127,G93:G102)</f>
        <v>0</v>
      </c>
      <c r="E130" s="22">
        <f>-SUMIF(B93:B102,$E$127,G93:G102)</f>
        <v>0</v>
      </c>
      <c r="F130" s="22">
        <f>-SUMIF(B93:B102,$F$127,G93:G102)</f>
        <v>0</v>
      </c>
      <c r="H130" s="3"/>
      <c r="I130" s="3"/>
      <c r="J130" s="3"/>
      <c r="K130" s="3"/>
    </row>
    <row r="131" spans="1:11" s="9" customFormat="1" ht="12.75" thickBot="1" x14ac:dyDescent="0.25">
      <c r="A131" s="3"/>
      <c r="B131" s="3"/>
      <c r="C131" s="16" t="s">
        <v>1036</v>
      </c>
      <c r="D131" s="182">
        <f>SUM(D128:D130)</f>
        <v>977.1200000000008</v>
      </c>
      <c r="E131" s="182">
        <f t="shared" ref="E131:F131" si="0">SUM(E128:E130)</f>
        <v>0</v>
      </c>
      <c r="F131" s="182">
        <f t="shared" si="0"/>
        <v>0</v>
      </c>
      <c r="H131" s="3"/>
      <c r="I131" s="3"/>
      <c r="J131" s="3"/>
      <c r="K131" s="3"/>
    </row>
    <row r="132" spans="1:11" s="9" customFormat="1" ht="12.75" thickTop="1" x14ac:dyDescent="0.2">
      <c r="A132" s="3"/>
      <c r="B132" s="3"/>
      <c r="C132" s="3"/>
      <c r="D132" s="3"/>
      <c r="E132" s="3"/>
      <c r="F132" s="3"/>
      <c r="H132" s="3"/>
      <c r="I132" s="3"/>
      <c r="J132" s="3"/>
      <c r="K132" s="3"/>
    </row>
  </sheetData>
  <autoFilter ref="B92:G102" xr:uid="{00000000-0009-0000-0000-000066000000}"/>
  <conditionalFormatting sqref="D117">
    <cfRule type="containsText" dxfId="19" priority="1" operator="containsText" text="OK">
      <formula>NOT(ISERROR(SEARCH("OK",D117)))</formula>
    </cfRule>
    <cfRule type="cellIs" dxfId="18" priority="2" operator="greaterThan">
      <formula>#REF!</formula>
    </cfRule>
  </conditionalFormatting>
  <pageMargins left="0.11811023622047245" right="0.11811023622047245" top="0.74803149606299213" bottom="0.74803149606299213" header="0.31496062992125984" footer="0.31496062992125984"/>
  <pageSetup paperSize="9" scale="80" orientation="portrait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BFC3-3592-4329-9E37-284B08141EFA}">
  <sheetPr>
    <tabColor theme="5" tint="0.59999389629810485"/>
  </sheetPr>
  <dimension ref="A1:K117"/>
  <sheetViews>
    <sheetView topLeftCell="A31" zoomScaleNormal="100" workbookViewId="0">
      <selection activeCell="G54" sqref="G5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291" t="s">
        <v>1658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1664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1461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 t="s">
        <v>1795</v>
      </c>
    </row>
    <row r="22" spans="3:7" x14ac:dyDescent="0.2">
      <c r="C22" s="81" t="s">
        <v>717</v>
      </c>
      <c r="D22" s="85">
        <v>10612.08</v>
      </c>
      <c r="E22" s="297">
        <v>1090.45</v>
      </c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 t="s">
        <v>427</v>
      </c>
      <c r="C39" s="269">
        <v>44517</v>
      </c>
      <c r="D39" s="19" t="s">
        <v>1659</v>
      </c>
      <c r="E39" s="19"/>
      <c r="F39" s="325" t="s">
        <v>1658</v>
      </c>
      <c r="G39" s="15">
        <v>3714.23</v>
      </c>
      <c r="H39" s="3"/>
      <c r="I39" s="3"/>
      <c r="J39" s="3"/>
      <c r="K39" s="3"/>
    </row>
    <row r="40" spans="2:11" s="9" customFormat="1" outlineLevel="1" x14ac:dyDescent="0.2">
      <c r="B40" s="19" t="s">
        <v>427</v>
      </c>
      <c r="C40" s="269">
        <v>44539</v>
      </c>
      <c r="D40" s="19" t="s">
        <v>1792</v>
      </c>
      <c r="E40" s="3"/>
      <c r="F40" s="325" t="s">
        <v>1658</v>
      </c>
      <c r="G40" s="15">
        <v>5897.85</v>
      </c>
      <c r="H40" s="3"/>
      <c r="I40" s="3"/>
      <c r="J40" s="3"/>
      <c r="K40" s="3"/>
    </row>
    <row r="41" spans="2:11" s="9" customFormat="1" outlineLevel="1" x14ac:dyDescent="0.2">
      <c r="B41" s="19" t="s">
        <v>427</v>
      </c>
      <c r="C41" s="269">
        <v>44539</v>
      </c>
      <c r="D41" s="19" t="s">
        <v>1793</v>
      </c>
      <c r="E41" s="3"/>
      <c r="F41" s="325" t="s">
        <v>1794</v>
      </c>
      <c r="G41" s="15">
        <v>1090.45</v>
      </c>
      <c r="H41" s="3"/>
      <c r="I41" s="3"/>
      <c r="J41" s="3"/>
      <c r="K41" s="3"/>
    </row>
    <row r="42" spans="2:11" x14ac:dyDescent="0.2">
      <c r="C42" s="14"/>
      <c r="G42" s="15"/>
    </row>
    <row r="43" spans="2:11" ht="12.75" thickBot="1" x14ac:dyDescent="0.25">
      <c r="C43" s="16"/>
      <c r="D43" s="16"/>
      <c r="E43" s="16"/>
      <c r="F43" s="16"/>
      <c r="G43" s="17">
        <f>SUM(G39:G42)</f>
        <v>10702.53</v>
      </c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7" x14ac:dyDescent="0.2">
      <c r="B49" s="19" t="s">
        <v>427</v>
      </c>
      <c r="C49" s="14">
        <v>44517</v>
      </c>
      <c r="D49" s="19" t="s">
        <v>1696</v>
      </c>
      <c r="E49" s="19"/>
      <c r="F49" s="9" t="s">
        <v>1697</v>
      </c>
      <c r="G49" s="3">
        <v>500</v>
      </c>
    </row>
    <row r="50" spans="2:7" x14ac:dyDescent="0.2">
      <c r="B50" s="19" t="s">
        <v>427</v>
      </c>
      <c r="C50" s="14">
        <v>44518</v>
      </c>
      <c r="D50" s="19">
        <v>230714</v>
      </c>
      <c r="E50" s="19">
        <v>26</v>
      </c>
      <c r="F50" s="9" t="s">
        <v>21</v>
      </c>
      <c r="G50" s="3">
        <v>276.41000000000003</v>
      </c>
    </row>
    <row r="51" spans="2:7" x14ac:dyDescent="0.2">
      <c r="B51" s="19" t="s">
        <v>427</v>
      </c>
      <c r="C51" s="14">
        <v>44518</v>
      </c>
      <c r="D51" s="19">
        <v>230880</v>
      </c>
      <c r="E51" s="19">
        <v>26</v>
      </c>
      <c r="F51" s="9" t="s">
        <v>21</v>
      </c>
      <c r="G51" s="3">
        <v>125.58</v>
      </c>
    </row>
    <row r="52" spans="2:7" x14ac:dyDescent="0.2">
      <c r="B52" s="19" t="s">
        <v>427</v>
      </c>
      <c r="C52" s="14">
        <v>44523</v>
      </c>
      <c r="D52" s="19">
        <v>230880</v>
      </c>
      <c r="E52" s="19">
        <v>26</v>
      </c>
      <c r="F52" s="9" t="s">
        <v>21</v>
      </c>
      <c r="G52" s="3">
        <v>60.09</v>
      </c>
    </row>
    <row r="53" spans="2:7" x14ac:dyDescent="0.2">
      <c r="B53" s="19" t="s">
        <v>427</v>
      </c>
      <c r="C53" s="14">
        <v>44523</v>
      </c>
      <c r="D53" s="19" t="s">
        <v>1850</v>
      </c>
      <c r="E53" s="19"/>
      <c r="F53" s="9" t="s">
        <v>1847</v>
      </c>
      <c r="G53" s="3">
        <v>256</v>
      </c>
    </row>
    <row r="54" spans="2:7" x14ac:dyDescent="0.2">
      <c r="B54" s="19" t="s">
        <v>427</v>
      </c>
      <c r="C54" s="14">
        <v>44524</v>
      </c>
      <c r="D54" s="19" t="s">
        <v>1660</v>
      </c>
      <c r="E54" s="19"/>
      <c r="F54" s="9" t="s">
        <v>1661</v>
      </c>
      <c r="G54" s="3">
        <v>773.77</v>
      </c>
    </row>
    <row r="55" spans="2:7" x14ac:dyDescent="0.2">
      <c r="B55" s="19" t="s">
        <v>427</v>
      </c>
      <c r="C55" s="14">
        <v>44526</v>
      </c>
      <c r="D55" s="19">
        <v>102712375</v>
      </c>
      <c r="E55" s="19"/>
      <c r="F55" s="9" t="s">
        <v>981</v>
      </c>
      <c r="G55" s="3">
        <v>449.45</v>
      </c>
    </row>
    <row r="56" spans="2:7" x14ac:dyDescent="0.2">
      <c r="B56" s="19" t="s">
        <v>427</v>
      </c>
      <c r="C56" s="285">
        <v>44530</v>
      </c>
      <c r="D56" s="283">
        <v>408901</v>
      </c>
      <c r="E56" s="283">
        <v>26</v>
      </c>
      <c r="F56" s="284" t="s">
        <v>21</v>
      </c>
      <c r="G56" s="295">
        <v>43.22</v>
      </c>
    </row>
    <row r="57" spans="2:7" x14ac:dyDescent="0.2">
      <c r="B57" s="283" t="s">
        <v>427</v>
      </c>
      <c r="C57" s="285">
        <v>44531</v>
      </c>
      <c r="D57" s="283">
        <v>431619</v>
      </c>
      <c r="E57" s="283">
        <v>26</v>
      </c>
      <c r="F57" s="284" t="s">
        <v>21</v>
      </c>
      <c r="G57" s="295">
        <v>4.3899999999999997</v>
      </c>
    </row>
    <row r="58" spans="2:7" x14ac:dyDescent="0.2">
      <c r="B58" s="283" t="s">
        <v>427</v>
      </c>
      <c r="C58" s="285">
        <v>44531</v>
      </c>
      <c r="D58" s="283">
        <v>102712608</v>
      </c>
      <c r="E58" s="283"/>
      <c r="F58" s="284" t="s">
        <v>981</v>
      </c>
      <c r="G58" s="295">
        <v>618.16999999999996</v>
      </c>
    </row>
    <row r="59" spans="2:7" x14ac:dyDescent="0.2">
      <c r="B59" s="283" t="s">
        <v>427</v>
      </c>
      <c r="C59" s="285">
        <v>44532</v>
      </c>
      <c r="D59" s="283">
        <v>37</v>
      </c>
      <c r="E59" s="283"/>
      <c r="F59" s="284" t="s">
        <v>1821</v>
      </c>
      <c r="G59" s="295">
        <v>112</v>
      </c>
    </row>
    <row r="60" spans="2:7" x14ac:dyDescent="0.2">
      <c r="B60" s="283" t="s">
        <v>427</v>
      </c>
      <c r="C60" s="285">
        <v>44537</v>
      </c>
      <c r="D60" s="283">
        <v>420018</v>
      </c>
      <c r="E60" s="283"/>
      <c r="F60" s="284" t="s">
        <v>22</v>
      </c>
      <c r="G60" s="295">
        <v>99.14</v>
      </c>
    </row>
    <row r="61" spans="2:7" x14ac:dyDescent="0.2">
      <c r="B61" s="283" t="s">
        <v>427</v>
      </c>
      <c r="C61" s="285">
        <v>44537</v>
      </c>
      <c r="D61" s="283">
        <v>421487</v>
      </c>
      <c r="E61" s="283"/>
      <c r="F61" s="284" t="s">
        <v>22</v>
      </c>
      <c r="G61" s="295">
        <v>55.17</v>
      </c>
    </row>
    <row r="62" spans="2:7" x14ac:dyDescent="0.2">
      <c r="B62" s="283" t="s">
        <v>427</v>
      </c>
      <c r="C62" s="285">
        <v>44537</v>
      </c>
      <c r="D62" s="283">
        <v>266361</v>
      </c>
      <c r="E62" s="283">
        <v>26</v>
      </c>
      <c r="F62" s="284" t="s">
        <v>21</v>
      </c>
      <c r="G62" s="295">
        <v>137.65</v>
      </c>
    </row>
    <row r="63" spans="2:7" x14ac:dyDescent="0.2">
      <c r="B63" s="283" t="s">
        <v>427</v>
      </c>
      <c r="C63" s="285">
        <v>44540</v>
      </c>
      <c r="D63" s="283">
        <v>272071</v>
      </c>
      <c r="E63" s="283">
        <v>26</v>
      </c>
      <c r="F63" s="284" t="s">
        <v>21</v>
      </c>
      <c r="G63" s="295">
        <v>11.67</v>
      </c>
    </row>
    <row r="64" spans="2:7" x14ac:dyDescent="0.2">
      <c r="B64" s="283" t="s">
        <v>427</v>
      </c>
      <c r="C64" s="285">
        <v>44541</v>
      </c>
      <c r="D64" s="283" t="s">
        <v>1848</v>
      </c>
      <c r="E64" s="283"/>
      <c r="F64" s="284" t="s">
        <v>1847</v>
      </c>
      <c r="G64" s="295">
        <v>920</v>
      </c>
    </row>
    <row r="65" spans="2:7" x14ac:dyDescent="0.2">
      <c r="B65" s="283" t="s">
        <v>427</v>
      </c>
      <c r="C65" s="285">
        <v>44543</v>
      </c>
      <c r="D65" s="283">
        <v>459025</v>
      </c>
      <c r="E65" s="283">
        <v>26</v>
      </c>
      <c r="F65" s="284" t="s">
        <v>21</v>
      </c>
      <c r="G65" s="3">
        <v>14.58</v>
      </c>
    </row>
    <row r="66" spans="2:7" x14ac:dyDescent="0.2">
      <c r="B66" s="283" t="s">
        <v>427</v>
      </c>
      <c r="C66" s="14">
        <v>44551</v>
      </c>
      <c r="D66" s="3">
        <v>18</v>
      </c>
      <c r="F66" s="9" t="s">
        <v>1697</v>
      </c>
      <c r="G66" s="3">
        <v>2000</v>
      </c>
    </row>
    <row r="67" spans="2:7" x14ac:dyDescent="0.2">
      <c r="B67" s="283"/>
      <c r="C67" s="14"/>
      <c r="F67" s="9"/>
      <c r="G67" s="3"/>
    </row>
    <row r="68" spans="2:7" x14ac:dyDescent="0.2">
      <c r="B68" s="283"/>
      <c r="C68" s="14"/>
      <c r="F68" s="9"/>
      <c r="G68" s="3"/>
    </row>
    <row r="69" spans="2:7" x14ac:dyDescent="0.2">
      <c r="B69" s="283"/>
      <c r="C69" s="14"/>
      <c r="F69" s="9"/>
      <c r="G69" s="3"/>
    </row>
    <row r="70" spans="2:7" x14ac:dyDescent="0.2">
      <c r="B70" s="283"/>
      <c r="C70" s="14"/>
      <c r="F70" s="9"/>
      <c r="G70" s="3"/>
    </row>
    <row r="71" spans="2:7" outlineLevel="1" x14ac:dyDescent="0.2">
      <c r="B71" s="279"/>
      <c r="C71" s="280"/>
      <c r="D71" s="281"/>
      <c r="E71" s="281"/>
      <c r="F71" s="281"/>
      <c r="G71" s="282"/>
    </row>
    <row r="72" spans="2:7" ht="12.75" thickBot="1" x14ac:dyDescent="0.25">
      <c r="C72" s="16"/>
      <c r="D72" s="16"/>
      <c r="E72" s="16"/>
      <c r="F72" s="16"/>
      <c r="G72" s="17">
        <f>+SUM(G49:G71)</f>
        <v>6457.29</v>
      </c>
    </row>
    <row r="73" spans="2:7" ht="12.75" thickTop="1" x14ac:dyDescent="0.2">
      <c r="G73" s="296"/>
    </row>
    <row r="74" spans="2:7" x14ac:dyDescent="0.2">
      <c r="G74" s="296"/>
    </row>
    <row r="75" spans="2:7" x14ac:dyDescent="0.2">
      <c r="C75" s="8" t="s">
        <v>24</v>
      </c>
      <c r="G75" s="296"/>
    </row>
    <row r="76" spans="2:7" x14ac:dyDescent="0.2">
      <c r="G76" s="296"/>
    </row>
    <row r="77" spans="2:7" x14ac:dyDescent="0.2">
      <c r="B77" s="12" t="s">
        <v>1035</v>
      </c>
      <c r="C77" s="12" t="s">
        <v>25</v>
      </c>
      <c r="D77" s="12" t="s">
        <v>26</v>
      </c>
      <c r="E77" s="238" t="s">
        <v>27</v>
      </c>
      <c r="F77" s="12" t="s">
        <v>28</v>
      </c>
      <c r="G77" s="13" t="s">
        <v>29</v>
      </c>
    </row>
    <row r="78" spans="2:7" ht="12.75" hidden="1" outlineLevel="1" x14ac:dyDescent="0.2">
      <c r="B78" s="19"/>
      <c r="C78" s="261"/>
      <c r="D78" s="262"/>
      <c r="E78" s="294"/>
      <c r="F78" s="263"/>
      <c r="G78" s="264"/>
    </row>
    <row r="79" spans="2:7" ht="12.75" hidden="1" outlineLevel="1" x14ac:dyDescent="0.2">
      <c r="B79" s="19"/>
      <c r="C79" s="261"/>
      <c r="D79" s="262"/>
      <c r="E79" s="294"/>
      <c r="F79" s="263"/>
      <c r="G79" s="264"/>
    </row>
    <row r="80" spans="2:7" ht="12.75" hidden="1" outlineLevel="1" x14ac:dyDescent="0.2">
      <c r="B80" s="19"/>
      <c r="C80" s="261"/>
      <c r="D80" s="262"/>
      <c r="E80" s="294"/>
      <c r="F80" s="263"/>
      <c r="G80" s="264"/>
    </row>
    <row r="81" spans="2:7" ht="12.75" hidden="1" outlineLevel="1" x14ac:dyDescent="0.2">
      <c r="B81" s="19"/>
      <c r="C81" s="261"/>
      <c r="D81" s="262"/>
      <c r="E81" s="294"/>
      <c r="F81" s="263"/>
      <c r="G81" s="264"/>
    </row>
    <row r="82" spans="2:7" ht="12.75" hidden="1" outlineLevel="1" x14ac:dyDescent="0.2">
      <c r="B82" s="19"/>
      <c r="C82" s="261"/>
      <c r="D82" s="262"/>
      <c r="E82" s="294"/>
      <c r="F82" s="263"/>
      <c r="G82" s="264"/>
    </row>
    <row r="83" spans="2:7" ht="12.75" hidden="1" outlineLevel="1" x14ac:dyDescent="0.2">
      <c r="B83" s="19"/>
      <c r="C83" s="261"/>
      <c r="D83" s="262"/>
      <c r="E83" s="294"/>
      <c r="F83" s="263"/>
      <c r="G83" s="264"/>
    </row>
    <row r="84" spans="2:7" ht="12.75" hidden="1" outlineLevel="1" x14ac:dyDescent="0.2">
      <c r="B84" s="19"/>
      <c r="C84" s="261"/>
      <c r="D84" s="262"/>
      <c r="E84" s="294"/>
      <c r="F84" s="263"/>
      <c r="G84" s="264"/>
    </row>
    <row r="85" spans="2:7" ht="12.75" hidden="1" outlineLevel="1" x14ac:dyDescent="0.2">
      <c r="B85" s="19"/>
      <c r="C85" s="261"/>
      <c r="D85" s="262"/>
      <c r="E85" s="294"/>
      <c r="F85" s="263"/>
      <c r="G85" s="264"/>
    </row>
    <row r="86" spans="2:7" ht="12.75" hidden="1" outlineLevel="1" x14ac:dyDescent="0.2">
      <c r="B86" s="19"/>
      <c r="C86" s="261"/>
      <c r="D86" s="262"/>
      <c r="E86" s="294"/>
      <c r="F86" s="263"/>
      <c r="G86" s="264"/>
    </row>
    <row r="87" spans="2:7" ht="12.75" hidden="1" outlineLevel="1" x14ac:dyDescent="0.2">
      <c r="B87" s="19"/>
      <c r="C87" s="261"/>
      <c r="D87" s="262"/>
      <c r="E87" s="294"/>
      <c r="F87" s="263"/>
      <c r="G87" s="264"/>
    </row>
    <row r="88" spans="2:7" hidden="1" outlineLevel="1" x14ac:dyDescent="0.2">
      <c r="G88" s="295"/>
    </row>
    <row r="89" spans="2:7" ht="12.75" collapsed="1" thickBot="1" x14ac:dyDescent="0.25">
      <c r="C89" s="16"/>
      <c r="D89" s="16"/>
      <c r="E89" s="16"/>
      <c r="F89" s="17">
        <f>+SUM(F78:F88)</f>
        <v>0</v>
      </c>
      <c r="G89" s="17">
        <f>+SUM(G78:G88)</f>
        <v>0</v>
      </c>
    </row>
    <row r="90" spans="2:7" ht="12.75" thickTop="1" x14ac:dyDescent="0.2"/>
    <row r="92" spans="2:7" x14ac:dyDescent="0.2">
      <c r="C92" s="8" t="s">
        <v>722</v>
      </c>
    </row>
    <row r="94" spans="2:7" x14ac:dyDescent="0.2">
      <c r="C94" s="19" t="s">
        <v>81</v>
      </c>
      <c r="D94" s="20">
        <f>+G43-G72-G89</f>
        <v>4245.2400000000007</v>
      </c>
    </row>
    <row r="95" spans="2:7" ht="12.75" thickBot="1" x14ac:dyDescent="0.25">
      <c r="D95" s="9"/>
      <c r="G95" s="3"/>
    </row>
    <row r="96" spans="2:7" ht="12.75" thickBot="1" x14ac:dyDescent="0.25">
      <c r="C96" s="19" t="s">
        <v>713</v>
      </c>
      <c r="D96" s="21">
        <f>+D94/G43</f>
        <v>0.39665761273269035</v>
      </c>
      <c r="G96" s="3"/>
    </row>
    <row r="97" spans="3:7" x14ac:dyDescent="0.2">
      <c r="G97" s="3"/>
    </row>
    <row r="98" spans="3:7" x14ac:dyDescent="0.2">
      <c r="C98" s="19" t="s">
        <v>84</v>
      </c>
      <c r="D98" s="20">
        <f>+RESUMEN!O105</f>
        <v>2711.380844838603</v>
      </c>
      <c r="G98" s="3"/>
    </row>
    <row r="99" spans="3:7" ht="12.75" thickBot="1" x14ac:dyDescent="0.25">
      <c r="D99" s="9"/>
    </row>
    <row r="100" spans="3:7" ht="12.75" thickBot="1" x14ac:dyDescent="0.25">
      <c r="C100" s="19" t="s">
        <v>716</v>
      </c>
      <c r="D100" s="83">
        <f>+RESUMEN!P39</f>
        <v>0.3362187874933093</v>
      </c>
    </row>
    <row r="101" spans="3:7" ht="12.75" thickBot="1" x14ac:dyDescent="0.25"/>
    <row r="102" spans="3:7" ht="12.75" thickBot="1" x14ac:dyDescent="0.25">
      <c r="C102" s="19" t="s">
        <v>719</v>
      </c>
      <c r="D102" s="86" t="str">
        <f>+IF(D100&gt;D24,"OK","REVISAR")</f>
        <v>OK</v>
      </c>
    </row>
    <row r="103" spans="3:7" x14ac:dyDescent="0.2">
      <c r="G103" s="3"/>
    </row>
    <row r="105" spans="3:7" x14ac:dyDescent="0.2">
      <c r="C105" s="8" t="s">
        <v>85</v>
      </c>
    </row>
    <row r="107" spans="3:7" x14ac:dyDescent="0.2">
      <c r="C107" s="10"/>
      <c r="D107" s="10"/>
      <c r="E107" s="10"/>
      <c r="F107" s="10"/>
      <c r="G107" s="11"/>
    </row>
    <row r="108" spans="3:7" x14ac:dyDescent="0.2">
      <c r="C108" s="10"/>
      <c r="D108" s="10"/>
      <c r="E108" s="10"/>
      <c r="F108" s="10"/>
      <c r="G108" s="11"/>
    </row>
    <row r="109" spans="3:7" x14ac:dyDescent="0.2">
      <c r="C109" s="10"/>
      <c r="D109" s="10"/>
      <c r="E109" s="10"/>
      <c r="F109" s="10"/>
      <c r="G109" s="11"/>
    </row>
    <row r="112" spans="3:7" x14ac:dyDescent="0.2">
      <c r="C112" s="12"/>
      <c r="D112" s="23" t="s">
        <v>427</v>
      </c>
      <c r="E112" s="23" t="s">
        <v>428</v>
      </c>
      <c r="F112" s="23" t="s">
        <v>429</v>
      </c>
    </row>
    <row r="113" spans="1:11" x14ac:dyDescent="0.2">
      <c r="C113" s="3" t="s">
        <v>8</v>
      </c>
      <c r="D113" s="22">
        <f>+SUMIF(B39:B42,$D$112,G39:G42)</f>
        <v>10702.53</v>
      </c>
      <c r="E113" s="22">
        <f>+SUMIF(B39:B42,$E$112,G39:G42)</f>
        <v>0</v>
      </c>
      <c r="F113" s="22">
        <f>+SUMIF(B39:B42,$F$112,G39:G42)</f>
        <v>0</v>
      </c>
    </row>
    <row r="114" spans="1:11" x14ac:dyDescent="0.2">
      <c r="C114" s="3" t="s">
        <v>1019</v>
      </c>
      <c r="D114" s="22">
        <f>-SUMIF(B49:B71,$D$112,G49:G71)</f>
        <v>-6457.29</v>
      </c>
      <c r="E114" s="22">
        <f>-SUMIF(B49:B71,$E$112,G49:G71)</f>
        <v>0</v>
      </c>
      <c r="F114" s="22">
        <f>-SUMIF(B49:B71,$F$112,G49:G71)</f>
        <v>0</v>
      </c>
    </row>
    <row r="115" spans="1:11" s="9" customFormat="1" x14ac:dyDescent="0.2">
      <c r="A115" s="3"/>
      <c r="B115" s="3"/>
      <c r="C115" s="3" t="s">
        <v>24</v>
      </c>
      <c r="D115" s="22">
        <f>-SUMIF(B78:B87,$D$112,G78:G87)</f>
        <v>0</v>
      </c>
      <c r="E115" s="22">
        <f>-SUMIF(B78:B87,$E$112,G78:G87)</f>
        <v>0</v>
      </c>
      <c r="F115" s="22">
        <f>-SUMIF(B78:B87,$F$112,G78:G87)</f>
        <v>0</v>
      </c>
      <c r="H115" s="3"/>
      <c r="I115" s="3"/>
      <c r="J115" s="3"/>
      <c r="K115" s="3"/>
    </row>
    <row r="116" spans="1:11" s="9" customFormat="1" ht="12.75" thickBot="1" x14ac:dyDescent="0.25">
      <c r="A116" s="3"/>
      <c r="B116" s="3"/>
      <c r="C116" s="16" t="s">
        <v>1036</v>
      </c>
      <c r="D116" s="182">
        <f>SUM(D113:D115)</f>
        <v>4245.2400000000007</v>
      </c>
      <c r="E116" s="182">
        <f t="shared" ref="E116:F116" si="0">SUM(E113:E115)</f>
        <v>0</v>
      </c>
      <c r="F116" s="182">
        <f t="shared" si="0"/>
        <v>0</v>
      </c>
      <c r="H116" s="3"/>
      <c r="I116" s="3"/>
      <c r="J116" s="3"/>
      <c r="K116" s="3"/>
    </row>
    <row r="117" spans="1:11" s="9" customFormat="1" ht="12.75" thickTop="1" x14ac:dyDescent="0.2">
      <c r="A117" s="3"/>
      <c r="B117" s="3"/>
      <c r="C117" s="3"/>
      <c r="D117" s="3"/>
      <c r="E117" s="3"/>
      <c r="F117" s="3"/>
      <c r="H117" s="3"/>
      <c r="I117" s="3"/>
      <c r="J117" s="3"/>
      <c r="K117" s="3"/>
    </row>
  </sheetData>
  <autoFilter ref="B77:G87" xr:uid="{00000000-0009-0000-0000-000066000000}"/>
  <conditionalFormatting sqref="D102">
    <cfRule type="containsText" dxfId="17" priority="1" operator="containsText" text="OK">
      <formula>NOT(ISERROR(SEARCH("OK",D102)))</formula>
    </cfRule>
    <cfRule type="cellIs" dxfId="16" priority="2" operator="greaterThan">
      <formula>#REF!</formula>
    </cfRule>
  </conditionalFormatting>
  <pageMargins left="0.11811023622047245" right="0.11811023622047245" top="0.74803149606299213" bottom="0.74803149606299213" header="0.31496062992125984" footer="0.31496062992125984"/>
  <pageSetup paperSize="9" scale="80" orientation="portrait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F31A-2671-49C6-BBA9-FBB8EFE80AB8}">
  <sheetPr>
    <tabColor theme="5" tint="0.59999389629810485"/>
  </sheetPr>
  <dimension ref="A1:K108"/>
  <sheetViews>
    <sheetView topLeftCell="A33" zoomScaleNormal="100" workbookViewId="0">
      <selection activeCell="D52" sqref="D52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291" t="s">
        <v>1796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1728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1461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 t="s">
        <v>429</v>
      </c>
      <c r="C39" s="269">
        <v>44531</v>
      </c>
      <c r="D39" s="19" t="s">
        <v>915</v>
      </c>
      <c r="E39" s="19"/>
      <c r="F39" s="304" t="s">
        <v>1797</v>
      </c>
      <c r="G39" s="15">
        <v>4000</v>
      </c>
      <c r="H39" s="3"/>
      <c r="I39" s="3"/>
      <c r="J39" s="3"/>
      <c r="K39" s="3"/>
    </row>
    <row r="40" spans="2:11" s="9" customFormat="1" outlineLevel="1" x14ac:dyDescent="0.2">
      <c r="B40" s="19"/>
      <c r="C40" s="269"/>
      <c r="D40" s="19"/>
      <c r="E40" s="3"/>
      <c r="F40" s="3"/>
      <c r="G40" s="15"/>
      <c r="H40" s="3"/>
      <c r="I40" s="3"/>
      <c r="J40" s="3"/>
      <c r="K40" s="3"/>
    </row>
    <row r="41" spans="2:11" s="9" customFormat="1" outlineLevel="1" x14ac:dyDescent="0.2">
      <c r="B41" s="19"/>
      <c r="C41" s="269"/>
      <c r="D41" s="19"/>
      <c r="E41" s="3"/>
      <c r="F41" s="3"/>
      <c r="G41" s="15"/>
      <c r="H41" s="3"/>
      <c r="I41" s="3"/>
      <c r="J41" s="3"/>
      <c r="K41" s="3"/>
    </row>
    <row r="42" spans="2:11" x14ac:dyDescent="0.2">
      <c r="C42" s="14"/>
      <c r="G42" s="15"/>
    </row>
    <row r="43" spans="2:11" ht="12.75" thickBot="1" x14ac:dyDescent="0.25">
      <c r="C43" s="16"/>
      <c r="D43" s="16"/>
      <c r="E43" s="16"/>
      <c r="F43" s="16"/>
      <c r="G43" s="17">
        <f>SUM(G39:G42)</f>
        <v>4000</v>
      </c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7" x14ac:dyDescent="0.2">
      <c r="B49" s="19" t="s">
        <v>428</v>
      </c>
      <c r="C49" s="14">
        <v>44517</v>
      </c>
      <c r="D49" s="19">
        <v>391719</v>
      </c>
      <c r="E49" s="19">
        <v>26</v>
      </c>
      <c r="F49" s="9" t="s">
        <v>21</v>
      </c>
      <c r="G49" s="3">
        <v>58.05</v>
      </c>
    </row>
    <row r="50" spans="2:7" x14ac:dyDescent="0.2">
      <c r="B50" s="19" t="s">
        <v>428</v>
      </c>
      <c r="C50" s="14">
        <v>44546</v>
      </c>
      <c r="D50" s="19">
        <v>546093</v>
      </c>
      <c r="E50" s="19">
        <v>26</v>
      </c>
      <c r="F50" s="9" t="s">
        <v>21</v>
      </c>
      <c r="G50" s="295">
        <v>2.69</v>
      </c>
    </row>
    <row r="51" spans="2:7" x14ac:dyDescent="0.2">
      <c r="B51" s="19" t="s">
        <v>427</v>
      </c>
      <c r="C51" s="14">
        <v>44546</v>
      </c>
      <c r="D51" s="19">
        <v>546103</v>
      </c>
      <c r="E51" s="19">
        <v>26</v>
      </c>
      <c r="F51" s="9" t="s">
        <v>21</v>
      </c>
      <c r="G51" s="295">
        <v>10.44</v>
      </c>
    </row>
    <row r="52" spans="2:7" x14ac:dyDescent="0.2">
      <c r="B52" s="283"/>
      <c r="C52" s="285"/>
      <c r="D52" s="283"/>
      <c r="E52" s="283"/>
      <c r="F52" s="283"/>
      <c r="G52" s="295"/>
    </row>
    <row r="53" spans="2:7" x14ac:dyDescent="0.2">
      <c r="B53" s="283"/>
      <c r="C53" s="285"/>
      <c r="D53" s="283"/>
      <c r="E53" s="283"/>
      <c r="F53" s="283"/>
      <c r="G53" s="295"/>
    </row>
    <row r="54" spans="2:7" x14ac:dyDescent="0.2">
      <c r="B54" s="283"/>
      <c r="C54" s="14"/>
      <c r="F54" s="19"/>
      <c r="G54" s="3"/>
    </row>
    <row r="55" spans="2:7" x14ac:dyDescent="0.2">
      <c r="B55" s="283"/>
      <c r="C55" s="14"/>
      <c r="F55" s="19"/>
      <c r="G55" s="3"/>
    </row>
    <row r="56" spans="2:7" outlineLevel="1" x14ac:dyDescent="0.2">
      <c r="B56" s="279"/>
      <c r="C56" s="280"/>
      <c r="D56" s="281"/>
      <c r="E56" s="281"/>
      <c r="F56" s="281"/>
      <c r="G56" s="282"/>
    </row>
    <row r="57" spans="2:7" ht="12.75" thickBot="1" x14ac:dyDescent="0.25">
      <c r="C57" s="16"/>
      <c r="D57" s="16"/>
      <c r="E57" s="16"/>
      <c r="F57" s="16"/>
      <c r="G57" s="17">
        <f>+SUM(G49:G56)</f>
        <v>71.179999999999993</v>
      </c>
    </row>
    <row r="58" spans="2:7" ht="12.75" thickTop="1" x14ac:dyDescent="0.2">
      <c r="G58" s="296"/>
    </row>
    <row r="59" spans="2:7" x14ac:dyDescent="0.2">
      <c r="G59" s="296"/>
    </row>
    <row r="60" spans="2:7" x14ac:dyDescent="0.2">
      <c r="C60" s="8" t="s">
        <v>24</v>
      </c>
      <c r="G60" s="296"/>
    </row>
    <row r="61" spans="2:7" x14ac:dyDescent="0.2">
      <c r="G61" s="296"/>
    </row>
    <row r="62" spans="2:7" x14ac:dyDescent="0.2">
      <c r="B62" s="23" t="s">
        <v>1035</v>
      </c>
      <c r="C62" s="23" t="s">
        <v>25</v>
      </c>
      <c r="D62" s="23" t="s">
        <v>26</v>
      </c>
      <c r="E62" s="23" t="s">
        <v>27</v>
      </c>
      <c r="F62" s="23" t="s">
        <v>28</v>
      </c>
      <c r="G62" s="23" t="s">
        <v>29</v>
      </c>
    </row>
    <row r="63" spans="2:7" outlineLevel="1" x14ac:dyDescent="0.2">
      <c r="B63" s="19" t="s">
        <v>429</v>
      </c>
      <c r="C63" s="223" t="s">
        <v>1670</v>
      </c>
      <c r="D63" s="224" t="s">
        <v>54</v>
      </c>
      <c r="E63" s="311">
        <v>44515</v>
      </c>
      <c r="F63" s="226">
        <v>9</v>
      </c>
      <c r="G63" s="227">
        <v>49.95</v>
      </c>
    </row>
    <row r="64" spans="2:7" outlineLevel="1" x14ac:dyDescent="0.2">
      <c r="B64" s="19" t="s">
        <v>429</v>
      </c>
      <c r="C64" s="223" t="s">
        <v>1670</v>
      </c>
      <c r="D64" s="224" t="s">
        <v>54</v>
      </c>
      <c r="E64" s="311">
        <v>44516</v>
      </c>
      <c r="F64" s="226">
        <v>9</v>
      </c>
      <c r="G64" s="227">
        <v>49.95</v>
      </c>
    </row>
    <row r="65" spans="2:7" outlineLevel="1" x14ac:dyDescent="0.2">
      <c r="B65" s="19" t="s">
        <v>429</v>
      </c>
      <c r="C65" s="223" t="s">
        <v>1670</v>
      </c>
      <c r="D65" s="224" t="s">
        <v>54</v>
      </c>
      <c r="E65" s="311">
        <v>44517</v>
      </c>
      <c r="F65" s="226">
        <v>9</v>
      </c>
      <c r="G65" s="227">
        <v>49.95</v>
      </c>
    </row>
    <row r="66" spans="2:7" outlineLevel="1" x14ac:dyDescent="0.2">
      <c r="B66" s="19" t="s">
        <v>429</v>
      </c>
      <c r="C66" s="223" t="s">
        <v>1670</v>
      </c>
      <c r="D66" s="224" t="s">
        <v>54</v>
      </c>
      <c r="E66" s="311">
        <v>44519</v>
      </c>
      <c r="F66" s="226">
        <v>9</v>
      </c>
      <c r="G66" s="227">
        <v>49.95</v>
      </c>
    </row>
    <row r="67" spans="2:7" outlineLevel="1" x14ac:dyDescent="0.2">
      <c r="B67" s="19" t="s">
        <v>429</v>
      </c>
      <c r="C67" s="223" t="s">
        <v>1670</v>
      </c>
      <c r="D67" s="224" t="s">
        <v>54</v>
      </c>
      <c r="E67" s="311">
        <v>44522</v>
      </c>
      <c r="F67" s="226">
        <v>9</v>
      </c>
      <c r="G67" s="227">
        <v>49.95</v>
      </c>
    </row>
    <row r="68" spans="2:7" outlineLevel="1" x14ac:dyDescent="0.2">
      <c r="B68" s="19" t="s">
        <v>429</v>
      </c>
      <c r="C68" s="223" t="s">
        <v>1670</v>
      </c>
      <c r="D68" s="224" t="s">
        <v>54</v>
      </c>
      <c r="E68" s="311">
        <v>44525</v>
      </c>
      <c r="F68" s="226">
        <v>9</v>
      </c>
      <c r="G68" s="227">
        <v>49.95</v>
      </c>
    </row>
    <row r="69" spans="2:7" outlineLevel="1" x14ac:dyDescent="0.2">
      <c r="B69" s="19" t="s">
        <v>428</v>
      </c>
      <c r="C69" s="223" t="s">
        <v>102</v>
      </c>
      <c r="D69" s="224" t="s">
        <v>31</v>
      </c>
      <c r="E69" s="311">
        <v>44515</v>
      </c>
      <c r="F69" s="226">
        <v>9</v>
      </c>
      <c r="G69" s="227">
        <v>74.97</v>
      </c>
    </row>
    <row r="70" spans="2:7" outlineLevel="1" x14ac:dyDescent="0.2">
      <c r="B70" s="19" t="s">
        <v>428</v>
      </c>
      <c r="C70" s="223" t="s">
        <v>102</v>
      </c>
      <c r="D70" s="224" t="s">
        <v>31</v>
      </c>
      <c r="E70" s="311">
        <v>44516</v>
      </c>
      <c r="F70" s="226">
        <v>9</v>
      </c>
      <c r="G70" s="227">
        <v>74.97</v>
      </c>
    </row>
    <row r="71" spans="2:7" outlineLevel="1" x14ac:dyDescent="0.2">
      <c r="B71" s="19" t="s">
        <v>428</v>
      </c>
      <c r="C71" s="223" t="s">
        <v>102</v>
      </c>
      <c r="D71" s="224" t="s">
        <v>31</v>
      </c>
      <c r="E71" s="311">
        <v>44517</v>
      </c>
      <c r="F71" s="226">
        <v>9</v>
      </c>
      <c r="G71" s="227">
        <v>74.97</v>
      </c>
    </row>
    <row r="72" spans="2:7" outlineLevel="1" x14ac:dyDescent="0.2">
      <c r="B72" s="19" t="s">
        <v>428</v>
      </c>
      <c r="C72" s="223" t="s">
        <v>102</v>
      </c>
      <c r="D72" s="224" t="s">
        <v>31</v>
      </c>
      <c r="E72" s="311">
        <v>44519</v>
      </c>
      <c r="F72" s="226">
        <v>9</v>
      </c>
      <c r="G72" s="227">
        <v>74.97</v>
      </c>
    </row>
    <row r="73" spans="2:7" outlineLevel="1" x14ac:dyDescent="0.2">
      <c r="B73" s="19" t="s">
        <v>428</v>
      </c>
      <c r="C73" s="223" t="s">
        <v>102</v>
      </c>
      <c r="D73" s="224" t="s">
        <v>31</v>
      </c>
      <c r="E73" s="311">
        <v>44522</v>
      </c>
      <c r="F73" s="226">
        <v>9</v>
      </c>
      <c r="G73" s="227">
        <v>74.97</v>
      </c>
    </row>
    <row r="74" spans="2:7" outlineLevel="1" x14ac:dyDescent="0.2">
      <c r="B74" s="19" t="s">
        <v>429</v>
      </c>
      <c r="C74" s="223" t="s">
        <v>1670</v>
      </c>
      <c r="D74" s="224" t="s">
        <v>54</v>
      </c>
      <c r="E74" s="311">
        <v>44546</v>
      </c>
      <c r="F74" s="226">
        <v>9</v>
      </c>
      <c r="G74" s="227">
        <v>49.95</v>
      </c>
    </row>
    <row r="75" spans="2:7" outlineLevel="1" x14ac:dyDescent="0.2">
      <c r="B75" s="19" t="s">
        <v>428</v>
      </c>
      <c r="C75" s="223" t="s">
        <v>108</v>
      </c>
      <c r="D75" s="224" t="s">
        <v>31</v>
      </c>
      <c r="E75" s="311">
        <v>44544</v>
      </c>
      <c r="F75" s="226">
        <v>9</v>
      </c>
      <c r="G75" s="227">
        <v>74.97</v>
      </c>
    </row>
    <row r="76" spans="2:7" outlineLevel="1" x14ac:dyDescent="0.2">
      <c r="B76" s="19" t="s">
        <v>428</v>
      </c>
      <c r="C76" s="223" t="s">
        <v>102</v>
      </c>
      <c r="D76" s="224" t="s">
        <v>31</v>
      </c>
      <c r="E76" s="311">
        <v>44552</v>
      </c>
      <c r="F76" s="226">
        <v>9</v>
      </c>
      <c r="G76" s="227">
        <v>74.97</v>
      </c>
    </row>
    <row r="77" spans="2:7" outlineLevel="1" x14ac:dyDescent="0.2">
      <c r="B77" s="19" t="s">
        <v>428</v>
      </c>
      <c r="C77" s="223" t="s">
        <v>108</v>
      </c>
      <c r="D77" s="224" t="s">
        <v>31</v>
      </c>
      <c r="E77" s="311">
        <v>44552</v>
      </c>
      <c r="F77" s="226">
        <v>9</v>
      </c>
      <c r="G77" s="227">
        <v>74.97</v>
      </c>
    </row>
    <row r="78" spans="2:7" ht="12.75" outlineLevel="1" x14ac:dyDescent="0.2">
      <c r="B78" s="19"/>
      <c r="C78" s="261"/>
      <c r="D78" s="262"/>
      <c r="E78" s="294"/>
      <c r="F78" s="263"/>
      <c r="G78" s="264"/>
    </row>
    <row r="79" spans="2:7" outlineLevel="1" x14ac:dyDescent="0.2">
      <c r="G79" s="295"/>
    </row>
    <row r="80" spans="2:7" ht="12.75" thickBot="1" x14ac:dyDescent="0.25">
      <c r="C80" s="16"/>
      <c r="D80" s="16"/>
      <c r="E80" s="16"/>
      <c r="F80" s="17">
        <f>+SUM(F63:F79)</f>
        <v>135</v>
      </c>
      <c r="G80" s="17">
        <f>+SUM(G63:G79)</f>
        <v>949.4100000000002</v>
      </c>
    </row>
    <row r="81" spans="3:7" ht="12.75" thickTop="1" x14ac:dyDescent="0.2"/>
    <row r="83" spans="3:7" x14ac:dyDescent="0.2">
      <c r="C83" s="8" t="s">
        <v>722</v>
      </c>
    </row>
    <row r="85" spans="3:7" x14ac:dyDescent="0.2">
      <c r="C85" s="19" t="s">
        <v>81</v>
      </c>
      <c r="D85" s="20">
        <f>+G43-G57-G80</f>
        <v>2979.41</v>
      </c>
    </row>
    <row r="86" spans="3:7" ht="12.75" thickBot="1" x14ac:dyDescent="0.25">
      <c r="D86" s="9"/>
      <c r="G86" s="3"/>
    </row>
    <row r="87" spans="3:7" ht="12.75" thickBot="1" x14ac:dyDescent="0.25">
      <c r="C87" s="19" t="s">
        <v>713</v>
      </c>
      <c r="D87" s="21">
        <f>+D85/G43</f>
        <v>0.74485249999999992</v>
      </c>
      <c r="G87" s="3"/>
    </row>
    <row r="88" spans="3:7" x14ac:dyDescent="0.2">
      <c r="G88" s="3"/>
    </row>
    <row r="89" spans="3:7" x14ac:dyDescent="0.2">
      <c r="C89" s="19" t="s">
        <v>84</v>
      </c>
      <c r="D89" s="20">
        <f>+RESUMEN!O106</f>
        <v>2406.1402571779204</v>
      </c>
      <c r="G89" s="3"/>
    </row>
    <row r="90" spans="3:7" ht="12.75" thickBot="1" x14ac:dyDescent="0.25">
      <c r="D90" s="9"/>
    </row>
    <row r="91" spans="3:7" ht="12.75" thickBot="1" x14ac:dyDescent="0.25">
      <c r="C91" s="19" t="s">
        <v>716</v>
      </c>
      <c r="D91" s="83">
        <f>+RESUMEN!P39</f>
        <v>0.3362187874933093</v>
      </c>
    </row>
    <row r="92" spans="3:7" ht="12.75" thickBot="1" x14ac:dyDescent="0.25"/>
    <row r="93" spans="3:7" ht="12.75" thickBot="1" x14ac:dyDescent="0.25">
      <c r="C93" s="19" t="s">
        <v>719</v>
      </c>
      <c r="D93" s="86" t="str">
        <f>+IF(D91&gt;D24,"OK","REVISAR")</f>
        <v>OK</v>
      </c>
    </row>
    <row r="94" spans="3:7" x14ac:dyDescent="0.2">
      <c r="G94" s="3"/>
    </row>
    <row r="96" spans="3:7" x14ac:dyDescent="0.2">
      <c r="C96" s="8" t="s">
        <v>85</v>
      </c>
    </row>
    <row r="98" spans="1:11" x14ac:dyDescent="0.2">
      <c r="C98" s="10"/>
      <c r="D98" s="10"/>
      <c r="E98" s="10"/>
      <c r="F98" s="10"/>
      <c r="G98" s="11"/>
    </row>
    <row r="99" spans="1:11" x14ac:dyDescent="0.2">
      <c r="C99" s="10"/>
      <c r="D99" s="10"/>
      <c r="E99" s="10"/>
      <c r="F99" s="10"/>
      <c r="G99" s="11"/>
    </row>
    <row r="100" spans="1:11" x14ac:dyDescent="0.2">
      <c r="C100" s="10"/>
      <c r="D100" s="10"/>
      <c r="E100" s="10"/>
      <c r="F100" s="10"/>
      <c r="G100" s="11"/>
    </row>
    <row r="103" spans="1:11" x14ac:dyDescent="0.2">
      <c r="C103" s="12"/>
      <c r="D103" s="23" t="s">
        <v>427</v>
      </c>
      <c r="E103" s="23" t="s">
        <v>428</v>
      </c>
      <c r="F103" s="23" t="s">
        <v>429</v>
      </c>
    </row>
    <row r="104" spans="1:11" x14ac:dyDescent="0.2">
      <c r="C104" s="3" t="s">
        <v>8</v>
      </c>
      <c r="D104" s="22">
        <f>+SUMIF(B39:B42,$D$103,G39:G42)</f>
        <v>0</v>
      </c>
      <c r="E104" s="22">
        <f>+SUMIF(B39:B42,$E$103,G39:G42)</f>
        <v>0</v>
      </c>
      <c r="F104" s="22">
        <f>+SUMIF(B39:B42,$F$103,G39:G42)</f>
        <v>4000</v>
      </c>
    </row>
    <row r="105" spans="1:11" x14ac:dyDescent="0.2">
      <c r="C105" s="3" t="s">
        <v>1019</v>
      </c>
      <c r="D105" s="22">
        <f>-SUMIF(B49:B56,$D$103,G49:G56)</f>
        <v>-10.44</v>
      </c>
      <c r="E105" s="22">
        <f>-SUMIF(B49:B56,$E$103,G49:G56)</f>
        <v>-60.739999999999995</v>
      </c>
      <c r="F105" s="22">
        <f>-SUMIF(B49:B56,$F$103,G49:G56)</f>
        <v>0</v>
      </c>
    </row>
    <row r="106" spans="1:11" s="9" customFormat="1" x14ac:dyDescent="0.2">
      <c r="A106" s="3"/>
      <c r="B106" s="3"/>
      <c r="C106" s="3" t="s">
        <v>24</v>
      </c>
      <c r="D106" s="22">
        <f>-SUMIF(B63:B78,$D$103,G63:G78)</f>
        <v>0</v>
      </c>
      <c r="E106" s="22">
        <f>-SUMIF(B63:B78,$E$103,G63:G78)</f>
        <v>-599.7600000000001</v>
      </c>
      <c r="F106" s="22">
        <f>-SUMIF(B63:B78,$F$103,G63:G78)</f>
        <v>-349.65</v>
      </c>
      <c r="H106" s="3"/>
      <c r="I106" s="3"/>
      <c r="J106" s="3"/>
      <c r="K106" s="3"/>
    </row>
    <row r="107" spans="1:11" s="9" customFormat="1" ht="12.75" thickBot="1" x14ac:dyDescent="0.25">
      <c r="A107" s="3"/>
      <c r="B107" s="3"/>
      <c r="C107" s="16" t="s">
        <v>1036</v>
      </c>
      <c r="D107" s="182">
        <f>SUM(D104:D106)</f>
        <v>-10.44</v>
      </c>
      <c r="E107" s="182">
        <f t="shared" ref="E107:F107" si="0">SUM(E104:E106)</f>
        <v>-660.50000000000011</v>
      </c>
      <c r="F107" s="182">
        <f t="shared" si="0"/>
        <v>3650.35</v>
      </c>
      <c r="H107" s="3"/>
      <c r="I107" s="3"/>
      <c r="J107" s="3"/>
      <c r="K107" s="3"/>
    </row>
    <row r="108" spans="1:11" s="9" customFormat="1" ht="12.75" thickTop="1" x14ac:dyDescent="0.2">
      <c r="A108" s="3"/>
      <c r="B108" s="3"/>
      <c r="C108" s="3"/>
      <c r="D108" s="3"/>
      <c r="E108" s="3"/>
      <c r="F108" s="3"/>
      <c r="H108" s="3"/>
      <c r="I108" s="3"/>
      <c r="J108" s="3"/>
      <c r="K108" s="3"/>
    </row>
  </sheetData>
  <autoFilter ref="B62:G78" xr:uid="{00000000-0009-0000-0000-000066000000}"/>
  <conditionalFormatting sqref="D93">
    <cfRule type="containsText" dxfId="15" priority="1" operator="containsText" text="OK">
      <formula>NOT(ISERROR(SEARCH("OK",D93)))</formula>
    </cfRule>
    <cfRule type="cellIs" dxfId="14" priority="2" operator="greaterThan">
      <formula>#REF!</formula>
    </cfRule>
  </conditionalFormatting>
  <pageMargins left="0.11811023622047245" right="0.11811023622047245" top="0.74803149606299213" bottom="0.74803149606299213" header="0.31496062992125984" footer="0.31496062992125984"/>
  <pageSetup paperSize="9" scale="8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>
    <tabColor rgb="FFFF0000"/>
  </sheetPr>
  <dimension ref="B1:K137"/>
  <sheetViews>
    <sheetView topLeftCell="A26" zoomScale="106" zoomScaleNormal="106" workbookViewId="0">
      <selection activeCell="A136" sqref="A136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28515625" style="3" customWidth="1"/>
    <col min="4" max="4" width="13.710937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113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510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88"/>
      <c r="E25" s="80"/>
    </row>
    <row r="26" spans="3:7" x14ac:dyDescent="0.2">
      <c r="C26" s="81"/>
      <c r="D26" s="88"/>
      <c r="E26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hidden="1" outlineLevel="1" x14ac:dyDescent="0.2">
      <c r="B37" s="3" t="s">
        <v>427</v>
      </c>
      <c r="C37" s="14" t="s">
        <v>114</v>
      </c>
      <c r="D37" s="3" t="s">
        <v>396</v>
      </c>
      <c r="E37" s="3">
        <v>430000007</v>
      </c>
      <c r="F37" s="3" t="s">
        <v>113</v>
      </c>
      <c r="G37" s="15">
        <v>3679</v>
      </c>
      <c r="H37" s="3"/>
      <c r="I37" s="3"/>
      <c r="J37" s="3"/>
      <c r="K37" s="3"/>
    </row>
    <row r="38" spans="2:11" s="9" customFormat="1" hidden="1" outlineLevel="1" x14ac:dyDescent="0.2">
      <c r="B38" s="3" t="s">
        <v>427</v>
      </c>
      <c r="C38" s="24">
        <v>44257</v>
      </c>
      <c r="D38" s="3" t="s">
        <v>397</v>
      </c>
      <c r="E38" s="3">
        <v>430000007</v>
      </c>
      <c r="F38" s="3" t="s">
        <v>113</v>
      </c>
      <c r="G38" s="15">
        <v>117</v>
      </c>
      <c r="H38" s="3"/>
      <c r="I38" s="3"/>
      <c r="J38" s="3"/>
      <c r="K38" s="3"/>
    </row>
    <row r="39" spans="2:11" s="9" customFormat="1" hidden="1" outlineLevel="1" x14ac:dyDescent="0.2">
      <c r="B39" s="3"/>
      <c r="C39" s="14"/>
      <c r="D39" s="3"/>
      <c r="E39" s="3"/>
      <c r="F39" s="3"/>
      <c r="G39" s="15"/>
      <c r="H39" s="3"/>
      <c r="I39" s="3"/>
      <c r="J39" s="3"/>
      <c r="K39" s="3"/>
    </row>
    <row r="40" spans="2:11" ht="12.75" collapsed="1" thickBot="1" x14ac:dyDescent="0.25">
      <c r="C40" s="16"/>
      <c r="D40" s="16"/>
      <c r="E40" s="16"/>
      <c r="F40" s="16"/>
      <c r="G40" s="17">
        <f>SUM(G37:G39)</f>
        <v>3796</v>
      </c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41"/>
      <c r="D44" s="42"/>
      <c r="E44" s="42"/>
      <c r="F44" s="42"/>
      <c r="G44" s="42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outlineLevel="1" x14ac:dyDescent="0.2">
      <c r="C46" s="14"/>
      <c r="G46" s="15"/>
    </row>
    <row r="47" spans="2:11" outlineLevel="1" x14ac:dyDescent="0.2">
      <c r="C47" s="14"/>
      <c r="G47" s="15"/>
    </row>
    <row r="48" spans="2:11" ht="12.75" thickBot="1" x14ac:dyDescent="0.25">
      <c r="C48" s="16"/>
      <c r="D48" s="16"/>
      <c r="E48" s="16"/>
      <c r="F48" s="16"/>
      <c r="G48" s="17">
        <f>+SUM(G46:G47)</f>
        <v>0</v>
      </c>
    </row>
    <row r="49" spans="2:7" ht="12.75" thickTop="1" x14ac:dyDescent="0.2"/>
    <row r="51" spans="2:7" x14ac:dyDescent="0.2">
      <c r="C51" s="8" t="s">
        <v>24</v>
      </c>
    </row>
    <row r="53" spans="2:7" x14ac:dyDescent="0.2">
      <c r="B53" s="12" t="s">
        <v>1035</v>
      </c>
      <c r="C53" s="12" t="s">
        <v>25</v>
      </c>
      <c r="D53" s="12" t="s">
        <v>26</v>
      </c>
      <c r="E53" s="12" t="s">
        <v>27</v>
      </c>
      <c r="F53" s="12" t="s">
        <v>28</v>
      </c>
      <c r="G53" s="13" t="s">
        <v>29</v>
      </c>
    </row>
    <row r="54" spans="2:7" hidden="1" outlineLevel="1" x14ac:dyDescent="0.2">
      <c r="B54" s="19" t="s">
        <v>427</v>
      </c>
      <c r="C54" s="3" t="s">
        <v>509</v>
      </c>
      <c r="D54" s="3" t="s">
        <v>54</v>
      </c>
      <c r="E54" s="14">
        <v>44182</v>
      </c>
      <c r="F54" s="3" t="s">
        <v>33</v>
      </c>
      <c r="G54" s="9">
        <v>39</v>
      </c>
    </row>
    <row r="55" spans="2:7" hidden="1" outlineLevel="1" x14ac:dyDescent="0.2">
      <c r="B55" s="19" t="s">
        <v>427</v>
      </c>
      <c r="C55" s="3" t="s">
        <v>509</v>
      </c>
      <c r="D55" s="3" t="s">
        <v>54</v>
      </c>
      <c r="E55" s="14">
        <v>44182</v>
      </c>
      <c r="F55" s="3" t="s">
        <v>33</v>
      </c>
      <c r="G55" s="9">
        <v>13</v>
      </c>
    </row>
    <row r="56" spans="2:7" hidden="1" outlineLevel="1" x14ac:dyDescent="0.2">
      <c r="B56" s="19" t="s">
        <v>427</v>
      </c>
      <c r="C56" s="3" t="s">
        <v>509</v>
      </c>
      <c r="D56" s="3" t="s">
        <v>54</v>
      </c>
      <c r="E56" s="14">
        <v>44183</v>
      </c>
      <c r="F56" s="3" t="s">
        <v>33</v>
      </c>
      <c r="G56" s="9">
        <v>39</v>
      </c>
    </row>
    <row r="57" spans="2:7" hidden="1" outlineLevel="1" x14ac:dyDescent="0.2">
      <c r="B57" s="19" t="s">
        <v>427</v>
      </c>
      <c r="C57" s="3" t="s">
        <v>509</v>
      </c>
      <c r="D57" s="3" t="s">
        <v>54</v>
      </c>
      <c r="E57" s="14">
        <v>44183</v>
      </c>
      <c r="F57" s="3" t="s">
        <v>33</v>
      </c>
      <c r="G57" s="9">
        <v>19.5</v>
      </c>
    </row>
    <row r="58" spans="2:7" hidden="1" outlineLevel="1" x14ac:dyDescent="0.2">
      <c r="B58" s="19" t="s">
        <v>427</v>
      </c>
      <c r="C58" s="3" t="s">
        <v>509</v>
      </c>
      <c r="D58" s="3" t="s">
        <v>54</v>
      </c>
      <c r="E58" s="14">
        <v>44186</v>
      </c>
      <c r="F58" s="3" t="s">
        <v>33</v>
      </c>
      <c r="G58" s="9">
        <v>39</v>
      </c>
    </row>
    <row r="59" spans="2:7" hidden="1" outlineLevel="1" x14ac:dyDescent="0.2">
      <c r="B59" s="19" t="s">
        <v>427</v>
      </c>
      <c r="C59" s="3" t="s">
        <v>509</v>
      </c>
      <c r="D59" s="3" t="s">
        <v>54</v>
      </c>
      <c r="E59" s="14">
        <v>44186</v>
      </c>
      <c r="F59" s="3" t="s">
        <v>33</v>
      </c>
      <c r="G59" s="9">
        <v>19.5</v>
      </c>
    </row>
    <row r="60" spans="2:7" hidden="1" outlineLevel="1" x14ac:dyDescent="0.2">
      <c r="B60" s="19" t="s">
        <v>427</v>
      </c>
      <c r="C60" s="3" t="s">
        <v>509</v>
      </c>
      <c r="D60" s="3" t="s">
        <v>54</v>
      </c>
      <c r="E60" s="14">
        <v>44187</v>
      </c>
      <c r="F60" s="3" t="s">
        <v>33</v>
      </c>
      <c r="G60" s="9">
        <v>39</v>
      </c>
    </row>
    <row r="61" spans="2:7" hidden="1" outlineLevel="1" x14ac:dyDescent="0.2">
      <c r="B61" s="19" t="s">
        <v>427</v>
      </c>
      <c r="C61" s="3" t="s">
        <v>509</v>
      </c>
      <c r="D61" s="3" t="s">
        <v>54</v>
      </c>
      <c r="E61" s="14">
        <v>44187</v>
      </c>
      <c r="F61" s="3" t="s">
        <v>33</v>
      </c>
      <c r="G61" s="9">
        <v>22.75</v>
      </c>
    </row>
    <row r="62" spans="2:7" hidden="1" outlineLevel="1" x14ac:dyDescent="0.2">
      <c r="B62" s="19" t="s">
        <v>427</v>
      </c>
      <c r="C62" s="3" t="s">
        <v>509</v>
      </c>
      <c r="D62" s="3" t="s">
        <v>54</v>
      </c>
      <c r="E62" s="14">
        <v>44188</v>
      </c>
      <c r="F62" s="3" t="s">
        <v>33</v>
      </c>
      <c r="G62" s="9">
        <v>39</v>
      </c>
    </row>
    <row r="63" spans="2:7" hidden="1" outlineLevel="1" x14ac:dyDescent="0.2">
      <c r="B63" s="19" t="s">
        <v>427</v>
      </c>
      <c r="C63" s="3" t="s">
        <v>509</v>
      </c>
      <c r="D63" s="3" t="s">
        <v>54</v>
      </c>
      <c r="E63" s="14">
        <v>44188</v>
      </c>
      <c r="F63" s="3" t="s">
        <v>33</v>
      </c>
      <c r="G63" s="9">
        <v>19.5</v>
      </c>
    </row>
    <row r="64" spans="2:7" hidden="1" outlineLevel="1" x14ac:dyDescent="0.2">
      <c r="B64" s="19" t="s">
        <v>427</v>
      </c>
      <c r="C64" s="3" t="s">
        <v>53</v>
      </c>
      <c r="D64" s="3" t="s">
        <v>54</v>
      </c>
      <c r="E64" s="14">
        <v>44182</v>
      </c>
      <c r="F64" s="3" t="s">
        <v>33</v>
      </c>
      <c r="G64" s="9">
        <v>39</v>
      </c>
    </row>
    <row r="65" spans="2:7" hidden="1" outlineLevel="1" x14ac:dyDescent="0.2">
      <c r="B65" s="19" t="s">
        <v>427</v>
      </c>
      <c r="C65" s="3" t="s">
        <v>53</v>
      </c>
      <c r="D65" s="3" t="s">
        <v>54</v>
      </c>
      <c r="E65" s="14">
        <v>44182</v>
      </c>
      <c r="F65" s="3" t="s">
        <v>33</v>
      </c>
      <c r="G65" s="9">
        <v>13</v>
      </c>
    </row>
    <row r="66" spans="2:7" hidden="1" outlineLevel="1" x14ac:dyDescent="0.2">
      <c r="B66" s="19" t="s">
        <v>427</v>
      </c>
      <c r="C66" s="3" t="s">
        <v>53</v>
      </c>
      <c r="D66" s="3" t="s">
        <v>54</v>
      </c>
      <c r="E66" s="14">
        <v>44183</v>
      </c>
      <c r="F66" s="3" t="s">
        <v>33</v>
      </c>
      <c r="G66" s="9">
        <v>39</v>
      </c>
    </row>
    <row r="67" spans="2:7" hidden="1" outlineLevel="1" x14ac:dyDescent="0.2">
      <c r="B67" s="19" t="s">
        <v>427</v>
      </c>
      <c r="C67" s="3" t="s">
        <v>53</v>
      </c>
      <c r="D67" s="3" t="s">
        <v>54</v>
      </c>
      <c r="E67" s="14">
        <v>44183</v>
      </c>
      <c r="F67" s="3" t="s">
        <v>33</v>
      </c>
      <c r="G67" s="9">
        <v>19.5</v>
      </c>
    </row>
    <row r="68" spans="2:7" hidden="1" outlineLevel="1" x14ac:dyDescent="0.2">
      <c r="B68" s="19" t="s">
        <v>427</v>
      </c>
      <c r="C68" s="3" t="s">
        <v>53</v>
      </c>
      <c r="D68" s="3" t="s">
        <v>54</v>
      </c>
      <c r="E68" s="14">
        <v>44186</v>
      </c>
      <c r="F68" s="3" t="s">
        <v>33</v>
      </c>
      <c r="G68" s="9">
        <v>39</v>
      </c>
    </row>
    <row r="69" spans="2:7" hidden="1" outlineLevel="1" x14ac:dyDescent="0.2">
      <c r="B69" s="19" t="s">
        <v>427</v>
      </c>
      <c r="C69" s="3" t="s">
        <v>53</v>
      </c>
      <c r="D69" s="3" t="s">
        <v>54</v>
      </c>
      <c r="E69" s="14">
        <v>44186</v>
      </c>
      <c r="F69" s="3" t="s">
        <v>33</v>
      </c>
      <c r="G69" s="9">
        <v>19.5</v>
      </c>
    </row>
    <row r="70" spans="2:7" hidden="1" outlineLevel="1" x14ac:dyDescent="0.2">
      <c r="B70" s="19" t="s">
        <v>427</v>
      </c>
      <c r="C70" s="3" t="s">
        <v>53</v>
      </c>
      <c r="D70" s="3" t="s">
        <v>54</v>
      </c>
      <c r="E70" s="14">
        <v>44187</v>
      </c>
      <c r="F70" s="3" t="s">
        <v>33</v>
      </c>
      <c r="G70" s="9">
        <v>39</v>
      </c>
    </row>
    <row r="71" spans="2:7" hidden="1" outlineLevel="1" x14ac:dyDescent="0.2">
      <c r="B71" s="19" t="s">
        <v>427</v>
      </c>
      <c r="C71" s="3" t="s">
        <v>53</v>
      </c>
      <c r="D71" s="3" t="s">
        <v>54</v>
      </c>
      <c r="E71" s="14">
        <v>44187</v>
      </c>
      <c r="F71" s="3" t="s">
        <v>33</v>
      </c>
      <c r="G71" s="9">
        <v>22.75</v>
      </c>
    </row>
    <row r="72" spans="2:7" hidden="1" outlineLevel="1" x14ac:dyDescent="0.2">
      <c r="B72" s="19" t="s">
        <v>427</v>
      </c>
      <c r="C72" s="3" t="s">
        <v>53</v>
      </c>
      <c r="D72" s="3" t="s">
        <v>54</v>
      </c>
      <c r="E72" s="14">
        <v>44188</v>
      </c>
      <c r="F72" s="3" t="s">
        <v>33</v>
      </c>
      <c r="G72" s="9">
        <v>39</v>
      </c>
    </row>
    <row r="73" spans="2:7" hidden="1" outlineLevel="1" x14ac:dyDescent="0.2">
      <c r="B73" s="19" t="s">
        <v>427</v>
      </c>
      <c r="C73" s="3" t="s">
        <v>53</v>
      </c>
      <c r="D73" s="3" t="s">
        <v>54</v>
      </c>
      <c r="E73" s="14">
        <v>44188</v>
      </c>
      <c r="F73" s="3" t="s">
        <v>33</v>
      </c>
      <c r="G73" s="9">
        <v>19.5</v>
      </c>
    </row>
    <row r="74" spans="2:7" hidden="1" outlineLevel="1" x14ac:dyDescent="0.2">
      <c r="B74" s="19" t="s">
        <v>427</v>
      </c>
      <c r="C74" s="3" t="s">
        <v>509</v>
      </c>
      <c r="D74" s="3" t="s">
        <v>54</v>
      </c>
      <c r="E74" s="14">
        <v>44193</v>
      </c>
      <c r="F74" s="3" t="s">
        <v>33</v>
      </c>
      <c r="G74" s="9">
        <v>39</v>
      </c>
    </row>
    <row r="75" spans="2:7" hidden="1" outlineLevel="1" x14ac:dyDescent="0.2">
      <c r="B75" s="19" t="s">
        <v>427</v>
      </c>
      <c r="C75" s="3" t="s">
        <v>509</v>
      </c>
      <c r="D75" s="3" t="s">
        <v>54</v>
      </c>
      <c r="E75" s="14">
        <v>44193</v>
      </c>
      <c r="F75" s="3" t="s">
        <v>33</v>
      </c>
      <c r="G75" s="9">
        <v>19.5</v>
      </c>
    </row>
    <row r="76" spans="2:7" hidden="1" outlineLevel="1" x14ac:dyDescent="0.2">
      <c r="B76" s="19" t="s">
        <v>427</v>
      </c>
      <c r="C76" s="3" t="s">
        <v>509</v>
      </c>
      <c r="D76" s="3" t="s">
        <v>54</v>
      </c>
      <c r="E76" s="14">
        <v>44194</v>
      </c>
      <c r="F76" s="3" t="s">
        <v>33</v>
      </c>
      <c r="G76" s="9">
        <v>39</v>
      </c>
    </row>
    <row r="77" spans="2:7" hidden="1" outlineLevel="1" x14ac:dyDescent="0.2">
      <c r="B77" s="19" t="s">
        <v>427</v>
      </c>
      <c r="C77" s="3" t="s">
        <v>509</v>
      </c>
      <c r="D77" s="3" t="s">
        <v>54</v>
      </c>
      <c r="E77" s="14">
        <v>44194</v>
      </c>
      <c r="F77" s="3" t="s">
        <v>33</v>
      </c>
      <c r="G77" s="9">
        <v>19.5</v>
      </c>
    </row>
    <row r="78" spans="2:7" hidden="1" outlineLevel="1" x14ac:dyDescent="0.2">
      <c r="B78" s="19" t="s">
        <v>427</v>
      </c>
      <c r="C78" s="3" t="s">
        <v>509</v>
      </c>
      <c r="D78" s="3" t="s">
        <v>54</v>
      </c>
      <c r="E78" s="14">
        <v>44195</v>
      </c>
      <c r="F78" s="3" t="s">
        <v>33</v>
      </c>
      <c r="G78" s="9">
        <v>39</v>
      </c>
    </row>
    <row r="79" spans="2:7" hidden="1" outlineLevel="1" x14ac:dyDescent="0.2">
      <c r="B79" s="19" t="s">
        <v>427</v>
      </c>
      <c r="C79" s="3" t="s">
        <v>509</v>
      </c>
      <c r="D79" s="3" t="s">
        <v>54</v>
      </c>
      <c r="E79" s="14">
        <v>44195</v>
      </c>
      <c r="F79" s="3" t="s">
        <v>33</v>
      </c>
      <c r="G79" s="9">
        <v>19.5</v>
      </c>
    </row>
    <row r="80" spans="2:7" hidden="1" outlineLevel="1" x14ac:dyDescent="0.2">
      <c r="B80" s="19" t="s">
        <v>427</v>
      </c>
      <c r="C80" s="3" t="s">
        <v>53</v>
      </c>
      <c r="D80" s="3" t="s">
        <v>54</v>
      </c>
      <c r="E80" s="14">
        <v>44193</v>
      </c>
      <c r="F80" s="3" t="s">
        <v>33</v>
      </c>
      <c r="G80" s="9">
        <v>39</v>
      </c>
    </row>
    <row r="81" spans="2:7" hidden="1" outlineLevel="1" x14ac:dyDescent="0.2">
      <c r="B81" s="19" t="s">
        <v>427</v>
      </c>
      <c r="C81" s="3" t="s">
        <v>53</v>
      </c>
      <c r="D81" s="3" t="s">
        <v>54</v>
      </c>
      <c r="E81" s="14">
        <v>44193</v>
      </c>
      <c r="F81" s="3" t="s">
        <v>33</v>
      </c>
      <c r="G81" s="9">
        <v>19.5</v>
      </c>
    </row>
    <row r="82" spans="2:7" hidden="1" outlineLevel="1" x14ac:dyDescent="0.2">
      <c r="B82" s="19" t="s">
        <v>427</v>
      </c>
      <c r="C82" s="3" t="s">
        <v>53</v>
      </c>
      <c r="D82" s="3" t="s">
        <v>54</v>
      </c>
      <c r="E82" s="14">
        <v>44194</v>
      </c>
      <c r="F82" s="3" t="s">
        <v>33</v>
      </c>
      <c r="G82" s="9">
        <v>39</v>
      </c>
    </row>
    <row r="83" spans="2:7" hidden="1" outlineLevel="1" x14ac:dyDescent="0.2">
      <c r="B83" s="19" t="s">
        <v>427</v>
      </c>
      <c r="C83" s="3" t="s">
        <v>53</v>
      </c>
      <c r="D83" s="3" t="s">
        <v>54</v>
      </c>
      <c r="E83" s="14">
        <v>44194</v>
      </c>
      <c r="F83" s="3" t="s">
        <v>33</v>
      </c>
      <c r="G83" s="9">
        <v>19.5</v>
      </c>
    </row>
    <row r="84" spans="2:7" hidden="1" outlineLevel="1" x14ac:dyDescent="0.2">
      <c r="B84" s="19" t="s">
        <v>427</v>
      </c>
      <c r="C84" s="3" t="s">
        <v>53</v>
      </c>
      <c r="D84" s="3" t="s">
        <v>54</v>
      </c>
      <c r="E84" s="14">
        <v>44195</v>
      </c>
      <c r="F84" s="3" t="s">
        <v>33</v>
      </c>
      <c r="G84" s="9">
        <v>39</v>
      </c>
    </row>
    <row r="85" spans="2:7" hidden="1" outlineLevel="1" x14ac:dyDescent="0.2">
      <c r="B85" s="19" t="s">
        <v>427</v>
      </c>
      <c r="C85" s="3" t="s">
        <v>53</v>
      </c>
      <c r="D85" s="3" t="s">
        <v>54</v>
      </c>
      <c r="E85" s="14">
        <v>44195</v>
      </c>
      <c r="F85" s="3" t="s">
        <v>33</v>
      </c>
      <c r="G85" s="9">
        <v>19.5</v>
      </c>
    </row>
    <row r="86" spans="2:7" hidden="1" outlineLevel="1" x14ac:dyDescent="0.2">
      <c r="B86" s="19" t="s">
        <v>427</v>
      </c>
      <c r="C86" s="3" t="s">
        <v>509</v>
      </c>
      <c r="D86" s="3" t="s">
        <v>54</v>
      </c>
      <c r="E86" s="14">
        <v>44200</v>
      </c>
      <c r="F86" s="3" t="s">
        <v>33</v>
      </c>
      <c r="G86" s="9">
        <v>39</v>
      </c>
    </row>
    <row r="87" spans="2:7" hidden="1" outlineLevel="1" x14ac:dyDescent="0.2">
      <c r="B87" s="19" t="s">
        <v>427</v>
      </c>
      <c r="C87" s="3" t="s">
        <v>509</v>
      </c>
      <c r="D87" s="3" t="s">
        <v>54</v>
      </c>
      <c r="E87" s="14">
        <v>44200</v>
      </c>
      <c r="F87" s="3" t="s">
        <v>33</v>
      </c>
      <c r="G87" s="9">
        <v>19.5</v>
      </c>
    </row>
    <row r="88" spans="2:7" hidden="1" outlineLevel="1" x14ac:dyDescent="0.2">
      <c r="B88" s="19" t="s">
        <v>427</v>
      </c>
      <c r="C88" s="3" t="s">
        <v>509</v>
      </c>
      <c r="D88" s="3" t="s">
        <v>54</v>
      </c>
      <c r="E88" s="14">
        <v>44201</v>
      </c>
      <c r="F88" s="3" t="s">
        <v>33</v>
      </c>
      <c r="G88" s="9">
        <v>39</v>
      </c>
    </row>
    <row r="89" spans="2:7" hidden="1" outlineLevel="1" x14ac:dyDescent="0.2">
      <c r="B89" s="19" t="s">
        <v>427</v>
      </c>
      <c r="C89" s="3" t="s">
        <v>509</v>
      </c>
      <c r="D89" s="3" t="s">
        <v>54</v>
      </c>
      <c r="E89" s="14">
        <v>44201</v>
      </c>
      <c r="F89" s="3" t="s">
        <v>33</v>
      </c>
      <c r="G89" s="9">
        <v>19.5</v>
      </c>
    </row>
    <row r="90" spans="2:7" hidden="1" outlineLevel="1" x14ac:dyDescent="0.2">
      <c r="B90" s="19" t="s">
        <v>427</v>
      </c>
      <c r="C90" s="3" t="s">
        <v>509</v>
      </c>
      <c r="D90" s="3" t="s">
        <v>54</v>
      </c>
      <c r="E90" s="14">
        <v>44203</v>
      </c>
      <c r="F90" s="3" t="s">
        <v>33</v>
      </c>
      <c r="G90" s="9">
        <v>39</v>
      </c>
    </row>
    <row r="91" spans="2:7" hidden="1" outlineLevel="1" x14ac:dyDescent="0.2">
      <c r="B91" s="19" t="s">
        <v>427</v>
      </c>
      <c r="C91" s="3" t="s">
        <v>509</v>
      </c>
      <c r="D91" s="3" t="s">
        <v>54</v>
      </c>
      <c r="E91" s="14">
        <v>44203</v>
      </c>
      <c r="F91" s="3" t="s">
        <v>33</v>
      </c>
      <c r="G91" s="9">
        <v>19.5</v>
      </c>
    </row>
    <row r="92" spans="2:7" hidden="1" outlineLevel="1" x14ac:dyDescent="0.2">
      <c r="B92" s="19" t="s">
        <v>427</v>
      </c>
      <c r="C92" s="3" t="s">
        <v>509</v>
      </c>
      <c r="D92" s="3" t="s">
        <v>54</v>
      </c>
      <c r="E92" s="14">
        <v>44204</v>
      </c>
      <c r="F92" s="3" t="s">
        <v>33</v>
      </c>
      <c r="G92" s="9">
        <v>39</v>
      </c>
    </row>
    <row r="93" spans="2:7" hidden="1" outlineLevel="1" x14ac:dyDescent="0.2">
      <c r="B93" s="19" t="s">
        <v>427</v>
      </c>
      <c r="C93" s="3" t="s">
        <v>509</v>
      </c>
      <c r="D93" s="3" t="s">
        <v>54</v>
      </c>
      <c r="E93" s="14">
        <v>44204</v>
      </c>
      <c r="F93" s="3" t="s">
        <v>33</v>
      </c>
      <c r="G93" s="9">
        <v>19.5</v>
      </c>
    </row>
    <row r="94" spans="2:7" hidden="1" outlineLevel="1" x14ac:dyDescent="0.2">
      <c r="B94" s="19" t="s">
        <v>427</v>
      </c>
      <c r="C94" s="3" t="s">
        <v>509</v>
      </c>
      <c r="D94" s="3" t="s">
        <v>54</v>
      </c>
      <c r="E94" s="14">
        <v>44209</v>
      </c>
      <c r="F94" s="3" t="s">
        <v>33</v>
      </c>
      <c r="G94" s="9">
        <v>39</v>
      </c>
    </row>
    <row r="95" spans="2:7" hidden="1" outlineLevel="1" x14ac:dyDescent="0.2">
      <c r="B95" s="19" t="s">
        <v>427</v>
      </c>
      <c r="C95" s="3" t="s">
        <v>509</v>
      </c>
      <c r="D95" s="3" t="s">
        <v>54</v>
      </c>
      <c r="E95" s="14">
        <v>44209</v>
      </c>
      <c r="F95" s="3" t="s">
        <v>33</v>
      </c>
      <c r="G95" s="9">
        <v>19.5</v>
      </c>
    </row>
    <row r="96" spans="2:7" hidden="1" outlineLevel="1" x14ac:dyDescent="0.2">
      <c r="B96" s="19" t="s">
        <v>427</v>
      </c>
      <c r="C96" s="3" t="s">
        <v>509</v>
      </c>
      <c r="D96" s="3" t="s">
        <v>54</v>
      </c>
      <c r="E96" s="14">
        <v>44210</v>
      </c>
      <c r="F96" s="3" t="s">
        <v>33</v>
      </c>
      <c r="G96" s="9">
        <v>39</v>
      </c>
    </row>
    <row r="97" spans="2:7" hidden="1" outlineLevel="1" x14ac:dyDescent="0.2">
      <c r="B97" s="19" t="s">
        <v>427</v>
      </c>
      <c r="C97" s="3" t="s">
        <v>509</v>
      </c>
      <c r="D97" s="3" t="s">
        <v>54</v>
      </c>
      <c r="E97" s="14">
        <v>44210</v>
      </c>
      <c r="F97" s="3" t="s">
        <v>33</v>
      </c>
      <c r="G97" s="9">
        <v>19.5</v>
      </c>
    </row>
    <row r="98" spans="2:7" hidden="1" outlineLevel="1" x14ac:dyDescent="0.2">
      <c r="B98" s="19" t="s">
        <v>427</v>
      </c>
      <c r="C98" s="3" t="s">
        <v>53</v>
      </c>
      <c r="D98" s="3" t="s">
        <v>54</v>
      </c>
      <c r="E98" s="14">
        <v>44200</v>
      </c>
      <c r="F98" s="3" t="s">
        <v>33</v>
      </c>
      <c r="G98" s="9">
        <v>39</v>
      </c>
    </row>
    <row r="99" spans="2:7" hidden="1" outlineLevel="1" x14ac:dyDescent="0.2">
      <c r="B99" s="19" t="s">
        <v>427</v>
      </c>
      <c r="C99" s="3" t="s">
        <v>53</v>
      </c>
      <c r="D99" s="3" t="s">
        <v>54</v>
      </c>
      <c r="E99" s="14">
        <v>44200</v>
      </c>
      <c r="F99" s="3" t="s">
        <v>33</v>
      </c>
      <c r="G99" s="9">
        <v>19.5</v>
      </c>
    </row>
    <row r="100" spans="2:7" hidden="1" outlineLevel="1" x14ac:dyDescent="0.2">
      <c r="B100" s="19" t="s">
        <v>427</v>
      </c>
      <c r="C100" s="3" t="s">
        <v>53</v>
      </c>
      <c r="D100" s="3" t="s">
        <v>54</v>
      </c>
      <c r="E100" s="14">
        <v>44201</v>
      </c>
      <c r="F100" s="3" t="s">
        <v>33</v>
      </c>
      <c r="G100" s="9">
        <v>39</v>
      </c>
    </row>
    <row r="101" spans="2:7" hidden="1" outlineLevel="1" x14ac:dyDescent="0.2">
      <c r="B101" s="19" t="s">
        <v>427</v>
      </c>
      <c r="C101" s="3" t="s">
        <v>53</v>
      </c>
      <c r="D101" s="3" t="s">
        <v>54</v>
      </c>
      <c r="E101" s="14">
        <v>44201</v>
      </c>
      <c r="F101" s="3" t="s">
        <v>33</v>
      </c>
      <c r="G101" s="9">
        <v>19.5</v>
      </c>
    </row>
    <row r="102" spans="2:7" hidden="1" outlineLevel="1" x14ac:dyDescent="0.2">
      <c r="B102" s="19" t="s">
        <v>427</v>
      </c>
      <c r="C102" s="3" t="s">
        <v>53</v>
      </c>
      <c r="D102" s="3" t="s">
        <v>54</v>
      </c>
      <c r="E102" s="14">
        <v>44203</v>
      </c>
      <c r="F102" s="3" t="s">
        <v>33</v>
      </c>
      <c r="G102" s="9">
        <v>39</v>
      </c>
    </row>
    <row r="103" spans="2:7" hidden="1" outlineLevel="1" x14ac:dyDescent="0.2">
      <c r="B103" s="19" t="s">
        <v>427</v>
      </c>
      <c r="C103" s="3" t="s">
        <v>53</v>
      </c>
      <c r="D103" s="3" t="s">
        <v>54</v>
      </c>
      <c r="E103" s="14">
        <v>44203</v>
      </c>
      <c r="F103" s="3" t="s">
        <v>33</v>
      </c>
      <c r="G103" s="9">
        <v>19.5</v>
      </c>
    </row>
    <row r="104" spans="2:7" hidden="1" outlineLevel="1" x14ac:dyDescent="0.2">
      <c r="B104" s="19" t="s">
        <v>427</v>
      </c>
      <c r="C104" s="3" t="s">
        <v>53</v>
      </c>
      <c r="D104" s="3" t="s">
        <v>54</v>
      </c>
      <c r="E104" s="14">
        <v>44204</v>
      </c>
      <c r="F104" s="3" t="s">
        <v>33</v>
      </c>
      <c r="G104" s="9">
        <v>39</v>
      </c>
    </row>
    <row r="105" spans="2:7" hidden="1" outlineLevel="1" x14ac:dyDescent="0.2">
      <c r="B105" s="19" t="s">
        <v>427</v>
      </c>
      <c r="C105" s="3" t="s">
        <v>53</v>
      </c>
      <c r="D105" s="3" t="s">
        <v>54</v>
      </c>
      <c r="E105" s="14">
        <v>44204</v>
      </c>
      <c r="F105" s="3" t="s">
        <v>33</v>
      </c>
      <c r="G105" s="9">
        <v>19.5</v>
      </c>
    </row>
    <row r="106" spans="2:7" hidden="1" outlineLevel="1" x14ac:dyDescent="0.2">
      <c r="B106" s="19" t="s">
        <v>427</v>
      </c>
      <c r="C106" s="3" t="s">
        <v>53</v>
      </c>
      <c r="D106" s="3" t="s">
        <v>54</v>
      </c>
      <c r="E106" s="14">
        <v>44209</v>
      </c>
      <c r="F106" s="3" t="s">
        <v>33</v>
      </c>
      <c r="G106" s="9">
        <v>39</v>
      </c>
    </row>
    <row r="107" spans="2:7" hidden="1" outlineLevel="1" x14ac:dyDescent="0.2">
      <c r="B107" s="19" t="s">
        <v>427</v>
      </c>
      <c r="C107" s="3" t="s">
        <v>53</v>
      </c>
      <c r="D107" s="3" t="s">
        <v>54</v>
      </c>
      <c r="E107" s="14">
        <v>44209</v>
      </c>
      <c r="F107" s="3" t="s">
        <v>33</v>
      </c>
      <c r="G107" s="9">
        <v>19.5</v>
      </c>
    </row>
    <row r="108" spans="2:7" hidden="1" outlineLevel="1" x14ac:dyDescent="0.2">
      <c r="B108" s="19" t="s">
        <v>427</v>
      </c>
      <c r="C108" s="3" t="s">
        <v>53</v>
      </c>
      <c r="D108" s="3" t="s">
        <v>54</v>
      </c>
      <c r="E108" s="14">
        <v>44210</v>
      </c>
      <c r="F108" s="3" t="s">
        <v>33</v>
      </c>
      <c r="G108" s="9">
        <v>39</v>
      </c>
    </row>
    <row r="109" spans="2:7" hidden="1" outlineLevel="1" x14ac:dyDescent="0.2">
      <c r="B109" s="19" t="s">
        <v>427</v>
      </c>
      <c r="C109" s="3" t="s">
        <v>53</v>
      </c>
      <c r="D109" s="3" t="s">
        <v>54</v>
      </c>
      <c r="E109" s="14">
        <v>44210</v>
      </c>
      <c r="F109" s="3" t="s">
        <v>33</v>
      </c>
      <c r="G109" s="9">
        <v>19.5</v>
      </c>
    </row>
    <row r="110" spans="2:7" hidden="1" outlineLevel="1" x14ac:dyDescent="0.2"/>
    <row r="111" spans="2:7" ht="12.75" collapsed="1" thickBot="1" x14ac:dyDescent="0.25">
      <c r="C111" s="16"/>
      <c r="D111" s="16"/>
      <c r="E111" s="16"/>
      <c r="F111" s="16"/>
      <c r="G111" s="17">
        <f>+SUM(G54:G110)</f>
        <v>1631.5</v>
      </c>
    </row>
    <row r="112" spans="2:7" ht="12.75" thickTop="1" x14ac:dyDescent="0.2"/>
    <row r="114" spans="3:7" x14ac:dyDescent="0.2">
      <c r="C114" s="8" t="s">
        <v>722</v>
      </c>
    </row>
    <row r="116" spans="3:7" x14ac:dyDescent="0.2">
      <c r="C116" s="19" t="s">
        <v>81</v>
      </c>
      <c r="D116" s="20">
        <f>+G40-G48-G111</f>
        <v>2164.5</v>
      </c>
    </row>
    <row r="117" spans="3:7" ht="12.75" thickBot="1" x14ac:dyDescent="0.25">
      <c r="D117" s="9"/>
      <c r="G117" s="3"/>
    </row>
    <row r="118" spans="3:7" ht="12.75" thickBot="1" x14ac:dyDescent="0.25">
      <c r="C118" s="19" t="s">
        <v>713</v>
      </c>
      <c r="D118" s="21">
        <f>+D116/G40</f>
        <v>0.5702054794520548</v>
      </c>
      <c r="G118" s="3"/>
    </row>
    <row r="119" spans="3:7" x14ac:dyDescent="0.2">
      <c r="G119" s="3"/>
    </row>
    <row r="120" spans="3:7" x14ac:dyDescent="0.2">
      <c r="C120" s="19" t="s">
        <v>84</v>
      </c>
      <c r="D120" s="20">
        <f>+RESUMEN!O8</f>
        <v>1009.9706082591847</v>
      </c>
      <c r="G120" s="3"/>
    </row>
    <row r="121" spans="3:7" ht="12.75" thickBot="1" x14ac:dyDescent="0.25">
      <c r="D121" s="9"/>
    </row>
    <row r="122" spans="3:7" ht="12.75" thickBot="1" x14ac:dyDescent="0.25">
      <c r="C122" s="19" t="s">
        <v>716</v>
      </c>
      <c r="D122" s="83">
        <f>+RESUMEN!P8</f>
        <v>0.26606180407249336</v>
      </c>
    </row>
    <row r="123" spans="3:7" ht="12.75" thickBot="1" x14ac:dyDescent="0.25"/>
    <row r="124" spans="3:7" ht="12.75" thickBot="1" x14ac:dyDescent="0.25">
      <c r="C124" s="19" t="s">
        <v>719</v>
      </c>
      <c r="D124" s="86" t="str">
        <f>+IF($D$62&gt;$D$24,"OK","REVISAR")</f>
        <v>OK</v>
      </c>
    </row>
    <row r="126" spans="3:7" x14ac:dyDescent="0.2">
      <c r="C126" s="8" t="s">
        <v>85</v>
      </c>
    </row>
    <row r="128" spans="3:7" x14ac:dyDescent="0.2">
      <c r="C128" s="10"/>
      <c r="D128" s="10"/>
      <c r="E128" s="10"/>
      <c r="F128" s="10"/>
      <c r="G128" s="11"/>
    </row>
    <row r="129" spans="3:7" x14ac:dyDescent="0.2">
      <c r="C129" s="10"/>
      <c r="D129" s="10"/>
      <c r="E129" s="10"/>
      <c r="F129" s="10"/>
      <c r="G129" s="11"/>
    </row>
    <row r="132" spans="3:7" x14ac:dyDescent="0.2">
      <c r="C132" s="12"/>
      <c r="D132" s="23" t="s">
        <v>427</v>
      </c>
      <c r="E132" s="23" t="s">
        <v>428</v>
      </c>
      <c r="F132" s="23" t="s">
        <v>429</v>
      </c>
    </row>
    <row r="133" spans="3:7" x14ac:dyDescent="0.2">
      <c r="C133" s="3" t="s">
        <v>8</v>
      </c>
      <c r="D133" s="22">
        <f>+SUMIF(B37:B39,$D$132,G37:G39)</f>
        <v>3796</v>
      </c>
      <c r="E133" s="22">
        <f>+SUMIF(B37:B39,$E$131,G37:G39)</f>
        <v>0</v>
      </c>
      <c r="F133" s="22">
        <f>+SUMIF(B37:B39,$F$132,G37:G39)</f>
        <v>0</v>
      </c>
    </row>
    <row r="134" spans="3:7" x14ac:dyDescent="0.2">
      <c r="C134" s="3" t="s">
        <v>1019</v>
      </c>
      <c r="D134" s="22">
        <f>-SUMIF(B46:B47,$D$132,G46:G47)</f>
        <v>0</v>
      </c>
      <c r="E134" s="22">
        <f>-SUMIF(B46:B47,$E$132,G46:G47)</f>
        <v>0</v>
      </c>
      <c r="F134" s="22">
        <f>-SUMIF(B46:B47,$F$132,G46:G47)</f>
        <v>0</v>
      </c>
    </row>
    <row r="135" spans="3:7" x14ac:dyDescent="0.2">
      <c r="C135" s="3" t="s">
        <v>24</v>
      </c>
      <c r="D135" s="22">
        <f>-SUMIF(B54:B110,$D$132,G54:G110)</f>
        <v>-1631.5</v>
      </c>
      <c r="E135" s="22">
        <f>-SUMIF(B54:B110,$E$132,G54:G110)</f>
        <v>0</v>
      </c>
      <c r="F135" s="22">
        <f>-SUMIF(B56:B112,$F$132,G55:G111)</f>
        <v>0</v>
      </c>
    </row>
    <row r="136" spans="3:7" ht="12.75" thickBot="1" x14ac:dyDescent="0.25">
      <c r="C136" s="16" t="s">
        <v>1036</v>
      </c>
      <c r="D136" s="182">
        <f>SUM(D133:D135)</f>
        <v>2164.5</v>
      </c>
      <c r="E136" s="182">
        <f t="shared" ref="E136:F136" si="0">SUM(E133:E135)</f>
        <v>0</v>
      </c>
      <c r="F136" s="182">
        <f t="shared" si="0"/>
        <v>0</v>
      </c>
    </row>
    <row r="137" spans="3:7" ht="12.75" thickTop="1" x14ac:dyDescent="0.2"/>
  </sheetData>
  <autoFilter ref="B53:G109" xr:uid="{00000000-0009-0000-0000-000009000000}"/>
  <conditionalFormatting sqref="D124">
    <cfRule type="containsText" dxfId="210" priority="1" operator="containsText" text="OK">
      <formula>NOT(ISERROR(SEARCH("OK",D124)))</formula>
    </cfRule>
    <cfRule type="cellIs" dxfId="209" priority="2" operator="greaterThan">
      <formula>#REF!</formula>
    </cfRule>
  </conditionalFormatting>
  <pageMargins left="0.7" right="0.7" top="0.75" bottom="0.75" header="0.3" footer="0.3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B8CF-FEF6-4960-A8BF-2942D840C614}">
  <sheetPr>
    <tabColor theme="5" tint="0.59999389629810485"/>
  </sheetPr>
  <dimension ref="A1:K102"/>
  <sheetViews>
    <sheetView topLeftCell="A61" zoomScaleNormal="100" workbookViewId="0">
      <selection activeCell="B65" sqref="B65:G65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291" t="s">
        <v>1798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1692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 t="s">
        <v>429</v>
      </c>
      <c r="C39" s="269">
        <v>44526</v>
      </c>
      <c r="D39" s="19" t="s">
        <v>915</v>
      </c>
      <c r="E39" s="19"/>
      <c r="F39" s="304"/>
      <c r="G39" s="15">
        <v>690</v>
      </c>
      <c r="H39" s="3"/>
      <c r="I39" s="3"/>
      <c r="J39" s="3"/>
      <c r="K39" s="3"/>
    </row>
    <row r="40" spans="2:11" s="9" customFormat="1" outlineLevel="1" x14ac:dyDescent="0.2">
      <c r="B40" s="19"/>
      <c r="C40" s="269"/>
      <c r="D40" s="19"/>
      <c r="E40" s="3"/>
      <c r="F40" s="3"/>
      <c r="G40" s="15"/>
      <c r="H40" s="3"/>
      <c r="I40" s="3"/>
      <c r="J40" s="3"/>
      <c r="K40" s="3"/>
    </row>
    <row r="41" spans="2:11" s="9" customFormat="1" outlineLevel="1" x14ac:dyDescent="0.2">
      <c r="B41" s="19"/>
      <c r="C41" s="269"/>
      <c r="D41" s="19"/>
      <c r="E41" s="3"/>
      <c r="F41" s="3"/>
      <c r="G41" s="15"/>
      <c r="H41" s="3"/>
      <c r="I41" s="3"/>
      <c r="J41" s="3"/>
      <c r="K41" s="3"/>
    </row>
    <row r="42" spans="2:11" x14ac:dyDescent="0.2">
      <c r="C42" s="14"/>
      <c r="G42" s="15"/>
    </row>
    <row r="43" spans="2:11" ht="12.75" thickBot="1" x14ac:dyDescent="0.25">
      <c r="C43" s="16"/>
      <c r="D43" s="16"/>
      <c r="E43" s="16"/>
      <c r="F43" s="16"/>
      <c r="G43" s="17">
        <f>SUM(G39:G42)</f>
        <v>690</v>
      </c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7" x14ac:dyDescent="0.2">
      <c r="B49" s="19" t="s">
        <v>427</v>
      </c>
      <c r="C49" s="14">
        <v>44524</v>
      </c>
      <c r="D49" s="19">
        <v>401993</v>
      </c>
      <c r="E49" s="19">
        <v>26</v>
      </c>
      <c r="F49" s="9" t="s">
        <v>21</v>
      </c>
      <c r="G49" s="3">
        <v>45.71</v>
      </c>
    </row>
    <row r="50" spans="2:7" x14ac:dyDescent="0.2">
      <c r="B50" s="19" t="s">
        <v>427</v>
      </c>
      <c r="C50" s="285">
        <v>44525</v>
      </c>
      <c r="D50" s="283" t="s">
        <v>1724</v>
      </c>
      <c r="E50" s="283"/>
      <c r="F50" s="284" t="s">
        <v>1725</v>
      </c>
      <c r="G50" s="295">
        <v>52.45</v>
      </c>
    </row>
    <row r="51" spans="2:7" x14ac:dyDescent="0.2">
      <c r="B51" s="19" t="s">
        <v>427</v>
      </c>
      <c r="C51" s="285">
        <v>44526</v>
      </c>
      <c r="D51" s="283" t="s">
        <v>1724</v>
      </c>
      <c r="E51" s="283"/>
      <c r="F51" s="284" t="s">
        <v>1725</v>
      </c>
      <c r="G51" s="295">
        <v>25.85</v>
      </c>
    </row>
    <row r="52" spans="2:7" x14ac:dyDescent="0.2">
      <c r="B52" s="283"/>
      <c r="C52" s="285"/>
      <c r="D52" s="283"/>
      <c r="E52" s="283"/>
      <c r="F52" s="283"/>
      <c r="G52" s="295"/>
    </row>
    <row r="53" spans="2:7" x14ac:dyDescent="0.2">
      <c r="B53" s="283"/>
      <c r="C53" s="285"/>
      <c r="D53" s="283"/>
      <c r="E53" s="283"/>
      <c r="F53" s="283"/>
      <c r="G53" s="295"/>
    </row>
    <row r="54" spans="2:7" x14ac:dyDescent="0.2">
      <c r="B54" s="283"/>
      <c r="C54" s="14"/>
      <c r="F54" s="19"/>
      <c r="G54" s="3"/>
    </row>
    <row r="55" spans="2:7" x14ac:dyDescent="0.2">
      <c r="B55" s="283"/>
      <c r="C55" s="14"/>
      <c r="F55" s="19"/>
      <c r="G55" s="3"/>
    </row>
    <row r="56" spans="2:7" outlineLevel="1" x14ac:dyDescent="0.2">
      <c r="B56" s="279"/>
      <c r="C56" s="280"/>
      <c r="D56" s="281"/>
      <c r="E56" s="281"/>
      <c r="F56" s="281"/>
      <c r="G56" s="282"/>
    </row>
    <row r="57" spans="2:7" ht="12.75" thickBot="1" x14ac:dyDescent="0.25">
      <c r="C57" s="16"/>
      <c r="D57" s="16"/>
      <c r="E57" s="16"/>
      <c r="F57" s="16"/>
      <c r="G57" s="17">
        <f>+SUM(G49:G56)</f>
        <v>124.00999999999999</v>
      </c>
    </row>
    <row r="58" spans="2:7" ht="12.75" thickTop="1" x14ac:dyDescent="0.2">
      <c r="G58" s="296"/>
    </row>
    <row r="59" spans="2:7" x14ac:dyDescent="0.2">
      <c r="G59" s="296"/>
    </row>
    <row r="60" spans="2:7" x14ac:dyDescent="0.2">
      <c r="C60" s="8" t="s">
        <v>24</v>
      </c>
      <c r="G60" s="296"/>
    </row>
    <row r="61" spans="2:7" x14ac:dyDescent="0.2">
      <c r="G61" s="296"/>
    </row>
    <row r="62" spans="2:7" x14ac:dyDescent="0.2">
      <c r="B62" s="12" t="s">
        <v>1035</v>
      </c>
      <c r="C62" s="23" t="s">
        <v>25</v>
      </c>
      <c r="D62" s="23" t="s">
        <v>26</v>
      </c>
      <c r="E62" s="23" t="s">
        <v>27</v>
      </c>
      <c r="F62" s="23" t="s">
        <v>28</v>
      </c>
      <c r="G62" s="23" t="s">
        <v>29</v>
      </c>
    </row>
    <row r="63" spans="2:7" outlineLevel="1" x14ac:dyDescent="0.2">
      <c r="B63" s="19" t="s">
        <v>428</v>
      </c>
      <c r="C63" s="223" t="s">
        <v>108</v>
      </c>
      <c r="D63" s="224" t="s">
        <v>31</v>
      </c>
      <c r="E63" s="259">
        <v>44524</v>
      </c>
      <c r="F63" s="226">
        <v>9</v>
      </c>
      <c r="G63" s="227">
        <v>74.97</v>
      </c>
    </row>
    <row r="64" spans="2:7" outlineLevel="1" x14ac:dyDescent="0.2">
      <c r="B64" s="19" t="s">
        <v>428</v>
      </c>
      <c r="C64" s="223" t="s">
        <v>108</v>
      </c>
      <c r="D64" s="224" t="s">
        <v>31</v>
      </c>
      <c r="E64" s="259">
        <v>44525</v>
      </c>
      <c r="F64" s="226">
        <v>9</v>
      </c>
      <c r="G64" s="227">
        <v>74.97</v>
      </c>
    </row>
    <row r="65" spans="2:7" outlineLevel="1" x14ac:dyDescent="0.2">
      <c r="B65" s="19" t="s">
        <v>428</v>
      </c>
      <c r="C65" s="223" t="s">
        <v>108</v>
      </c>
      <c r="D65" s="224" t="s">
        <v>31</v>
      </c>
      <c r="E65" s="259">
        <v>44526</v>
      </c>
      <c r="F65" s="226">
        <v>3</v>
      </c>
      <c r="G65" s="227">
        <v>24.99</v>
      </c>
    </row>
    <row r="66" spans="2:7" outlineLevel="1" x14ac:dyDescent="0.2">
      <c r="B66" s="19" t="s">
        <v>429</v>
      </c>
      <c r="C66" s="223" t="s">
        <v>801</v>
      </c>
      <c r="D66" s="224" t="s">
        <v>54</v>
      </c>
      <c r="E66" s="259">
        <v>44524</v>
      </c>
      <c r="F66" s="226">
        <v>9</v>
      </c>
      <c r="G66" s="227">
        <v>59.94</v>
      </c>
    </row>
    <row r="67" spans="2:7" outlineLevel="1" x14ac:dyDescent="0.2">
      <c r="B67" s="19" t="s">
        <v>429</v>
      </c>
      <c r="C67" s="223" t="s">
        <v>801</v>
      </c>
      <c r="D67" s="224" t="s">
        <v>54</v>
      </c>
      <c r="E67" s="259">
        <v>44525</v>
      </c>
      <c r="F67" s="226">
        <v>9</v>
      </c>
      <c r="G67" s="227">
        <v>59.94</v>
      </c>
    </row>
    <row r="68" spans="2:7" ht="12.75" outlineLevel="1" x14ac:dyDescent="0.2">
      <c r="B68" s="19"/>
      <c r="C68" s="261"/>
      <c r="D68" s="262"/>
      <c r="E68" s="294"/>
      <c r="F68" s="263"/>
      <c r="G68" s="264"/>
    </row>
    <row r="69" spans="2:7" ht="12.75" outlineLevel="1" x14ac:dyDescent="0.2">
      <c r="B69" s="19"/>
      <c r="C69" s="261"/>
      <c r="D69" s="262"/>
      <c r="E69" s="294"/>
      <c r="F69" s="263"/>
      <c r="G69" s="264"/>
    </row>
    <row r="70" spans="2:7" ht="12.75" outlineLevel="1" x14ac:dyDescent="0.2">
      <c r="B70" s="19"/>
      <c r="C70" s="261"/>
      <c r="D70" s="262"/>
      <c r="E70" s="294"/>
      <c r="F70" s="263"/>
      <c r="G70" s="264"/>
    </row>
    <row r="71" spans="2:7" ht="12.75" outlineLevel="1" x14ac:dyDescent="0.2">
      <c r="B71" s="19"/>
      <c r="C71" s="261"/>
      <c r="D71" s="262"/>
      <c r="E71" s="294"/>
      <c r="F71" s="263"/>
      <c r="G71" s="264"/>
    </row>
    <row r="72" spans="2:7" ht="12.75" outlineLevel="1" x14ac:dyDescent="0.2">
      <c r="B72" s="19"/>
      <c r="C72" s="261"/>
      <c r="D72" s="262"/>
      <c r="E72" s="294"/>
      <c r="F72" s="263"/>
      <c r="G72" s="264"/>
    </row>
    <row r="73" spans="2:7" outlineLevel="1" x14ac:dyDescent="0.2">
      <c r="G73" s="295"/>
    </row>
    <row r="74" spans="2:7" ht="12.75" thickBot="1" x14ac:dyDescent="0.25">
      <c r="C74" s="16"/>
      <c r="D74" s="16"/>
      <c r="E74" s="16"/>
      <c r="F74" s="17">
        <f>+SUM(F63:F73)</f>
        <v>39</v>
      </c>
      <c r="G74" s="17">
        <f>+SUM(G63:G73)</f>
        <v>294.81</v>
      </c>
    </row>
    <row r="75" spans="2:7" ht="12.75" thickTop="1" x14ac:dyDescent="0.2"/>
    <row r="77" spans="2:7" x14ac:dyDescent="0.2">
      <c r="C77" s="8" t="s">
        <v>722</v>
      </c>
    </row>
    <row r="79" spans="2:7" x14ac:dyDescent="0.2">
      <c r="C79" s="19" t="s">
        <v>81</v>
      </c>
      <c r="D79" s="20">
        <f>+G43-G57-G74</f>
        <v>271.18</v>
      </c>
    </row>
    <row r="80" spans="2:7" ht="12.75" thickBot="1" x14ac:dyDescent="0.25">
      <c r="D80" s="9"/>
      <c r="G80" s="3"/>
    </row>
    <row r="81" spans="3:7" ht="12.75" thickBot="1" x14ac:dyDescent="0.25">
      <c r="C81" s="19" t="s">
        <v>713</v>
      </c>
      <c r="D81" s="21">
        <f>+D79/G43</f>
        <v>0.39301449275362321</v>
      </c>
      <c r="G81" s="3"/>
    </row>
    <row r="82" spans="3:7" x14ac:dyDescent="0.2">
      <c r="G82" s="3"/>
    </row>
    <row r="83" spans="3:7" x14ac:dyDescent="0.2">
      <c r="C83" s="19" t="s">
        <v>84</v>
      </c>
      <c r="D83" s="20">
        <f>+RESUMEN!O107</f>
        <v>172.29096936319129</v>
      </c>
      <c r="G83" s="3"/>
    </row>
    <row r="84" spans="3:7" ht="12.75" thickBot="1" x14ac:dyDescent="0.25">
      <c r="D84" s="9"/>
    </row>
    <row r="85" spans="3:7" ht="12.75" thickBot="1" x14ac:dyDescent="0.25">
      <c r="C85" s="19" t="s">
        <v>716</v>
      </c>
      <c r="D85" s="83">
        <f>+RESUMEN!P39</f>
        <v>0.3362187874933093</v>
      </c>
    </row>
    <row r="86" spans="3:7" ht="12.75" thickBot="1" x14ac:dyDescent="0.25"/>
    <row r="87" spans="3:7" ht="12.75" thickBot="1" x14ac:dyDescent="0.25">
      <c r="C87" s="19" t="s">
        <v>719</v>
      </c>
      <c r="D87" s="86" t="str">
        <f>+IF(D85&gt;D24,"OK","REVISAR")</f>
        <v>OK</v>
      </c>
    </row>
    <row r="88" spans="3:7" x14ac:dyDescent="0.2">
      <c r="G88" s="3"/>
    </row>
    <row r="90" spans="3:7" x14ac:dyDescent="0.2">
      <c r="C90" s="8" t="s">
        <v>85</v>
      </c>
    </row>
    <row r="92" spans="3:7" x14ac:dyDescent="0.2">
      <c r="C92" s="10"/>
      <c r="D92" s="10"/>
      <c r="E92" s="10"/>
      <c r="F92" s="10"/>
      <c r="G92" s="11"/>
    </row>
    <row r="93" spans="3:7" x14ac:dyDescent="0.2">
      <c r="C93" s="10"/>
      <c r="D93" s="10"/>
      <c r="E93" s="10"/>
      <c r="F93" s="10"/>
      <c r="G93" s="11"/>
    </row>
    <row r="94" spans="3:7" x14ac:dyDescent="0.2">
      <c r="C94" s="10"/>
      <c r="D94" s="10"/>
      <c r="E94" s="10"/>
      <c r="F94" s="10"/>
      <c r="G94" s="11"/>
    </row>
    <row r="97" spans="1:11" x14ac:dyDescent="0.2">
      <c r="C97" s="12"/>
      <c r="D97" s="23" t="s">
        <v>427</v>
      </c>
      <c r="E97" s="23" t="s">
        <v>428</v>
      </c>
      <c r="F97" s="23" t="s">
        <v>429</v>
      </c>
    </row>
    <row r="98" spans="1:11" x14ac:dyDescent="0.2">
      <c r="C98" s="3" t="s">
        <v>8</v>
      </c>
      <c r="D98" s="22">
        <f>+SUMIF(B39:B42,$D$97,G39:G42)</f>
        <v>0</v>
      </c>
      <c r="E98" s="22">
        <f>+SUMIF(B39:B42,$E$97,G39:G42)</f>
        <v>0</v>
      </c>
      <c r="F98" s="22">
        <f>+SUMIF(B39:B42,$F$97,G39:G42)</f>
        <v>690</v>
      </c>
    </row>
    <row r="99" spans="1:11" x14ac:dyDescent="0.2">
      <c r="C99" s="3" t="s">
        <v>1019</v>
      </c>
      <c r="D99" s="22">
        <f>-SUMIF(B49:B56,$D$97,G49:G56)</f>
        <v>-124.00999999999999</v>
      </c>
      <c r="E99" s="22">
        <f>-SUMIF(B49:B56,$E$97,G49:G56)</f>
        <v>0</v>
      </c>
      <c r="F99" s="22">
        <f>-SUMIF(B49:B56,$F$97,G49:G56)</f>
        <v>0</v>
      </c>
    </row>
    <row r="100" spans="1:11" s="9" customFormat="1" x14ac:dyDescent="0.2">
      <c r="A100" s="3"/>
      <c r="B100" s="3"/>
      <c r="C100" s="3" t="s">
        <v>24</v>
      </c>
      <c r="D100" s="22">
        <f>-SUMIF(B63:B72,$D$97,G63:G72)</f>
        <v>0</v>
      </c>
      <c r="E100" s="22">
        <f>-SUMIF(B63:B72,$E$97,G63:G72)</f>
        <v>-174.93</v>
      </c>
      <c r="F100" s="22">
        <f>-SUMIF(B63:B72,$F$97,G63:G72)</f>
        <v>-119.88</v>
      </c>
      <c r="H100" s="3"/>
      <c r="I100" s="3"/>
      <c r="J100" s="3"/>
      <c r="K100" s="3"/>
    </row>
    <row r="101" spans="1:11" s="9" customFormat="1" ht="12.75" thickBot="1" x14ac:dyDescent="0.25">
      <c r="A101" s="3"/>
      <c r="B101" s="3"/>
      <c r="C101" s="16" t="s">
        <v>1036</v>
      </c>
      <c r="D101" s="182">
        <f>SUM(D98:D100)</f>
        <v>-124.00999999999999</v>
      </c>
      <c r="E101" s="182">
        <f t="shared" ref="E101:F101" si="0">SUM(E98:E100)</f>
        <v>-174.93</v>
      </c>
      <c r="F101" s="182">
        <f t="shared" si="0"/>
        <v>570.12</v>
      </c>
      <c r="H101" s="3"/>
      <c r="I101" s="3"/>
      <c r="J101" s="3"/>
      <c r="K101" s="3"/>
    </row>
    <row r="102" spans="1:11" s="9" customFormat="1" ht="12.75" thickTop="1" x14ac:dyDescent="0.2">
      <c r="A102" s="3"/>
      <c r="B102" s="3"/>
      <c r="C102" s="3"/>
      <c r="D102" s="3"/>
      <c r="E102" s="3"/>
      <c r="F102" s="3"/>
      <c r="H102" s="3"/>
      <c r="I102" s="3"/>
      <c r="J102" s="3"/>
      <c r="K102" s="3"/>
    </row>
  </sheetData>
  <autoFilter ref="B62:G72" xr:uid="{00000000-0009-0000-0000-000066000000}"/>
  <conditionalFormatting sqref="D87">
    <cfRule type="containsText" dxfId="13" priority="1" operator="containsText" text="OK">
      <formula>NOT(ISERROR(SEARCH("OK",D87)))</formula>
    </cfRule>
    <cfRule type="cellIs" dxfId="12" priority="2" operator="greaterThan">
      <formula>#REF!</formula>
    </cfRule>
  </conditionalFormatting>
  <pageMargins left="0.11811023622047245" right="0.11811023622047245" top="0.74803149606299213" bottom="0.74803149606299213" header="0.31496062992125984" footer="0.31496062992125984"/>
  <pageSetup paperSize="9" scale="80" orientation="portrait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E015-9FB0-47D0-B0FA-938FA535B096}">
  <sheetPr>
    <tabColor theme="5" tint="0.59999389629810485"/>
  </sheetPr>
  <dimension ref="A1:K104"/>
  <sheetViews>
    <sheetView zoomScaleNormal="100" workbookViewId="0">
      <selection activeCell="F24" sqref="F2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355" t="s">
        <v>1801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1693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 t="s">
        <v>429</v>
      </c>
      <c r="C39" s="269">
        <v>44526</v>
      </c>
      <c r="D39" s="19"/>
      <c r="E39" s="19"/>
      <c r="F39" s="304"/>
      <c r="G39" s="15">
        <v>1230</v>
      </c>
      <c r="H39" s="3"/>
      <c r="I39" s="3"/>
      <c r="J39" s="3"/>
      <c r="K39" s="3"/>
    </row>
    <row r="40" spans="2:11" s="9" customFormat="1" outlineLevel="1" x14ac:dyDescent="0.2">
      <c r="B40" s="19"/>
      <c r="C40" s="269"/>
      <c r="D40" s="19"/>
      <c r="E40" s="3"/>
      <c r="F40" s="3"/>
      <c r="G40" s="15"/>
      <c r="H40" s="3"/>
      <c r="I40" s="3"/>
      <c r="J40" s="3"/>
      <c r="K40" s="3"/>
    </row>
    <row r="41" spans="2:11" s="9" customFormat="1" outlineLevel="1" x14ac:dyDescent="0.2">
      <c r="B41" s="19"/>
      <c r="C41" s="269"/>
      <c r="D41" s="19"/>
      <c r="E41" s="3"/>
      <c r="F41" s="3"/>
      <c r="G41" s="15"/>
      <c r="H41" s="3"/>
      <c r="I41" s="3"/>
      <c r="J41" s="3"/>
      <c r="K41" s="3"/>
    </row>
    <row r="42" spans="2:11" x14ac:dyDescent="0.2">
      <c r="C42" s="14"/>
      <c r="G42" s="15"/>
    </row>
    <row r="43" spans="2:11" ht="12.75" thickBot="1" x14ac:dyDescent="0.25">
      <c r="C43" s="16"/>
      <c r="D43" s="16"/>
      <c r="E43" s="16"/>
      <c r="F43" s="16"/>
      <c r="G43" s="17">
        <f>SUM(G39:G42)</f>
        <v>1230</v>
      </c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7" x14ac:dyDescent="0.2">
      <c r="B49" s="19"/>
      <c r="C49" s="14"/>
      <c r="D49" s="19"/>
      <c r="E49" s="19"/>
      <c r="F49" s="19"/>
      <c r="G49" s="3"/>
    </row>
    <row r="50" spans="2:7" x14ac:dyDescent="0.2">
      <c r="B50" s="19"/>
      <c r="C50" s="285"/>
      <c r="D50" s="283"/>
      <c r="E50" s="283"/>
      <c r="F50" s="283"/>
      <c r="G50" s="295"/>
    </row>
    <row r="51" spans="2:7" x14ac:dyDescent="0.2">
      <c r="B51" s="19"/>
      <c r="C51" s="285"/>
      <c r="D51" s="283"/>
      <c r="E51" s="283"/>
      <c r="F51" s="283"/>
      <c r="G51" s="295"/>
    </row>
    <row r="52" spans="2:7" x14ac:dyDescent="0.2">
      <c r="B52" s="283"/>
      <c r="C52" s="285"/>
      <c r="D52" s="283"/>
      <c r="E52" s="283"/>
      <c r="F52" s="283"/>
      <c r="G52" s="295"/>
    </row>
    <row r="53" spans="2:7" x14ac:dyDescent="0.2">
      <c r="B53" s="283"/>
      <c r="C53" s="285"/>
      <c r="D53" s="283"/>
      <c r="E53" s="283"/>
      <c r="F53" s="283"/>
      <c r="G53" s="295"/>
    </row>
    <row r="54" spans="2:7" x14ac:dyDescent="0.2">
      <c r="B54" s="283"/>
      <c r="C54" s="14"/>
      <c r="F54" s="19"/>
      <c r="G54" s="3"/>
    </row>
    <row r="55" spans="2:7" x14ac:dyDescent="0.2">
      <c r="B55" s="283"/>
      <c r="C55" s="14"/>
      <c r="F55" s="19"/>
      <c r="G55" s="3"/>
    </row>
    <row r="56" spans="2:7" outlineLevel="1" x14ac:dyDescent="0.2">
      <c r="B56" s="279"/>
      <c r="C56" s="280"/>
      <c r="D56" s="281"/>
      <c r="E56" s="281"/>
      <c r="F56" s="281"/>
      <c r="G56" s="282"/>
    </row>
    <row r="57" spans="2:7" ht="12.75" thickBot="1" x14ac:dyDescent="0.25">
      <c r="C57" s="16"/>
      <c r="D57" s="16"/>
      <c r="E57" s="16"/>
      <c r="F57" s="16"/>
      <c r="G57" s="17">
        <f>+SUM(G49:G56)</f>
        <v>0</v>
      </c>
    </row>
    <row r="58" spans="2:7" ht="12.75" thickTop="1" x14ac:dyDescent="0.2">
      <c r="G58" s="296"/>
    </row>
    <row r="59" spans="2:7" x14ac:dyDescent="0.2">
      <c r="G59" s="296"/>
    </row>
    <row r="60" spans="2:7" x14ac:dyDescent="0.2">
      <c r="C60" s="8" t="s">
        <v>24</v>
      </c>
      <c r="G60" s="296"/>
    </row>
    <row r="61" spans="2:7" x14ac:dyDescent="0.2">
      <c r="G61" s="296"/>
    </row>
    <row r="62" spans="2:7" x14ac:dyDescent="0.2">
      <c r="B62" s="12" t="s">
        <v>1035</v>
      </c>
      <c r="C62" s="12" t="s">
        <v>25</v>
      </c>
      <c r="D62" s="12" t="s">
        <v>26</v>
      </c>
      <c r="E62" s="238" t="s">
        <v>27</v>
      </c>
      <c r="F62" s="12" t="s">
        <v>28</v>
      </c>
      <c r="G62" s="13" t="s">
        <v>29</v>
      </c>
    </row>
    <row r="63" spans="2:7" outlineLevel="1" x14ac:dyDescent="0.2">
      <c r="B63" s="19" t="s">
        <v>429</v>
      </c>
      <c r="C63" s="223" t="s">
        <v>245</v>
      </c>
      <c r="D63" s="224" t="s">
        <v>54</v>
      </c>
      <c r="E63" s="306" t="s">
        <v>1756</v>
      </c>
      <c r="F63" s="226">
        <v>9</v>
      </c>
      <c r="G63" s="227">
        <v>54.99</v>
      </c>
    </row>
    <row r="64" spans="2:7" outlineLevel="1" x14ac:dyDescent="0.2">
      <c r="B64" s="19" t="s">
        <v>429</v>
      </c>
      <c r="C64" s="223" t="s">
        <v>245</v>
      </c>
      <c r="D64" s="224" t="s">
        <v>54</v>
      </c>
      <c r="E64" s="306" t="s">
        <v>1757</v>
      </c>
      <c r="F64" s="226">
        <v>9</v>
      </c>
      <c r="G64" s="227">
        <v>54.99</v>
      </c>
    </row>
    <row r="65" spans="2:7" outlineLevel="1" x14ac:dyDescent="0.2">
      <c r="B65" s="19" t="s">
        <v>429</v>
      </c>
      <c r="C65" s="223" t="s">
        <v>245</v>
      </c>
      <c r="D65" s="224" t="s">
        <v>54</v>
      </c>
      <c r="E65" s="306" t="s">
        <v>1767</v>
      </c>
      <c r="F65" s="226">
        <v>9</v>
      </c>
      <c r="G65" s="227">
        <v>54.99</v>
      </c>
    </row>
    <row r="66" spans="2:7" outlineLevel="1" x14ac:dyDescent="0.2">
      <c r="B66" s="19" t="s">
        <v>429</v>
      </c>
      <c r="C66" s="223" t="s">
        <v>245</v>
      </c>
      <c r="D66" s="224" t="s">
        <v>54</v>
      </c>
      <c r="E66" s="306" t="s">
        <v>1799</v>
      </c>
      <c r="F66" s="226">
        <v>9</v>
      </c>
      <c r="G66" s="227">
        <v>54.99</v>
      </c>
    </row>
    <row r="67" spans="2:7" outlineLevel="1" x14ac:dyDescent="0.2">
      <c r="B67" s="19" t="s">
        <v>429</v>
      </c>
      <c r="C67" s="223" t="s">
        <v>1800</v>
      </c>
      <c r="D67" s="224" t="s">
        <v>54</v>
      </c>
      <c r="E67" s="306" t="s">
        <v>1756</v>
      </c>
      <c r="F67" s="226">
        <v>9</v>
      </c>
      <c r="G67" s="227">
        <v>49.95</v>
      </c>
    </row>
    <row r="68" spans="2:7" outlineLevel="1" x14ac:dyDescent="0.2">
      <c r="B68" s="19" t="s">
        <v>429</v>
      </c>
      <c r="C68" s="223" t="s">
        <v>1800</v>
      </c>
      <c r="D68" s="224" t="s">
        <v>54</v>
      </c>
      <c r="E68" s="306" t="s">
        <v>1757</v>
      </c>
      <c r="F68" s="226">
        <v>9</v>
      </c>
      <c r="G68" s="227">
        <v>49.95</v>
      </c>
    </row>
    <row r="69" spans="2:7" outlineLevel="1" x14ac:dyDescent="0.2">
      <c r="B69" s="19" t="s">
        <v>429</v>
      </c>
      <c r="C69" s="223" t="s">
        <v>1800</v>
      </c>
      <c r="D69" s="224" t="s">
        <v>54</v>
      </c>
      <c r="E69" s="306" t="s">
        <v>1767</v>
      </c>
      <c r="F69" s="226">
        <v>9</v>
      </c>
      <c r="G69" s="227">
        <v>49.95</v>
      </c>
    </row>
    <row r="70" spans="2:7" outlineLevel="1" x14ac:dyDescent="0.2">
      <c r="B70" s="19" t="s">
        <v>427</v>
      </c>
      <c r="C70" s="223" t="s">
        <v>1685</v>
      </c>
      <c r="D70" s="224" t="s">
        <v>54</v>
      </c>
      <c r="E70" s="306" t="s">
        <v>1799</v>
      </c>
      <c r="F70" s="226">
        <v>9</v>
      </c>
      <c r="G70" s="227">
        <v>49.95</v>
      </c>
    </row>
    <row r="71" spans="2:7" outlineLevel="1" x14ac:dyDescent="0.2">
      <c r="B71" s="19" t="s">
        <v>427</v>
      </c>
      <c r="C71" s="223" t="s">
        <v>893</v>
      </c>
      <c r="D71" s="224" t="s">
        <v>54</v>
      </c>
      <c r="E71" s="306" t="s">
        <v>1756</v>
      </c>
      <c r="F71" s="226">
        <v>9</v>
      </c>
      <c r="G71" s="227">
        <v>49.95</v>
      </c>
    </row>
    <row r="72" spans="2:7" outlineLevel="1" x14ac:dyDescent="0.2">
      <c r="B72" s="19" t="s">
        <v>427</v>
      </c>
      <c r="C72" s="223" t="s">
        <v>893</v>
      </c>
      <c r="D72" s="224" t="s">
        <v>54</v>
      </c>
      <c r="E72" s="306" t="s">
        <v>1757</v>
      </c>
      <c r="F72" s="226">
        <v>9</v>
      </c>
      <c r="G72" s="227">
        <v>49.95</v>
      </c>
    </row>
    <row r="73" spans="2:7" outlineLevel="1" x14ac:dyDescent="0.2">
      <c r="B73" s="19" t="s">
        <v>427</v>
      </c>
      <c r="C73" s="223" t="s">
        <v>893</v>
      </c>
      <c r="D73" s="224" t="s">
        <v>54</v>
      </c>
      <c r="E73" s="306" t="s">
        <v>1767</v>
      </c>
      <c r="F73" s="226">
        <v>9</v>
      </c>
      <c r="G73" s="227">
        <v>49.95</v>
      </c>
    </row>
    <row r="74" spans="2:7" outlineLevel="1" x14ac:dyDescent="0.2">
      <c r="B74" s="19" t="s">
        <v>427</v>
      </c>
      <c r="C74" s="223" t="s">
        <v>893</v>
      </c>
      <c r="D74" s="224" t="s">
        <v>54</v>
      </c>
      <c r="E74" s="306" t="s">
        <v>1799</v>
      </c>
      <c r="F74" s="226">
        <v>9</v>
      </c>
      <c r="G74" s="227">
        <v>49.95</v>
      </c>
    </row>
    <row r="75" spans="2:7" outlineLevel="1" x14ac:dyDescent="0.2">
      <c r="G75" s="295"/>
    </row>
    <row r="76" spans="2:7" ht="12.75" thickBot="1" x14ac:dyDescent="0.25">
      <c r="C76" s="16"/>
      <c r="D76" s="16"/>
      <c r="E76" s="16"/>
      <c r="F76" s="17">
        <f>+SUM(F63:F75)</f>
        <v>108</v>
      </c>
      <c r="G76" s="17">
        <f>+SUM(G63:G75)</f>
        <v>619.56000000000006</v>
      </c>
    </row>
    <row r="77" spans="2:7" ht="12.75" thickTop="1" x14ac:dyDescent="0.2"/>
    <row r="79" spans="2:7" x14ac:dyDescent="0.2">
      <c r="C79" s="8" t="s">
        <v>722</v>
      </c>
    </row>
    <row r="81" spans="3:7" x14ac:dyDescent="0.2">
      <c r="C81" s="19" t="s">
        <v>81</v>
      </c>
      <c r="D81" s="20">
        <f>+G43-G57-G76</f>
        <v>610.43999999999994</v>
      </c>
    </row>
    <row r="82" spans="3:7" ht="12.75" thickBot="1" x14ac:dyDescent="0.25">
      <c r="D82" s="9"/>
      <c r="G82" s="3"/>
    </row>
    <row r="83" spans="3:7" ht="12.75" thickBot="1" x14ac:dyDescent="0.25">
      <c r="C83" s="19" t="s">
        <v>713</v>
      </c>
      <c r="D83" s="21">
        <f>+D81/G43</f>
        <v>0.49629268292682921</v>
      </c>
      <c r="G83" s="3"/>
    </row>
    <row r="84" spans="3:7" x14ac:dyDescent="0.2">
      <c r="G84" s="3"/>
    </row>
    <row r="85" spans="3:7" x14ac:dyDescent="0.2">
      <c r="C85" s="19" t="s">
        <v>84</v>
      </c>
      <c r="D85" s="20">
        <f>+RESUMEN!O108</f>
        <v>434.15955408221055</v>
      </c>
      <c r="G85" s="3"/>
    </row>
    <row r="86" spans="3:7" ht="12.75" thickBot="1" x14ac:dyDescent="0.25">
      <c r="D86" s="9"/>
    </row>
    <row r="87" spans="3:7" ht="12.75" thickBot="1" x14ac:dyDescent="0.25">
      <c r="C87" s="19" t="s">
        <v>716</v>
      </c>
      <c r="D87" s="83">
        <f>+RESUMEN!P39</f>
        <v>0.3362187874933093</v>
      </c>
    </row>
    <row r="88" spans="3:7" ht="12.75" thickBot="1" x14ac:dyDescent="0.25"/>
    <row r="89" spans="3:7" ht="12.75" thickBot="1" x14ac:dyDescent="0.25">
      <c r="C89" s="19" t="s">
        <v>719</v>
      </c>
      <c r="D89" s="86" t="str">
        <f>+IF(D87&gt;D24,"OK","REVISAR")</f>
        <v>OK</v>
      </c>
    </row>
    <row r="90" spans="3:7" x14ac:dyDescent="0.2">
      <c r="G90" s="3"/>
    </row>
    <row r="92" spans="3:7" x14ac:dyDescent="0.2">
      <c r="C92" s="8" t="s">
        <v>85</v>
      </c>
    </row>
    <row r="94" spans="3:7" x14ac:dyDescent="0.2">
      <c r="C94" s="10"/>
      <c r="D94" s="10"/>
      <c r="E94" s="10"/>
      <c r="F94" s="10"/>
      <c r="G94" s="11"/>
    </row>
    <row r="95" spans="3:7" x14ac:dyDescent="0.2">
      <c r="C95" s="10"/>
      <c r="D95" s="10"/>
      <c r="E95" s="10"/>
      <c r="F95" s="10"/>
      <c r="G95" s="11"/>
    </row>
    <row r="96" spans="3:7" x14ac:dyDescent="0.2">
      <c r="C96" s="10"/>
      <c r="D96" s="10"/>
      <c r="E96" s="10"/>
      <c r="F96" s="10"/>
      <c r="G96" s="11"/>
    </row>
    <row r="99" spans="1:11" x14ac:dyDescent="0.2">
      <c r="C99" s="12"/>
      <c r="D99" s="23" t="s">
        <v>427</v>
      </c>
      <c r="E99" s="23" t="s">
        <v>428</v>
      </c>
      <c r="F99" s="23" t="s">
        <v>429</v>
      </c>
    </row>
    <row r="100" spans="1:11" x14ac:dyDescent="0.2">
      <c r="C100" s="3" t="s">
        <v>8</v>
      </c>
      <c r="D100" s="22">
        <f>+SUMIF(B39:B42,$D$99,G39:G42)</f>
        <v>0</v>
      </c>
      <c r="E100" s="22">
        <f>+SUMIF(B39:B42,$E$99,G39:G42)</f>
        <v>0</v>
      </c>
      <c r="F100" s="22">
        <f>+SUMIF(B39:B42,$F$99,G39:G42)</f>
        <v>1230</v>
      </c>
    </row>
    <row r="101" spans="1:11" x14ac:dyDescent="0.2">
      <c r="C101" s="3" t="s">
        <v>1019</v>
      </c>
      <c r="D101" s="22">
        <f>-SUMIF(B49:B56,$D$99,G49:G56)</f>
        <v>0</v>
      </c>
      <c r="E101" s="22">
        <f>-SUMIF(B49:B56,$E$99,G49:G56)</f>
        <v>0</v>
      </c>
      <c r="F101" s="22">
        <f>-SUMIF(B49:B56,$F$99,G49:G56)</f>
        <v>0</v>
      </c>
    </row>
    <row r="102" spans="1:11" s="9" customFormat="1" x14ac:dyDescent="0.2">
      <c r="A102" s="3"/>
      <c r="B102" s="3"/>
      <c r="C102" s="3" t="s">
        <v>24</v>
      </c>
      <c r="D102" s="22">
        <f>-SUMIF(B63:B74,$D$99,G63:G74)</f>
        <v>-249.75</v>
      </c>
      <c r="E102" s="22">
        <f>-SUMIF(B63:B74,$E$99,G63:G74)</f>
        <v>0</v>
      </c>
      <c r="F102" s="22">
        <f>-SUMIF(B63:B74,$F$99,G63:G74)</f>
        <v>-369.81</v>
      </c>
      <c r="H102" s="3"/>
      <c r="I102" s="3"/>
      <c r="J102" s="3"/>
      <c r="K102" s="3"/>
    </row>
    <row r="103" spans="1:11" s="9" customFormat="1" ht="12.75" thickBot="1" x14ac:dyDescent="0.25">
      <c r="A103" s="3"/>
      <c r="B103" s="3"/>
      <c r="C103" s="16" t="s">
        <v>1036</v>
      </c>
      <c r="D103" s="182">
        <f>SUM(D100:D102)</f>
        <v>-249.75</v>
      </c>
      <c r="E103" s="182">
        <f t="shared" ref="E103:F103" si="0">SUM(E100:E102)</f>
        <v>0</v>
      </c>
      <c r="F103" s="182">
        <f t="shared" si="0"/>
        <v>860.19</v>
      </c>
      <c r="H103" s="3"/>
      <c r="I103" s="3"/>
      <c r="J103" s="3"/>
      <c r="K103" s="3"/>
    </row>
    <row r="104" spans="1:11" s="9" customFormat="1" ht="12.75" thickTop="1" x14ac:dyDescent="0.2">
      <c r="A104" s="3"/>
      <c r="B104" s="3"/>
      <c r="C104" s="3"/>
      <c r="D104" s="3"/>
      <c r="E104" s="3"/>
      <c r="F104" s="3"/>
      <c r="H104" s="3"/>
      <c r="I104" s="3"/>
      <c r="J104" s="3"/>
      <c r="K104" s="3"/>
    </row>
  </sheetData>
  <autoFilter ref="B62:G74" xr:uid="{00000000-0009-0000-0000-000066000000}"/>
  <conditionalFormatting sqref="D89">
    <cfRule type="containsText" dxfId="11" priority="1" operator="containsText" text="OK">
      <formula>NOT(ISERROR(SEARCH("OK",D89)))</formula>
    </cfRule>
    <cfRule type="cellIs" dxfId="10" priority="2" operator="greaterThan">
      <formula>#REF!</formula>
    </cfRule>
  </conditionalFormatting>
  <pageMargins left="0.11811023622047245" right="0.11811023622047245" top="0.74803149606299213" bottom="0.74803149606299213" header="0.31496062992125984" footer="0.31496062992125984"/>
  <pageSetup paperSize="9" scale="80" orientation="portrait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6828-E10E-4737-BE74-AC3B23BE6431}">
  <sheetPr>
    <tabColor rgb="FFFF0000"/>
  </sheetPr>
  <dimension ref="A1:K94"/>
  <sheetViews>
    <sheetView topLeftCell="A43" zoomScaleNormal="100" workbookViewId="0">
      <selection activeCell="D75" sqref="D75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291" t="s">
        <v>1701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1700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7500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1702</v>
      </c>
      <c r="D31" s="10"/>
      <c r="E31" s="10"/>
      <c r="F31" s="10"/>
      <c r="G31" s="11"/>
    </row>
    <row r="32" spans="3:7" x14ac:dyDescent="0.2">
      <c r="C32" s="10" t="s">
        <v>1703</v>
      </c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 t="s">
        <v>427</v>
      </c>
      <c r="C39" s="269">
        <v>44529</v>
      </c>
      <c r="D39" s="19" t="s">
        <v>1705</v>
      </c>
      <c r="E39" s="19"/>
      <c r="F39" s="304" t="s">
        <v>1701</v>
      </c>
      <c r="G39" s="15">
        <v>7500</v>
      </c>
      <c r="H39" s="3"/>
      <c r="I39" s="3"/>
      <c r="J39" s="3"/>
      <c r="K39" s="3"/>
    </row>
    <row r="40" spans="2:11" x14ac:dyDescent="0.2">
      <c r="C40" s="14"/>
      <c r="G40" s="15"/>
    </row>
    <row r="41" spans="2:11" ht="12.75" thickBot="1" x14ac:dyDescent="0.25">
      <c r="C41" s="16"/>
      <c r="D41" s="16"/>
      <c r="E41" s="16"/>
      <c r="F41" s="16"/>
      <c r="G41" s="17">
        <f>SUM(G39:G40)</f>
        <v>7500</v>
      </c>
    </row>
    <row r="42" spans="2:11" ht="12.75" thickTop="1" x14ac:dyDescent="0.2"/>
    <row r="44" spans="2:11" x14ac:dyDescent="0.2">
      <c r="C44" s="8" t="s">
        <v>13</v>
      </c>
    </row>
    <row r="45" spans="2:11" x14ac:dyDescent="0.2">
      <c r="C45" s="18"/>
    </row>
    <row r="46" spans="2:11" x14ac:dyDescent="0.2">
      <c r="B46" s="12" t="s">
        <v>1035</v>
      </c>
      <c r="C46" s="23" t="s">
        <v>9</v>
      </c>
      <c r="D46" s="23" t="s">
        <v>14</v>
      </c>
      <c r="E46" s="23" t="s">
        <v>15</v>
      </c>
      <c r="F46" s="23" t="s">
        <v>16</v>
      </c>
      <c r="G46" s="23" t="s">
        <v>17</v>
      </c>
    </row>
    <row r="47" spans="2:11" outlineLevel="1" x14ac:dyDescent="0.2">
      <c r="B47" s="19" t="s">
        <v>427</v>
      </c>
      <c r="C47" s="14">
        <v>44418</v>
      </c>
      <c r="D47" s="3" t="s">
        <v>1630</v>
      </c>
      <c r="F47" s="3" t="s">
        <v>1629</v>
      </c>
      <c r="G47" s="38">
        <v>4700.8500000000004</v>
      </c>
    </row>
    <row r="48" spans="2:11" outlineLevel="1" x14ac:dyDescent="0.2">
      <c r="B48" s="279"/>
      <c r="C48" s="280"/>
      <c r="D48" s="281"/>
      <c r="E48" s="281"/>
      <c r="F48" s="281"/>
      <c r="G48" s="282"/>
    </row>
    <row r="49" spans="2:7" ht="12.75" thickBot="1" x14ac:dyDescent="0.25">
      <c r="C49" s="16"/>
      <c r="D49" s="16"/>
      <c r="E49" s="16"/>
      <c r="F49" s="16"/>
      <c r="G49" s="17">
        <f>+SUM(G47:G47)</f>
        <v>4700.8500000000004</v>
      </c>
    </row>
    <row r="50" spans="2:7" ht="12.75" thickTop="1" x14ac:dyDescent="0.2">
      <c r="G50" s="296"/>
    </row>
    <row r="51" spans="2:7" x14ac:dyDescent="0.2">
      <c r="G51" s="296"/>
    </row>
    <row r="52" spans="2:7" x14ac:dyDescent="0.2">
      <c r="C52" s="8" t="s">
        <v>24</v>
      </c>
      <c r="G52" s="296"/>
    </row>
    <row r="53" spans="2:7" x14ac:dyDescent="0.2">
      <c r="G53" s="296"/>
    </row>
    <row r="54" spans="2:7" x14ac:dyDescent="0.2">
      <c r="B54" s="12" t="s">
        <v>1035</v>
      </c>
      <c r="C54" s="12" t="s">
        <v>25</v>
      </c>
      <c r="D54" s="12" t="s">
        <v>26</v>
      </c>
      <c r="E54" s="238" t="s">
        <v>27</v>
      </c>
      <c r="F54" s="12" t="s">
        <v>28</v>
      </c>
      <c r="G54" s="13" t="s">
        <v>29</v>
      </c>
    </row>
    <row r="55" spans="2:7" ht="12.75" outlineLevel="1" x14ac:dyDescent="0.2">
      <c r="B55" s="19" t="s">
        <v>427</v>
      </c>
      <c r="C55" s="228" t="s">
        <v>948</v>
      </c>
      <c r="D55" s="229" t="s">
        <v>31</v>
      </c>
      <c r="E55" s="230" t="s">
        <v>1216</v>
      </c>
      <c r="F55" s="231">
        <v>8</v>
      </c>
      <c r="G55" s="232">
        <v>62.16</v>
      </c>
    </row>
    <row r="56" spans="2:7" ht="12.75" outlineLevel="1" x14ac:dyDescent="0.2">
      <c r="B56" s="19" t="s">
        <v>427</v>
      </c>
      <c r="C56" s="228" t="s">
        <v>948</v>
      </c>
      <c r="D56" s="229" t="s">
        <v>31</v>
      </c>
      <c r="E56" s="230" t="s">
        <v>1707</v>
      </c>
      <c r="F56" s="231">
        <v>8</v>
      </c>
      <c r="G56" s="232">
        <v>62.16</v>
      </c>
    </row>
    <row r="57" spans="2:7" ht="12.75" outlineLevel="1" x14ac:dyDescent="0.2">
      <c r="B57" s="19" t="s">
        <v>427</v>
      </c>
      <c r="C57" s="228" t="s">
        <v>948</v>
      </c>
      <c r="D57" s="229" t="s">
        <v>31</v>
      </c>
      <c r="E57" s="230" t="s">
        <v>1201</v>
      </c>
      <c r="F57" s="231">
        <v>9</v>
      </c>
      <c r="G57" s="232">
        <v>69.930000000000007</v>
      </c>
    </row>
    <row r="58" spans="2:7" ht="12.75" outlineLevel="1" x14ac:dyDescent="0.2">
      <c r="B58" s="19" t="s">
        <v>427</v>
      </c>
      <c r="C58" s="228" t="s">
        <v>948</v>
      </c>
      <c r="D58" s="229" t="s">
        <v>31</v>
      </c>
      <c r="E58" s="230" t="s">
        <v>1708</v>
      </c>
      <c r="F58" s="231">
        <v>9</v>
      </c>
      <c r="G58" s="232">
        <v>69.930000000000007</v>
      </c>
    </row>
    <row r="59" spans="2:7" ht="12.75" outlineLevel="1" x14ac:dyDescent="0.2">
      <c r="B59" s="19" t="s">
        <v>427</v>
      </c>
      <c r="C59" s="228" t="s">
        <v>802</v>
      </c>
      <c r="D59" s="229" t="s">
        <v>54</v>
      </c>
      <c r="E59" s="230" t="s">
        <v>1216</v>
      </c>
      <c r="F59" s="231">
        <v>8</v>
      </c>
      <c r="G59" s="232">
        <v>52</v>
      </c>
    </row>
    <row r="60" spans="2:7" ht="12.75" outlineLevel="1" x14ac:dyDescent="0.2">
      <c r="B60" s="19" t="s">
        <v>427</v>
      </c>
      <c r="C60" s="228" t="s">
        <v>802</v>
      </c>
      <c r="D60" s="229" t="s">
        <v>54</v>
      </c>
      <c r="E60" s="230" t="s">
        <v>1707</v>
      </c>
      <c r="F60" s="231">
        <v>8</v>
      </c>
      <c r="G60" s="232">
        <v>52</v>
      </c>
    </row>
    <row r="61" spans="2:7" ht="12.75" outlineLevel="1" x14ac:dyDescent="0.2">
      <c r="B61" s="19" t="s">
        <v>427</v>
      </c>
      <c r="C61" s="228" t="s">
        <v>802</v>
      </c>
      <c r="D61" s="229" t="s">
        <v>54</v>
      </c>
      <c r="E61" s="230" t="s">
        <v>1201</v>
      </c>
      <c r="F61" s="231">
        <v>9</v>
      </c>
      <c r="G61" s="232">
        <v>58.5</v>
      </c>
    </row>
    <row r="62" spans="2:7" ht="12.75" outlineLevel="1" x14ac:dyDescent="0.2">
      <c r="B62" s="19" t="s">
        <v>427</v>
      </c>
      <c r="C62" s="228" t="s">
        <v>1709</v>
      </c>
      <c r="D62" s="229" t="s">
        <v>54</v>
      </c>
      <c r="E62" s="320">
        <v>44382</v>
      </c>
      <c r="F62" s="231">
        <v>9</v>
      </c>
      <c r="G62" s="232">
        <v>50</v>
      </c>
    </row>
    <row r="63" spans="2:7" ht="12.75" outlineLevel="1" x14ac:dyDescent="0.2">
      <c r="B63" s="19" t="s">
        <v>427</v>
      </c>
      <c r="C63" s="228" t="s">
        <v>1709</v>
      </c>
      <c r="D63" s="229" t="s">
        <v>54</v>
      </c>
      <c r="E63" s="320">
        <v>44383</v>
      </c>
      <c r="F63" s="231">
        <v>9</v>
      </c>
      <c r="G63" s="232">
        <v>50</v>
      </c>
    </row>
    <row r="64" spans="2:7" ht="12.75" outlineLevel="1" x14ac:dyDescent="0.2">
      <c r="B64" s="19" t="s">
        <v>427</v>
      </c>
      <c r="C64" s="228" t="s">
        <v>1709</v>
      </c>
      <c r="D64" s="229" t="s">
        <v>54</v>
      </c>
      <c r="E64" s="320">
        <v>44384</v>
      </c>
      <c r="F64" s="231">
        <v>9</v>
      </c>
      <c r="G64" s="232">
        <v>50</v>
      </c>
    </row>
    <row r="65" spans="2:7" ht="12.75" outlineLevel="1" x14ac:dyDescent="0.2">
      <c r="B65" s="19" t="s">
        <v>427</v>
      </c>
      <c r="C65" s="228" t="s">
        <v>1709</v>
      </c>
      <c r="D65" s="229" t="s">
        <v>54</v>
      </c>
      <c r="E65" s="320">
        <v>44385</v>
      </c>
      <c r="F65" s="80">
        <v>9</v>
      </c>
      <c r="G65" s="321">
        <v>50</v>
      </c>
    </row>
    <row r="66" spans="2:7" ht="12.75" thickBot="1" x14ac:dyDescent="0.25">
      <c r="C66" s="318"/>
      <c r="D66" s="318"/>
      <c r="E66" s="318"/>
      <c r="F66" s="319">
        <f>+SUM(F55:F65)</f>
        <v>95</v>
      </c>
      <c r="G66" s="319">
        <f>+SUM(G55:G65)</f>
        <v>626.68000000000006</v>
      </c>
    </row>
    <row r="67" spans="2:7" ht="12.75" thickTop="1" x14ac:dyDescent="0.2"/>
    <row r="69" spans="2:7" x14ac:dyDescent="0.2">
      <c r="C69" s="8" t="s">
        <v>722</v>
      </c>
    </row>
    <row r="71" spans="2:7" x14ac:dyDescent="0.2">
      <c r="C71" s="19" t="s">
        <v>81</v>
      </c>
      <c r="D71" s="20">
        <f>+G41-G49-G66</f>
        <v>2172.4699999999993</v>
      </c>
    </row>
    <row r="72" spans="2:7" ht="12.75" thickBot="1" x14ac:dyDescent="0.25">
      <c r="D72" s="9"/>
      <c r="G72" s="3"/>
    </row>
    <row r="73" spans="2:7" ht="12.75" thickBot="1" x14ac:dyDescent="0.25">
      <c r="C73" s="19" t="s">
        <v>713</v>
      </c>
      <c r="D73" s="21">
        <f>+D71/G41</f>
        <v>0.28966266666666657</v>
      </c>
      <c r="G73" s="3"/>
    </row>
    <row r="74" spans="2:7" x14ac:dyDescent="0.2">
      <c r="G74" s="3"/>
    </row>
    <row r="75" spans="2:7" x14ac:dyDescent="0.2">
      <c r="C75" s="19" t="s">
        <v>84</v>
      </c>
      <c r="D75" s="20">
        <f>+RESUMEN!O109</f>
        <v>1097.5892322086004</v>
      </c>
      <c r="G75" s="3"/>
    </row>
    <row r="76" spans="2:7" ht="12.75" thickBot="1" x14ac:dyDescent="0.25">
      <c r="D76" s="9"/>
    </row>
    <row r="77" spans="2:7" ht="12.75" thickBot="1" x14ac:dyDescent="0.25">
      <c r="C77" s="19" t="s">
        <v>716</v>
      </c>
      <c r="D77" s="83">
        <f>+RESUMEN!P39</f>
        <v>0.3362187874933093</v>
      </c>
    </row>
    <row r="78" spans="2:7" ht="12.75" thickBot="1" x14ac:dyDescent="0.25"/>
    <row r="79" spans="2:7" ht="12.75" thickBot="1" x14ac:dyDescent="0.25">
      <c r="C79" s="19" t="s">
        <v>719</v>
      </c>
      <c r="D79" s="86" t="str">
        <f>+IF(D77&gt;D24,"OK","REVISAR")</f>
        <v>OK</v>
      </c>
    </row>
    <row r="80" spans="2:7" x14ac:dyDescent="0.2">
      <c r="G80" s="3"/>
    </row>
    <row r="82" spans="1:11" x14ac:dyDescent="0.2">
      <c r="C82" s="8" t="s">
        <v>85</v>
      </c>
    </row>
    <row r="84" spans="1:11" x14ac:dyDescent="0.2">
      <c r="C84" s="10"/>
      <c r="D84" s="10"/>
      <c r="E84" s="10"/>
      <c r="F84" s="10"/>
      <c r="G84" s="11"/>
    </row>
    <row r="85" spans="1:11" x14ac:dyDescent="0.2">
      <c r="C85" s="10"/>
      <c r="D85" s="10"/>
      <c r="E85" s="10"/>
      <c r="F85" s="10"/>
      <c r="G85" s="11"/>
    </row>
    <row r="86" spans="1:11" x14ac:dyDescent="0.2">
      <c r="C86" s="10"/>
      <c r="D86" s="10"/>
      <c r="E86" s="10"/>
      <c r="F86" s="10"/>
      <c r="G86" s="11"/>
    </row>
    <row r="89" spans="1:11" x14ac:dyDescent="0.2">
      <c r="C89" s="12"/>
      <c r="D89" s="23" t="s">
        <v>427</v>
      </c>
      <c r="E89" s="23" t="s">
        <v>428</v>
      </c>
      <c r="F89" s="23" t="s">
        <v>429</v>
      </c>
    </row>
    <row r="90" spans="1:11" x14ac:dyDescent="0.2">
      <c r="C90" s="3" t="s">
        <v>8</v>
      </c>
      <c r="D90" s="22">
        <f>+SUMIF(B39:B40,$D$89,G39:G40)</f>
        <v>7500</v>
      </c>
      <c r="E90" s="22">
        <f>+SUMIF(B39:B40,$E$89,G39:G40)</f>
        <v>0</v>
      </c>
      <c r="F90" s="22">
        <f>+SUMIF(C39:C40,$E$89,H39:H40)</f>
        <v>0</v>
      </c>
    </row>
    <row r="91" spans="1:11" x14ac:dyDescent="0.2">
      <c r="C91" s="3" t="s">
        <v>1019</v>
      </c>
      <c r="D91" s="22">
        <f>-SUMIF(B47:B47,$D$89,G47:G47)</f>
        <v>-4700.8500000000004</v>
      </c>
      <c r="E91" s="22">
        <f>+SUMIF(B40:B41,$E$89,G40:G41)</f>
        <v>0</v>
      </c>
      <c r="F91" s="22">
        <f>+SUMIF(C40:C41,$E$89,H40:H41)</f>
        <v>0</v>
      </c>
    </row>
    <row r="92" spans="1:11" s="9" customFormat="1" x14ac:dyDescent="0.2">
      <c r="A92" s="3"/>
      <c r="B92" s="3"/>
      <c r="C92" s="3" t="s">
        <v>24</v>
      </c>
      <c r="D92" s="22">
        <f>-SUMIF(B55:B64,$D$89,G55:G64)</f>
        <v>-576.68000000000006</v>
      </c>
      <c r="E92" s="22">
        <f>+SUMIF(B40:B42,$E$89,G40:G42)</f>
        <v>0</v>
      </c>
      <c r="F92" s="22">
        <f>+SUMIF(C40:C42,$E$89,H40:H42)</f>
        <v>0</v>
      </c>
      <c r="H92" s="3"/>
      <c r="I92" s="3"/>
      <c r="J92" s="3"/>
      <c r="K92" s="3"/>
    </row>
    <row r="93" spans="1:11" s="9" customFormat="1" ht="12.75" thickBot="1" x14ac:dyDescent="0.25">
      <c r="A93" s="3"/>
      <c r="B93" s="3"/>
      <c r="C93" s="16" t="s">
        <v>1036</v>
      </c>
      <c r="D93" s="182">
        <f>SUM(D90:D92)</f>
        <v>2222.4699999999993</v>
      </c>
      <c r="E93" s="182">
        <f t="shared" ref="E93:F93" si="0">SUM(E90:E92)</f>
        <v>0</v>
      </c>
      <c r="F93" s="182">
        <f t="shared" si="0"/>
        <v>0</v>
      </c>
      <c r="H93" s="3"/>
      <c r="I93" s="3"/>
      <c r="J93" s="3"/>
      <c r="K93" s="3"/>
    </row>
    <row r="94" spans="1:11" s="9" customFormat="1" ht="12.75" thickTop="1" x14ac:dyDescent="0.2">
      <c r="A94" s="3"/>
      <c r="B94" s="3"/>
      <c r="C94" s="3"/>
      <c r="D94" s="3"/>
      <c r="E94" s="3"/>
      <c r="F94" s="3"/>
      <c r="H94" s="3"/>
      <c r="I94" s="3"/>
      <c r="J94" s="3"/>
      <c r="K94" s="3"/>
    </row>
  </sheetData>
  <autoFilter ref="B54:G64" xr:uid="{00000000-0009-0000-0000-000066000000}"/>
  <conditionalFormatting sqref="D79">
    <cfRule type="containsText" dxfId="9" priority="1" operator="containsText" text="OK">
      <formula>NOT(ISERROR(SEARCH("OK",D79)))</formula>
    </cfRule>
    <cfRule type="cellIs" dxfId="8" priority="2" operator="greaterThan">
      <formula>#REF!</formula>
    </cfRule>
  </conditionalFormatting>
  <pageMargins left="0.11811023622047245" right="0.11811023622047245" top="0.74803149606299213" bottom="0.74803149606299213" header="0.31496062992125984" footer="0.31496062992125984"/>
  <pageSetup paperSize="9" scale="80" orientation="portrait" r:id="rId1"/>
  <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9EFB-1F4A-44BB-86DD-79A1EF59D797}">
  <sheetPr>
    <tabColor theme="5" tint="0.59999389629810485"/>
  </sheetPr>
  <dimension ref="A1:K104"/>
  <sheetViews>
    <sheetView topLeftCell="A16" zoomScaleNormal="100" workbookViewId="0">
      <selection activeCell="E24" sqref="E2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357" t="s">
        <v>1802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1803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352" t="s">
        <v>429</v>
      </c>
    </row>
    <row r="22" spans="3:7" x14ac:dyDescent="0.2">
      <c r="C22" s="81" t="s">
        <v>717</v>
      </c>
      <c r="D22" s="85">
        <v>3436</v>
      </c>
      <c r="E22" s="297">
        <v>1720</v>
      </c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 t="s">
        <v>429</v>
      </c>
      <c r="C39" s="269">
        <v>44491</v>
      </c>
      <c r="D39" s="19" t="s">
        <v>915</v>
      </c>
      <c r="E39" s="19"/>
      <c r="F39" s="304" t="s">
        <v>1802</v>
      </c>
      <c r="G39" s="15">
        <v>1720</v>
      </c>
      <c r="H39" s="3"/>
      <c r="I39" s="3"/>
      <c r="J39" s="3"/>
      <c r="K39" s="3"/>
    </row>
    <row r="40" spans="2:11" s="9" customFormat="1" outlineLevel="1" x14ac:dyDescent="0.2">
      <c r="B40" s="19" t="s">
        <v>427</v>
      </c>
      <c r="C40" s="269">
        <v>44494</v>
      </c>
      <c r="D40" s="19" t="s">
        <v>1813</v>
      </c>
      <c r="E40" s="3"/>
      <c r="F40" s="354" t="s">
        <v>1802</v>
      </c>
      <c r="G40" s="15">
        <v>1857.85</v>
      </c>
      <c r="H40" s="3"/>
      <c r="I40" s="3"/>
      <c r="J40" s="3"/>
      <c r="K40" s="3"/>
    </row>
    <row r="41" spans="2:11" s="9" customFormat="1" outlineLevel="1" x14ac:dyDescent="0.2">
      <c r="B41" s="19" t="s">
        <v>427</v>
      </c>
      <c r="C41" s="269">
        <v>44494</v>
      </c>
      <c r="D41" s="19" t="s">
        <v>1814</v>
      </c>
      <c r="E41" s="3"/>
      <c r="F41" s="354" t="s">
        <v>1802</v>
      </c>
      <c r="G41" s="15">
        <v>1578.15</v>
      </c>
      <c r="H41" s="3"/>
      <c r="I41" s="3"/>
      <c r="J41" s="3"/>
      <c r="K41" s="3"/>
    </row>
    <row r="42" spans="2:11" x14ac:dyDescent="0.2">
      <c r="C42" s="14"/>
      <c r="G42" s="15"/>
    </row>
    <row r="43" spans="2:11" ht="12.75" thickBot="1" x14ac:dyDescent="0.25">
      <c r="C43" s="16"/>
      <c r="D43" s="16"/>
      <c r="E43" s="16"/>
      <c r="F43" s="16"/>
      <c r="G43" s="17">
        <f>SUM(G39:G42)</f>
        <v>5156</v>
      </c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7" x14ac:dyDescent="0.2">
      <c r="B49" s="19" t="s">
        <v>427</v>
      </c>
      <c r="C49" s="285">
        <v>44482</v>
      </c>
      <c r="D49" s="283" t="s">
        <v>1806</v>
      </c>
      <c r="E49" s="283"/>
      <c r="F49" s="19" t="s">
        <v>1697</v>
      </c>
      <c r="G49" s="295">
        <v>820</v>
      </c>
    </row>
    <row r="50" spans="2:7" x14ac:dyDescent="0.2">
      <c r="B50" s="19" t="s">
        <v>429</v>
      </c>
      <c r="C50" s="14">
        <v>44491</v>
      </c>
      <c r="D50" s="19"/>
      <c r="E50" s="19"/>
      <c r="F50" s="19" t="s">
        <v>1697</v>
      </c>
      <c r="G50" s="3">
        <v>700</v>
      </c>
    </row>
    <row r="51" spans="2:7" x14ac:dyDescent="0.2">
      <c r="B51" s="19"/>
      <c r="C51" s="14"/>
      <c r="D51" s="19"/>
      <c r="E51" s="19"/>
      <c r="F51" s="19"/>
      <c r="G51" s="3"/>
    </row>
    <row r="52" spans="2:7" x14ac:dyDescent="0.2">
      <c r="B52" s="283"/>
      <c r="C52" s="285"/>
      <c r="D52" s="283"/>
      <c r="E52" s="283"/>
      <c r="F52" s="283"/>
      <c r="G52" s="295"/>
    </row>
    <row r="53" spans="2:7" x14ac:dyDescent="0.2">
      <c r="B53" s="283"/>
      <c r="C53" s="285"/>
      <c r="D53" s="283"/>
      <c r="E53" s="283"/>
      <c r="F53" s="283"/>
      <c r="G53" s="295"/>
    </row>
    <row r="54" spans="2:7" x14ac:dyDescent="0.2">
      <c r="B54" s="283"/>
      <c r="C54" s="14"/>
      <c r="F54" s="19"/>
      <c r="G54" s="3"/>
    </row>
    <row r="55" spans="2:7" x14ac:dyDescent="0.2">
      <c r="B55" s="283"/>
      <c r="C55" s="14"/>
      <c r="F55" s="19"/>
      <c r="G55" s="3"/>
    </row>
    <row r="56" spans="2:7" outlineLevel="1" x14ac:dyDescent="0.2">
      <c r="B56" s="279"/>
      <c r="C56" s="280"/>
      <c r="D56" s="281"/>
      <c r="E56" s="281"/>
      <c r="F56" s="281"/>
      <c r="G56" s="282"/>
    </row>
    <row r="57" spans="2:7" ht="12.75" thickBot="1" x14ac:dyDescent="0.25">
      <c r="C57" s="16"/>
      <c r="D57" s="16"/>
      <c r="E57" s="16"/>
      <c r="F57" s="16"/>
      <c r="G57" s="17">
        <f>+SUM(G49:G56)</f>
        <v>1520</v>
      </c>
    </row>
    <row r="58" spans="2:7" ht="12.75" thickTop="1" x14ac:dyDescent="0.2">
      <c r="G58" s="296"/>
    </row>
    <row r="59" spans="2:7" x14ac:dyDescent="0.2">
      <c r="G59" s="296"/>
    </row>
    <row r="60" spans="2:7" x14ac:dyDescent="0.2">
      <c r="C60" s="8" t="s">
        <v>24</v>
      </c>
      <c r="G60" s="296"/>
    </row>
    <row r="61" spans="2:7" x14ac:dyDescent="0.2">
      <c r="G61" s="296"/>
    </row>
    <row r="62" spans="2:7" x14ac:dyDescent="0.2">
      <c r="B62" s="12" t="s">
        <v>1035</v>
      </c>
      <c r="C62" s="12" t="s">
        <v>25</v>
      </c>
      <c r="D62" s="12" t="s">
        <v>26</v>
      </c>
      <c r="E62" s="238" t="s">
        <v>27</v>
      </c>
      <c r="F62" s="12" t="s">
        <v>28</v>
      </c>
      <c r="G62" s="13" t="s">
        <v>29</v>
      </c>
    </row>
    <row r="63" spans="2:7" outlineLevel="1" x14ac:dyDescent="0.2">
      <c r="B63" s="19" t="s">
        <v>428</v>
      </c>
      <c r="C63" s="223" t="s">
        <v>104</v>
      </c>
      <c r="D63" s="224" t="s">
        <v>31</v>
      </c>
      <c r="E63" s="259">
        <v>44502</v>
      </c>
      <c r="F63" s="226">
        <v>9</v>
      </c>
      <c r="G63" s="227">
        <v>85</v>
      </c>
    </row>
    <row r="64" spans="2:7" outlineLevel="1" x14ac:dyDescent="0.2">
      <c r="B64" s="19"/>
      <c r="C64" s="223"/>
      <c r="D64" s="224"/>
      <c r="E64" s="306"/>
      <c r="F64" s="226"/>
      <c r="G64" s="227"/>
    </row>
    <row r="65" spans="2:7" outlineLevel="1" x14ac:dyDescent="0.2">
      <c r="B65" s="19"/>
      <c r="C65" s="223"/>
      <c r="D65" s="224"/>
      <c r="E65" s="306"/>
      <c r="F65" s="226"/>
      <c r="G65" s="227"/>
    </row>
    <row r="66" spans="2:7" outlineLevel="1" x14ac:dyDescent="0.2">
      <c r="B66" s="19"/>
      <c r="C66" s="223"/>
      <c r="D66" s="224"/>
      <c r="E66" s="306"/>
      <c r="F66" s="226"/>
      <c r="G66" s="227"/>
    </row>
    <row r="67" spans="2:7" outlineLevel="1" x14ac:dyDescent="0.2">
      <c r="B67" s="19"/>
      <c r="C67" s="223"/>
      <c r="D67" s="224"/>
      <c r="E67" s="306"/>
      <c r="F67" s="226"/>
      <c r="G67" s="227"/>
    </row>
    <row r="68" spans="2:7" outlineLevel="1" x14ac:dyDescent="0.2">
      <c r="B68" s="19"/>
      <c r="C68" s="223"/>
      <c r="D68" s="224"/>
      <c r="E68" s="306"/>
      <c r="F68" s="226"/>
      <c r="G68" s="227"/>
    </row>
    <row r="69" spans="2:7" outlineLevel="1" x14ac:dyDescent="0.2">
      <c r="B69" s="19"/>
      <c r="C69" s="223"/>
      <c r="D69" s="224"/>
      <c r="E69" s="306"/>
      <c r="F69" s="226"/>
      <c r="G69" s="227"/>
    </row>
    <row r="70" spans="2:7" outlineLevel="1" x14ac:dyDescent="0.2">
      <c r="B70" s="19"/>
      <c r="C70" s="223"/>
      <c r="D70" s="224"/>
      <c r="E70" s="306"/>
      <c r="F70" s="226"/>
      <c r="G70" s="227"/>
    </row>
    <row r="71" spans="2:7" outlineLevel="1" x14ac:dyDescent="0.2">
      <c r="B71" s="19"/>
      <c r="C71" s="223"/>
      <c r="D71" s="224"/>
      <c r="E71" s="306"/>
      <c r="F71" s="226"/>
      <c r="G71" s="227"/>
    </row>
    <row r="72" spans="2:7" outlineLevel="1" x14ac:dyDescent="0.2">
      <c r="B72" s="19"/>
      <c r="C72" s="223"/>
      <c r="D72" s="224"/>
      <c r="E72" s="306"/>
      <c r="F72" s="226"/>
      <c r="G72" s="227"/>
    </row>
    <row r="73" spans="2:7" outlineLevel="1" x14ac:dyDescent="0.2">
      <c r="B73" s="19"/>
      <c r="C73" s="223"/>
      <c r="D73" s="224"/>
      <c r="E73" s="306"/>
      <c r="F73" s="226"/>
      <c r="G73" s="227"/>
    </row>
    <row r="74" spans="2:7" outlineLevel="1" x14ac:dyDescent="0.2">
      <c r="B74" s="19"/>
      <c r="C74" s="223"/>
      <c r="D74" s="224"/>
      <c r="E74" s="306"/>
      <c r="F74" s="226"/>
      <c r="G74" s="227"/>
    </row>
    <row r="75" spans="2:7" outlineLevel="1" x14ac:dyDescent="0.2">
      <c r="G75" s="295"/>
    </row>
    <row r="76" spans="2:7" ht="12.75" thickBot="1" x14ac:dyDescent="0.25">
      <c r="C76" s="16"/>
      <c r="D76" s="16"/>
      <c r="E76" s="16"/>
      <c r="F76" s="17">
        <f>+SUM(F63:F75)</f>
        <v>9</v>
      </c>
      <c r="G76" s="17">
        <f>+SUM(G63:G75)</f>
        <v>85</v>
      </c>
    </row>
    <row r="77" spans="2:7" ht="12.75" thickTop="1" x14ac:dyDescent="0.2"/>
    <row r="79" spans="2:7" x14ac:dyDescent="0.2">
      <c r="C79" s="8" t="s">
        <v>722</v>
      </c>
    </row>
    <row r="81" spans="3:7" x14ac:dyDescent="0.2">
      <c r="C81" s="19" t="s">
        <v>81</v>
      </c>
      <c r="D81" s="20">
        <f>+G43-G57-G76</f>
        <v>3551</v>
      </c>
    </row>
    <row r="82" spans="3:7" ht="12.75" thickBot="1" x14ac:dyDescent="0.25">
      <c r="D82" s="9"/>
      <c r="G82" s="3"/>
    </row>
    <row r="83" spans="3:7" ht="12.75" thickBot="1" x14ac:dyDescent="0.25">
      <c r="C83" s="19" t="s">
        <v>713</v>
      </c>
      <c r="D83" s="21">
        <f>+D81/G43</f>
        <v>0.68871217998448409</v>
      </c>
      <c r="G83" s="3"/>
    </row>
    <row r="84" spans="3:7" x14ac:dyDescent="0.2">
      <c r="G84" s="3"/>
    </row>
    <row r="85" spans="3:7" x14ac:dyDescent="0.2">
      <c r="C85" s="19" t="s">
        <v>84</v>
      </c>
      <c r="D85" s="20">
        <f>+RESUMEN!O108</f>
        <v>434.15955408221055</v>
      </c>
      <c r="G85" s="3"/>
    </row>
    <row r="86" spans="3:7" ht="12.75" thickBot="1" x14ac:dyDescent="0.25">
      <c r="D86" s="9"/>
    </row>
    <row r="87" spans="3:7" ht="12.75" thickBot="1" x14ac:dyDescent="0.25">
      <c r="C87" s="19" t="s">
        <v>716</v>
      </c>
      <c r="D87" s="83">
        <f>+RESUMEN!P39</f>
        <v>0.3362187874933093</v>
      </c>
    </row>
    <row r="88" spans="3:7" ht="12.75" thickBot="1" x14ac:dyDescent="0.25"/>
    <row r="89" spans="3:7" ht="12.75" thickBot="1" x14ac:dyDescent="0.25">
      <c r="C89" s="19" t="s">
        <v>719</v>
      </c>
      <c r="D89" s="86" t="str">
        <f>+IF(D87&gt;D24,"OK","REVISAR")</f>
        <v>OK</v>
      </c>
    </row>
    <row r="90" spans="3:7" x14ac:dyDescent="0.2">
      <c r="G90" s="3"/>
    </row>
    <row r="92" spans="3:7" x14ac:dyDescent="0.2">
      <c r="C92" s="8" t="s">
        <v>85</v>
      </c>
    </row>
    <row r="94" spans="3:7" x14ac:dyDescent="0.2">
      <c r="C94" s="10"/>
      <c r="D94" s="10"/>
      <c r="E94" s="10"/>
      <c r="F94" s="10"/>
      <c r="G94" s="11"/>
    </row>
    <row r="95" spans="3:7" x14ac:dyDescent="0.2">
      <c r="C95" s="10"/>
      <c r="D95" s="10"/>
      <c r="E95" s="10"/>
      <c r="F95" s="10"/>
      <c r="G95" s="11"/>
    </row>
    <row r="96" spans="3:7" x14ac:dyDescent="0.2">
      <c r="C96" s="10"/>
      <c r="D96" s="10"/>
      <c r="E96" s="10"/>
      <c r="F96" s="10"/>
      <c r="G96" s="11"/>
    </row>
    <row r="99" spans="1:11" x14ac:dyDescent="0.2">
      <c r="C99" s="12"/>
      <c r="D99" s="23" t="s">
        <v>427</v>
      </c>
      <c r="E99" s="23" t="s">
        <v>428</v>
      </c>
      <c r="F99" s="23" t="s">
        <v>429</v>
      </c>
    </row>
    <row r="100" spans="1:11" x14ac:dyDescent="0.2">
      <c r="C100" s="3" t="s">
        <v>8</v>
      </c>
      <c r="D100" s="22">
        <f>+SUMIF(B39:B42,$D$99,G39:G42)</f>
        <v>3436</v>
      </c>
      <c r="E100" s="22">
        <f>+SUMIF(B39:B42,$E$99,G39:G42)</f>
        <v>0</v>
      </c>
      <c r="F100" s="22">
        <f>+SUMIF(B39:B42,$F$99,G39:G42)</f>
        <v>1720</v>
      </c>
    </row>
    <row r="101" spans="1:11" x14ac:dyDescent="0.2">
      <c r="C101" s="3" t="s">
        <v>1019</v>
      </c>
      <c r="D101" s="22">
        <f>-SUMIF(B49:B56,$D$99,G49:G56)</f>
        <v>-820</v>
      </c>
      <c r="E101" s="22">
        <f>-SUMIF(B49:B56,$E$99,G49:G56)</f>
        <v>0</v>
      </c>
      <c r="F101" s="22">
        <f>-SUMIF(B49:B56,$F$99,G49:G56)</f>
        <v>-700</v>
      </c>
    </row>
    <row r="102" spans="1:11" s="9" customFormat="1" x14ac:dyDescent="0.2">
      <c r="A102" s="3"/>
      <c r="B102" s="3"/>
      <c r="C102" s="3" t="s">
        <v>24</v>
      </c>
      <c r="D102" s="22">
        <f>-SUMIF(B63:B74,$D$99,G63:G74)</f>
        <v>0</v>
      </c>
      <c r="E102" s="22">
        <f>-SUMIF(B63:B74,$E$99,G63:G74)</f>
        <v>-85</v>
      </c>
      <c r="F102" s="22">
        <f>-SUMIF(B63:B74,$F$99,G63:G74)</f>
        <v>0</v>
      </c>
      <c r="H102" s="3"/>
      <c r="I102" s="3"/>
      <c r="J102" s="3"/>
      <c r="K102" s="3"/>
    </row>
    <row r="103" spans="1:11" s="9" customFormat="1" ht="12.75" thickBot="1" x14ac:dyDescent="0.25">
      <c r="A103" s="3"/>
      <c r="B103" s="3"/>
      <c r="C103" s="16" t="s">
        <v>1036</v>
      </c>
      <c r="D103" s="182">
        <f>SUM(D100:D102)</f>
        <v>2616</v>
      </c>
      <c r="E103" s="182">
        <f t="shared" ref="E103:F103" si="0">SUM(E100:E102)</f>
        <v>-85</v>
      </c>
      <c r="F103" s="182">
        <f t="shared" si="0"/>
        <v>1020</v>
      </c>
      <c r="H103" s="3"/>
      <c r="I103" s="3"/>
      <c r="J103" s="3"/>
      <c r="K103" s="3"/>
    </row>
    <row r="104" spans="1:11" s="9" customFormat="1" ht="12.75" thickTop="1" x14ac:dyDescent="0.2">
      <c r="A104" s="3"/>
      <c r="B104" s="3"/>
      <c r="C104" s="3"/>
      <c r="D104" s="3"/>
      <c r="E104" s="3"/>
      <c r="F104" s="3"/>
      <c r="H104" s="3"/>
      <c r="I104" s="3"/>
      <c r="J104" s="3"/>
      <c r="K104" s="3"/>
    </row>
  </sheetData>
  <autoFilter ref="B62:G74" xr:uid="{00000000-0009-0000-0000-000066000000}"/>
  <conditionalFormatting sqref="D89">
    <cfRule type="containsText" dxfId="7" priority="1" operator="containsText" text="OK">
      <formula>NOT(ISERROR(SEARCH("OK",D89)))</formula>
    </cfRule>
    <cfRule type="cellIs" dxfId="6" priority="2" operator="greaterThan">
      <formula>#REF!</formula>
    </cfRule>
  </conditionalFormatting>
  <pageMargins left="0.11811023622047245" right="0.11811023622047245" top="0.74803149606299213" bottom="0.74803149606299213" header="0.31496062992125984" footer="0.31496062992125984"/>
  <pageSetup paperSize="9" scale="80" orientation="portrait" r:id="rId1"/>
  <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EF82-8BD9-4279-95D6-1410791CB008}">
  <sheetPr>
    <tabColor theme="5" tint="0.59999389629810485"/>
  </sheetPr>
  <dimension ref="A1:K105"/>
  <sheetViews>
    <sheetView topLeftCell="A31" zoomScaleNormal="100" workbookViewId="0">
      <selection activeCell="G51" sqref="G51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357" t="s">
        <v>1816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1818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352"/>
    </row>
    <row r="22" spans="3:7" x14ac:dyDescent="0.2">
      <c r="C22" s="81" t="s">
        <v>717</v>
      </c>
      <c r="D22" s="85">
        <v>800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/>
      <c r="C39" s="269"/>
      <c r="D39" s="19"/>
      <c r="E39" s="19"/>
      <c r="F39" s="304"/>
      <c r="G39" s="15"/>
      <c r="H39" s="3"/>
      <c r="I39" s="3"/>
      <c r="J39" s="3"/>
      <c r="K39" s="3"/>
    </row>
    <row r="40" spans="2:11" s="9" customFormat="1" outlineLevel="1" x14ac:dyDescent="0.2">
      <c r="B40" s="19"/>
      <c r="C40" s="269"/>
      <c r="D40" s="19"/>
      <c r="E40" s="3"/>
      <c r="F40" s="354"/>
      <c r="G40" s="15"/>
      <c r="H40" s="3"/>
      <c r="I40" s="3"/>
      <c r="J40" s="3"/>
      <c r="K40" s="3"/>
    </row>
    <row r="41" spans="2:11" s="9" customFormat="1" outlineLevel="1" x14ac:dyDescent="0.2">
      <c r="B41" s="19"/>
      <c r="C41" s="269"/>
      <c r="D41" s="19"/>
      <c r="E41" s="3"/>
      <c r="F41" s="354"/>
      <c r="G41" s="15"/>
      <c r="H41" s="3"/>
      <c r="I41" s="3"/>
      <c r="J41" s="3"/>
      <c r="K41" s="3"/>
    </row>
    <row r="42" spans="2:11" x14ac:dyDescent="0.2">
      <c r="C42" s="14"/>
      <c r="G42" s="15"/>
    </row>
    <row r="43" spans="2:11" ht="12.75" thickBot="1" x14ac:dyDescent="0.25">
      <c r="C43" s="16"/>
      <c r="D43" s="16"/>
      <c r="E43" s="16"/>
      <c r="F43" s="16"/>
      <c r="G43" s="17">
        <f>SUM(G39:G42)</f>
        <v>0</v>
      </c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7" x14ac:dyDescent="0.2">
      <c r="B49" s="19" t="s">
        <v>427</v>
      </c>
      <c r="C49" s="285">
        <v>44531</v>
      </c>
      <c r="D49" s="283">
        <v>430927</v>
      </c>
      <c r="E49" s="283">
        <v>26</v>
      </c>
      <c r="F49" s="19" t="s">
        <v>21</v>
      </c>
      <c r="G49" s="295">
        <v>50.26</v>
      </c>
    </row>
    <row r="50" spans="2:7" x14ac:dyDescent="0.2">
      <c r="B50" s="19" t="s">
        <v>427</v>
      </c>
      <c r="C50" s="285">
        <v>44532</v>
      </c>
      <c r="D50" s="283">
        <v>888066</v>
      </c>
      <c r="E50" s="283"/>
      <c r="F50" s="19" t="s">
        <v>22</v>
      </c>
      <c r="G50" s="295">
        <v>104.44</v>
      </c>
    </row>
    <row r="51" spans="2:7" x14ac:dyDescent="0.2">
      <c r="B51" s="19" t="s">
        <v>427</v>
      </c>
      <c r="C51" s="285">
        <v>44533</v>
      </c>
      <c r="D51" s="283" t="s">
        <v>1820</v>
      </c>
      <c r="E51" s="283"/>
      <c r="F51" s="19" t="s">
        <v>22</v>
      </c>
      <c r="G51" s="295">
        <v>-51.52</v>
      </c>
    </row>
    <row r="52" spans="2:7" x14ac:dyDescent="0.2">
      <c r="B52" s="19" t="s">
        <v>427</v>
      </c>
      <c r="C52" s="285">
        <v>44557</v>
      </c>
      <c r="D52" s="283" t="s">
        <v>1819</v>
      </c>
      <c r="E52" s="283"/>
      <c r="F52" s="19" t="s">
        <v>1785</v>
      </c>
      <c r="G52" s="295">
        <v>300</v>
      </c>
    </row>
    <row r="53" spans="2:7" x14ac:dyDescent="0.2">
      <c r="B53" s="283"/>
      <c r="C53" s="285"/>
      <c r="D53" s="283"/>
      <c r="E53" s="283"/>
      <c r="F53" s="283"/>
      <c r="G53" s="295"/>
    </row>
    <row r="54" spans="2:7" x14ac:dyDescent="0.2">
      <c r="B54" s="283"/>
      <c r="C54" s="285"/>
      <c r="D54" s="283"/>
      <c r="E54" s="283"/>
      <c r="F54" s="283"/>
      <c r="G54" s="295"/>
    </row>
    <row r="55" spans="2:7" x14ac:dyDescent="0.2">
      <c r="B55" s="283"/>
      <c r="C55" s="14"/>
      <c r="F55" s="19"/>
      <c r="G55" s="3"/>
    </row>
    <row r="56" spans="2:7" x14ac:dyDescent="0.2">
      <c r="B56" s="283"/>
      <c r="C56" s="14"/>
      <c r="F56" s="19"/>
      <c r="G56" s="3"/>
    </row>
    <row r="57" spans="2:7" outlineLevel="1" x14ac:dyDescent="0.2">
      <c r="B57" s="279"/>
      <c r="C57" s="280"/>
      <c r="D57" s="281"/>
      <c r="E57" s="281"/>
      <c r="F57" s="281"/>
      <c r="G57" s="282"/>
    </row>
    <row r="58" spans="2:7" ht="12.75" thickBot="1" x14ac:dyDescent="0.25">
      <c r="C58" s="16"/>
      <c r="D58" s="16"/>
      <c r="E58" s="16"/>
      <c r="F58" s="16"/>
      <c r="G58" s="17">
        <f>+SUM(G49:G57)</f>
        <v>403.17999999999995</v>
      </c>
    </row>
    <row r="59" spans="2:7" ht="12.75" thickTop="1" x14ac:dyDescent="0.2">
      <c r="G59" s="296"/>
    </row>
    <row r="60" spans="2:7" x14ac:dyDescent="0.2">
      <c r="G60" s="296"/>
    </row>
    <row r="61" spans="2:7" x14ac:dyDescent="0.2">
      <c r="C61" s="8" t="s">
        <v>24</v>
      </c>
      <c r="G61" s="296"/>
    </row>
    <row r="62" spans="2:7" x14ac:dyDescent="0.2">
      <c r="G62" s="296"/>
    </row>
    <row r="63" spans="2:7" x14ac:dyDescent="0.2">
      <c r="B63" s="12" t="s">
        <v>1035</v>
      </c>
      <c r="C63" s="12" t="s">
        <v>25</v>
      </c>
      <c r="D63" s="12" t="s">
        <v>26</v>
      </c>
      <c r="E63" s="238" t="s">
        <v>27</v>
      </c>
      <c r="F63" s="12" t="s">
        <v>28</v>
      </c>
      <c r="G63" s="13" t="s">
        <v>29</v>
      </c>
    </row>
    <row r="64" spans="2:7" outlineLevel="1" x14ac:dyDescent="0.2">
      <c r="B64" s="19"/>
      <c r="C64" s="223"/>
      <c r="D64" s="224"/>
      <c r="E64" s="259"/>
      <c r="F64" s="226"/>
      <c r="G64" s="227"/>
    </row>
    <row r="65" spans="2:7" outlineLevel="1" x14ac:dyDescent="0.2">
      <c r="B65" s="19"/>
      <c r="C65" s="223"/>
      <c r="D65" s="224"/>
      <c r="E65" s="306"/>
      <c r="F65" s="226"/>
      <c r="G65" s="227"/>
    </row>
    <row r="66" spans="2:7" outlineLevel="1" x14ac:dyDescent="0.2">
      <c r="B66" s="19"/>
      <c r="C66" s="223"/>
      <c r="D66" s="224"/>
      <c r="E66" s="306"/>
      <c r="F66" s="226"/>
      <c r="G66" s="227"/>
    </row>
    <row r="67" spans="2:7" outlineLevel="1" x14ac:dyDescent="0.2">
      <c r="B67" s="19"/>
      <c r="C67" s="223"/>
      <c r="D67" s="224"/>
      <c r="E67" s="306"/>
      <c r="F67" s="226"/>
      <c r="G67" s="227"/>
    </row>
    <row r="68" spans="2:7" outlineLevel="1" x14ac:dyDescent="0.2">
      <c r="B68" s="19"/>
      <c r="C68" s="223"/>
      <c r="D68" s="224"/>
      <c r="E68" s="306"/>
      <c r="F68" s="226"/>
      <c r="G68" s="227"/>
    </row>
    <row r="69" spans="2:7" outlineLevel="1" x14ac:dyDescent="0.2">
      <c r="B69" s="19"/>
      <c r="C69" s="223"/>
      <c r="D69" s="224"/>
      <c r="E69" s="306"/>
      <c r="F69" s="226"/>
      <c r="G69" s="227"/>
    </row>
    <row r="70" spans="2:7" outlineLevel="1" x14ac:dyDescent="0.2">
      <c r="B70" s="19"/>
      <c r="C70" s="223"/>
      <c r="D70" s="224"/>
      <c r="E70" s="306"/>
      <c r="F70" s="226"/>
      <c r="G70" s="227"/>
    </row>
    <row r="71" spans="2:7" outlineLevel="1" x14ac:dyDescent="0.2">
      <c r="B71" s="19"/>
      <c r="C71" s="223"/>
      <c r="D71" s="224"/>
      <c r="E71" s="306"/>
      <c r="F71" s="226"/>
      <c r="G71" s="227"/>
    </row>
    <row r="72" spans="2:7" outlineLevel="1" x14ac:dyDescent="0.2">
      <c r="B72" s="19"/>
      <c r="C72" s="223"/>
      <c r="D72" s="224"/>
      <c r="E72" s="306"/>
      <c r="F72" s="226"/>
      <c r="G72" s="227"/>
    </row>
    <row r="73" spans="2:7" outlineLevel="1" x14ac:dyDescent="0.2">
      <c r="B73" s="19"/>
      <c r="C73" s="223"/>
      <c r="D73" s="224"/>
      <c r="E73" s="306"/>
      <c r="F73" s="226"/>
      <c r="G73" s="227"/>
    </row>
    <row r="74" spans="2:7" outlineLevel="1" x14ac:dyDescent="0.2">
      <c r="B74" s="19"/>
      <c r="C74" s="223"/>
      <c r="D74" s="224"/>
      <c r="E74" s="306"/>
      <c r="F74" s="226"/>
      <c r="G74" s="227"/>
    </row>
    <row r="75" spans="2:7" outlineLevel="1" x14ac:dyDescent="0.2">
      <c r="B75" s="19"/>
      <c r="C75" s="223"/>
      <c r="D75" s="224"/>
      <c r="E75" s="306"/>
      <c r="F75" s="226"/>
      <c r="G75" s="227"/>
    </row>
    <row r="76" spans="2:7" outlineLevel="1" x14ac:dyDescent="0.2">
      <c r="G76" s="295"/>
    </row>
    <row r="77" spans="2:7" ht="12.75" thickBot="1" x14ac:dyDescent="0.25">
      <c r="C77" s="16"/>
      <c r="D77" s="16"/>
      <c r="E77" s="16"/>
      <c r="F77" s="17">
        <f>+SUM(F64:F76)</f>
        <v>0</v>
      </c>
      <c r="G77" s="17">
        <f>+SUM(G64:G76)</f>
        <v>0</v>
      </c>
    </row>
    <row r="78" spans="2:7" ht="12.75" thickTop="1" x14ac:dyDescent="0.2"/>
    <row r="80" spans="2:7" x14ac:dyDescent="0.2">
      <c r="C80" s="8" t="s">
        <v>722</v>
      </c>
    </row>
    <row r="82" spans="3:7" x14ac:dyDescent="0.2">
      <c r="C82" s="19" t="s">
        <v>81</v>
      </c>
      <c r="D82" s="20">
        <f>+G43-G58-G77</f>
        <v>-403.17999999999995</v>
      </c>
    </row>
    <row r="83" spans="3:7" ht="12.75" thickBot="1" x14ac:dyDescent="0.25">
      <c r="D83" s="9"/>
      <c r="G83" s="3"/>
    </row>
    <row r="84" spans="3:7" ht="12.75" thickBot="1" x14ac:dyDescent="0.25">
      <c r="C84" s="19" t="s">
        <v>713</v>
      </c>
      <c r="D84" s="21" t="e">
        <f>+D82/G43</f>
        <v>#DIV/0!</v>
      </c>
      <c r="G84" s="3"/>
    </row>
    <row r="85" spans="3:7" x14ac:dyDescent="0.2">
      <c r="G85" s="3"/>
    </row>
    <row r="86" spans="3:7" x14ac:dyDescent="0.2">
      <c r="C86" s="19" t="s">
        <v>84</v>
      </c>
      <c r="D86" s="20">
        <f>+RESUMEN!O108</f>
        <v>434.15955408221055</v>
      </c>
      <c r="G86" s="3"/>
    </row>
    <row r="87" spans="3:7" ht="12.75" thickBot="1" x14ac:dyDescent="0.25">
      <c r="D87" s="9"/>
    </row>
    <row r="88" spans="3:7" ht="12.75" thickBot="1" x14ac:dyDescent="0.25">
      <c r="C88" s="19" t="s">
        <v>716</v>
      </c>
      <c r="D88" s="83">
        <f>+RESUMEN!P39</f>
        <v>0.3362187874933093</v>
      </c>
    </row>
    <row r="89" spans="3:7" ht="12.75" thickBot="1" x14ac:dyDescent="0.25"/>
    <row r="90" spans="3:7" ht="12.75" thickBot="1" x14ac:dyDescent="0.25">
      <c r="C90" s="19" t="s">
        <v>719</v>
      </c>
      <c r="D90" s="86" t="str">
        <f>+IF(D88&gt;D24,"OK","REVISAR")</f>
        <v>OK</v>
      </c>
    </row>
    <row r="91" spans="3:7" x14ac:dyDescent="0.2">
      <c r="G91" s="3"/>
    </row>
    <row r="93" spans="3:7" x14ac:dyDescent="0.2">
      <c r="C93" s="8" t="s">
        <v>85</v>
      </c>
    </row>
    <row r="95" spans="3:7" x14ac:dyDescent="0.2">
      <c r="C95" s="10"/>
      <c r="D95" s="10"/>
      <c r="E95" s="10"/>
      <c r="F95" s="10"/>
      <c r="G95" s="11"/>
    </row>
    <row r="96" spans="3:7" x14ac:dyDescent="0.2">
      <c r="C96" s="10"/>
      <c r="D96" s="10"/>
      <c r="E96" s="10"/>
      <c r="F96" s="10"/>
      <c r="G96" s="11"/>
    </row>
    <row r="97" spans="1:11" x14ac:dyDescent="0.2">
      <c r="C97" s="10"/>
      <c r="D97" s="10"/>
      <c r="E97" s="10"/>
      <c r="F97" s="10"/>
      <c r="G97" s="11"/>
    </row>
    <row r="100" spans="1:11" x14ac:dyDescent="0.2">
      <c r="C100" s="12"/>
      <c r="D100" s="23" t="s">
        <v>427</v>
      </c>
      <c r="E100" s="23" t="s">
        <v>428</v>
      </c>
      <c r="F100" s="23" t="s">
        <v>429</v>
      </c>
    </row>
    <row r="101" spans="1:11" x14ac:dyDescent="0.2">
      <c r="C101" s="3" t="s">
        <v>8</v>
      </c>
      <c r="D101" s="22">
        <f>+SUMIF(B39:B42,$D$100,G39:G42)</f>
        <v>0</v>
      </c>
      <c r="E101" s="22">
        <f>+SUMIF(B39:B42,$E$100,G39:G42)</f>
        <v>0</v>
      </c>
      <c r="F101" s="22">
        <f>+SUMIF(B39:B42,$F$100,G39:G42)</f>
        <v>0</v>
      </c>
    </row>
    <row r="102" spans="1:11" x14ac:dyDescent="0.2">
      <c r="C102" s="3" t="s">
        <v>1019</v>
      </c>
      <c r="D102" s="22">
        <f>-SUMIF(B49:B57,$D$100,G49:G57)</f>
        <v>-403.17999999999995</v>
      </c>
      <c r="E102" s="22">
        <f>-SUMIF(B49:B57,$E$100,G49:G57)</f>
        <v>0</v>
      </c>
      <c r="F102" s="22">
        <f>-SUMIF(B49:B57,$F$100,G49:G57)</f>
        <v>0</v>
      </c>
    </row>
    <row r="103" spans="1:11" s="9" customFormat="1" x14ac:dyDescent="0.2">
      <c r="A103" s="3"/>
      <c r="B103" s="3"/>
      <c r="C103" s="3" t="s">
        <v>24</v>
      </c>
      <c r="D103" s="22">
        <f>-SUMIF(B64:B75,$D$100,G64:G75)</f>
        <v>0</v>
      </c>
      <c r="E103" s="22">
        <f>-SUMIF(B64:B75,$E$100,G64:G75)</f>
        <v>0</v>
      </c>
      <c r="F103" s="22">
        <f>-SUMIF(B64:B75,$F$100,G64:G75)</f>
        <v>0</v>
      </c>
      <c r="H103" s="3"/>
      <c r="I103" s="3"/>
      <c r="J103" s="3"/>
      <c r="K103" s="3"/>
    </row>
    <row r="104" spans="1:11" s="9" customFormat="1" ht="12.75" thickBot="1" x14ac:dyDescent="0.25">
      <c r="A104" s="3"/>
      <c r="B104" s="3"/>
      <c r="C104" s="16" t="s">
        <v>1036</v>
      </c>
      <c r="D104" s="182">
        <f>SUM(D101:D103)</f>
        <v>-403.17999999999995</v>
      </c>
      <c r="E104" s="182">
        <f t="shared" ref="E104:F104" si="0">SUM(E101:E103)</f>
        <v>0</v>
      </c>
      <c r="F104" s="182">
        <f t="shared" si="0"/>
        <v>0</v>
      </c>
      <c r="H104" s="3"/>
      <c r="I104" s="3"/>
      <c r="J104" s="3"/>
      <c r="K104" s="3"/>
    </row>
    <row r="105" spans="1:11" s="9" customFormat="1" ht="12.75" thickTop="1" x14ac:dyDescent="0.2">
      <c r="A105" s="3"/>
      <c r="B105" s="3"/>
      <c r="C105" s="3"/>
      <c r="D105" s="3"/>
      <c r="E105" s="3"/>
      <c r="F105" s="3"/>
      <c r="H105" s="3"/>
      <c r="I105" s="3"/>
      <c r="J105" s="3"/>
      <c r="K105" s="3"/>
    </row>
  </sheetData>
  <autoFilter ref="B63:G75" xr:uid="{00000000-0009-0000-0000-000066000000}"/>
  <conditionalFormatting sqref="D90">
    <cfRule type="containsText" dxfId="5" priority="1" operator="containsText" text="OK">
      <formula>NOT(ISERROR(SEARCH("OK",D90)))</formula>
    </cfRule>
    <cfRule type="cellIs" dxfId="4" priority="2" operator="greaterThan">
      <formula>#REF!</formula>
    </cfRule>
  </conditionalFormatting>
  <pageMargins left="0.11811023622047245" right="0.11811023622047245" top="0.74803149606299213" bottom="0.74803149606299213" header="0.31496062992125984" footer="0.31496062992125984"/>
  <pageSetup paperSize="9" scale="80" orientation="portrait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C30D-B491-4A32-B6D5-0689CDD69452}">
  <sheetPr>
    <tabColor theme="5" tint="0.59999389629810485"/>
  </sheetPr>
  <dimension ref="A1:K112"/>
  <sheetViews>
    <sheetView topLeftCell="A23" zoomScaleNormal="100" workbookViewId="0">
      <selection activeCell="A85" sqref="A85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357" t="s">
        <v>1823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1822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44515</v>
      </c>
      <c r="D18" s="14">
        <v>44517</v>
      </c>
      <c r="E18" s="87">
        <f>+D18-C18+1</f>
        <v>3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352" t="s">
        <v>1795</v>
      </c>
    </row>
    <row r="22" spans="3:7" x14ac:dyDescent="0.2">
      <c r="C22" s="81" t="s">
        <v>717</v>
      </c>
      <c r="D22" s="85">
        <v>2600</v>
      </c>
      <c r="E22" s="297">
        <v>850</v>
      </c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81" t="s">
        <v>427</v>
      </c>
      <c r="C39" s="316">
        <v>44515</v>
      </c>
      <c r="D39" s="81" t="s">
        <v>1826</v>
      </c>
      <c r="E39" s="81"/>
      <c r="F39" s="325" t="s">
        <v>1828</v>
      </c>
      <c r="G39" s="15">
        <v>1300</v>
      </c>
      <c r="H39" s="3"/>
      <c r="I39" s="3"/>
      <c r="J39" s="3"/>
      <c r="K39" s="3"/>
    </row>
    <row r="40" spans="2:11" s="9" customFormat="1" hidden="1" outlineLevel="1" x14ac:dyDescent="0.2">
      <c r="B40" s="81" t="s">
        <v>427</v>
      </c>
      <c r="C40" s="316">
        <v>44515</v>
      </c>
      <c r="D40" s="81" t="s">
        <v>1830</v>
      </c>
      <c r="E40" s="81"/>
      <c r="F40" s="325" t="s">
        <v>1829</v>
      </c>
      <c r="G40" s="15">
        <v>425</v>
      </c>
      <c r="H40" s="3"/>
      <c r="I40" s="3"/>
      <c r="J40" s="3"/>
      <c r="K40" s="3"/>
    </row>
    <row r="41" spans="2:11" s="9" customFormat="1" hidden="1" outlineLevel="1" x14ac:dyDescent="0.2">
      <c r="B41" s="81" t="s">
        <v>427</v>
      </c>
      <c r="C41" s="316">
        <v>44539</v>
      </c>
      <c r="D41" s="81" t="s">
        <v>1827</v>
      </c>
      <c r="E41" s="80"/>
      <c r="F41" s="325" t="s">
        <v>1828</v>
      </c>
      <c r="G41" s="15">
        <v>1300</v>
      </c>
      <c r="H41" s="3"/>
      <c r="I41" s="3"/>
      <c r="J41" s="3"/>
      <c r="K41" s="3"/>
    </row>
    <row r="42" spans="2:11" s="9" customFormat="1" hidden="1" outlineLevel="1" x14ac:dyDescent="0.2">
      <c r="B42" s="81" t="s">
        <v>427</v>
      </c>
      <c r="C42" s="316">
        <v>44539</v>
      </c>
      <c r="D42" s="81" t="s">
        <v>1831</v>
      </c>
      <c r="E42" s="80"/>
      <c r="F42" s="325" t="s">
        <v>1829</v>
      </c>
      <c r="G42" s="15">
        <v>425</v>
      </c>
      <c r="H42" s="3"/>
      <c r="I42" s="3"/>
      <c r="J42" s="3"/>
      <c r="K42" s="3"/>
    </row>
    <row r="43" spans="2:11" collapsed="1" x14ac:dyDescent="0.2">
      <c r="C43" s="14"/>
      <c r="G43" s="15"/>
    </row>
    <row r="44" spans="2:11" ht="12.75" thickBot="1" x14ac:dyDescent="0.25">
      <c r="C44" s="16"/>
      <c r="D44" s="16"/>
      <c r="E44" s="16"/>
      <c r="F44" s="16"/>
      <c r="G44" s="17">
        <f>SUM(G39:G43)</f>
        <v>3450</v>
      </c>
    </row>
    <row r="45" spans="2:11" ht="12.75" thickTop="1" x14ac:dyDescent="0.2"/>
    <row r="47" spans="2:11" x14ac:dyDescent="0.2">
      <c r="C47" s="8" t="s">
        <v>13</v>
      </c>
    </row>
    <row r="48" spans="2:11" x14ac:dyDescent="0.2">
      <c r="C48" s="18"/>
    </row>
    <row r="49" spans="2:7" x14ac:dyDescent="0.2">
      <c r="B49" s="12" t="s">
        <v>1035</v>
      </c>
      <c r="C49" s="23" t="s">
        <v>9</v>
      </c>
      <c r="D49" s="23" t="s">
        <v>14</v>
      </c>
      <c r="E49" s="23" t="s">
        <v>15</v>
      </c>
      <c r="F49" s="23" t="s">
        <v>16</v>
      </c>
      <c r="G49" s="23" t="s">
        <v>17</v>
      </c>
    </row>
    <row r="50" spans="2:7" hidden="1" outlineLevel="1" x14ac:dyDescent="0.2">
      <c r="B50" s="19" t="s">
        <v>427</v>
      </c>
      <c r="C50" s="285">
        <v>44515</v>
      </c>
      <c r="D50" s="283">
        <v>4053067461</v>
      </c>
      <c r="E50" s="283"/>
      <c r="F50" s="9" t="s">
        <v>1824</v>
      </c>
      <c r="G50" s="295">
        <v>27</v>
      </c>
    </row>
    <row r="51" spans="2:7" hidden="1" outlineLevel="1" x14ac:dyDescent="0.2">
      <c r="B51" s="19" t="s">
        <v>427</v>
      </c>
      <c r="C51" s="285">
        <v>44515</v>
      </c>
      <c r="D51" s="283">
        <v>253050</v>
      </c>
      <c r="E51" s="283">
        <v>26</v>
      </c>
      <c r="F51" s="9" t="s">
        <v>21</v>
      </c>
      <c r="G51" s="295">
        <v>43.87</v>
      </c>
    </row>
    <row r="52" spans="2:7" hidden="1" outlineLevel="1" x14ac:dyDescent="0.2">
      <c r="B52" s="19" t="s">
        <v>427</v>
      </c>
      <c r="C52" s="285">
        <v>44515</v>
      </c>
      <c r="D52" s="283">
        <v>253334</v>
      </c>
      <c r="E52" s="283">
        <v>26</v>
      </c>
      <c r="F52" s="9" t="s">
        <v>21</v>
      </c>
      <c r="G52" s="295">
        <v>44.99</v>
      </c>
    </row>
    <row r="53" spans="2:7" hidden="1" outlineLevel="1" x14ac:dyDescent="0.2">
      <c r="B53" s="19" t="s">
        <v>427</v>
      </c>
      <c r="C53" s="285">
        <v>44515</v>
      </c>
      <c r="D53" s="283">
        <v>253368</v>
      </c>
      <c r="E53" s="283">
        <v>26</v>
      </c>
      <c r="F53" s="9" t="s">
        <v>21</v>
      </c>
      <c r="G53" s="295">
        <v>95.75</v>
      </c>
    </row>
    <row r="54" spans="2:7" hidden="1" outlineLevel="1" x14ac:dyDescent="0.2">
      <c r="B54" s="19" t="s">
        <v>427</v>
      </c>
      <c r="C54" s="285">
        <v>44515</v>
      </c>
      <c r="D54" s="283">
        <v>253371</v>
      </c>
      <c r="E54" s="283">
        <v>26</v>
      </c>
      <c r="F54" s="9" t="s">
        <v>21</v>
      </c>
      <c r="G54" s="295">
        <v>1.98</v>
      </c>
    </row>
    <row r="55" spans="2:7" hidden="1" outlineLevel="1" x14ac:dyDescent="0.2">
      <c r="B55" s="283" t="s">
        <v>427</v>
      </c>
      <c r="C55" s="285">
        <v>44516</v>
      </c>
      <c r="D55" s="283">
        <v>4053067487</v>
      </c>
      <c r="E55" s="283"/>
      <c r="F55" s="9" t="s">
        <v>1824</v>
      </c>
      <c r="G55" s="295">
        <v>27</v>
      </c>
    </row>
    <row r="56" spans="2:7" hidden="1" outlineLevel="1" x14ac:dyDescent="0.2">
      <c r="B56" s="19" t="s">
        <v>427</v>
      </c>
      <c r="C56" s="285">
        <v>44516</v>
      </c>
      <c r="D56" s="283">
        <v>253887</v>
      </c>
      <c r="E56" s="283">
        <v>26</v>
      </c>
      <c r="F56" s="9" t="s">
        <v>21</v>
      </c>
      <c r="G56" s="3">
        <v>66.03</v>
      </c>
    </row>
    <row r="57" spans="2:7" hidden="1" outlineLevel="1" x14ac:dyDescent="0.2">
      <c r="B57" s="19" t="s">
        <v>427</v>
      </c>
      <c r="C57" s="285">
        <v>44516</v>
      </c>
      <c r="D57" s="283">
        <v>253867</v>
      </c>
      <c r="E57" s="283">
        <v>26</v>
      </c>
      <c r="F57" s="9" t="s">
        <v>21</v>
      </c>
      <c r="G57" s="3">
        <v>13.61</v>
      </c>
    </row>
    <row r="58" spans="2:7" hidden="1" outlineLevel="1" x14ac:dyDescent="0.2">
      <c r="B58" s="19" t="s">
        <v>427</v>
      </c>
      <c r="C58" s="285">
        <v>44517</v>
      </c>
      <c r="D58" s="283">
        <v>254640</v>
      </c>
      <c r="E58" s="283">
        <v>26</v>
      </c>
      <c r="F58" s="9" t="s">
        <v>21</v>
      </c>
      <c r="G58" s="3">
        <v>1.1200000000000001</v>
      </c>
    </row>
    <row r="59" spans="2:7" hidden="1" outlineLevel="1" x14ac:dyDescent="0.2">
      <c r="B59" s="283" t="s">
        <v>427</v>
      </c>
      <c r="C59" s="285">
        <v>44517</v>
      </c>
      <c r="D59" s="283">
        <v>4053067534</v>
      </c>
      <c r="E59" s="283"/>
      <c r="F59" s="9" t="s">
        <v>1824</v>
      </c>
      <c r="G59" s="295">
        <v>45.45</v>
      </c>
    </row>
    <row r="60" spans="2:7" hidden="1" outlineLevel="1" x14ac:dyDescent="0.2">
      <c r="B60" s="283" t="s">
        <v>427</v>
      </c>
      <c r="C60" s="285">
        <v>44519</v>
      </c>
      <c r="D60" s="283" t="s">
        <v>1832</v>
      </c>
      <c r="E60" s="283"/>
      <c r="F60" s="9" t="s">
        <v>1785</v>
      </c>
      <c r="G60" s="295">
        <v>1500</v>
      </c>
    </row>
    <row r="61" spans="2:7" hidden="1" outlineLevel="1" x14ac:dyDescent="0.2">
      <c r="B61" s="279"/>
      <c r="C61" s="280"/>
      <c r="D61" s="281"/>
      <c r="E61" s="281"/>
      <c r="F61" s="281"/>
      <c r="G61" s="282"/>
    </row>
    <row r="62" spans="2:7" hidden="1" outlineLevel="1" x14ac:dyDescent="0.2">
      <c r="B62" s="279"/>
      <c r="C62" s="280"/>
      <c r="D62" s="281"/>
      <c r="E62" s="281"/>
      <c r="F62" s="281"/>
      <c r="G62" s="282"/>
    </row>
    <row r="63" spans="2:7" hidden="1" outlineLevel="1" x14ac:dyDescent="0.2">
      <c r="B63" s="279"/>
      <c r="C63" s="280"/>
      <c r="D63" s="281"/>
      <c r="E63" s="281"/>
      <c r="F63" s="281"/>
      <c r="G63" s="282"/>
    </row>
    <row r="64" spans="2:7" hidden="1" outlineLevel="1" x14ac:dyDescent="0.2">
      <c r="B64" s="279"/>
      <c r="C64" s="280"/>
      <c r="D64" s="281"/>
      <c r="E64" s="281"/>
      <c r="F64" s="281"/>
      <c r="G64" s="282"/>
    </row>
    <row r="65" spans="2:7" ht="12.75" collapsed="1" thickBot="1" x14ac:dyDescent="0.25">
      <c r="C65" s="16"/>
      <c r="D65" s="16"/>
      <c r="E65" s="16"/>
      <c r="F65" s="16"/>
      <c r="G65" s="17">
        <f>+SUM(G50:G64)</f>
        <v>1866.8</v>
      </c>
    </row>
    <row r="66" spans="2:7" ht="12.75" thickTop="1" x14ac:dyDescent="0.2">
      <c r="G66" s="296"/>
    </row>
    <row r="67" spans="2:7" x14ac:dyDescent="0.2">
      <c r="G67" s="296"/>
    </row>
    <row r="68" spans="2:7" x14ac:dyDescent="0.2">
      <c r="C68" s="8" t="s">
        <v>24</v>
      </c>
      <c r="G68" s="296"/>
    </row>
    <row r="69" spans="2:7" x14ac:dyDescent="0.2">
      <c r="G69" s="296"/>
    </row>
    <row r="70" spans="2:7" x14ac:dyDescent="0.2">
      <c r="B70" s="12" t="s">
        <v>1035</v>
      </c>
      <c r="C70" s="12" t="s">
        <v>25</v>
      </c>
      <c r="D70" s="12" t="s">
        <v>26</v>
      </c>
      <c r="E70" s="238" t="s">
        <v>27</v>
      </c>
      <c r="F70" s="12" t="s">
        <v>28</v>
      </c>
      <c r="G70" s="13" t="s">
        <v>29</v>
      </c>
    </row>
    <row r="71" spans="2:7" hidden="1" outlineLevel="1" x14ac:dyDescent="0.2">
      <c r="B71" s="19"/>
      <c r="C71" s="223"/>
      <c r="D71" s="224"/>
      <c r="E71" s="259"/>
      <c r="F71" s="226"/>
      <c r="G71" s="227"/>
    </row>
    <row r="72" spans="2:7" hidden="1" outlineLevel="1" x14ac:dyDescent="0.2">
      <c r="B72" s="19"/>
      <c r="C72" s="223"/>
      <c r="D72" s="224"/>
      <c r="E72" s="306"/>
      <c r="F72" s="226"/>
      <c r="G72" s="227"/>
    </row>
    <row r="73" spans="2:7" hidden="1" outlineLevel="1" x14ac:dyDescent="0.2">
      <c r="B73" s="19"/>
      <c r="C73" s="223"/>
      <c r="D73" s="224"/>
      <c r="E73" s="306"/>
      <c r="F73" s="226"/>
      <c r="G73" s="227"/>
    </row>
    <row r="74" spans="2:7" hidden="1" outlineLevel="1" x14ac:dyDescent="0.2">
      <c r="B74" s="19"/>
      <c r="C74" s="223"/>
      <c r="D74" s="224"/>
      <c r="E74" s="306"/>
      <c r="F74" s="226"/>
      <c r="G74" s="227"/>
    </row>
    <row r="75" spans="2:7" hidden="1" outlineLevel="1" x14ac:dyDescent="0.2">
      <c r="B75" s="19"/>
      <c r="C75" s="223"/>
      <c r="D75" s="224"/>
      <c r="E75" s="306"/>
      <c r="F75" s="226"/>
      <c r="G75" s="227"/>
    </row>
    <row r="76" spans="2:7" hidden="1" outlineLevel="1" x14ac:dyDescent="0.2">
      <c r="B76" s="19"/>
      <c r="C76" s="223"/>
      <c r="D76" s="224"/>
      <c r="E76" s="306"/>
      <c r="F76" s="226"/>
      <c r="G76" s="227"/>
    </row>
    <row r="77" spans="2:7" hidden="1" outlineLevel="1" x14ac:dyDescent="0.2">
      <c r="B77" s="19"/>
      <c r="C77" s="223"/>
      <c r="D77" s="224"/>
      <c r="E77" s="306"/>
      <c r="F77" s="226"/>
      <c r="G77" s="227"/>
    </row>
    <row r="78" spans="2:7" hidden="1" outlineLevel="1" x14ac:dyDescent="0.2">
      <c r="B78" s="19"/>
      <c r="C78" s="223"/>
      <c r="D78" s="224"/>
      <c r="E78" s="306"/>
      <c r="F78" s="226"/>
      <c r="G78" s="227"/>
    </row>
    <row r="79" spans="2:7" hidden="1" outlineLevel="1" x14ac:dyDescent="0.2">
      <c r="B79" s="19"/>
      <c r="C79" s="223"/>
      <c r="D79" s="224"/>
      <c r="E79" s="306"/>
      <c r="F79" s="226"/>
      <c r="G79" s="227"/>
    </row>
    <row r="80" spans="2:7" hidden="1" outlineLevel="1" x14ac:dyDescent="0.2">
      <c r="B80" s="19"/>
      <c r="C80" s="223"/>
      <c r="D80" s="224"/>
      <c r="E80" s="306"/>
      <c r="F80" s="226"/>
      <c r="G80" s="227"/>
    </row>
    <row r="81" spans="2:7" hidden="1" outlineLevel="1" x14ac:dyDescent="0.2">
      <c r="B81" s="19"/>
      <c r="C81" s="223"/>
      <c r="D81" s="224"/>
      <c r="E81" s="306"/>
      <c r="F81" s="226"/>
      <c r="G81" s="227"/>
    </row>
    <row r="82" spans="2:7" hidden="1" outlineLevel="1" x14ac:dyDescent="0.2">
      <c r="B82" s="19"/>
      <c r="C82" s="223"/>
      <c r="D82" s="224"/>
      <c r="E82" s="306"/>
      <c r="F82" s="226"/>
      <c r="G82" s="227"/>
    </row>
    <row r="83" spans="2:7" hidden="1" outlineLevel="1" x14ac:dyDescent="0.2">
      <c r="G83" s="295"/>
    </row>
    <row r="84" spans="2:7" ht="12.75" collapsed="1" thickBot="1" x14ac:dyDescent="0.25">
      <c r="C84" s="16"/>
      <c r="D84" s="16"/>
      <c r="E84" s="16"/>
      <c r="F84" s="17">
        <f>+SUM(F71:F83)</f>
        <v>0</v>
      </c>
      <c r="G84" s="17">
        <f>+SUM(G71:G83)</f>
        <v>0</v>
      </c>
    </row>
    <row r="85" spans="2:7" ht="12.75" thickTop="1" x14ac:dyDescent="0.2"/>
    <row r="87" spans="2:7" x14ac:dyDescent="0.2">
      <c r="C87" s="8" t="s">
        <v>722</v>
      </c>
    </row>
    <row r="89" spans="2:7" x14ac:dyDescent="0.2">
      <c r="C89" s="19" t="s">
        <v>81</v>
      </c>
      <c r="D89" s="20">
        <f>+G44-G65-G84</f>
        <v>1583.2</v>
      </c>
    </row>
    <row r="90" spans="2:7" ht="12.75" thickBot="1" x14ac:dyDescent="0.25">
      <c r="D90" s="9"/>
      <c r="G90" s="3"/>
    </row>
    <row r="91" spans="2:7" ht="12.75" thickBot="1" x14ac:dyDescent="0.25">
      <c r="C91" s="19" t="s">
        <v>713</v>
      </c>
      <c r="D91" s="21">
        <f>+D89/G44</f>
        <v>0.4588985507246377</v>
      </c>
      <c r="G91" s="3"/>
    </row>
    <row r="92" spans="2:7" x14ac:dyDescent="0.2">
      <c r="G92" s="3"/>
    </row>
    <row r="93" spans="2:7" x14ac:dyDescent="0.2">
      <c r="C93" s="19" t="s">
        <v>84</v>
      </c>
      <c r="D93" s="20">
        <f>+RESUMEN!O108</f>
        <v>434.15955408221055</v>
      </c>
      <c r="G93" s="3"/>
    </row>
    <row r="94" spans="2:7" ht="12.75" thickBot="1" x14ac:dyDescent="0.25">
      <c r="D94" s="9"/>
    </row>
    <row r="95" spans="2:7" ht="12.75" thickBot="1" x14ac:dyDescent="0.25">
      <c r="C95" s="19" t="s">
        <v>716</v>
      </c>
      <c r="D95" s="83">
        <f>+RESUMEN!P39</f>
        <v>0.3362187874933093</v>
      </c>
    </row>
    <row r="96" spans="2:7" ht="12.75" thickBot="1" x14ac:dyDescent="0.25"/>
    <row r="97" spans="1:11" ht="12.75" thickBot="1" x14ac:dyDescent="0.25">
      <c r="C97" s="19" t="s">
        <v>719</v>
      </c>
      <c r="D97" s="86" t="str">
        <f>+IF(D95&gt;D24,"OK","REVISAR")</f>
        <v>OK</v>
      </c>
    </row>
    <row r="98" spans="1:11" x14ac:dyDescent="0.2">
      <c r="G98" s="3"/>
    </row>
    <row r="100" spans="1:11" x14ac:dyDescent="0.2">
      <c r="C100" s="8" t="s">
        <v>85</v>
      </c>
    </row>
    <row r="102" spans="1:11" x14ac:dyDescent="0.2">
      <c r="C102" s="10"/>
      <c r="D102" s="10"/>
      <c r="E102" s="10"/>
      <c r="F102" s="10"/>
      <c r="G102" s="11"/>
    </row>
    <row r="103" spans="1:11" x14ac:dyDescent="0.2">
      <c r="C103" s="10"/>
      <c r="D103" s="10"/>
      <c r="E103" s="10"/>
      <c r="F103" s="10"/>
      <c r="G103" s="11"/>
    </row>
    <row r="104" spans="1:11" x14ac:dyDescent="0.2">
      <c r="C104" s="10"/>
      <c r="D104" s="10"/>
      <c r="E104" s="10"/>
      <c r="F104" s="10"/>
      <c r="G104" s="11"/>
    </row>
    <row r="107" spans="1:11" x14ac:dyDescent="0.2">
      <c r="C107" s="12"/>
      <c r="D107" s="23" t="s">
        <v>427</v>
      </c>
      <c r="E107" s="23" t="s">
        <v>428</v>
      </c>
      <c r="F107" s="23" t="s">
        <v>429</v>
      </c>
    </row>
    <row r="108" spans="1:11" x14ac:dyDescent="0.2">
      <c r="C108" s="3" t="s">
        <v>8</v>
      </c>
      <c r="D108" s="22">
        <f>+SUMIF(B39:B43,$D$107,G39:G43)</f>
        <v>3450</v>
      </c>
      <c r="E108" s="22">
        <f>+SUMIF(B39:B43,$E$107,G39:G43)</f>
        <v>0</v>
      </c>
      <c r="F108" s="22">
        <f>+SUMIF(B39:B43,$F$107,G39:G43)</f>
        <v>0</v>
      </c>
    </row>
    <row r="109" spans="1:11" x14ac:dyDescent="0.2">
      <c r="C109" s="3" t="s">
        <v>1019</v>
      </c>
      <c r="D109" s="22">
        <f>-SUMIF(B50:B64,$D$107,G50:G64)</f>
        <v>-1866.8</v>
      </c>
      <c r="E109" s="22">
        <f>-SUMIF(B50:B64,$E$107,G50:G64)</f>
        <v>0</v>
      </c>
      <c r="F109" s="22">
        <f>-SUMIF(B50:B64,$F$107,G50:G64)</f>
        <v>0</v>
      </c>
    </row>
    <row r="110" spans="1:11" s="9" customFormat="1" x14ac:dyDescent="0.2">
      <c r="A110" s="3"/>
      <c r="B110" s="3"/>
      <c r="C110" s="3" t="s">
        <v>24</v>
      </c>
      <c r="D110" s="22">
        <f>-SUMIF(B71:B82,$D$107,G71:G82)</f>
        <v>0</v>
      </c>
      <c r="E110" s="22">
        <f>-SUMIF(B71:B82,$E$107,G71:G82)</f>
        <v>0</v>
      </c>
      <c r="F110" s="22">
        <f>-SUMIF(B71:B82,$F$107,G71:G82)</f>
        <v>0</v>
      </c>
      <c r="H110" s="3"/>
      <c r="I110" s="3"/>
      <c r="J110" s="3"/>
      <c r="K110" s="3"/>
    </row>
    <row r="111" spans="1:11" s="9" customFormat="1" ht="12.75" thickBot="1" x14ac:dyDescent="0.25">
      <c r="A111" s="3"/>
      <c r="B111" s="3"/>
      <c r="C111" s="16" t="s">
        <v>1036</v>
      </c>
      <c r="D111" s="182">
        <f>SUM(D108:D110)</f>
        <v>1583.2</v>
      </c>
      <c r="E111" s="182">
        <f t="shared" ref="E111:F111" si="0">SUM(E108:E110)</f>
        <v>0</v>
      </c>
      <c r="F111" s="182">
        <f t="shared" si="0"/>
        <v>0</v>
      </c>
      <c r="H111" s="3"/>
      <c r="I111" s="3"/>
      <c r="J111" s="3"/>
      <c r="K111" s="3"/>
    </row>
    <row r="112" spans="1:11" s="9" customFormat="1" ht="12.75" thickTop="1" x14ac:dyDescent="0.2">
      <c r="A112" s="3"/>
      <c r="B112" s="3"/>
      <c r="C112" s="3"/>
      <c r="D112" s="3"/>
      <c r="E112" s="3"/>
      <c r="F112" s="3"/>
      <c r="H112" s="3"/>
      <c r="I112" s="3"/>
      <c r="J112" s="3"/>
      <c r="K112" s="3"/>
    </row>
  </sheetData>
  <autoFilter ref="B70:G82" xr:uid="{00000000-0009-0000-0000-000066000000}"/>
  <conditionalFormatting sqref="D97">
    <cfRule type="containsText" dxfId="3" priority="1" operator="containsText" text="OK">
      <formula>NOT(ISERROR(SEARCH("OK",D97)))</formula>
    </cfRule>
    <cfRule type="cellIs" dxfId="2" priority="2" operator="greaterThan">
      <formula>#REF!</formula>
    </cfRule>
  </conditionalFormatting>
  <pageMargins left="0.11811023622047245" right="0.11811023622047245" top="0.74803149606299213" bottom="0.74803149606299213" header="0.31496062992125984" footer="0.31496062992125984"/>
  <pageSetup paperSize="9" scale="80" orientation="portrait" r:id="rId1"/>
  <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3A2E-D868-48F1-B73A-EB7F127EFF6F}">
  <sheetPr>
    <tabColor theme="5" tint="0.59999389629810485"/>
  </sheetPr>
  <dimension ref="A1:K103"/>
  <sheetViews>
    <sheetView topLeftCell="A58" zoomScaleNormal="100" workbookViewId="0">
      <selection activeCell="E65" sqref="E65:E73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357" t="s">
        <v>1842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1843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+D18-C18+1</f>
        <v>1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352" t="s">
        <v>1795</v>
      </c>
    </row>
    <row r="22" spans="3:7" x14ac:dyDescent="0.2">
      <c r="C22" s="81" t="s">
        <v>717</v>
      </c>
      <c r="D22" s="85"/>
      <c r="E22" s="297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81"/>
      <c r="C39" s="316"/>
      <c r="D39" s="81"/>
      <c r="E39" s="81"/>
      <c r="F39" s="325"/>
      <c r="G39" s="15"/>
      <c r="H39" s="3"/>
      <c r="I39" s="3"/>
      <c r="J39" s="3"/>
      <c r="K39" s="3"/>
    </row>
    <row r="40" spans="2:11" s="9" customFormat="1" outlineLevel="1" x14ac:dyDescent="0.2">
      <c r="B40" s="81"/>
      <c r="C40" s="316"/>
      <c r="D40" s="81"/>
      <c r="E40" s="81"/>
      <c r="F40" s="325"/>
      <c r="G40" s="15"/>
      <c r="H40" s="3"/>
      <c r="I40" s="3"/>
      <c r="J40" s="3"/>
      <c r="K40" s="3"/>
    </row>
    <row r="41" spans="2:11" s="9" customFormat="1" outlineLevel="1" x14ac:dyDescent="0.2">
      <c r="B41" s="81"/>
      <c r="C41" s="316"/>
      <c r="D41" s="81"/>
      <c r="E41" s="80"/>
      <c r="F41" s="325"/>
      <c r="G41" s="15"/>
      <c r="H41" s="3"/>
      <c r="I41" s="3"/>
      <c r="J41" s="3"/>
      <c r="K41" s="3"/>
    </row>
    <row r="42" spans="2:11" s="9" customFormat="1" outlineLevel="1" x14ac:dyDescent="0.2">
      <c r="B42" s="81"/>
      <c r="C42" s="316"/>
      <c r="D42" s="81"/>
      <c r="E42" s="80"/>
      <c r="F42" s="325"/>
      <c r="G42" s="15"/>
      <c r="H42" s="3"/>
      <c r="I42" s="3"/>
      <c r="J42" s="3"/>
      <c r="K42" s="3"/>
    </row>
    <row r="43" spans="2:11" x14ac:dyDescent="0.2">
      <c r="C43" s="14"/>
      <c r="G43" s="15"/>
    </row>
    <row r="44" spans="2:11" ht="12.75" thickBot="1" x14ac:dyDescent="0.25">
      <c r="C44" s="16"/>
      <c r="D44" s="16"/>
      <c r="E44" s="16"/>
      <c r="F44" s="16"/>
      <c r="G44" s="17">
        <f>SUM(G39:G43)</f>
        <v>0</v>
      </c>
    </row>
    <row r="45" spans="2:11" ht="12.75" thickTop="1" x14ac:dyDescent="0.2"/>
    <row r="47" spans="2:11" x14ac:dyDescent="0.2">
      <c r="C47" s="8" t="s">
        <v>13</v>
      </c>
    </row>
    <row r="48" spans="2:11" x14ac:dyDescent="0.2">
      <c r="C48" s="18"/>
    </row>
    <row r="49" spans="2:7" x14ac:dyDescent="0.2">
      <c r="B49" s="12" t="s">
        <v>1035</v>
      </c>
      <c r="C49" s="23" t="s">
        <v>9</v>
      </c>
      <c r="D49" s="23" t="s">
        <v>14</v>
      </c>
      <c r="E49" s="23" t="s">
        <v>15</v>
      </c>
      <c r="F49" s="23" t="s">
        <v>16</v>
      </c>
      <c r="G49" s="23" t="s">
        <v>17</v>
      </c>
    </row>
    <row r="50" spans="2:7" outlineLevel="1" x14ac:dyDescent="0.2">
      <c r="B50" s="19" t="s">
        <v>427</v>
      </c>
      <c r="C50" s="285">
        <v>44511</v>
      </c>
      <c r="D50" s="283"/>
      <c r="E50" s="283">
        <v>26</v>
      </c>
      <c r="F50" s="9" t="s">
        <v>21</v>
      </c>
      <c r="G50" s="295">
        <v>117.69</v>
      </c>
    </row>
    <row r="51" spans="2:7" outlineLevel="1" x14ac:dyDescent="0.2">
      <c r="B51" s="19" t="s">
        <v>427</v>
      </c>
      <c r="C51" s="285">
        <v>44511</v>
      </c>
      <c r="D51" s="283"/>
      <c r="E51" s="283">
        <v>26</v>
      </c>
      <c r="F51" s="9" t="s">
        <v>21</v>
      </c>
      <c r="G51" s="295">
        <v>61.24</v>
      </c>
    </row>
    <row r="52" spans="2:7" outlineLevel="1" x14ac:dyDescent="0.2">
      <c r="B52" s="19" t="s">
        <v>427</v>
      </c>
      <c r="C52" s="285">
        <v>44511</v>
      </c>
      <c r="D52" s="283"/>
      <c r="E52" s="283"/>
      <c r="F52" s="9" t="s">
        <v>22</v>
      </c>
      <c r="G52" s="295">
        <v>210.89</v>
      </c>
    </row>
    <row r="53" spans="2:7" outlineLevel="1" x14ac:dyDescent="0.2">
      <c r="B53" s="19" t="s">
        <v>427</v>
      </c>
      <c r="C53" s="285">
        <v>44512</v>
      </c>
      <c r="D53" s="283"/>
      <c r="E53" s="283">
        <v>26</v>
      </c>
      <c r="F53" s="9" t="s">
        <v>21</v>
      </c>
      <c r="G53" s="295">
        <v>92.47</v>
      </c>
    </row>
    <row r="54" spans="2:7" outlineLevel="1" x14ac:dyDescent="0.2">
      <c r="B54" s="19" t="s">
        <v>427</v>
      </c>
      <c r="C54" s="285">
        <v>44514</v>
      </c>
      <c r="D54" s="283"/>
      <c r="E54" s="283">
        <v>26</v>
      </c>
      <c r="F54" s="9" t="s">
        <v>21</v>
      </c>
      <c r="G54" s="295">
        <v>35.659999999999997</v>
      </c>
    </row>
    <row r="55" spans="2:7" outlineLevel="1" x14ac:dyDescent="0.2">
      <c r="B55" s="279"/>
      <c r="C55" s="280"/>
      <c r="D55" s="281"/>
      <c r="E55" s="281"/>
      <c r="F55" s="281"/>
      <c r="G55" s="282"/>
    </row>
    <row r="56" spans="2:7" outlineLevel="1" x14ac:dyDescent="0.2">
      <c r="B56" s="279"/>
      <c r="C56" s="280"/>
      <c r="D56" s="281"/>
      <c r="E56" s="281"/>
      <c r="F56" s="281"/>
      <c r="G56" s="282"/>
    </row>
    <row r="57" spans="2:7" outlineLevel="1" x14ac:dyDescent="0.2">
      <c r="B57" s="279"/>
      <c r="C57" s="280"/>
      <c r="D57" s="281"/>
      <c r="E57" s="281"/>
      <c r="F57" s="281"/>
      <c r="G57" s="282"/>
    </row>
    <row r="58" spans="2:7" outlineLevel="1" x14ac:dyDescent="0.2">
      <c r="B58" s="279"/>
      <c r="C58" s="280"/>
      <c r="D58" s="281"/>
      <c r="E58" s="281"/>
      <c r="F58" s="281"/>
      <c r="G58" s="282"/>
    </row>
    <row r="59" spans="2:7" ht="12.75" thickBot="1" x14ac:dyDescent="0.25">
      <c r="C59" s="16"/>
      <c r="D59" s="16"/>
      <c r="E59" s="16"/>
      <c r="F59" s="16"/>
      <c r="G59" s="17">
        <f>+SUM(G50:G58)</f>
        <v>517.94999999999993</v>
      </c>
    </row>
    <row r="60" spans="2:7" ht="12.75" thickTop="1" x14ac:dyDescent="0.2">
      <c r="G60" s="296"/>
    </row>
    <row r="61" spans="2:7" x14ac:dyDescent="0.2">
      <c r="G61" s="296"/>
    </row>
    <row r="62" spans="2:7" x14ac:dyDescent="0.2">
      <c r="C62" s="8" t="s">
        <v>24</v>
      </c>
      <c r="G62" s="296"/>
    </row>
    <row r="63" spans="2:7" x14ac:dyDescent="0.2">
      <c r="G63" s="296"/>
    </row>
    <row r="64" spans="2:7" x14ac:dyDescent="0.2">
      <c r="B64" s="23" t="s">
        <v>1035</v>
      </c>
      <c r="C64" s="23" t="s">
        <v>25</v>
      </c>
      <c r="D64" s="23" t="s">
        <v>26</v>
      </c>
      <c r="E64" s="23" t="s">
        <v>27</v>
      </c>
      <c r="F64" s="23" t="s">
        <v>28</v>
      </c>
      <c r="G64" s="23" t="s">
        <v>29</v>
      </c>
    </row>
    <row r="65" spans="2:7" outlineLevel="1" x14ac:dyDescent="0.2">
      <c r="B65" s="19" t="s">
        <v>428</v>
      </c>
      <c r="C65" s="223" t="s">
        <v>104</v>
      </c>
      <c r="D65" s="224" t="s">
        <v>31</v>
      </c>
      <c r="E65" s="311">
        <v>44511</v>
      </c>
      <c r="F65" s="226">
        <v>9</v>
      </c>
      <c r="G65" s="227">
        <v>84.96</v>
      </c>
    </row>
    <row r="66" spans="2:7" outlineLevel="1" x14ac:dyDescent="0.2">
      <c r="B66" s="19" t="s">
        <v>428</v>
      </c>
      <c r="C66" s="223" t="s">
        <v>104</v>
      </c>
      <c r="D66" s="224" t="s">
        <v>31</v>
      </c>
      <c r="E66" s="311">
        <v>44512</v>
      </c>
      <c r="F66" s="226">
        <v>9</v>
      </c>
      <c r="G66" s="227">
        <v>84.96</v>
      </c>
    </row>
    <row r="67" spans="2:7" outlineLevel="1" x14ac:dyDescent="0.2">
      <c r="B67" s="19" t="s">
        <v>428</v>
      </c>
      <c r="C67" s="223" t="s">
        <v>1316</v>
      </c>
      <c r="D67" s="224" t="s">
        <v>31</v>
      </c>
      <c r="E67" s="311">
        <v>44514</v>
      </c>
      <c r="F67" s="226">
        <v>9</v>
      </c>
      <c r="G67" s="227">
        <v>79.92</v>
      </c>
    </row>
    <row r="68" spans="2:7" outlineLevel="1" x14ac:dyDescent="0.2">
      <c r="B68" s="19" t="s">
        <v>429</v>
      </c>
      <c r="C68" s="223" t="s">
        <v>1670</v>
      </c>
      <c r="D68" s="224" t="s">
        <v>54</v>
      </c>
      <c r="E68" s="311">
        <v>44508</v>
      </c>
      <c r="F68" s="226">
        <v>9</v>
      </c>
      <c r="G68" s="227">
        <v>49.95</v>
      </c>
    </row>
    <row r="69" spans="2:7" outlineLevel="1" x14ac:dyDescent="0.2">
      <c r="B69" s="19" t="s">
        <v>429</v>
      </c>
      <c r="C69" s="223" t="s">
        <v>1670</v>
      </c>
      <c r="D69" s="224" t="s">
        <v>54</v>
      </c>
      <c r="E69" s="311">
        <v>44509</v>
      </c>
      <c r="F69" s="226">
        <v>9</v>
      </c>
      <c r="G69" s="227">
        <v>49.95</v>
      </c>
    </row>
    <row r="70" spans="2:7" outlineLevel="1" x14ac:dyDescent="0.2">
      <c r="B70" s="19" t="s">
        <v>429</v>
      </c>
      <c r="C70" s="223" t="s">
        <v>1670</v>
      </c>
      <c r="D70" s="224" t="s">
        <v>54</v>
      </c>
      <c r="E70" s="311">
        <v>44512</v>
      </c>
      <c r="F70" s="226">
        <v>9</v>
      </c>
      <c r="G70" s="227">
        <v>49.95</v>
      </c>
    </row>
    <row r="71" spans="2:7" outlineLevel="1" x14ac:dyDescent="0.2">
      <c r="B71" s="19" t="s">
        <v>428</v>
      </c>
      <c r="C71" s="223" t="s">
        <v>1316</v>
      </c>
      <c r="D71" s="224" t="s">
        <v>31</v>
      </c>
      <c r="E71" s="311">
        <v>44510</v>
      </c>
      <c r="F71" s="226">
        <v>9</v>
      </c>
      <c r="G71" s="227">
        <v>95.94</v>
      </c>
    </row>
    <row r="72" spans="2:7" outlineLevel="1" x14ac:dyDescent="0.2">
      <c r="B72" s="19"/>
      <c r="C72" s="223"/>
      <c r="D72" s="224"/>
      <c r="E72" s="311"/>
      <c r="F72" s="226"/>
      <c r="G72" s="227"/>
    </row>
    <row r="73" spans="2:7" outlineLevel="1" x14ac:dyDescent="0.2">
      <c r="B73" s="19"/>
      <c r="C73" s="223"/>
      <c r="D73" s="224"/>
      <c r="E73" s="311"/>
      <c r="F73" s="226"/>
      <c r="G73" s="227"/>
    </row>
    <row r="74" spans="2:7" outlineLevel="1" x14ac:dyDescent="0.2">
      <c r="G74" s="295"/>
    </row>
    <row r="75" spans="2:7" ht="12.75" thickBot="1" x14ac:dyDescent="0.25">
      <c r="C75" s="16"/>
      <c r="D75" s="16"/>
      <c r="E75" s="16"/>
      <c r="F75" s="17">
        <f>+SUM(F65:F74)</f>
        <v>63</v>
      </c>
      <c r="G75" s="17">
        <f>+SUM(G65:G74)</f>
        <v>495.62999999999994</v>
      </c>
    </row>
    <row r="76" spans="2:7" ht="12.75" thickTop="1" x14ac:dyDescent="0.2"/>
    <row r="78" spans="2:7" x14ac:dyDescent="0.2">
      <c r="C78" s="8" t="s">
        <v>722</v>
      </c>
    </row>
    <row r="80" spans="2:7" x14ac:dyDescent="0.2">
      <c r="C80" s="19" t="s">
        <v>81</v>
      </c>
      <c r="D80" s="20">
        <f>+G44-G59-G75</f>
        <v>-1013.5799999999999</v>
      </c>
    </row>
    <row r="81" spans="3:7" ht="12.75" thickBot="1" x14ac:dyDescent="0.25">
      <c r="D81" s="9"/>
      <c r="G81" s="3"/>
    </row>
    <row r="82" spans="3:7" ht="12.75" thickBot="1" x14ac:dyDescent="0.25">
      <c r="C82" s="19" t="s">
        <v>713</v>
      </c>
      <c r="D82" s="21" t="e">
        <f>+D80/G44</f>
        <v>#DIV/0!</v>
      </c>
      <c r="G82" s="3"/>
    </row>
    <row r="83" spans="3:7" x14ac:dyDescent="0.2">
      <c r="G83" s="3"/>
    </row>
    <row r="84" spans="3:7" x14ac:dyDescent="0.2">
      <c r="C84" s="19" t="s">
        <v>84</v>
      </c>
      <c r="D84" s="20">
        <f>+RESUMEN!O108</f>
        <v>434.15955408221055</v>
      </c>
      <c r="G84" s="3"/>
    </row>
    <row r="85" spans="3:7" ht="12.75" thickBot="1" x14ac:dyDescent="0.25">
      <c r="D85" s="9"/>
    </row>
    <row r="86" spans="3:7" ht="12.75" thickBot="1" x14ac:dyDescent="0.25">
      <c r="C86" s="19" t="s">
        <v>716</v>
      </c>
      <c r="D86" s="83">
        <f>+RESUMEN!P39</f>
        <v>0.3362187874933093</v>
      </c>
    </row>
    <row r="87" spans="3:7" ht="12.75" thickBot="1" x14ac:dyDescent="0.25"/>
    <row r="88" spans="3:7" ht="12.75" thickBot="1" x14ac:dyDescent="0.25">
      <c r="C88" s="19" t="s">
        <v>719</v>
      </c>
      <c r="D88" s="86" t="str">
        <f>+IF(D86&gt;D24,"OK","REVISAR")</f>
        <v>OK</v>
      </c>
    </row>
    <row r="89" spans="3:7" x14ac:dyDescent="0.2">
      <c r="G89" s="3"/>
    </row>
    <row r="91" spans="3:7" x14ac:dyDescent="0.2">
      <c r="C91" s="8" t="s">
        <v>85</v>
      </c>
    </row>
    <row r="93" spans="3:7" x14ac:dyDescent="0.2">
      <c r="C93" s="10"/>
      <c r="D93" s="10"/>
      <c r="E93" s="10"/>
      <c r="F93" s="10"/>
      <c r="G93" s="11"/>
    </row>
    <row r="94" spans="3:7" x14ac:dyDescent="0.2">
      <c r="C94" s="10"/>
      <c r="D94" s="10"/>
      <c r="E94" s="10"/>
      <c r="F94" s="10"/>
      <c r="G94" s="11"/>
    </row>
    <row r="95" spans="3:7" x14ac:dyDescent="0.2">
      <c r="C95" s="10"/>
      <c r="D95" s="10"/>
      <c r="E95" s="10"/>
      <c r="F95" s="10"/>
      <c r="G95" s="11"/>
    </row>
    <row r="98" spans="1:11" x14ac:dyDescent="0.2">
      <c r="C98" s="12"/>
      <c r="D98" s="23" t="s">
        <v>427</v>
      </c>
      <c r="E98" s="23" t="s">
        <v>428</v>
      </c>
      <c r="F98" s="23" t="s">
        <v>429</v>
      </c>
    </row>
    <row r="99" spans="1:11" x14ac:dyDescent="0.2">
      <c r="C99" s="3" t="s">
        <v>8</v>
      </c>
      <c r="D99" s="22">
        <f>+SUMIF(B39:B43,$D$98,G39:G43)</f>
        <v>0</v>
      </c>
      <c r="E99" s="22">
        <f>+SUMIF(B39:B43,$E$98,G39:G43)</f>
        <v>0</v>
      </c>
      <c r="F99" s="22">
        <f>+SUMIF(B39:B43,$F$98,G39:G43)</f>
        <v>0</v>
      </c>
    </row>
    <row r="100" spans="1:11" x14ac:dyDescent="0.2">
      <c r="C100" s="3" t="s">
        <v>1019</v>
      </c>
      <c r="D100" s="22">
        <f>-SUMIF(B50:B58,$D$98,G50:G58)</f>
        <v>-517.94999999999993</v>
      </c>
      <c r="E100" s="22">
        <f>-SUMIF(B50:B58,$E$98,G50:G58)</f>
        <v>0</v>
      </c>
      <c r="F100" s="22">
        <f>-SUMIF(B50:B58,$F$98,G50:G58)</f>
        <v>0</v>
      </c>
    </row>
    <row r="101" spans="1:11" s="9" customFormat="1" x14ac:dyDescent="0.2">
      <c r="A101" s="3"/>
      <c r="B101" s="3"/>
      <c r="C101" s="3" t="s">
        <v>24</v>
      </c>
      <c r="D101" s="22">
        <f>-SUMIF(B65:B73,$D$98,G65:G73)</f>
        <v>0</v>
      </c>
      <c r="E101" s="22">
        <f>-SUMIF(B65:B73,$E$98,G65:G73)</f>
        <v>-345.78</v>
      </c>
      <c r="F101" s="22">
        <f>-SUMIF(B65:B73,$F$98,G65:G73)</f>
        <v>-149.85000000000002</v>
      </c>
      <c r="H101" s="3"/>
      <c r="I101" s="3"/>
      <c r="J101" s="3"/>
      <c r="K101" s="3"/>
    </row>
    <row r="102" spans="1:11" s="9" customFormat="1" ht="12.75" thickBot="1" x14ac:dyDescent="0.25">
      <c r="A102" s="3"/>
      <c r="B102" s="3"/>
      <c r="C102" s="16" t="s">
        <v>1036</v>
      </c>
      <c r="D102" s="182">
        <f>SUM(D99:D101)</f>
        <v>-517.94999999999993</v>
      </c>
      <c r="E102" s="182">
        <f t="shared" ref="E102:F102" si="0">SUM(E99:E101)</f>
        <v>-345.78</v>
      </c>
      <c r="F102" s="182">
        <f t="shared" si="0"/>
        <v>-149.85000000000002</v>
      </c>
      <c r="H102" s="3"/>
      <c r="I102" s="3"/>
      <c r="J102" s="3"/>
      <c r="K102" s="3"/>
    </row>
    <row r="103" spans="1:11" s="9" customFormat="1" ht="12.75" thickTop="1" x14ac:dyDescent="0.2">
      <c r="A103" s="3"/>
      <c r="B103" s="3"/>
      <c r="C103" s="3"/>
      <c r="D103" s="3"/>
      <c r="E103" s="3"/>
      <c r="F103" s="3"/>
      <c r="H103" s="3"/>
      <c r="I103" s="3"/>
      <c r="J103" s="3"/>
      <c r="K103" s="3"/>
    </row>
  </sheetData>
  <autoFilter ref="B64:G73" xr:uid="{00000000-0009-0000-0000-000066000000}"/>
  <conditionalFormatting sqref="D88">
    <cfRule type="containsText" dxfId="1" priority="1" operator="containsText" text="OK">
      <formula>NOT(ISERROR(SEARCH("OK",D88)))</formula>
    </cfRule>
    <cfRule type="cellIs" dxfId="0" priority="2" operator="greaterThan">
      <formula>#REF!</formula>
    </cfRule>
  </conditionalFormatting>
  <pageMargins left="0.11811023622047245" right="0.11811023622047245" top="0.74803149606299213" bottom="0.74803149606299213" header="0.31496062992125984" footer="0.31496062992125984"/>
  <pageSetup paperSize="9" scale="80" orientation="portrait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Hoja94">
    <pageSetUpPr fitToPage="1"/>
  </sheetPr>
  <dimension ref="A1:L692"/>
  <sheetViews>
    <sheetView topLeftCell="A634" zoomScale="85" zoomScaleNormal="85" workbookViewId="0">
      <selection activeCell="C663" sqref="C663:E665"/>
    </sheetView>
  </sheetViews>
  <sheetFormatPr baseColWidth="10" defaultRowHeight="15" x14ac:dyDescent="0.25"/>
  <cols>
    <col min="1" max="1" width="2.42578125" customWidth="1"/>
    <col min="2" max="2" width="32.140625" customWidth="1"/>
    <col min="3" max="5" width="16.5703125" customWidth="1"/>
    <col min="6" max="6" width="2.28515625" customWidth="1"/>
    <col min="7" max="7" width="29" customWidth="1"/>
    <col min="8" max="9" width="17.7109375" style="153" customWidth="1"/>
    <col min="10" max="10" width="13.5703125" bestFit="1" customWidth="1"/>
    <col min="11" max="11" width="12.7109375" customWidth="1"/>
    <col min="12" max="12" width="13.5703125" bestFit="1" customWidth="1"/>
  </cols>
  <sheetData>
    <row r="1" spans="2:10" x14ac:dyDescent="0.25">
      <c r="B1" s="12" t="s">
        <v>1037</v>
      </c>
      <c r="C1" s="23" t="s">
        <v>427</v>
      </c>
      <c r="D1" s="23" t="s">
        <v>428</v>
      </c>
      <c r="E1" s="23" t="s">
        <v>429</v>
      </c>
      <c r="G1" s="23" t="s">
        <v>1110</v>
      </c>
      <c r="H1" s="185" t="s">
        <v>427</v>
      </c>
      <c r="I1" s="185" t="s">
        <v>428</v>
      </c>
      <c r="J1" s="23" t="s">
        <v>429</v>
      </c>
    </row>
    <row r="2" spans="2:10" x14ac:dyDescent="0.25">
      <c r="B2" s="3" t="s">
        <v>8</v>
      </c>
      <c r="C2" s="22">
        <f>+'C. Conde Peñalver'!D131</f>
        <v>4392.5</v>
      </c>
      <c r="D2" s="22">
        <v>0</v>
      </c>
      <c r="E2" s="22">
        <v>0</v>
      </c>
    </row>
    <row r="3" spans="2:10" x14ac:dyDescent="0.25">
      <c r="B3" s="3" t="s">
        <v>1019</v>
      </c>
      <c r="C3" s="22">
        <f>+'C. Conde Peñalver'!D132</f>
        <v>0</v>
      </c>
      <c r="D3" s="22">
        <f>+'C. Conde Peñalver'!E132</f>
        <v>0</v>
      </c>
      <c r="E3" s="22">
        <f>+'C. Conde Peñalver'!F132</f>
        <v>0</v>
      </c>
    </row>
    <row r="4" spans="2:10" x14ac:dyDescent="0.25">
      <c r="B4" s="3" t="s">
        <v>24</v>
      </c>
      <c r="C4" s="22">
        <f>+'C. Conde Peñalver'!D133</f>
        <v>-1631.5</v>
      </c>
      <c r="D4" s="22">
        <f>+'C. Conde Peñalver'!E133</f>
        <v>0</v>
      </c>
      <c r="E4" s="22">
        <f>+'C. Conde Peñalver'!F133</f>
        <v>0</v>
      </c>
    </row>
    <row r="5" spans="2:10" ht="15.75" thickBot="1" x14ac:dyDescent="0.3">
      <c r="B5" s="16" t="s">
        <v>1036</v>
      </c>
      <c r="C5" s="182">
        <f>SUM(C2:C4)</f>
        <v>2761</v>
      </c>
      <c r="D5" s="182">
        <f t="shared" ref="D5:E5" si="0">SUM(D2:D4)</f>
        <v>0</v>
      </c>
      <c r="E5" s="182">
        <f t="shared" si="0"/>
        <v>0</v>
      </c>
      <c r="G5" t="s">
        <v>1102</v>
      </c>
    </row>
    <row r="6" spans="2:10" ht="15.75" thickTop="1" x14ac:dyDescent="0.25">
      <c r="C6" s="252"/>
    </row>
    <row r="7" spans="2:10" x14ac:dyDescent="0.25">
      <c r="B7" s="12" t="s">
        <v>957</v>
      </c>
      <c r="C7" s="23" t="s">
        <v>427</v>
      </c>
      <c r="D7" s="23" t="s">
        <v>428</v>
      </c>
      <c r="E7" s="23" t="s">
        <v>429</v>
      </c>
      <c r="G7" s="23" t="s">
        <v>1110</v>
      </c>
      <c r="H7" s="185" t="s">
        <v>427</v>
      </c>
      <c r="I7" s="185" t="s">
        <v>428</v>
      </c>
      <c r="J7" s="23" t="s">
        <v>429</v>
      </c>
    </row>
    <row r="8" spans="2:10" x14ac:dyDescent="0.25">
      <c r="B8" s="3" t="s">
        <v>8</v>
      </c>
      <c r="C8" s="22">
        <f>'HERAN CORTES, 13'!D123</f>
        <v>3408</v>
      </c>
      <c r="D8" s="22">
        <f>'HERAN CORTES, 13'!E123</f>
        <v>0</v>
      </c>
      <c r="E8" s="22">
        <f>'HERAN CORTES, 13'!F123</f>
        <v>0</v>
      </c>
    </row>
    <row r="9" spans="2:10" x14ac:dyDescent="0.25">
      <c r="B9" s="3" t="s">
        <v>1019</v>
      </c>
      <c r="C9" s="22">
        <f>'HERAN CORTES, 13'!D124</f>
        <v>0</v>
      </c>
      <c r="D9" s="22">
        <f>'HERAN CORTES, 13'!E124</f>
        <v>0</v>
      </c>
      <c r="E9" s="22">
        <f>'HERAN CORTES, 13'!F124</f>
        <v>0</v>
      </c>
    </row>
    <row r="10" spans="2:10" x14ac:dyDescent="0.25">
      <c r="B10" s="3" t="s">
        <v>24</v>
      </c>
      <c r="C10" s="22">
        <f>'HERAN CORTES, 13'!D125</f>
        <v>-1345.5</v>
      </c>
      <c r="D10" s="22">
        <f>'HERAN CORTES, 13'!E125</f>
        <v>0</v>
      </c>
      <c r="E10" s="22">
        <f>'HERAN CORTES, 13'!F125</f>
        <v>0</v>
      </c>
    </row>
    <row r="11" spans="2:10" ht="15.75" thickBot="1" x14ac:dyDescent="0.3">
      <c r="B11" s="16" t="s">
        <v>1036</v>
      </c>
      <c r="C11" s="182">
        <f>SUM(C8:C10)</f>
        <v>2062.5</v>
      </c>
      <c r="D11" s="182">
        <f t="shared" ref="D11:E11" si="1">SUM(D8:D10)</f>
        <v>0</v>
      </c>
      <c r="E11" s="182">
        <f t="shared" si="1"/>
        <v>0</v>
      </c>
      <c r="G11" t="s">
        <v>1102</v>
      </c>
    </row>
    <row r="12" spans="2:10" ht="15.75" thickTop="1" x14ac:dyDescent="0.25"/>
    <row r="13" spans="2:10" x14ac:dyDescent="0.25">
      <c r="B13" s="12" t="s">
        <v>1038</v>
      </c>
      <c r="C13" s="23" t="s">
        <v>427</v>
      </c>
      <c r="D13" s="23" t="s">
        <v>428</v>
      </c>
      <c r="E13" s="23" t="s">
        <v>429</v>
      </c>
      <c r="G13" s="23" t="s">
        <v>1110</v>
      </c>
      <c r="H13" s="185" t="s">
        <v>427</v>
      </c>
      <c r="I13" s="185" t="s">
        <v>428</v>
      </c>
      <c r="J13" s="23" t="s">
        <v>429</v>
      </c>
    </row>
    <row r="14" spans="2:10" x14ac:dyDescent="0.25">
      <c r="B14" s="3" t="s">
        <v>8</v>
      </c>
      <c r="C14" s="22">
        <f>+'C. Pista del cristo del pardo11'!D204</f>
        <v>10360</v>
      </c>
      <c r="D14" s="22">
        <f>+'C. Pista del cristo del pardo11'!E204</f>
        <v>0</v>
      </c>
      <c r="E14" s="22">
        <f>+'C. Pista del cristo del pardo11'!F204</f>
        <v>0</v>
      </c>
    </row>
    <row r="15" spans="2:10" x14ac:dyDescent="0.25">
      <c r="B15" s="3" t="s">
        <v>1019</v>
      </c>
      <c r="C15" s="22">
        <f>+'C. Pista del cristo del pardo11'!D205</f>
        <v>0</v>
      </c>
      <c r="D15" s="22">
        <f>+'C. Pista del cristo del pardo11'!E205</f>
        <v>0</v>
      </c>
      <c r="E15" s="22">
        <f>+'C. Pista del cristo del pardo11'!F205</f>
        <v>0</v>
      </c>
    </row>
    <row r="16" spans="2:10" x14ac:dyDescent="0.25">
      <c r="B16" s="3" t="s">
        <v>24</v>
      </c>
      <c r="C16" s="22">
        <f>+'C. Pista del cristo del pardo11'!D206</f>
        <v>-3315</v>
      </c>
      <c r="D16" s="22">
        <f>+'C. Pista del cristo del pardo11'!E206</f>
        <v>0</v>
      </c>
      <c r="E16" s="22">
        <f>+'C. Pista del cristo del pardo11'!F206</f>
        <v>0</v>
      </c>
    </row>
    <row r="17" spans="2:10" ht="15.75" thickBot="1" x14ac:dyDescent="0.3">
      <c r="B17" s="16" t="s">
        <v>1036</v>
      </c>
      <c r="C17" s="182">
        <f>SUM(C14:C16)</f>
        <v>7045</v>
      </c>
      <c r="D17" s="182">
        <f t="shared" ref="D17:E17" si="2">SUM(D14:D16)</f>
        <v>0</v>
      </c>
      <c r="E17" s="182">
        <f t="shared" si="2"/>
        <v>0</v>
      </c>
      <c r="G17" t="s">
        <v>1102</v>
      </c>
    </row>
    <row r="18" spans="2:10" ht="15.75" thickTop="1" x14ac:dyDescent="0.25"/>
    <row r="19" spans="2:10" x14ac:dyDescent="0.25">
      <c r="B19" s="12" t="s">
        <v>1039</v>
      </c>
      <c r="C19" s="23" t="s">
        <v>427</v>
      </c>
      <c r="D19" s="23" t="s">
        <v>428</v>
      </c>
      <c r="E19" s="23" t="s">
        <v>429</v>
      </c>
      <c r="G19" s="23" t="s">
        <v>1110</v>
      </c>
      <c r="H19" s="185" t="s">
        <v>427</v>
      </c>
      <c r="I19" s="185" t="s">
        <v>428</v>
      </c>
      <c r="J19" s="23" t="s">
        <v>429</v>
      </c>
    </row>
    <row r="20" spans="2:10" x14ac:dyDescent="0.25">
      <c r="B20" s="3" t="s">
        <v>8</v>
      </c>
      <c r="C20" s="22">
        <v>273</v>
      </c>
      <c r="D20" s="22">
        <v>0</v>
      </c>
      <c r="E20" s="22">
        <v>0</v>
      </c>
    </row>
    <row r="21" spans="2:10" x14ac:dyDescent="0.25">
      <c r="B21" s="3" t="s">
        <v>1019</v>
      </c>
      <c r="C21" s="22">
        <v>0</v>
      </c>
      <c r="D21" s="22">
        <v>0</v>
      </c>
      <c r="E21" s="22">
        <v>0</v>
      </c>
    </row>
    <row r="22" spans="2:10" x14ac:dyDescent="0.25">
      <c r="B22" s="3" t="s">
        <v>24</v>
      </c>
      <c r="C22" s="22">
        <v>0</v>
      </c>
      <c r="D22" s="22">
        <v>0</v>
      </c>
      <c r="E22" s="22">
        <v>-128.20499999999998</v>
      </c>
    </row>
    <row r="23" spans="2:10" ht="15.75" thickBot="1" x14ac:dyDescent="0.3">
      <c r="B23" s="16" t="s">
        <v>1036</v>
      </c>
      <c r="C23" s="182">
        <v>273</v>
      </c>
      <c r="D23" s="182">
        <v>0</v>
      </c>
      <c r="E23" s="182">
        <v>-128.20499999999998</v>
      </c>
      <c r="G23" t="s">
        <v>1102</v>
      </c>
    </row>
    <row r="24" spans="2:10" ht="15.75" thickTop="1" x14ac:dyDescent="0.25"/>
    <row r="25" spans="2:10" x14ac:dyDescent="0.25">
      <c r="B25" s="12" t="s">
        <v>1040</v>
      </c>
      <c r="C25" s="23" t="s">
        <v>427</v>
      </c>
      <c r="D25" s="23" t="s">
        <v>428</v>
      </c>
      <c r="E25" s="23" t="s">
        <v>429</v>
      </c>
      <c r="G25" s="23" t="s">
        <v>1110</v>
      </c>
      <c r="H25" s="185" t="s">
        <v>427</v>
      </c>
      <c r="I25" s="185" t="s">
        <v>428</v>
      </c>
      <c r="J25" s="23" t="s">
        <v>429</v>
      </c>
    </row>
    <row r="26" spans="2:10" x14ac:dyDescent="0.25">
      <c r="B26" s="3" t="s">
        <v>8</v>
      </c>
      <c r="C26" s="22">
        <v>2970</v>
      </c>
      <c r="D26" s="22">
        <v>0</v>
      </c>
      <c r="E26" s="22">
        <v>0</v>
      </c>
    </row>
    <row r="27" spans="2:10" x14ac:dyDescent="0.25">
      <c r="B27" s="3" t="s">
        <v>1019</v>
      </c>
      <c r="C27" s="22">
        <v>0</v>
      </c>
      <c r="D27" s="22">
        <v>0</v>
      </c>
      <c r="E27" s="22">
        <v>0</v>
      </c>
    </row>
    <row r="28" spans="2:10" x14ac:dyDescent="0.25">
      <c r="B28" s="3" t="s">
        <v>24</v>
      </c>
      <c r="C28" s="22">
        <v>0</v>
      </c>
      <c r="D28" s="22">
        <v>0</v>
      </c>
      <c r="E28" s="22">
        <v>-1098.8999999999999</v>
      </c>
    </row>
    <row r="29" spans="2:10" ht="15.75" thickBot="1" x14ac:dyDescent="0.3">
      <c r="B29" s="16" t="s">
        <v>1036</v>
      </c>
      <c r="C29" s="182">
        <v>2970</v>
      </c>
      <c r="D29" s="182">
        <v>0</v>
      </c>
      <c r="E29" s="182">
        <v>-1098.8999999999999</v>
      </c>
      <c r="G29" t="s">
        <v>1102</v>
      </c>
    </row>
    <row r="30" spans="2:10" ht="15.75" thickTop="1" x14ac:dyDescent="0.25"/>
    <row r="31" spans="2:10" x14ac:dyDescent="0.25">
      <c r="B31" s="12" t="s">
        <v>1041</v>
      </c>
      <c r="C31" s="23" t="s">
        <v>427</v>
      </c>
      <c r="D31" s="23" t="s">
        <v>428</v>
      </c>
      <c r="E31" s="23" t="s">
        <v>429</v>
      </c>
      <c r="G31" s="23" t="s">
        <v>1110</v>
      </c>
      <c r="H31" s="185" t="s">
        <v>427</v>
      </c>
      <c r="I31" s="185" t="s">
        <v>428</v>
      </c>
      <c r="J31" s="23" t="s">
        <v>429</v>
      </c>
    </row>
    <row r="32" spans="2:10" x14ac:dyDescent="0.25">
      <c r="B32" s="3" t="s">
        <v>8</v>
      </c>
      <c r="C32" s="22">
        <v>3990</v>
      </c>
      <c r="D32" s="22">
        <v>0</v>
      </c>
      <c r="E32" s="22">
        <v>0</v>
      </c>
    </row>
    <row r="33" spans="2:10" x14ac:dyDescent="0.25">
      <c r="B33" s="3" t="s">
        <v>1019</v>
      </c>
      <c r="C33" s="22">
        <v>0</v>
      </c>
      <c r="D33" s="22">
        <v>0</v>
      </c>
      <c r="E33" s="22">
        <v>0</v>
      </c>
    </row>
    <row r="34" spans="2:10" x14ac:dyDescent="0.25">
      <c r="B34" s="3" t="s">
        <v>24</v>
      </c>
      <c r="C34" s="22">
        <v>-1482</v>
      </c>
      <c r="D34" s="22">
        <v>0</v>
      </c>
      <c r="E34" s="22">
        <v>0</v>
      </c>
    </row>
    <row r="35" spans="2:10" ht="15.75" thickBot="1" x14ac:dyDescent="0.3">
      <c r="B35" s="16" t="s">
        <v>1036</v>
      </c>
      <c r="C35" s="182">
        <v>2508</v>
      </c>
      <c r="D35" s="182">
        <v>0</v>
      </c>
      <c r="E35" s="182">
        <v>0</v>
      </c>
      <c r="G35" t="s">
        <v>1102</v>
      </c>
    </row>
    <row r="36" spans="2:10" ht="15.75" thickTop="1" x14ac:dyDescent="0.25"/>
    <row r="37" spans="2:10" x14ac:dyDescent="0.25">
      <c r="B37" s="12" t="s">
        <v>1042</v>
      </c>
      <c r="C37" s="23" t="s">
        <v>427</v>
      </c>
      <c r="D37" s="23" t="s">
        <v>428</v>
      </c>
      <c r="E37" s="23" t="s">
        <v>429</v>
      </c>
      <c r="G37" s="23" t="s">
        <v>1110</v>
      </c>
      <c r="H37" s="185" t="s">
        <v>427</v>
      </c>
      <c r="I37" s="185" t="s">
        <v>428</v>
      </c>
      <c r="J37" s="23" t="s">
        <v>429</v>
      </c>
    </row>
    <row r="38" spans="2:10" x14ac:dyDescent="0.25">
      <c r="B38" s="3" t="s">
        <v>8</v>
      </c>
      <c r="C38" s="22">
        <v>3796</v>
      </c>
      <c r="D38" s="22">
        <v>0</v>
      </c>
      <c r="E38" s="22">
        <v>0</v>
      </c>
    </row>
    <row r="39" spans="2:10" x14ac:dyDescent="0.25">
      <c r="B39" s="3" t="s">
        <v>1019</v>
      </c>
      <c r="C39" s="22">
        <v>0</v>
      </c>
      <c r="D39" s="22">
        <v>0</v>
      </c>
      <c r="E39" s="22">
        <v>0</v>
      </c>
    </row>
    <row r="40" spans="2:10" x14ac:dyDescent="0.25">
      <c r="B40" s="3" t="s">
        <v>24</v>
      </c>
      <c r="C40" s="22">
        <v>-1631.5</v>
      </c>
      <c r="D40" s="22">
        <v>0</v>
      </c>
      <c r="E40" s="22">
        <v>0</v>
      </c>
    </row>
    <row r="41" spans="2:10" ht="15.75" thickBot="1" x14ac:dyDescent="0.3">
      <c r="B41" s="16" t="s">
        <v>1036</v>
      </c>
      <c r="C41" s="182">
        <v>2164.5</v>
      </c>
      <c r="D41" s="182">
        <v>0</v>
      </c>
      <c r="E41" s="182">
        <v>0</v>
      </c>
      <c r="G41" t="s">
        <v>1102</v>
      </c>
    </row>
    <row r="42" spans="2:10" ht="15.75" thickTop="1" x14ac:dyDescent="0.25"/>
    <row r="43" spans="2:10" x14ac:dyDescent="0.25">
      <c r="B43" s="12" t="s">
        <v>1244</v>
      </c>
      <c r="C43" s="23" t="s">
        <v>427</v>
      </c>
      <c r="D43" s="23" t="s">
        <v>428</v>
      </c>
      <c r="E43" s="23" t="s">
        <v>429</v>
      </c>
      <c r="G43" s="23" t="s">
        <v>1110</v>
      </c>
      <c r="H43" s="185" t="s">
        <v>427</v>
      </c>
      <c r="I43" s="185" t="s">
        <v>428</v>
      </c>
      <c r="J43" s="23" t="s">
        <v>429</v>
      </c>
    </row>
    <row r="44" spans="2:10" x14ac:dyDescent="0.25">
      <c r="B44" s="3" t="s">
        <v>8</v>
      </c>
      <c r="C44" s="22">
        <v>11802</v>
      </c>
      <c r="D44" s="22">
        <v>0</v>
      </c>
      <c r="E44" s="22">
        <v>0</v>
      </c>
    </row>
    <row r="45" spans="2:10" x14ac:dyDescent="0.25">
      <c r="B45" s="3" t="s">
        <v>1019</v>
      </c>
      <c r="C45" s="22">
        <v>0</v>
      </c>
      <c r="D45" s="22">
        <v>0</v>
      </c>
      <c r="E45" s="22">
        <v>0</v>
      </c>
    </row>
    <row r="46" spans="2:10" x14ac:dyDescent="0.25">
      <c r="B46" s="3" t="s">
        <v>24</v>
      </c>
      <c r="C46" s="22">
        <v>-5323.5</v>
      </c>
      <c r="D46" s="22">
        <v>0</v>
      </c>
      <c r="E46" s="22">
        <v>0</v>
      </c>
    </row>
    <row r="47" spans="2:10" ht="15.75" thickBot="1" x14ac:dyDescent="0.3">
      <c r="B47" s="16" t="s">
        <v>1036</v>
      </c>
      <c r="C47" s="182">
        <v>6478.5</v>
      </c>
      <c r="D47" s="182">
        <v>0</v>
      </c>
      <c r="E47" s="182">
        <v>0</v>
      </c>
      <c r="G47" t="s">
        <v>1102</v>
      </c>
    </row>
    <row r="48" spans="2:10" ht="15.75" thickTop="1" x14ac:dyDescent="0.25"/>
    <row r="49" spans="2:10" x14ac:dyDescent="0.25">
      <c r="B49" s="12" t="s">
        <v>646</v>
      </c>
      <c r="C49" s="23" t="s">
        <v>427</v>
      </c>
      <c r="D49" s="23" t="s">
        <v>428</v>
      </c>
      <c r="E49" s="23" t="s">
        <v>429</v>
      </c>
      <c r="G49" s="23" t="s">
        <v>1110</v>
      </c>
      <c r="H49" s="185" t="s">
        <v>427</v>
      </c>
      <c r="I49" s="185" t="s">
        <v>428</v>
      </c>
      <c r="J49" s="23" t="s">
        <v>429</v>
      </c>
    </row>
    <row r="50" spans="2:10" x14ac:dyDescent="0.25">
      <c r="B50" s="3" t="s">
        <v>8</v>
      </c>
      <c r="C50" s="22">
        <f>+'C. Tauro, 27 (113-18)'!D712</f>
        <v>48709.58</v>
      </c>
      <c r="D50" s="22">
        <f>+'C. Tauro, 27 (113-18)'!E712</f>
        <v>0</v>
      </c>
      <c r="E50" s="22">
        <f>+'C. Tauro, 27 (113-18)'!F712</f>
        <v>0</v>
      </c>
    </row>
    <row r="51" spans="2:10" x14ac:dyDescent="0.25">
      <c r="B51" s="3" t="s">
        <v>1019</v>
      </c>
      <c r="C51" s="22">
        <f>+'C. Tauro, 27 (113-18)'!D713</f>
        <v>0</v>
      </c>
      <c r="D51" s="22">
        <f>+'C. Tauro, 27 (113-18)'!E713</f>
        <v>0</v>
      </c>
      <c r="E51" s="22">
        <f>+'C. Tauro, 27 (113-18)'!F713</f>
        <v>0</v>
      </c>
    </row>
    <row r="52" spans="2:10" x14ac:dyDescent="0.25">
      <c r="B52" s="3" t="s">
        <v>24</v>
      </c>
      <c r="C52" s="22">
        <f>+'C. Tauro, 27 (113-18)'!D714</f>
        <v>-2342.1000000000004</v>
      </c>
      <c r="D52" s="22">
        <f>+'C. Tauro, 27 (113-18)'!E714</f>
        <v>-74.97</v>
      </c>
      <c r="E52" s="22">
        <f>+'C. Tauro, 27 (113-18)'!F714</f>
        <v>-15050.489999999842</v>
      </c>
    </row>
    <row r="53" spans="2:10" ht="15.75" thickBot="1" x14ac:dyDescent="0.3">
      <c r="B53" s="16" t="s">
        <v>1036</v>
      </c>
      <c r="C53" s="182">
        <f>SUM(C50:C52)</f>
        <v>46367.48</v>
      </c>
      <c r="D53" s="182">
        <f t="shared" ref="D53:E53" si="3">SUM(D50:D52)</f>
        <v>-74.97</v>
      </c>
      <c r="E53" s="182">
        <f t="shared" si="3"/>
        <v>-15050.489999999842</v>
      </c>
      <c r="G53" t="s">
        <v>1103</v>
      </c>
      <c r="I53" s="186">
        <f>-D53</f>
        <v>74.97</v>
      </c>
    </row>
    <row r="54" spans="2:10" ht="15.75" thickTop="1" x14ac:dyDescent="0.25"/>
    <row r="55" spans="2:10" x14ac:dyDescent="0.25">
      <c r="B55" s="12" t="s">
        <v>651</v>
      </c>
      <c r="C55" s="23" t="s">
        <v>427</v>
      </c>
      <c r="D55" s="23" t="s">
        <v>428</v>
      </c>
      <c r="E55" s="23" t="s">
        <v>429</v>
      </c>
      <c r="G55" s="23" t="s">
        <v>1110</v>
      </c>
      <c r="H55" s="185" t="s">
        <v>427</v>
      </c>
      <c r="I55" s="185" t="s">
        <v>428</v>
      </c>
      <c r="J55" s="23" t="s">
        <v>429</v>
      </c>
    </row>
    <row r="56" spans="2:10" x14ac:dyDescent="0.25">
      <c r="B56" s="3" t="s">
        <v>8</v>
      </c>
      <c r="C56" s="22">
        <f>+'C. Tauro, 27 (163-20)'!D344</f>
        <v>16818.650000000001</v>
      </c>
      <c r="D56" s="22">
        <f>+'C. Tauro, 27 (163-20)'!E344</f>
        <v>0</v>
      </c>
      <c r="E56" s="22">
        <f>+'C. Tauro, 27 (163-20)'!F344</f>
        <v>0</v>
      </c>
    </row>
    <row r="57" spans="2:10" x14ac:dyDescent="0.25">
      <c r="B57" s="3" t="s">
        <v>1019</v>
      </c>
      <c r="C57" s="22">
        <f>+'C. Tauro, 27 (163-20)'!D345</f>
        <v>0</v>
      </c>
      <c r="D57" s="22">
        <f>+'C. Tauro, 27 (163-20)'!E345</f>
        <v>0</v>
      </c>
      <c r="E57" s="22">
        <f>+'C. Tauro, 27 (163-20)'!F345</f>
        <v>0</v>
      </c>
    </row>
    <row r="58" spans="2:10" x14ac:dyDescent="0.25">
      <c r="B58" s="3" t="s">
        <v>24</v>
      </c>
      <c r="C58" s="22">
        <f>+'C. Tauro, 27 (163-20)'!D346</f>
        <v>-3252.7949999999978</v>
      </c>
      <c r="D58" s="22">
        <f>+'C. Tauro, 27 (163-20)'!E346</f>
        <v>-2206.14</v>
      </c>
      <c r="E58" s="22">
        <f>+'C. Tauro, 27 (163-20)'!F346</f>
        <v>-3210.1200000000022</v>
      </c>
    </row>
    <row r="59" spans="2:10" ht="15.75" thickBot="1" x14ac:dyDescent="0.3">
      <c r="B59" s="16" t="s">
        <v>1036</v>
      </c>
      <c r="C59" s="182">
        <f>SUM(C56:C58)</f>
        <v>13565.855000000003</v>
      </c>
      <c r="D59" s="182">
        <f t="shared" ref="D59:E59" si="4">SUM(D56:D58)</f>
        <v>-2206.14</v>
      </c>
      <c r="E59" s="182">
        <f t="shared" si="4"/>
        <v>-3210.1200000000022</v>
      </c>
      <c r="G59" t="s">
        <v>1103</v>
      </c>
      <c r="I59" s="186">
        <f>-D59</f>
        <v>2206.14</v>
      </c>
    </row>
    <row r="60" spans="2:10" ht="15.75" thickTop="1" x14ac:dyDescent="0.25"/>
    <row r="61" spans="2:10" x14ac:dyDescent="0.25">
      <c r="B61" s="12" t="s">
        <v>1043</v>
      </c>
      <c r="C61" s="23" t="s">
        <v>427</v>
      </c>
      <c r="D61" s="23" t="s">
        <v>428</v>
      </c>
      <c r="E61" s="23" t="s">
        <v>429</v>
      </c>
      <c r="G61" s="23" t="s">
        <v>1110</v>
      </c>
      <c r="H61" s="185" t="s">
        <v>427</v>
      </c>
      <c r="I61" s="185" t="s">
        <v>428</v>
      </c>
      <c r="J61" s="23" t="s">
        <v>429</v>
      </c>
    </row>
    <row r="62" spans="2:10" x14ac:dyDescent="0.25">
      <c r="B62" s="3" t="s">
        <v>8</v>
      </c>
      <c r="C62" s="22">
        <f>+'Calle ferrocaril, 27'!D1209</f>
        <v>81816</v>
      </c>
      <c r="D62" s="22">
        <f>+'Calle ferrocaril, 27'!E1209</f>
        <v>0</v>
      </c>
      <c r="E62" s="22">
        <f>+'Calle ferrocaril, 27'!F1209</f>
        <v>0</v>
      </c>
    </row>
    <row r="63" spans="2:10" x14ac:dyDescent="0.25">
      <c r="B63" s="3" t="s">
        <v>1019</v>
      </c>
      <c r="C63" s="22">
        <f>+'Calle ferrocaril, 27'!D1210</f>
        <v>0</v>
      </c>
      <c r="D63" s="22">
        <f>+'Calle ferrocaril, 27'!E1210</f>
        <v>0</v>
      </c>
      <c r="E63" s="22">
        <f>+'Calle ferrocaril, 27'!F1210</f>
        <v>0</v>
      </c>
    </row>
    <row r="64" spans="2:10" x14ac:dyDescent="0.25">
      <c r="B64" s="3" t="s">
        <v>24</v>
      </c>
      <c r="C64" s="22">
        <f>+'Calle ferrocaril, 27'!D1211</f>
        <v>-33775.899999999965</v>
      </c>
      <c r="D64" s="22">
        <f>+'Calle ferrocaril, 27'!E1211</f>
        <v>0</v>
      </c>
      <c r="E64" s="22">
        <f>+'Calle ferrocaril, 27'!F1211</f>
        <v>0</v>
      </c>
    </row>
    <row r="65" spans="2:10" ht="15.75" thickBot="1" x14ac:dyDescent="0.3">
      <c r="B65" s="16" t="s">
        <v>1036</v>
      </c>
      <c r="C65" s="182">
        <f>SUM(C62:C64)</f>
        <v>48040.100000000035</v>
      </c>
      <c r="D65" s="182">
        <f t="shared" ref="D65:E65" si="5">SUM(D62:D64)</f>
        <v>0</v>
      </c>
      <c r="E65" s="182">
        <f t="shared" si="5"/>
        <v>0</v>
      </c>
      <c r="G65" t="s">
        <v>1102</v>
      </c>
    </row>
    <row r="66" spans="2:10" ht="15.75" thickTop="1" x14ac:dyDescent="0.25"/>
    <row r="67" spans="2:10" x14ac:dyDescent="0.25">
      <c r="B67" s="12" t="s">
        <v>1044</v>
      </c>
      <c r="C67" s="23" t="s">
        <v>427</v>
      </c>
      <c r="D67" s="23" t="s">
        <v>428</v>
      </c>
      <c r="E67" s="23" t="s">
        <v>429</v>
      </c>
      <c r="G67" s="23" t="s">
        <v>1110</v>
      </c>
      <c r="H67" s="185" t="s">
        <v>427</v>
      </c>
      <c r="I67" s="185" t="s">
        <v>428</v>
      </c>
      <c r="J67" s="23" t="s">
        <v>429</v>
      </c>
    </row>
    <row r="68" spans="2:10" x14ac:dyDescent="0.25">
      <c r="B68" s="3" t="s">
        <v>8</v>
      </c>
      <c r="C68" s="22">
        <f>'C. Jorge Juan, 106 (129-20)'!D539</f>
        <v>35489.100000000006</v>
      </c>
      <c r="D68" s="22">
        <f>'C. Jorge Juan, 106 (129-20)'!E539</f>
        <v>0</v>
      </c>
      <c r="E68" s="22">
        <f>'C. Jorge Juan, 106 (129-20)'!F539</f>
        <v>0</v>
      </c>
    </row>
    <row r="69" spans="2:10" x14ac:dyDescent="0.25">
      <c r="B69" s="3" t="s">
        <v>1019</v>
      </c>
      <c r="C69" s="22">
        <f>'C. Jorge Juan, 106 (129-20)'!D540</f>
        <v>0</v>
      </c>
      <c r="D69" s="22">
        <f>'C. Jorge Juan, 106 (129-20)'!E540</f>
        <v>0</v>
      </c>
      <c r="E69" s="22">
        <f>'C. Jorge Juan, 106 (129-20)'!F540</f>
        <v>0</v>
      </c>
    </row>
    <row r="70" spans="2:10" x14ac:dyDescent="0.25">
      <c r="B70" s="3" t="s">
        <v>24</v>
      </c>
      <c r="C70" s="22">
        <f>'C. Jorge Juan, 106 (129-20)'!D541</f>
        <v>-17567.969999999899</v>
      </c>
      <c r="D70" s="22">
        <f>'C. Jorge Juan, 106 (129-20)'!E541</f>
        <v>0</v>
      </c>
      <c r="E70" s="22">
        <f>'C. Jorge Juan, 106 (129-20)'!F541</f>
        <v>0</v>
      </c>
    </row>
    <row r="71" spans="2:10" ht="15.75" thickBot="1" x14ac:dyDescent="0.3">
      <c r="B71" s="16" t="s">
        <v>1036</v>
      </c>
      <c r="C71" s="182">
        <f>SUM(C68:C70)</f>
        <v>17921.130000000107</v>
      </c>
      <c r="D71" s="182">
        <f t="shared" ref="D71:E71" si="6">SUM(D68:D70)</f>
        <v>0</v>
      </c>
      <c r="E71" s="182">
        <f t="shared" si="6"/>
        <v>0</v>
      </c>
      <c r="G71" t="s">
        <v>1102</v>
      </c>
    </row>
    <row r="72" spans="2:10" ht="15.75" thickTop="1" x14ac:dyDescent="0.25"/>
    <row r="73" spans="2:10" x14ac:dyDescent="0.25">
      <c r="B73" s="12" t="s">
        <v>1045</v>
      </c>
      <c r="C73" s="23" t="s">
        <v>427</v>
      </c>
      <c r="D73" s="23" t="s">
        <v>428</v>
      </c>
      <c r="E73" s="23" t="s">
        <v>429</v>
      </c>
      <c r="G73" s="23" t="s">
        <v>1110</v>
      </c>
      <c r="H73" s="185" t="s">
        <v>427</v>
      </c>
      <c r="I73" s="185" t="s">
        <v>428</v>
      </c>
      <c r="J73" s="23" t="s">
        <v>429</v>
      </c>
    </row>
    <row r="74" spans="2:10" x14ac:dyDescent="0.25">
      <c r="B74" s="3" t="s">
        <v>8</v>
      </c>
      <c r="C74" s="22">
        <f>+'C. Jorge Juan, 106 (023-21)'!D86</f>
        <v>1825.6</v>
      </c>
      <c r="D74" s="22">
        <f>+'C. Jorge Juan, 106 (023-21)'!E86</f>
        <v>0</v>
      </c>
      <c r="E74" s="22">
        <f>+'C. Jorge Juan, 106 (023-21)'!F86</f>
        <v>0</v>
      </c>
    </row>
    <row r="75" spans="2:10" x14ac:dyDescent="0.25">
      <c r="B75" s="3" t="s">
        <v>1019</v>
      </c>
      <c r="C75" s="22">
        <f>+'C. Jorge Juan, 106 (023-21)'!D87</f>
        <v>0</v>
      </c>
      <c r="D75" s="22">
        <f>+'C. Jorge Juan, 106 (023-21)'!E87</f>
        <v>0</v>
      </c>
      <c r="E75" s="22">
        <f>+'C. Jorge Juan, 106 (023-21)'!F87</f>
        <v>0</v>
      </c>
    </row>
    <row r="76" spans="2:10" x14ac:dyDescent="0.25">
      <c r="B76" s="3" t="s">
        <v>24</v>
      </c>
      <c r="C76" s="22">
        <f>+'C. Jorge Juan, 106 (023-21)'!D88</f>
        <v>-224.91</v>
      </c>
      <c r="D76" s="22">
        <f>+'C. Jorge Juan, 106 (023-21)'!E88</f>
        <v>0</v>
      </c>
      <c r="E76" s="22">
        <f>+'C. Jorge Juan, 106 (023-21)'!F88</f>
        <v>0</v>
      </c>
    </row>
    <row r="77" spans="2:10" ht="15.75" thickBot="1" x14ac:dyDescent="0.3">
      <c r="B77" s="16" t="s">
        <v>1036</v>
      </c>
      <c r="C77" s="182">
        <f>SUM(C74:C76)</f>
        <v>1600.6899999999998</v>
      </c>
      <c r="D77" s="182">
        <f t="shared" ref="D77:E77" si="7">SUM(D74:D76)</f>
        <v>0</v>
      </c>
      <c r="E77" s="182">
        <f t="shared" si="7"/>
        <v>0</v>
      </c>
      <c r="G77" t="s">
        <v>1102</v>
      </c>
    </row>
    <row r="78" spans="2:10" ht="15.75" thickTop="1" x14ac:dyDescent="0.25"/>
    <row r="79" spans="2:10" x14ac:dyDescent="0.25">
      <c r="B79" s="12" t="s">
        <v>1046</v>
      </c>
      <c r="C79" s="23" t="s">
        <v>427</v>
      </c>
      <c r="D79" s="23" t="s">
        <v>428</v>
      </c>
      <c r="E79" s="23" t="s">
        <v>429</v>
      </c>
      <c r="G79" s="23" t="s">
        <v>1110</v>
      </c>
      <c r="H79" s="185" t="s">
        <v>427</v>
      </c>
      <c r="I79" s="185" t="s">
        <v>428</v>
      </c>
      <c r="J79" s="23" t="s">
        <v>429</v>
      </c>
    </row>
    <row r="80" spans="2:10" x14ac:dyDescent="0.25">
      <c r="B80" s="3" t="s">
        <v>8</v>
      </c>
      <c r="C80" s="22">
        <f>+'Camino Ancho, 41'!D846</f>
        <v>52539.94</v>
      </c>
      <c r="D80" s="22">
        <f>+'Camino Ancho, 41'!E846</f>
        <v>0</v>
      </c>
      <c r="E80" s="22">
        <f>+'Camino Ancho, 41'!F846</f>
        <v>0</v>
      </c>
    </row>
    <row r="81" spans="2:10" x14ac:dyDescent="0.25">
      <c r="B81" s="3" t="s">
        <v>1019</v>
      </c>
      <c r="C81" s="22">
        <f>+'Camino Ancho, 41'!D847</f>
        <v>0</v>
      </c>
      <c r="D81" s="22">
        <f>+'Camino Ancho, 41'!E847</f>
        <v>0</v>
      </c>
      <c r="E81" s="22">
        <f>+'Camino Ancho, 41'!F847</f>
        <v>0</v>
      </c>
    </row>
    <row r="82" spans="2:10" x14ac:dyDescent="0.25">
      <c r="B82" s="3" t="s">
        <v>24</v>
      </c>
      <c r="C82" s="22">
        <f>+'Camino Ancho, 41'!D848</f>
        <v>-24886.019999999982</v>
      </c>
      <c r="D82" s="22">
        <f>+'Camino Ancho, 41'!E848</f>
        <v>0</v>
      </c>
      <c r="E82" s="22">
        <f>+'Camino Ancho, 41'!F848</f>
        <v>-399.60000000000008</v>
      </c>
    </row>
    <row r="83" spans="2:10" ht="15.75" thickBot="1" x14ac:dyDescent="0.3">
      <c r="B83" s="16" t="s">
        <v>1036</v>
      </c>
      <c r="C83" s="182">
        <f>SUM(C80:C82)</f>
        <v>27653.92000000002</v>
      </c>
      <c r="D83" s="182">
        <f t="shared" ref="D83:E83" si="8">SUM(D80:D82)</f>
        <v>0</v>
      </c>
      <c r="E83" s="182">
        <f t="shared" si="8"/>
        <v>-399.60000000000008</v>
      </c>
      <c r="G83" t="s">
        <v>1102</v>
      </c>
    </row>
    <row r="84" spans="2:10" ht="15.75" thickTop="1" x14ac:dyDescent="0.25"/>
    <row r="85" spans="2:10" x14ac:dyDescent="0.25">
      <c r="B85" s="12" t="s">
        <v>1047</v>
      </c>
      <c r="C85" s="23" t="s">
        <v>427</v>
      </c>
      <c r="D85" s="23" t="s">
        <v>428</v>
      </c>
      <c r="E85" s="23" t="s">
        <v>429</v>
      </c>
      <c r="G85" s="23" t="s">
        <v>1110</v>
      </c>
      <c r="H85" s="185" t="s">
        <v>427</v>
      </c>
      <c r="I85" s="185" t="s">
        <v>428</v>
      </c>
      <c r="J85" s="23" t="s">
        <v>429</v>
      </c>
    </row>
    <row r="86" spans="2:10" x14ac:dyDescent="0.25">
      <c r="B86" s="3" t="s">
        <v>8</v>
      </c>
      <c r="C86" s="22">
        <f>+'Paseo de los Lagos, 13'!D1554</f>
        <v>83001.5</v>
      </c>
      <c r="D86" s="22">
        <f>+'Paseo de los Lagos, 13'!E1554</f>
        <v>0</v>
      </c>
      <c r="E86" s="22">
        <f>+'Paseo de los Lagos, 13'!F1554</f>
        <v>0</v>
      </c>
    </row>
    <row r="87" spans="2:10" x14ac:dyDescent="0.25">
      <c r="B87" s="3" t="s">
        <v>1019</v>
      </c>
      <c r="C87" s="22">
        <f>+'Paseo de los Lagos, 13'!D1555</f>
        <v>0</v>
      </c>
      <c r="D87" s="22">
        <f>+'Paseo de los Lagos, 13'!E1555</f>
        <v>0</v>
      </c>
      <c r="E87" s="22">
        <f>+'Paseo de los Lagos, 13'!F1555</f>
        <v>0</v>
      </c>
    </row>
    <row r="88" spans="2:10" x14ac:dyDescent="0.25">
      <c r="B88" s="3" t="s">
        <v>24</v>
      </c>
      <c r="C88" s="22">
        <f>+'Paseo de los Lagos, 13'!D1556</f>
        <v>-39645.985000000161</v>
      </c>
      <c r="D88" s="22">
        <f>+'Paseo de los Lagos, 13'!E1556</f>
        <v>0</v>
      </c>
      <c r="E88" s="22">
        <f>+'Paseo de los Lagos, 13'!F1556</f>
        <v>0</v>
      </c>
    </row>
    <row r="89" spans="2:10" ht="15.75" thickBot="1" x14ac:dyDescent="0.3">
      <c r="B89" s="16" t="s">
        <v>1036</v>
      </c>
      <c r="C89" s="182">
        <f>SUM(C86:C88)</f>
        <v>43355.514999999839</v>
      </c>
      <c r="D89" s="182">
        <f t="shared" ref="D89:E89" si="9">SUM(D86:D88)</f>
        <v>0</v>
      </c>
      <c r="E89" s="182">
        <f t="shared" si="9"/>
        <v>0</v>
      </c>
      <c r="G89" t="s">
        <v>1102</v>
      </c>
    </row>
    <row r="90" spans="2:10" ht="15.75" thickTop="1" x14ac:dyDescent="0.25"/>
    <row r="91" spans="2:10" x14ac:dyDescent="0.25">
      <c r="B91" s="12" t="s">
        <v>1048</v>
      </c>
      <c r="C91" s="23" t="s">
        <v>427</v>
      </c>
      <c r="D91" s="23" t="s">
        <v>428</v>
      </c>
      <c r="E91" s="23" t="s">
        <v>429</v>
      </c>
      <c r="G91" s="23" t="s">
        <v>1110</v>
      </c>
      <c r="H91" s="185" t="s">
        <v>427</v>
      </c>
      <c r="I91" s="185" t="s">
        <v>428</v>
      </c>
      <c r="J91" s="23" t="s">
        <v>429</v>
      </c>
    </row>
    <row r="92" spans="2:10" x14ac:dyDescent="0.25">
      <c r="B92" s="3" t="s">
        <v>8</v>
      </c>
      <c r="C92" s="22">
        <v>1205</v>
      </c>
      <c r="D92" s="22">
        <v>0</v>
      </c>
      <c r="E92" s="22">
        <v>0</v>
      </c>
    </row>
    <row r="93" spans="2:10" x14ac:dyDescent="0.25">
      <c r="B93" s="3" t="s">
        <v>1019</v>
      </c>
      <c r="C93" s="22">
        <v>0</v>
      </c>
      <c r="D93" s="22">
        <v>0</v>
      </c>
      <c r="E93" s="22">
        <v>0</v>
      </c>
    </row>
    <row r="94" spans="2:10" x14ac:dyDescent="0.25">
      <c r="B94" s="3" t="s">
        <v>24</v>
      </c>
      <c r="C94" s="22">
        <v>-180.37500000000003</v>
      </c>
      <c r="D94" s="22">
        <v>0</v>
      </c>
      <c r="E94" s="22">
        <v>-336.33</v>
      </c>
    </row>
    <row r="95" spans="2:10" ht="15.75" thickBot="1" x14ac:dyDescent="0.3">
      <c r="B95" s="16" t="s">
        <v>1036</v>
      </c>
      <c r="C95" s="182">
        <v>1024.625</v>
      </c>
      <c r="D95" s="182">
        <v>0</v>
      </c>
      <c r="E95" s="182">
        <v>-336.33</v>
      </c>
      <c r="G95" t="s">
        <v>1102</v>
      </c>
    </row>
    <row r="96" spans="2:10" ht="15.75" thickTop="1" x14ac:dyDescent="0.25"/>
    <row r="97" spans="2:10" x14ac:dyDescent="0.25">
      <c r="B97" s="12" t="s">
        <v>1049</v>
      </c>
      <c r="C97" s="23" t="s">
        <v>427</v>
      </c>
      <c r="D97" s="23" t="s">
        <v>428</v>
      </c>
      <c r="E97" s="23" t="s">
        <v>429</v>
      </c>
      <c r="G97" s="23" t="s">
        <v>1110</v>
      </c>
      <c r="H97" s="185" t="s">
        <v>427</v>
      </c>
      <c r="I97" s="185" t="s">
        <v>428</v>
      </c>
      <c r="J97" s="23" t="s">
        <v>429</v>
      </c>
    </row>
    <row r="98" spans="2:10" x14ac:dyDescent="0.25">
      <c r="B98" s="3" t="s">
        <v>8</v>
      </c>
      <c r="C98" s="22">
        <v>2408</v>
      </c>
      <c r="D98" s="22">
        <v>0</v>
      </c>
      <c r="E98" s="22">
        <v>0</v>
      </c>
    </row>
    <row r="99" spans="2:10" x14ac:dyDescent="0.25">
      <c r="B99" s="3" t="s">
        <v>1019</v>
      </c>
      <c r="C99" s="22">
        <v>0</v>
      </c>
      <c r="D99" s="22">
        <v>0</v>
      </c>
      <c r="E99" s="22">
        <v>0</v>
      </c>
    </row>
    <row r="100" spans="2:10" x14ac:dyDescent="0.25">
      <c r="B100" s="3" t="s">
        <v>24</v>
      </c>
      <c r="C100" s="22">
        <v>-1092</v>
      </c>
      <c r="D100" s="22">
        <v>0</v>
      </c>
      <c r="E100" s="22">
        <v>0</v>
      </c>
    </row>
    <row r="101" spans="2:10" ht="15.75" thickBot="1" x14ac:dyDescent="0.3">
      <c r="B101" s="16" t="s">
        <v>1036</v>
      </c>
      <c r="C101" s="182">
        <v>1316</v>
      </c>
      <c r="D101" s="182">
        <v>0</v>
      </c>
      <c r="E101" s="182">
        <v>0</v>
      </c>
      <c r="G101" t="s">
        <v>1102</v>
      </c>
    </row>
    <row r="102" spans="2:10" ht="15.75" thickTop="1" x14ac:dyDescent="0.25"/>
    <row r="103" spans="2:10" x14ac:dyDescent="0.25">
      <c r="B103" s="12" t="s">
        <v>1050</v>
      </c>
      <c r="C103" s="23" t="s">
        <v>427</v>
      </c>
      <c r="D103" s="23" t="s">
        <v>428</v>
      </c>
      <c r="E103" s="23" t="s">
        <v>429</v>
      </c>
      <c r="G103" s="23" t="s">
        <v>1110</v>
      </c>
      <c r="H103" s="185" t="s">
        <v>427</v>
      </c>
      <c r="I103" s="185" t="s">
        <v>428</v>
      </c>
      <c r="J103" s="23" t="s">
        <v>429</v>
      </c>
    </row>
    <row r="104" spans="2:10" x14ac:dyDescent="0.25">
      <c r="B104" s="3" t="s">
        <v>8</v>
      </c>
      <c r="C104" s="22">
        <f>+'Camino alto 76'!D682</f>
        <v>36204</v>
      </c>
      <c r="D104" s="22">
        <f>+'Camino alto 76'!E682</f>
        <v>0</v>
      </c>
      <c r="E104" s="22">
        <f>+'Camino alto 76'!F682</f>
        <v>0</v>
      </c>
    </row>
    <row r="105" spans="2:10" x14ac:dyDescent="0.25">
      <c r="B105" s="3" t="s">
        <v>1019</v>
      </c>
      <c r="C105" s="22">
        <f>+'Camino alto 76'!D683</f>
        <v>0</v>
      </c>
      <c r="D105" s="22">
        <f>+'Camino alto 76'!E683</f>
        <v>0</v>
      </c>
      <c r="E105" s="22">
        <f>+'Camino alto 76'!F683</f>
        <v>0</v>
      </c>
    </row>
    <row r="106" spans="2:10" x14ac:dyDescent="0.25">
      <c r="B106" s="3" t="s">
        <v>24</v>
      </c>
      <c r="C106" s="22">
        <f>+'Camino alto 76'!D684</f>
        <v>-16680.200000000008</v>
      </c>
      <c r="D106" s="22">
        <f>+'Camino alto 76'!E684</f>
        <v>0</v>
      </c>
      <c r="E106" s="22">
        <f>+'Camino alto 76'!F684</f>
        <v>0</v>
      </c>
    </row>
    <row r="107" spans="2:10" ht="15.75" thickBot="1" x14ac:dyDescent="0.3">
      <c r="B107" s="16" t="s">
        <v>1036</v>
      </c>
      <c r="C107" s="182">
        <f>SUM(C104:C106)</f>
        <v>19523.799999999992</v>
      </c>
      <c r="D107" s="182">
        <f t="shared" ref="D107:E107" si="10">SUM(D104:D106)</f>
        <v>0</v>
      </c>
      <c r="E107" s="182">
        <f t="shared" si="10"/>
        <v>0</v>
      </c>
      <c r="G107" t="s">
        <v>1102</v>
      </c>
    </row>
    <row r="108" spans="2:10" ht="15.75" thickTop="1" x14ac:dyDescent="0.25"/>
    <row r="109" spans="2:10" x14ac:dyDescent="0.25">
      <c r="B109" s="12" t="s">
        <v>1051</v>
      </c>
      <c r="C109" s="23" t="s">
        <v>427</v>
      </c>
      <c r="D109" s="23" t="s">
        <v>428</v>
      </c>
      <c r="E109" s="23" t="s">
        <v>429</v>
      </c>
      <c r="G109" s="23" t="s">
        <v>1110</v>
      </c>
      <c r="H109" s="185" t="s">
        <v>427</v>
      </c>
      <c r="I109" s="185" t="s">
        <v>428</v>
      </c>
      <c r="J109" s="23" t="s">
        <v>429</v>
      </c>
    </row>
    <row r="110" spans="2:10" x14ac:dyDescent="0.25">
      <c r="B110" s="3" t="s">
        <v>8</v>
      </c>
      <c r="C110" s="22">
        <v>8655</v>
      </c>
      <c r="D110" s="22">
        <v>0</v>
      </c>
      <c r="E110" s="22">
        <v>0</v>
      </c>
    </row>
    <row r="111" spans="2:10" x14ac:dyDescent="0.25">
      <c r="B111" s="3" t="s">
        <v>1019</v>
      </c>
      <c r="C111" s="22">
        <v>0</v>
      </c>
      <c r="D111" s="22">
        <v>0</v>
      </c>
      <c r="E111" s="22">
        <v>0</v>
      </c>
    </row>
    <row r="112" spans="2:10" x14ac:dyDescent="0.25">
      <c r="B112" s="3" t="s">
        <v>24</v>
      </c>
      <c r="C112" s="22">
        <v>0</v>
      </c>
      <c r="D112" s="22">
        <v>0</v>
      </c>
      <c r="E112" s="22">
        <v>-4357.6099999999997</v>
      </c>
    </row>
    <row r="113" spans="2:10" ht="15.75" thickBot="1" x14ac:dyDescent="0.3">
      <c r="B113" s="16" t="s">
        <v>1036</v>
      </c>
      <c r="C113" s="182">
        <v>8655</v>
      </c>
      <c r="D113" s="182">
        <v>0</v>
      </c>
      <c r="E113" s="182">
        <v>-4357.6099999999997</v>
      </c>
      <c r="G113" t="s">
        <v>1102</v>
      </c>
    </row>
    <row r="114" spans="2:10" ht="15.75" thickTop="1" x14ac:dyDescent="0.25"/>
    <row r="115" spans="2:10" x14ac:dyDescent="0.25">
      <c r="B115" s="12" t="s">
        <v>830</v>
      </c>
      <c r="C115" s="23" t="s">
        <v>427</v>
      </c>
      <c r="D115" s="23" t="s">
        <v>428</v>
      </c>
      <c r="E115" s="23" t="s">
        <v>429</v>
      </c>
      <c r="G115" s="23" t="s">
        <v>1110</v>
      </c>
      <c r="H115" s="185" t="s">
        <v>427</v>
      </c>
      <c r="I115" s="185" t="s">
        <v>428</v>
      </c>
      <c r="J115" s="23" t="s">
        <v>429</v>
      </c>
    </row>
    <row r="116" spans="2:10" x14ac:dyDescent="0.25">
      <c r="B116" s="3" t="s">
        <v>8</v>
      </c>
      <c r="C116" s="22">
        <v>14391</v>
      </c>
      <c r="D116" s="22">
        <v>0</v>
      </c>
      <c r="E116" s="22">
        <v>0</v>
      </c>
    </row>
    <row r="117" spans="2:10" x14ac:dyDescent="0.25">
      <c r="B117" s="3" t="s">
        <v>1019</v>
      </c>
      <c r="C117" s="22">
        <v>-1330</v>
      </c>
      <c r="D117" s="22">
        <v>0</v>
      </c>
      <c r="E117" s="22">
        <v>-303.8</v>
      </c>
    </row>
    <row r="118" spans="2:10" x14ac:dyDescent="0.25">
      <c r="B118" s="3" t="s">
        <v>24</v>
      </c>
      <c r="C118" s="22">
        <v>-6526.33</v>
      </c>
      <c r="D118" s="22">
        <v>-2482.2500000000009</v>
      </c>
      <c r="E118" s="22">
        <v>-2247.7500000000005</v>
      </c>
    </row>
    <row r="119" spans="2:10" ht="15.75" thickBot="1" x14ac:dyDescent="0.3">
      <c r="B119" s="16" t="s">
        <v>1036</v>
      </c>
      <c r="C119" s="182">
        <v>6534.67</v>
      </c>
      <c r="D119" s="182">
        <v>-2482.2500000000009</v>
      </c>
      <c r="E119" s="182">
        <v>-2551.5500000000006</v>
      </c>
      <c r="G119" t="s">
        <v>1103</v>
      </c>
      <c r="I119" s="186">
        <f>-D119</f>
        <v>2482.2500000000009</v>
      </c>
    </row>
    <row r="120" spans="2:10" ht="15.75" thickTop="1" x14ac:dyDescent="0.25"/>
    <row r="121" spans="2:10" x14ac:dyDescent="0.25">
      <c r="B121" s="12" t="s">
        <v>1052</v>
      </c>
      <c r="C121" s="23" t="s">
        <v>427</v>
      </c>
      <c r="D121" s="23" t="s">
        <v>428</v>
      </c>
      <c r="E121" s="23" t="s">
        <v>429</v>
      </c>
      <c r="G121" s="23" t="s">
        <v>1110</v>
      </c>
      <c r="H121" s="185" t="s">
        <v>427</v>
      </c>
      <c r="I121" s="185" t="s">
        <v>428</v>
      </c>
      <c r="J121" s="23" t="s">
        <v>429</v>
      </c>
    </row>
    <row r="122" spans="2:10" x14ac:dyDescent="0.25">
      <c r="B122" s="3" t="s">
        <v>8</v>
      </c>
      <c r="C122" s="22">
        <v>10285.799999999999</v>
      </c>
      <c r="D122" s="22">
        <v>0</v>
      </c>
      <c r="E122" s="22">
        <v>0</v>
      </c>
    </row>
    <row r="123" spans="2:10" x14ac:dyDescent="0.25">
      <c r="B123" s="3" t="s">
        <v>1019</v>
      </c>
      <c r="C123" s="22">
        <v>0</v>
      </c>
      <c r="D123" s="22">
        <v>0</v>
      </c>
      <c r="E123" s="22">
        <v>0</v>
      </c>
    </row>
    <row r="124" spans="2:10" x14ac:dyDescent="0.25">
      <c r="B124" s="3" t="s">
        <v>24</v>
      </c>
      <c r="C124" s="22">
        <v>-1810.3500000000006</v>
      </c>
      <c r="D124" s="22">
        <v>-2221.7600000000011</v>
      </c>
      <c r="E124" s="22">
        <v>-725.95999999999992</v>
      </c>
    </row>
    <row r="125" spans="2:10" ht="15.75" thickBot="1" x14ac:dyDescent="0.3">
      <c r="B125" s="16" t="s">
        <v>1036</v>
      </c>
      <c r="C125" s="182">
        <v>8475.4499999999989</v>
      </c>
      <c r="D125" s="182">
        <v>-2221.7600000000011</v>
      </c>
      <c r="E125" s="182">
        <v>-725.95999999999992</v>
      </c>
      <c r="G125" t="s">
        <v>1103</v>
      </c>
      <c r="I125" s="186">
        <f>-D125</f>
        <v>2221.7600000000011</v>
      </c>
    </row>
    <row r="126" spans="2:10" ht="15.75" thickTop="1" x14ac:dyDescent="0.25"/>
    <row r="127" spans="2:10" x14ac:dyDescent="0.25">
      <c r="B127" s="12" t="s">
        <v>1053</v>
      </c>
      <c r="C127" s="23" t="s">
        <v>427</v>
      </c>
      <c r="D127" s="23" t="s">
        <v>428</v>
      </c>
      <c r="E127" s="23" t="s">
        <v>429</v>
      </c>
      <c r="G127" s="23" t="s">
        <v>1110</v>
      </c>
      <c r="H127" s="185" t="s">
        <v>427</v>
      </c>
      <c r="I127" s="185" t="s">
        <v>428</v>
      </c>
      <c r="J127" s="23" t="s">
        <v>429</v>
      </c>
    </row>
    <row r="128" spans="2:10" x14ac:dyDescent="0.25">
      <c r="B128" s="3" t="s">
        <v>8</v>
      </c>
      <c r="C128" s="22">
        <v>285</v>
      </c>
      <c r="D128" s="22">
        <v>0</v>
      </c>
      <c r="E128" s="22">
        <v>0</v>
      </c>
    </row>
    <row r="129" spans="2:10" x14ac:dyDescent="0.25">
      <c r="B129" s="3" t="s">
        <v>1019</v>
      </c>
      <c r="C129" s="22">
        <v>0</v>
      </c>
      <c r="D129" s="22">
        <v>0</v>
      </c>
      <c r="E129" s="22">
        <v>0</v>
      </c>
    </row>
    <row r="130" spans="2:10" x14ac:dyDescent="0.25">
      <c r="B130" s="3" t="s">
        <v>24</v>
      </c>
      <c r="C130" s="22">
        <v>0</v>
      </c>
      <c r="D130" s="22">
        <v>0</v>
      </c>
      <c r="E130" s="22">
        <v>-158.27000000000001</v>
      </c>
    </row>
    <row r="131" spans="2:10" ht="15.75" thickBot="1" x14ac:dyDescent="0.3">
      <c r="B131" s="16" t="s">
        <v>1036</v>
      </c>
      <c r="C131" s="182">
        <v>285</v>
      </c>
      <c r="D131" s="182">
        <v>0</v>
      </c>
      <c r="E131" s="182">
        <v>-158.27000000000001</v>
      </c>
      <c r="G131" t="s">
        <v>1102</v>
      </c>
    </row>
    <row r="132" spans="2:10" ht="15.75" thickTop="1" x14ac:dyDescent="0.25"/>
    <row r="133" spans="2:10" x14ac:dyDescent="0.25">
      <c r="B133" s="12" t="s">
        <v>1054</v>
      </c>
      <c r="C133" s="23" t="s">
        <v>427</v>
      </c>
      <c r="D133" s="23" t="s">
        <v>428</v>
      </c>
      <c r="E133" s="23" t="s">
        <v>429</v>
      </c>
      <c r="G133" s="23" t="s">
        <v>1110</v>
      </c>
      <c r="H133" s="185" t="s">
        <v>427</v>
      </c>
      <c r="I133" s="185" t="s">
        <v>428</v>
      </c>
      <c r="J133" s="23" t="s">
        <v>429</v>
      </c>
    </row>
    <row r="134" spans="2:10" x14ac:dyDescent="0.25">
      <c r="B134" s="3" t="s">
        <v>8</v>
      </c>
      <c r="C134" s="22">
        <v>280</v>
      </c>
      <c r="D134" s="22">
        <v>0</v>
      </c>
      <c r="E134" s="22">
        <v>0</v>
      </c>
    </row>
    <row r="135" spans="2:10" x14ac:dyDescent="0.25">
      <c r="B135" s="3" t="s">
        <v>1019</v>
      </c>
      <c r="C135" s="22">
        <v>0</v>
      </c>
      <c r="D135" s="22">
        <v>0</v>
      </c>
      <c r="E135" s="22">
        <v>0</v>
      </c>
    </row>
    <row r="136" spans="2:10" x14ac:dyDescent="0.25">
      <c r="B136" s="3" t="s">
        <v>24</v>
      </c>
      <c r="C136" s="22">
        <v>-130</v>
      </c>
      <c r="D136" s="22">
        <v>0</v>
      </c>
      <c r="E136" s="22">
        <v>0</v>
      </c>
    </row>
    <row r="137" spans="2:10" ht="15.75" thickBot="1" x14ac:dyDescent="0.3">
      <c r="B137" s="16" t="s">
        <v>1036</v>
      </c>
      <c r="C137" s="182">
        <v>150</v>
      </c>
      <c r="D137" s="182">
        <v>0</v>
      </c>
      <c r="E137" s="182">
        <v>0</v>
      </c>
      <c r="G137" t="s">
        <v>1102</v>
      </c>
    </row>
    <row r="138" spans="2:10" ht="15.75" thickTop="1" x14ac:dyDescent="0.25"/>
    <row r="139" spans="2:10" x14ac:dyDescent="0.25">
      <c r="B139" s="12" t="s">
        <v>1055</v>
      </c>
      <c r="C139" s="23" t="s">
        <v>427</v>
      </c>
      <c r="D139" s="23" t="s">
        <v>428</v>
      </c>
      <c r="E139" s="23" t="s">
        <v>429</v>
      </c>
      <c r="G139" s="23" t="s">
        <v>1110</v>
      </c>
      <c r="H139" s="185" t="s">
        <v>427</v>
      </c>
      <c r="I139" s="185" t="s">
        <v>428</v>
      </c>
      <c r="J139" s="23" t="s">
        <v>429</v>
      </c>
    </row>
    <row r="140" spans="2:10" x14ac:dyDescent="0.25">
      <c r="B140" s="3" t="s">
        <v>8</v>
      </c>
      <c r="C140" s="22">
        <v>640</v>
      </c>
      <c r="D140" s="22">
        <v>0</v>
      </c>
      <c r="E140" s="22">
        <v>0</v>
      </c>
    </row>
    <row r="141" spans="2:10" x14ac:dyDescent="0.25">
      <c r="B141" s="3" t="s">
        <v>1019</v>
      </c>
      <c r="C141" s="22">
        <v>0</v>
      </c>
      <c r="D141" s="22">
        <v>0</v>
      </c>
      <c r="E141" s="22">
        <v>0</v>
      </c>
    </row>
    <row r="142" spans="2:10" x14ac:dyDescent="0.25">
      <c r="B142" s="3" t="s">
        <v>24</v>
      </c>
      <c r="C142" s="22">
        <v>-260</v>
      </c>
      <c r="D142" s="22">
        <v>0</v>
      </c>
      <c r="E142" s="22">
        <v>0</v>
      </c>
    </row>
    <row r="143" spans="2:10" ht="15.75" thickBot="1" x14ac:dyDescent="0.3">
      <c r="B143" s="16" t="s">
        <v>1036</v>
      </c>
      <c r="C143" s="182">
        <v>380</v>
      </c>
      <c r="D143" s="182">
        <v>0</v>
      </c>
      <c r="E143" s="182">
        <v>0</v>
      </c>
      <c r="G143" t="s">
        <v>1102</v>
      </c>
    </row>
    <row r="144" spans="2:10" ht="15.75" thickTop="1" x14ac:dyDescent="0.25"/>
    <row r="145" spans="2:10" x14ac:dyDescent="0.25">
      <c r="B145" s="12" t="s">
        <v>1056</v>
      </c>
      <c r="C145" s="23" t="s">
        <v>427</v>
      </c>
      <c r="D145" s="23" t="s">
        <v>428</v>
      </c>
      <c r="E145" s="23" t="s">
        <v>429</v>
      </c>
      <c r="G145" s="23" t="s">
        <v>1110</v>
      </c>
      <c r="H145" s="185" t="s">
        <v>427</v>
      </c>
      <c r="I145" s="185" t="s">
        <v>428</v>
      </c>
      <c r="J145" s="23" t="s">
        <v>429</v>
      </c>
    </row>
    <row r="146" spans="2:10" x14ac:dyDescent="0.25">
      <c r="B146" s="3" t="s">
        <v>8</v>
      </c>
      <c r="C146" s="22">
        <v>630</v>
      </c>
      <c r="D146" s="22">
        <v>0</v>
      </c>
      <c r="E146" s="22">
        <v>0</v>
      </c>
    </row>
    <row r="147" spans="2:10" x14ac:dyDescent="0.25">
      <c r="B147" s="3" t="s">
        <v>1019</v>
      </c>
      <c r="C147" s="22">
        <v>0</v>
      </c>
      <c r="D147" s="22">
        <v>0</v>
      </c>
      <c r="E147" s="22">
        <v>0</v>
      </c>
    </row>
    <row r="148" spans="2:10" x14ac:dyDescent="0.25">
      <c r="B148" s="3" t="s">
        <v>24</v>
      </c>
      <c r="C148" s="22">
        <v>0</v>
      </c>
      <c r="D148" s="22">
        <v>0</v>
      </c>
      <c r="E148" s="22">
        <v>-227.54999999999998</v>
      </c>
    </row>
    <row r="149" spans="2:10" ht="15.75" thickBot="1" x14ac:dyDescent="0.3">
      <c r="B149" s="16" t="s">
        <v>1036</v>
      </c>
      <c r="C149" s="182">
        <v>630</v>
      </c>
      <c r="D149" s="182">
        <v>0</v>
      </c>
      <c r="E149" s="182">
        <v>-227.54999999999998</v>
      </c>
      <c r="G149" t="s">
        <v>1102</v>
      </c>
    </row>
    <row r="150" spans="2:10" ht="15.75" thickTop="1" x14ac:dyDescent="0.25"/>
    <row r="151" spans="2:10" x14ac:dyDescent="0.25">
      <c r="B151" s="12" t="s">
        <v>1057</v>
      </c>
      <c r="C151" s="23" t="s">
        <v>427</v>
      </c>
      <c r="D151" s="23" t="s">
        <v>428</v>
      </c>
      <c r="E151" s="23" t="s">
        <v>429</v>
      </c>
      <c r="G151" s="23" t="s">
        <v>1110</v>
      </c>
      <c r="H151" s="185" t="s">
        <v>427</v>
      </c>
      <c r="I151" s="185" t="s">
        <v>428</v>
      </c>
      <c r="J151" s="23" t="s">
        <v>429</v>
      </c>
    </row>
    <row r="152" spans="2:10" x14ac:dyDescent="0.25">
      <c r="B152" s="3" t="s">
        <v>8</v>
      </c>
      <c r="C152" s="22">
        <v>336</v>
      </c>
      <c r="D152" s="22">
        <v>0</v>
      </c>
      <c r="E152" s="22">
        <v>0</v>
      </c>
    </row>
    <row r="153" spans="2:10" x14ac:dyDescent="0.25">
      <c r="B153" s="3" t="s">
        <v>1019</v>
      </c>
      <c r="C153" s="22">
        <v>0</v>
      </c>
      <c r="D153" s="22">
        <v>0</v>
      </c>
      <c r="E153" s="22">
        <v>0</v>
      </c>
    </row>
    <row r="154" spans="2:10" x14ac:dyDescent="0.25">
      <c r="B154" s="3" t="s">
        <v>24</v>
      </c>
      <c r="C154" s="22">
        <v>-156</v>
      </c>
      <c r="D154" s="22">
        <v>0</v>
      </c>
      <c r="E154" s="22">
        <v>0</v>
      </c>
    </row>
    <row r="155" spans="2:10" ht="15.75" thickBot="1" x14ac:dyDescent="0.3">
      <c r="B155" s="16" t="s">
        <v>1036</v>
      </c>
      <c r="C155" s="182">
        <v>180</v>
      </c>
      <c r="D155" s="182">
        <v>0</v>
      </c>
      <c r="E155" s="182">
        <v>0</v>
      </c>
      <c r="G155" t="s">
        <v>1102</v>
      </c>
    </row>
    <row r="156" spans="2:10" ht="15.75" thickTop="1" x14ac:dyDescent="0.25"/>
    <row r="157" spans="2:10" x14ac:dyDescent="0.25">
      <c r="B157" s="12" t="s">
        <v>1058</v>
      </c>
      <c r="C157" s="23" t="s">
        <v>427</v>
      </c>
      <c r="D157" s="23" t="s">
        <v>428</v>
      </c>
      <c r="E157" s="23" t="s">
        <v>429</v>
      </c>
      <c r="G157" s="23" t="s">
        <v>1110</v>
      </c>
      <c r="H157" s="185" t="s">
        <v>427</v>
      </c>
      <c r="I157" s="185" t="s">
        <v>428</v>
      </c>
      <c r="J157" s="23" t="s">
        <v>429</v>
      </c>
    </row>
    <row r="158" spans="2:10" x14ac:dyDescent="0.25">
      <c r="B158" s="3" t="s">
        <v>8</v>
      </c>
      <c r="C158" s="22">
        <f>+'C. Principe de vergara, 31'!D478</f>
        <v>24115</v>
      </c>
      <c r="D158" s="22">
        <f>+'C. Principe de vergara, 31'!E478</f>
        <v>0</v>
      </c>
      <c r="E158" s="22">
        <f>+'C. Principe de vergara, 31'!F478</f>
        <v>0</v>
      </c>
    </row>
    <row r="159" spans="2:10" x14ac:dyDescent="0.25">
      <c r="B159" s="3" t="s">
        <v>1019</v>
      </c>
      <c r="C159" s="22">
        <f>+'C. Principe de vergara, 31'!D479</f>
        <v>0</v>
      </c>
      <c r="D159" s="22">
        <f>+'C. Principe de vergara, 31'!E479</f>
        <v>0</v>
      </c>
      <c r="E159" s="22">
        <f>+'C. Principe de vergara, 31'!F479</f>
        <v>0</v>
      </c>
    </row>
    <row r="160" spans="2:10" x14ac:dyDescent="0.25">
      <c r="B160" s="3" t="s">
        <v>24</v>
      </c>
      <c r="C160" s="22">
        <f>+'C. Principe de vergara, 31'!D480</f>
        <v>-10474.75</v>
      </c>
      <c r="D160" s="22">
        <f>+'C. Principe de vergara, 31'!E480</f>
        <v>0</v>
      </c>
      <c r="E160" s="22">
        <f>+'C. Principe de vergara, 31'!F480</f>
        <v>0</v>
      </c>
    </row>
    <row r="161" spans="2:10" ht="15.75" thickBot="1" x14ac:dyDescent="0.3">
      <c r="B161" s="16" t="s">
        <v>1036</v>
      </c>
      <c r="C161" s="182">
        <f>SUM(C158:C160)</f>
        <v>13640.25</v>
      </c>
      <c r="D161" s="182">
        <f t="shared" ref="D161:E161" si="11">SUM(D158:D160)</f>
        <v>0</v>
      </c>
      <c r="E161" s="182">
        <f t="shared" si="11"/>
        <v>0</v>
      </c>
      <c r="G161" t="s">
        <v>1102</v>
      </c>
    </row>
    <row r="162" spans="2:10" ht="15.75" thickTop="1" x14ac:dyDescent="0.25"/>
    <row r="163" spans="2:10" x14ac:dyDescent="0.25">
      <c r="B163" s="12" t="s">
        <v>1059</v>
      </c>
      <c r="C163" s="23" t="s">
        <v>427</v>
      </c>
      <c r="D163" s="23" t="s">
        <v>428</v>
      </c>
      <c r="E163" s="23" t="s">
        <v>429</v>
      </c>
      <c r="G163" s="23" t="s">
        <v>1110</v>
      </c>
      <c r="H163" s="185" t="s">
        <v>427</v>
      </c>
      <c r="I163" s="185" t="s">
        <v>428</v>
      </c>
      <c r="J163" s="23" t="s">
        <v>429</v>
      </c>
    </row>
    <row r="164" spans="2:10" x14ac:dyDescent="0.25">
      <c r="B164" s="3" t="s">
        <v>8</v>
      </c>
      <c r="C164" s="22">
        <v>560</v>
      </c>
      <c r="D164" s="22">
        <v>0</v>
      </c>
      <c r="E164" s="22">
        <v>0</v>
      </c>
    </row>
    <row r="165" spans="2:10" x14ac:dyDescent="0.25">
      <c r="B165" s="3" t="s">
        <v>1019</v>
      </c>
      <c r="C165" s="22">
        <v>0</v>
      </c>
      <c r="D165" s="22">
        <v>0</v>
      </c>
      <c r="E165" s="22">
        <v>0</v>
      </c>
    </row>
    <row r="166" spans="2:10" x14ac:dyDescent="0.25">
      <c r="B166" s="3" t="s">
        <v>24</v>
      </c>
      <c r="C166" s="22">
        <v>-260</v>
      </c>
      <c r="D166" s="22">
        <v>0</v>
      </c>
      <c r="E166" s="22">
        <v>0</v>
      </c>
    </row>
    <row r="167" spans="2:10" ht="15.75" thickBot="1" x14ac:dyDescent="0.3">
      <c r="B167" s="16" t="s">
        <v>1036</v>
      </c>
      <c r="C167" s="182">
        <v>300</v>
      </c>
      <c r="D167" s="182">
        <v>0</v>
      </c>
      <c r="E167" s="182">
        <v>0</v>
      </c>
      <c r="G167" t="s">
        <v>1102</v>
      </c>
    </row>
    <row r="168" spans="2:10" ht="15.75" thickTop="1" x14ac:dyDescent="0.25"/>
    <row r="169" spans="2:10" x14ac:dyDescent="0.25">
      <c r="B169" s="12" t="s">
        <v>1060</v>
      </c>
      <c r="C169" s="23" t="s">
        <v>427</v>
      </c>
      <c r="D169" s="23" t="s">
        <v>428</v>
      </c>
      <c r="E169" s="23" t="s">
        <v>429</v>
      </c>
      <c r="G169" s="23" t="s">
        <v>1110</v>
      </c>
      <c r="H169" s="185" t="s">
        <v>427</v>
      </c>
      <c r="I169" s="185" t="s">
        <v>428</v>
      </c>
      <c r="J169" s="23" t="s">
        <v>429</v>
      </c>
    </row>
    <row r="170" spans="2:10" x14ac:dyDescent="0.25">
      <c r="B170" s="3" t="s">
        <v>8</v>
      </c>
      <c r="C170" s="22">
        <v>720</v>
      </c>
      <c r="D170" s="22">
        <v>0</v>
      </c>
      <c r="E170" s="22">
        <v>0</v>
      </c>
    </row>
    <row r="171" spans="2:10" x14ac:dyDescent="0.25">
      <c r="B171" s="3" t="s">
        <v>1019</v>
      </c>
      <c r="C171" s="22">
        <v>0</v>
      </c>
      <c r="D171" s="22">
        <v>0</v>
      </c>
      <c r="E171" s="22">
        <v>0</v>
      </c>
    </row>
    <row r="172" spans="2:10" x14ac:dyDescent="0.25">
      <c r="B172" s="3" t="s">
        <v>24</v>
      </c>
      <c r="C172" s="22">
        <v>0</v>
      </c>
      <c r="D172" s="22">
        <v>0</v>
      </c>
      <c r="E172" s="22">
        <v>-372.96</v>
      </c>
    </row>
    <row r="173" spans="2:10" ht="15.75" thickBot="1" x14ac:dyDescent="0.3">
      <c r="B173" s="16" t="s">
        <v>1036</v>
      </c>
      <c r="C173" s="182">
        <v>720</v>
      </c>
      <c r="D173" s="182">
        <v>0</v>
      </c>
      <c r="E173" s="182">
        <v>-372.96</v>
      </c>
      <c r="G173" t="s">
        <v>1102</v>
      </c>
    </row>
    <row r="174" spans="2:10" ht="15.75" thickTop="1" x14ac:dyDescent="0.25"/>
    <row r="175" spans="2:10" x14ac:dyDescent="0.25">
      <c r="B175" s="12" t="s">
        <v>1061</v>
      </c>
      <c r="C175" s="23" t="s">
        <v>427</v>
      </c>
      <c r="D175" s="23" t="s">
        <v>428</v>
      </c>
      <c r="E175" s="23" t="s">
        <v>429</v>
      </c>
      <c r="G175" s="23" t="s">
        <v>1110</v>
      </c>
      <c r="H175" s="185" t="s">
        <v>427</v>
      </c>
      <c r="I175" s="185" t="s">
        <v>428</v>
      </c>
      <c r="J175" s="23" t="s">
        <v>429</v>
      </c>
    </row>
    <row r="176" spans="2:10" x14ac:dyDescent="0.25">
      <c r="B176" s="3" t="s">
        <v>8</v>
      </c>
      <c r="C176" s="22">
        <f>+'C. Fuencarral, 101'!D214</f>
        <v>8656.5</v>
      </c>
      <c r="D176" s="22">
        <f>+'C. Fuencarral, 101'!E214</f>
        <v>0</v>
      </c>
      <c r="E176" s="22">
        <f>+'C. Fuencarral, 101'!F214</f>
        <v>0</v>
      </c>
    </row>
    <row r="177" spans="2:10" x14ac:dyDescent="0.25">
      <c r="B177" s="3" t="s">
        <v>1019</v>
      </c>
      <c r="C177" s="22">
        <f>+'C. Fuencarral, 101'!D215</f>
        <v>0</v>
      </c>
      <c r="D177" s="22">
        <f>+'C. Fuencarral, 101'!E215</f>
        <v>0</v>
      </c>
      <c r="E177" s="22">
        <f>+'C. Fuencarral, 101'!F215</f>
        <v>0</v>
      </c>
    </row>
    <row r="178" spans="2:10" x14ac:dyDescent="0.25">
      <c r="B178" s="3" t="s">
        <v>24</v>
      </c>
      <c r="C178" s="22">
        <f>+'C. Fuencarral, 101'!D216</f>
        <v>-2322.6750000000011</v>
      </c>
      <c r="D178" s="22">
        <f>+'C. Fuencarral, 101'!E216</f>
        <v>-1098.9000000000003</v>
      </c>
      <c r="E178" s="22">
        <f>+'C. Fuencarral, 101'!F216</f>
        <v>-361.34999999999997</v>
      </c>
    </row>
    <row r="179" spans="2:10" ht="15.75" thickBot="1" x14ac:dyDescent="0.3">
      <c r="B179" s="16" t="s">
        <v>1036</v>
      </c>
      <c r="C179" s="182">
        <f>SUM(C176:C178)</f>
        <v>6333.8249999999989</v>
      </c>
      <c r="D179" s="182">
        <f t="shared" ref="D179:E179" si="12">SUM(D176:D178)</f>
        <v>-1098.9000000000003</v>
      </c>
      <c r="E179" s="182">
        <f t="shared" si="12"/>
        <v>-361.34999999999997</v>
      </c>
      <c r="G179" t="s">
        <v>1103</v>
      </c>
      <c r="I179" s="186">
        <f>-D179</f>
        <v>1098.9000000000003</v>
      </c>
    </row>
    <row r="180" spans="2:10" ht="15.75" thickTop="1" x14ac:dyDescent="0.25"/>
    <row r="181" spans="2:10" x14ac:dyDescent="0.25">
      <c r="B181" s="12" t="s">
        <v>1062</v>
      </c>
      <c r="C181" s="23" t="s">
        <v>427</v>
      </c>
      <c r="D181" s="23" t="s">
        <v>428</v>
      </c>
      <c r="E181" s="23" t="s">
        <v>429</v>
      </c>
      <c r="G181" s="23" t="s">
        <v>1110</v>
      </c>
      <c r="H181" s="185" t="s">
        <v>427</v>
      </c>
      <c r="I181" s="185" t="s">
        <v>428</v>
      </c>
      <c r="J181" s="23" t="s">
        <v>429</v>
      </c>
    </row>
    <row r="182" spans="2:10" x14ac:dyDescent="0.25">
      <c r="B182" s="3" t="s">
        <v>8</v>
      </c>
      <c r="C182" s="22">
        <f>+'C. Canalejas, 15'!D200</f>
        <v>7117.5</v>
      </c>
      <c r="D182" s="22">
        <f>+'C. Canalejas, 15'!E200</f>
        <v>0</v>
      </c>
      <c r="E182" s="22">
        <f>+'C. Canalejas, 15'!F200</f>
        <v>0</v>
      </c>
    </row>
    <row r="183" spans="2:10" x14ac:dyDescent="0.25">
      <c r="B183" s="3" t="s">
        <v>1019</v>
      </c>
      <c r="C183" s="22">
        <f>+'C. Canalejas, 15'!D201</f>
        <v>0</v>
      </c>
      <c r="D183" s="22">
        <f>+'C. Canalejas, 15'!E201</f>
        <v>0</v>
      </c>
      <c r="E183" s="22">
        <f>+'C. Canalejas, 15'!F201</f>
        <v>0</v>
      </c>
    </row>
    <row r="184" spans="2:10" x14ac:dyDescent="0.25">
      <c r="B184" s="3" t="s">
        <v>24</v>
      </c>
      <c r="C184" s="22">
        <f>+'C. Canalejas, 15'!D202</f>
        <v>-1906.4249999999997</v>
      </c>
      <c r="D184" s="22">
        <f>+'C. Canalejas, 15'!E202</f>
        <v>0</v>
      </c>
      <c r="E184" s="22">
        <f>+'C. Canalejas, 15'!F202</f>
        <v>-1148.4450000000002</v>
      </c>
    </row>
    <row r="185" spans="2:10" ht="15.75" thickBot="1" x14ac:dyDescent="0.3">
      <c r="B185" s="16" t="s">
        <v>1036</v>
      </c>
      <c r="C185" s="182">
        <f>SUM(C182:C184)</f>
        <v>5211.0750000000007</v>
      </c>
      <c r="D185" s="182">
        <f t="shared" ref="D185:E185" si="13">SUM(D182:D184)</f>
        <v>0</v>
      </c>
      <c r="E185" s="182">
        <f t="shared" si="13"/>
        <v>-1148.4450000000002</v>
      </c>
      <c r="G185" t="s">
        <v>1102</v>
      </c>
    </row>
    <row r="186" spans="2:10" ht="15.75" thickTop="1" x14ac:dyDescent="0.25"/>
    <row r="187" spans="2:10" x14ac:dyDescent="0.25">
      <c r="B187" s="12" t="s">
        <v>1063</v>
      </c>
      <c r="C187" s="23" t="s">
        <v>427</v>
      </c>
      <c r="D187" s="23" t="s">
        <v>428</v>
      </c>
      <c r="E187" s="23" t="s">
        <v>429</v>
      </c>
      <c r="G187" s="23" t="s">
        <v>1110</v>
      </c>
      <c r="H187" s="185" t="s">
        <v>427</v>
      </c>
      <c r="I187" s="185" t="s">
        <v>428</v>
      </c>
      <c r="J187" s="23" t="s">
        <v>429</v>
      </c>
    </row>
    <row r="188" spans="2:10" x14ac:dyDescent="0.25">
      <c r="B188" s="3" t="s">
        <v>8</v>
      </c>
      <c r="C188" s="22">
        <f>+'C. Serrano, 45'!D919</f>
        <v>52247</v>
      </c>
      <c r="D188" s="22">
        <f>+'C. Serrano, 45'!E919</f>
        <v>0</v>
      </c>
      <c r="E188" s="22">
        <f>+'C. Serrano, 45'!F919</f>
        <v>0</v>
      </c>
    </row>
    <row r="189" spans="2:10" x14ac:dyDescent="0.25">
      <c r="B189" s="3" t="s">
        <v>1019</v>
      </c>
      <c r="C189" s="22">
        <f>+'C. Serrano, 45'!D920</f>
        <v>0</v>
      </c>
      <c r="D189" s="22">
        <f>+'C. Serrano, 45'!E920</f>
        <v>0</v>
      </c>
      <c r="E189" s="22">
        <f>+'C. Serrano, 45'!F920</f>
        <v>0</v>
      </c>
    </row>
    <row r="190" spans="2:10" x14ac:dyDescent="0.25">
      <c r="B190" s="3" t="s">
        <v>24</v>
      </c>
      <c r="C190" s="22">
        <f>+'C. Serrano, 45'!D921</f>
        <v>-21097.929999999953</v>
      </c>
      <c r="D190" s="22">
        <f>+'C. Serrano, 45'!E921</f>
        <v>0</v>
      </c>
      <c r="E190" s="22">
        <f>+'C. Serrano, 45'!F921</f>
        <v>-3545.3800000000033</v>
      </c>
    </row>
    <row r="191" spans="2:10" ht="15.75" thickBot="1" x14ac:dyDescent="0.3">
      <c r="B191" s="16" t="s">
        <v>1036</v>
      </c>
      <c r="C191" s="182">
        <f>SUM(C188:C190)</f>
        <v>31149.070000000047</v>
      </c>
      <c r="D191" s="182">
        <f t="shared" ref="D191:E191" si="14">SUM(D188:D190)</f>
        <v>0</v>
      </c>
      <c r="E191" s="182">
        <f t="shared" si="14"/>
        <v>-3545.3800000000033</v>
      </c>
      <c r="G191" t="s">
        <v>1102</v>
      </c>
    </row>
    <row r="192" spans="2:10" ht="15.75" thickTop="1" x14ac:dyDescent="0.25"/>
    <row r="193" spans="2:10" x14ac:dyDescent="0.25">
      <c r="B193" s="12" t="s">
        <v>1064</v>
      </c>
      <c r="C193" s="23" t="s">
        <v>427</v>
      </c>
      <c r="D193" s="23" t="s">
        <v>428</v>
      </c>
      <c r="E193" s="23" t="s">
        <v>429</v>
      </c>
      <c r="G193" s="23" t="s">
        <v>1110</v>
      </c>
      <c r="H193" s="185" t="s">
        <v>427</v>
      </c>
      <c r="I193" s="185" t="s">
        <v>428</v>
      </c>
      <c r="J193" s="23" t="s">
        <v>429</v>
      </c>
    </row>
    <row r="194" spans="2:10" x14ac:dyDescent="0.25">
      <c r="B194" s="3" t="s">
        <v>8</v>
      </c>
      <c r="C194" s="22">
        <v>560</v>
      </c>
      <c r="D194" s="22">
        <v>0</v>
      </c>
      <c r="E194" s="22">
        <v>0</v>
      </c>
    </row>
    <row r="195" spans="2:10" x14ac:dyDescent="0.25">
      <c r="B195" s="3" t="s">
        <v>1019</v>
      </c>
      <c r="C195" s="22">
        <v>0</v>
      </c>
      <c r="D195" s="22">
        <v>0</v>
      </c>
      <c r="E195" s="22">
        <v>0</v>
      </c>
    </row>
    <row r="196" spans="2:10" x14ac:dyDescent="0.25">
      <c r="B196" s="3" t="s">
        <v>24</v>
      </c>
      <c r="C196" s="22">
        <v>-260</v>
      </c>
      <c r="D196" s="22">
        <v>0</v>
      </c>
      <c r="E196" s="22">
        <v>0</v>
      </c>
    </row>
    <row r="197" spans="2:10" ht="15.75" thickBot="1" x14ac:dyDescent="0.3">
      <c r="B197" s="16" t="s">
        <v>1036</v>
      </c>
      <c r="C197" s="182">
        <v>300</v>
      </c>
      <c r="D197" s="182">
        <v>0</v>
      </c>
      <c r="E197" s="182">
        <v>0</v>
      </c>
      <c r="G197" t="s">
        <v>1102</v>
      </c>
    </row>
    <row r="198" spans="2:10" ht="15.75" thickTop="1" x14ac:dyDescent="0.25"/>
    <row r="199" spans="2:10" x14ac:dyDescent="0.25">
      <c r="B199" s="12" t="s">
        <v>1065</v>
      </c>
      <c r="C199" s="23" t="s">
        <v>427</v>
      </c>
      <c r="D199" s="23" t="s">
        <v>428</v>
      </c>
      <c r="E199" s="23" t="s">
        <v>429</v>
      </c>
      <c r="G199" s="23" t="s">
        <v>1110</v>
      </c>
      <c r="H199" s="185" t="s">
        <v>427</v>
      </c>
      <c r="I199" s="185" t="s">
        <v>428</v>
      </c>
      <c r="J199" s="23" t="s">
        <v>429</v>
      </c>
    </row>
    <row r="200" spans="2:10" x14ac:dyDescent="0.25">
      <c r="B200" s="3" t="s">
        <v>8</v>
      </c>
      <c r="C200" s="22">
        <f>+'Avd. San Isidro Labrador'!D649</f>
        <v>48157</v>
      </c>
      <c r="D200" s="22">
        <v>0</v>
      </c>
      <c r="E200" s="22">
        <v>0</v>
      </c>
    </row>
    <row r="201" spans="2:10" x14ac:dyDescent="0.25">
      <c r="B201" s="3" t="s">
        <v>1019</v>
      </c>
      <c r="C201" s="22">
        <f>+'Avd. San Isidro Labrador'!D650</f>
        <v>0</v>
      </c>
      <c r="D201" s="22">
        <v>0</v>
      </c>
      <c r="E201" s="22">
        <v>0</v>
      </c>
    </row>
    <row r="202" spans="2:10" x14ac:dyDescent="0.25">
      <c r="B202" s="3" t="s">
        <v>24</v>
      </c>
      <c r="C202" s="22">
        <f>+'Avd. San Isidro Labrador'!D651</f>
        <v>-19141.510000000028</v>
      </c>
      <c r="D202" s="22">
        <v>0</v>
      </c>
      <c r="E202" s="22">
        <v>0</v>
      </c>
    </row>
    <row r="203" spans="2:10" ht="15.75" thickBot="1" x14ac:dyDescent="0.3">
      <c r="B203" s="16" t="s">
        <v>1036</v>
      </c>
      <c r="C203" s="182">
        <f>SUM(C200:C202)</f>
        <v>29015.489999999972</v>
      </c>
      <c r="D203" s="182">
        <v>0</v>
      </c>
      <c r="E203" s="182">
        <v>0</v>
      </c>
      <c r="G203" t="s">
        <v>1102</v>
      </c>
    </row>
    <row r="204" spans="2:10" ht="15.75" thickTop="1" x14ac:dyDescent="0.25"/>
    <row r="205" spans="2:10" x14ac:dyDescent="0.25">
      <c r="B205" s="12" t="s">
        <v>1066</v>
      </c>
      <c r="C205" s="23" t="s">
        <v>427</v>
      </c>
      <c r="D205" s="23" t="s">
        <v>428</v>
      </c>
      <c r="E205" s="23" t="s">
        <v>429</v>
      </c>
      <c r="G205" s="23" t="s">
        <v>1110</v>
      </c>
      <c r="H205" s="185" t="s">
        <v>427</v>
      </c>
      <c r="I205" s="185" t="s">
        <v>428</v>
      </c>
      <c r="J205" s="23" t="s">
        <v>429</v>
      </c>
    </row>
    <row r="206" spans="2:10" x14ac:dyDescent="0.25">
      <c r="B206" s="3" t="s">
        <v>8</v>
      </c>
      <c r="C206" s="22">
        <v>540</v>
      </c>
      <c r="D206" s="22">
        <v>0</v>
      </c>
      <c r="E206" s="22">
        <v>0</v>
      </c>
    </row>
    <row r="207" spans="2:10" x14ac:dyDescent="0.25">
      <c r="B207" s="3" t="s">
        <v>1019</v>
      </c>
      <c r="C207" s="22">
        <v>0</v>
      </c>
      <c r="D207" s="22">
        <v>0</v>
      </c>
      <c r="E207" s="22">
        <v>0</v>
      </c>
    </row>
    <row r="208" spans="2:10" x14ac:dyDescent="0.25">
      <c r="B208" s="3" t="s">
        <v>24</v>
      </c>
      <c r="C208" s="22">
        <v>-186.48000000000002</v>
      </c>
      <c r="D208" s="22">
        <v>0</v>
      </c>
      <c r="E208" s="22">
        <v>0</v>
      </c>
    </row>
    <row r="209" spans="2:10" ht="15.75" thickBot="1" x14ac:dyDescent="0.3">
      <c r="B209" s="16" t="s">
        <v>1036</v>
      </c>
      <c r="C209" s="182">
        <v>353.52</v>
      </c>
      <c r="D209" s="182">
        <v>0</v>
      </c>
      <c r="E209" s="182">
        <v>0</v>
      </c>
      <c r="G209" t="s">
        <v>1102</v>
      </c>
    </row>
    <row r="210" spans="2:10" ht="15.75" thickTop="1" x14ac:dyDescent="0.25"/>
    <row r="211" spans="2:10" x14ac:dyDescent="0.25">
      <c r="B211" s="12" t="s">
        <v>1307</v>
      </c>
      <c r="C211" s="23" t="s">
        <v>427</v>
      </c>
      <c r="D211" s="23" t="s">
        <v>428</v>
      </c>
      <c r="E211" s="23" t="s">
        <v>429</v>
      </c>
      <c r="G211" s="23" t="s">
        <v>1110</v>
      </c>
      <c r="H211" s="185" t="s">
        <v>427</v>
      </c>
      <c r="I211" s="185" t="s">
        <v>428</v>
      </c>
      <c r="J211" s="23" t="s">
        <v>429</v>
      </c>
    </row>
    <row r="212" spans="2:10" x14ac:dyDescent="0.25">
      <c r="B212" s="3" t="s">
        <v>8</v>
      </c>
      <c r="C212" s="22">
        <f>+'Sierra de Bullones 6'!D424</f>
        <v>22645.9</v>
      </c>
      <c r="D212" s="22">
        <f>+'Sierra de Bullones 6'!E424</f>
        <v>0</v>
      </c>
      <c r="E212" s="22">
        <f>+'Sierra de Bullones 6'!F424</f>
        <v>0</v>
      </c>
    </row>
    <row r="213" spans="2:10" x14ac:dyDescent="0.25">
      <c r="B213" s="3" t="s">
        <v>1019</v>
      </c>
      <c r="C213" s="22">
        <f>+'Sierra de Bullones 6'!D425</f>
        <v>0</v>
      </c>
      <c r="D213" s="22">
        <f>+'Sierra de Bullones 6'!E425</f>
        <v>0</v>
      </c>
      <c r="E213" s="22">
        <f>+'Sierra de Bullones 6'!F425</f>
        <v>0</v>
      </c>
    </row>
    <row r="214" spans="2:10" x14ac:dyDescent="0.25">
      <c r="B214" s="3" t="s">
        <v>24</v>
      </c>
      <c r="C214" s="22">
        <f>+'Sierra de Bullones 6'!D426</f>
        <v>-7948.3400000000038</v>
      </c>
      <c r="D214" s="22">
        <f>+'Sierra de Bullones 6'!E426</f>
        <v>0</v>
      </c>
      <c r="E214" s="22">
        <f>+'Sierra de Bullones 6'!F426</f>
        <v>-1640.7000000000005</v>
      </c>
    </row>
    <row r="215" spans="2:10" ht="15.75" thickBot="1" x14ac:dyDescent="0.3">
      <c r="B215" s="16" t="s">
        <v>1036</v>
      </c>
      <c r="C215" s="182">
        <f>SUM(C212:C214)</f>
        <v>14697.559999999998</v>
      </c>
      <c r="D215" s="182">
        <f t="shared" ref="D215:E215" si="15">SUM(D212:D214)</f>
        <v>0</v>
      </c>
      <c r="E215" s="182">
        <f t="shared" si="15"/>
        <v>-1640.7000000000005</v>
      </c>
      <c r="G215" t="s">
        <v>1102</v>
      </c>
    </row>
    <row r="216" spans="2:10" ht="15.75" thickTop="1" x14ac:dyDescent="0.25"/>
    <row r="217" spans="2:10" x14ac:dyDescent="0.25">
      <c r="B217" s="12" t="s">
        <v>1067</v>
      </c>
      <c r="C217" s="23" t="s">
        <v>427</v>
      </c>
      <c r="D217" s="23" t="s">
        <v>428</v>
      </c>
      <c r="E217" s="23" t="s">
        <v>429</v>
      </c>
      <c r="G217" s="23" t="s">
        <v>1110</v>
      </c>
      <c r="H217" s="185" t="s">
        <v>427</v>
      </c>
      <c r="I217" s="185" t="s">
        <v>428</v>
      </c>
      <c r="J217" s="23" t="s">
        <v>429</v>
      </c>
    </row>
    <row r="218" spans="2:10" x14ac:dyDescent="0.25">
      <c r="B218" s="3" t="s">
        <v>8</v>
      </c>
      <c r="C218" s="22">
        <v>896</v>
      </c>
      <c r="D218" s="22">
        <v>0</v>
      </c>
      <c r="E218" s="22">
        <v>0</v>
      </c>
    </row>
    <row r="219" spans="2:10" x14ac:dyDescent="0.25">
      <c r="B219" s="3" t="s">
        <v>1019</v>
      </c>
      <c r="C219" s="22">
        <v>0</v>
      </c>
      <c r="D219" s="22">
        <v>0</v>
      </c>
      <c r="E219" s="22">
        <v>0</v>
      </c>
    </row>
    <row r="220" spans="2:10" x14ac:dyDescent="0.25">
      <c r="B220" s="3" t="s">
        <v>24</v>
      </c>
      <c r="C220" s="22">
        <v>-416</v>
      </c>
      <c r="D220" s="22">
        <v>0</v>
      </c>
      <c r="E220" s="22">
        <v>0</v>
      </c>
    </row>
    <row r="221" spans="2:10" ht="15.75" thickBot="1" x14ac:dyDescent="0.3">
      <c r="B221" s="16" t="s">
        <v>1036</v>
      </c>
      <c r="C221" s="182">
        <v>480</v>
      </c>
      <c r="D221" s="182">
        <v>0</v>
      </c>
      <c r="E221" s="182">
        <v>0</v>
      </c>
      <c r="G221" t="s">
        <v>1102</v>
      </c>
    </row>
    <row r="222" spans="2:10" ht="15.75" thickTop="1" x14ac:dyDescent="0.25"/>
    <row r="223" spans="2:10" x14ac:dyDescent="0.25">
      <c r="B223" s="12" t="s">
        <v>1068</v>
      </c>
      <c r="C223" s="23" t="s">
        <v>427</v>
      </c>
      <c r="D223" s="23" t="s">
        <v>428</v>
      </c>
      <c r="E223" s="23" t="s">
        <v>429</v>
      </c>
      <c r="G223" s="23" t="s">
        <v>1110</v>
      </c>
      <c r="H223" s="185" t="s">
        <v>427</v>
      </c>
      <c r="I223" s="185" t="s">
        <v>428</v>
      </c>
      <c r="J223" s="23" t="s">
        <v>429</v>
      </c>
    </row>
    <row r="224" spans="2:10" x14ac:dyDescent="0.25">
      <c r="B224" s="3" t="s">
        <v>8</v>
      </c>
      <c r="C224" s="22">
        <f>+'Andarrios, 22'!D506</f>
        <v>30036</v>
      </c>
      <c r="D224" s="22">
        <f>+'Andarrios, 22'!E506</f>
        <v>0</v>
      </c>
      <c r="E224" s="22">
        <f>+'Andarrios, 22'!F506</f>
        <v>0</v>
      </c>
    </row>
    <row r="225" spans="2:10" x14ac:dyDescent="0.25">
      <c r="B225" s="3" t="s">
        <v>1019</v>
      </c>
      <c r="C225" s="22">
        <f>+'Andarrios, 22'!D507</f>
        <v>0</v>
      </c>
      <c r="D225" s="22">
        <f>+'Andarrios, 22'!E507</f>
        <v>0</v>
      </c>
      <c r="E225" s="22">
        <f>+'Andarrios, 22'!F507</f>
        <v>0</v>
      </c>
    </row>
    <row r="226" spans="2:10" x14ac:dyDescent="0.25">
      <c r="B226" s="3" t="s">
        <v>24</v>
      </c>
      <c r="C226" s="22">
        <f>+'Andarrios, 22'!D508</f>
        <v>-15632.649999999967</v>
      </c>
      <c r="D226" s="22">
        <f>+'Andarrios, 22'!E508</f>
        <v>0</v>
      </c>
      <c r="E226" s="22">
        <f>+'Andarrios, 22'!F508</f>
        <v>0</v>
      </c>
    </row>
    <row r="227" spans="2:10" ht="15.75" thickBot="1" x14ac:dyDescent="0.3">
      <c r="B227" s="16" t="s">
        <v>1036</v>
      </c>
      <c r="C227" s="182">
        <f>SUM(C224:C226)</f>
        <v>14403.350000000033</v>
      </c>
      <c r="D227" s="182">
        <f t="shared" ref="D227:E227" si="16">SUM(D224:D226)</f>
        <v>0</v>
      </c>
      <c r="E227" s="182">
        <f t="shared" si="16"/>
        <v>0</v>
      </c>
      <c r="G227" t="s">
        <v>1102</v>
      </c>
    </row>
    <row r="228" spans="2:10" ht="15.75" thickTop="1" x14ac:dyDescent="0.25">
      <c r="B228" s="242"/>
      <c r="C228" s="243"/>
      <c r="D228" s="243"/>
      <c r="E228" s="243"/>
    </row>
    <row r="229" spans="2:10" x14ac:dyDescent="0.25">
      <c r="B229" s="12" t="s">
        <v>1230</v>
      </c>
      <c r="C229" s="23" t="s">
        <v>427</v>
      </c>
      <c r="D229" s="23" t="s">
        <v>428</v>
      </c>
      <c r="E229" s="23" t="s">
        <v>429</v>
      </c>
      <c r="G229" s="23" t="s">
        <v>1110</v>
      </c>
      <c r="H229" s="185" t="s">
        <v>427</v>
      </c>
      <c r="I229" s="185" t="s">
        <v>428</v>
      </c>
      <c r="J229" s="23" t="s">
        <v>429</v>
      </c>
    </row>
    <row r="230" spans="2:10" x14ac:dyDescent="0.25">
      <c r="B230" s="3" t="s">
        <v>8</v>
      </c>
      <c r="C230" s="22">
        <f>+'Santa Mª de la Cabeza, 115'!D212</f>
        <v>8705</v>
      </c>
      <c r="D230" s="22">
        <f>+'Santa Mª de la Cabeza, 115'!E212</f>
        <v>0</v>
      </c>
      <c r="E230" s="22">
        <f>+'Santa Mª de la Cabeza, 115'!F212</f>
        <v>0</v>
      </c>
    </row>
    <row r="231" spans="2:10" x14ac:dyDescent="0.25">
      <c r="B231" s="3" t="s">
        <v>1019</v>
      </c>
      <c r="C231" s="22">
        <f>+'Santa Mª de la Cabeza, 115'!D213</f>
        <v>0</v>
      </c>
      <c r="D231" s="22">
        <f>+'Santa Mª de la Cabeza, 115'!E213</f>
        <v>0</v>
      </c>
      <c r="E231" s="22">
        <f>+'Santa Mª de la Cabeza, 115'!F213</f>
        <v>0</v>
      </c>
    </row>
    <row r="232" spans="2:10" x14ac:dyDescent="0.25">
      <c r="B232" s="3" t="s">
        <v>24</v>
      </c>
      <c r="C232" s="22">
        <f>+'Santa Mª de la Cabeza, 115'!D214</f>
        <v>-4011.9099999999967</v>
      </c>
      <c r="D232" s="22">
        <f>+'Santa Mª de la Cabeza, 115'!E214</f>
        <v>0</v>
      </c>
      <c r="E232" s="22">
        <f>+'Santa Mª de la Cabeza, 115'!F214</f>
        <v>0</v>
      </c>
    </row>
    <row r="233" spans="2:10" ht="15.75" thickBot="1" x14ac:dyDescent="0.3">
      <c r="B233" s="16" t="s">
        <v>1036</v>
      </c>
      <c r="C233" s="182">
        <f>SUM(C230:C232)</f>
        <v>4693.0900000000038</v>
      </c>
      <c r="D233" s="182">
        <f t="shared" ref="D233:E233" si="17">SUM(D230:D232)</f>
        <v>0</v>
      </c>
      <c r="E233" s="182">
        <f t="shared" si="17"/>
        <v>0</v>
      </c>
      <c r="G233" t="s">
        <v>1102</v>
      </c>
    </row>
    <row r="234" spans="2:10" ht="15.75" thickTop="1" x14ac:dyDescent="0.25">
      <c r="B234" s="242"/>
      <c r="C234" s="243"/>
      <c r="D234" s="243"/>
      <c r="E234" s="243"/>
    </row>
    <row r="235" spans="2:10" x14ac:dyDescent="0.25">
      <c r="B235" s="12" t="s">
        <v>1234</v>
      </c>
      <c r="C235" s="23" t="s">
        <v>427</v>
      </c>
      <c r="D235" s="23" t="s">
        <v>428</v>
      </c>
      <c r="E235" s="23" t="s">
        <v>429</v>
      </c>
      <c r="G235" s="23" t="s">
        <v>1110</v>
      </c>
      <c r="H235" s="185" t="s">
        <v>427</v>
      </c>
      <c r="I235" s="185" t="s">
        <v>428</v>
      </c>
      <c r="J235" s="23" t="s">
        <v>429</v>
      </c>
    </row>
    <row r="236" spans="2:10" x14ac:dyDescent="0.25">
      <c r="B236" s="3" t="s">
        <v>8</v>
      </c>
      <c r="C236" s="22">
        <f>+'Bravo Murillo, 150'!D534</f>
        <v>25910</v>
      </c>
      <c r="D236" s="22">
        <f>+'Bravo Murillo, 150'!E534</f>
        <v>0</v>
      </c>
      <c r="E236" s="22">
        <f>+'Bravo Murillo, 150'!F534</f>
        <v>0</v>
      </c>
    </row>
    <row r="237" spans="2:10" x14ac:dyDescent="0.25">
      <c r="B237" s="3" t="s">
        <v>1019</v>
      </c>
      <c r="C237" s="22">
        <f>+'Bravo Murillo, 150'!D535</f>
        <v>0</v>
      </c>
      <c r="D237" s="22">
        <f>+'Bravo Murillo, 150'!E535</f>
        <v>0</v>
      </c>
      <c r="E237" s="22">
        <f>+'Bravo Murillo, 150'!F535</f>
        <v>0</v>
      </c>
    </row>
    <row r="238" spans="2:10" x14ac:dyDescent="0.25">
      <c r="B238" s="3" t="s">
        <v>24</v>
      </c>
      <c r="C238" s="22">
        <f>+'Bravo Murillo, 150'!D536</f>
        <v>-10709.300000000047</v>
      </c>
      <c r="D238" s="22">
        <f>+'Bravo Murillo, 150'!E536</f>
        <v>0</v>
      </c>
      <c r="E238" s="22">
        <f>+'Bravo Murillo, 150'!F536</f>
        <v>0</v>
      </c>
    </row>
    <row r="239" spans="2:10" ht="15.75" thickBot="1" x14ac:dyDescent="0.3">
      <c r="B239" s="16" t="s">
        <v>1036</v>
      </c>
      <c r="C239" s="182">
        <f>SUM(C236:C238)</f>
        <v>15200.699999999953</v>
      </c>
      <c r="D239" s="182">
        <f t="shared" ref="D239:E239" si="18">SUM(D236:D238)</f>
        <v>0</v>
      </c>
      <c r="E239" s="182">
        <f t="shared" si="18"/>
        <v>0</v>
      </c>
      <c r="G239" t="s">
        <v>1102</v>
      </c>
    </row>
    <row r="240" spans="2:10" ht="15.75" thickTop="1" x14ac:dyDescent="0.25">
      <c r="B240" s="211"/>
      <c r="C240" s="212"/>
      <c r="D240" s="212"/>
      <c r="E240" s="212"/>
      <c r="F240" s="215"/>
      <c r="G240" s="215"/>
      <c r="H240" s="245"/>
      <c r="I240" s="245"/>
      <c r="J240" s="215"/>
    </row>
    <row r="241" spans="1:10" x14ac:dyDescent="0.25">
      <c r="B241" s="12" t="s">
        <v>1239</v>
      </c>
      <c r="C241" s="23" t="s">
        <v>427</v>
      </c>
      <c r="D241" s="23" t="s">
        <v>428</v>
      </c>
      <c r="E241" s="23" t="s">
        <v>429</v>
      </c>
      <c r="G241" s="23" t="s">
        <v>1110</v>
      </c>
      <c r="H241" s="185" t="s">
        <v>427</v>
      </c>
      <c r="I241" s="185" t="s">
        <v>428</v>
      </c>
      <c r="J241" s="23" t="s">
        <v>429</v>
      </c>
    </row>
    <row r="242" spans="1:10" x14ac:dyDescent="0.25">
      <c r="B242" s="3" t="s">
        <v>8</v>
      </c>
      <c r="C242" s="22">
        <f>+'Lerida 5'!D116</f>
        <v>2576</v>
      </c>
      <c r="D242" s="22">
        <f>+'Lerida 5'!E116</f>
        <v>0</v>
      </c>
      <c r="E242" s="22">
        <f>+'Lerida 5'!F116</f>
        <v>0</v>
      </c>
    </row>
    <row r="243" spans="1:10" x14ac:dyDescent="0.25">
      <c r="B243" s="3" t="s">
        <v>1019</v>
      </c>
      <c r="C243" s="22">
        <f>+'Lerida 5'!D117</f>
        <v>0</v>
      </c>
      <c r="D243" s="22">
        <f>+'Lerida 5'!E117</f>
        <v>0</v>
      </c>
      <c r="E243" s="22">
        <f>+'Lerida 5'!F117</f>
        <v>0</v>
      </c>
    </row>
    <row r="244" spans="1:10" x14ac:dyDescent="0.25">
      <c r="B244" s="3" t="s">
        <v>24</v>
      </c>
      <c r="C244" s="22">
        <f>+'Lerida 5'!D118</f>
        <v>-904.64999999999952</v>
      </c>
      <c r="D244" s="22">
        <f>+'Lerida 5'!E118</f>
        <v>0</v>
      </c>
      <c r="E244" s="22">
        <f>+'Lerida 5'!F118</f>
        <v>0</v>
      </c>
    </row>
    <row r="245" spans="1:10" ht="15.75" thickBot="1" x14ac:dyDescent="0.3">
      <c r="B245" s="16" t="s">
        <v>1036</v>
      </c>
      <c r="C245" s="182">
        <f>SUM(C242:C244)</f>
        <v>1671.3500000000004</v>
      </c>
      <c r="D245" s="182">
        <f t="shared" ref="D245:E245" si="19">SUM(D242:D244)</f>
        <v>0</v>
      </c>
      <c r="E245" s="182">
        <f t="shared" si="19"/>
        <v>0</v>
      </c>
      <c r="G245" t="s">
        <v>1102</v>
      </c>
    </row>
    <row r="246" spans="1:10" ht="15.75" thickTop="1" x14ac:dyDescent="0.25">
      <c r="B246" s="242"/>
      <c r="C246" s="243"/>
      <c r="D246" s="243"/>
      <c r="E246" s="243"/>
    </row>
    <row r="247" spans="1:10" x14ac:dyDescent="0.25">
      <c r="A247" t="s">
        <v>1225</v>
      </c>
      <c r="B247" s="12" t="s">
        <v>1224</v>
      </c>
      <c r="C247" s="23" t="s">
        <v>427</v>
      </c>
      <c r="D247" s="23" t="s">
        <v>428</v>
      </c>
      <c r="E247" s="23" t="s">
        <v>429</v>
      </c>
      <c r="G247" s="23" t="s">
        <v>1110</v>
      </c>
      <c r="H247" s="185" t="s">
        <v>427</v>
      </c>
      <c r="I247" s="185" t="s">
        <v>428</v>
      </c>
      <c r="J247" s="23" t="s">
        <v>429</v>
      </c>
    </row>
    <row r="248" spans="1:10" x14ac:dyDescent="0.25">
      <c r="B248" s="3" t="s">
        <v>8</v>
      </c>
      <c r="C248" s="22">
        <f>'Garza, 5'!D85</f>
        <v>240</v>
      </c>
      <c r="D248" s="22">
        <f>+'Garza, 5'!E85</f>
        <v>0</v>
      </c>
      <c r="E248" s="22">
        <f>+'Garza, 5'!F85</f>
        <v>0</v>
      </c>
      <c r="F248" s="22"/>
    </row>
    <row r="249" spans="1:10" x14ac:dyDescent="0.25">
      <c r="B249" s="3" t="s">
        <v>1019</v>
      </c>
      <c r="C249" s="22">
        <f>'Garza, 5'!D86</f>
        <v>0</v>
      </c>
      <c r="D249" s="22">
        <f>+'Garza, 5'!E86</f>
        <v>0</v>
      </c>
      <c r="E249" s="22">
        <f>+'Garza, 5'!F86</f>
        <v>0</v>
      </c>
      <c r="F249" s="22"/>
    </row>
    <row r="250" spans="1:10" x14ac:dyDescent="0.25">
      <c r="B250" s="3" t="s">
        <v>24</v>
      </c>
      <c r="C250" s="22">
        <f>'Garza, 5'!D87</f>
        <v>-133.28</v>
      </c>
      <c r="D250" s="22">
        <f>+'Garza, 5'!E87</f>
        <v>0</v>
      </c>
      <c r="E250" s="22">
        <f>+'Garza, 5'!F87</f>
        <v>0</v>
      </c>
      <c r="F250" s="22"/>
    </row>
    <row r="251" spans="1:10" ht="15.75" thickBot="1" x14ac:dyDescent="0.3">
      <c r="B251" s="16" t="s">
        <v>1036</v>
      </c>
      <c r="C251" s="182">
        <f>SUM(C248:C250)</f>
        <v>106.72</v>
      </c>
      <c r="D251" s="182">
        <f t="shared" ref="D251:E251" si="20">SUM(D248:D250)</f>
        <v>0</v>
      </c>
      <c r="E251" s="182">
        <f t="shared" si="20"/>
        <v>0</v>
      </c>
      <c r="G251" t="s">
        <v>1102</v>
      </c>
    </row>
    <row r="252" spans="1:10" ht="15.75" thickTop="1" x14ac:dyDescent="0.25">
      <c r="B252" s="211"/>
      <c r="C252" s="212"/>
      <c r="D252" s="212"/>
      <c r="E252" s="212"/>
    </row>
    <row r="253" spans="1:10" x14ac:dyDescent="0.25">
      <c r="B253" s="12" t="s">
        <v>1330</v>
      </c>
      <c r="C253" s="23" t="s">
        <v>427</v>
      </c>
      <c r="D253" s="23" t="s">
        <v>428</v>
      </c>
      <c r="E253" s="23" t="s">
        <v>429</v>
      </c>
      <c r="G253" s="23" t="s">
        <v>1110</v>
      </c>
      <c r="H253" s="185" t="s">
        <v>427</v>
      </c>
      <c r="I253" s="185" t="s">
        <v>428</v>
      </c>
      <c r="J253" s="23" t="s">
        <v>429</v>
      </c>
    </row>
    <row r="254" spans="1:10" x14ac:dyDescent="0.25">
      <c r="B254" s="3" t="s">
        <v>8</v>
      </c>
      <c r="C254" s="22">
        <f>'Orellana 19'!D109</f>
        <v>1844.5</v>
      </c>
      <c r="D254" s="22">
        <f>'Orellana 19'!E109</f>
        <v>0</v>
      </c>
      <c r="E254" s="22">
        <f>'Orellana 19'!F109</f>
        <v>0</v>
      </c>
      <c r="F254" s="22"/>
    </row>
    <row r="255" spans="1:10" x14ac:dyDescent="0.25">
      <c r="B255" s="3" t="s">
        <v>1019</v>
      </c>
      <c r="C255" s="22">
        <f>'Orellana 19'!D110</f>
        <v>0</v>
      </c>
      <c r="D255" s="22">
        <f>'Orellana 19'!E110</f>
        <v>0</v>
      </c>
      <c r="E255" s="22">
        <f>'Orellana 19'!F110</f>
        <v>0</v>
      </c>
      <c r="F255" s="22"/>
    </row>
    <row r="256" spans="1:10" x14ac:dyDescent="0.25">
      <c r="B256" s="3" t="s">
        <v>24</v>
      </c>
      <c r="C256" s="22">
        <f>'Orellana 19'!D111</f>
        <v>-747.85</v>
      </c>
      <c r="D256" s="22">
        <f>'Orellana 19'!E111</f>
        <v>0</v>
      </c>
      <c r="E256" s="22">
        <f>'Orellana 19'!F111</f>
        <v>0</v>
      </c>
      <c r="F256" s="22"/>
    </row>
    <row r="257" spans="2:10" ht="15.75" thickBot="1" x14ac:dyDescent="0.3">
      <c r="B257" s="16" t="s">
        <v>1036</v>
      </c>
      <c r="C257" s="182">
        <f>SUM(C254:C256)</f>
        <v>1096.6500000000001</v>
      </c>
      <c r="D257" s="182">
        <f t="shared" ref="D257:E257" si="21">SUM(D254:D256)</f>
        <v>0</v>
      </c>
      <c r="E257" s="182">
        <f t="shared" si="21"/>
        <v>0</v>
      </c>
      <c r="G257" t="s">
        <v>1102</v>
      </c>
    </row>
    <row r="258" spans="2:10" ht="15.75" thickTop="1" x14ac:dyDescent="0.25">
      <c r="B258" s="211"/>
      <c r="C258" s="212"/>
      <c r="D258" s="212"/>
      <c r="E258" s="212"/>
    </row>
    <row r="259" spans="2:10" x14ac:dyDescent="0.25">
      <c r="B259" s="12" t="s">
        <v>1334</v>
      </c>
      <c r="C259" s="23" t="s">
        <v>427</v>
      </c>
      <c r="D259" s="23" t="s">
        <v>428</v>
      </c>
      <c r="E259" s="23" t="s">
        <v>429</v>
      </c>
      <c r="G259" s="23" t="s">
        <v>1110</v>
      </c>
      <c r="H259" s="185" t="s">
        <v>427</v>
      </c>
      <c r="I259" s="185" t="s">
        <v>428</v>
      </c>
      <c r="J259" s="23" t="s">
        <v>429</v>
      </c>
    </row>
    <row r="260" spans="2:10" x14ac:dyDescent="0.25">
      <c r="B260" s="3" t="s">
        <v>8</v>
      </c>
      <c r="C260" s="22">
        <f>'Genil 5'!D97</f>
        <v>1023</v>
      </c>
      <c r="D260" s="22">
        <f>'Genil 5'!E97</f>
        <v>0</v>
      </c>
      <c r="E260" s="22">
        <f>'Genil 5'!F97</f>
        <v>0</v>
      </c>
      <c r="F260" s="22"/>
    </row>
    <row r="261" spans="2:10" x14ac:dyDescent="0.25">
      <c r="B261" s="3" t="s">
        <v>1019</v>
      </c>
      <c r="C261" s="22">
        <f>'Genil 5'!D98</f>
        <v>0</v>
      </c>
      <c r="D261" s="22">
        <f>'Genil 5'!E98</f>
        <v>0</v>
      </c>
      <c r="E261" s="22">
        <f>'Genil 5'!F98</f>
        <v>0</v>
      </c>
      <c r="F261" s="22"/>
    </row>
    <row r="262" spans="2:10" x14ac:dyDescent="0.25">
      <c r="B262" s="3" t="s">
        <v>24</v>
      </c>
      <c r="C262" s="22">
        <f>'Genil 5'!D99</f>
        <v>-366.3</v>
      </c>
      <c r="D262" s="22">
        <f>'Genil 5'!E99</f>
        <v>0</v>
      </c>
      <c r="E262" s="22">
        <f>'Genil 5'!F99</f>
        <v>0</v>
      </c>
      <c r="F262" s="22"/>
    </row>
    <row r="263" spans="2:10" ht="15.75" thickBot="1" x14ac:dyDescent="0.3">
      <c r="B263" s="16" t="s">
        <v>1036</v>
      </c>
      <c r="C263" s="182">
        <f>SUM(C260:C262)</f>
        <v>656.7</v>
      </c>
      <c r="D263" s="182">
        <f t="shared" ref="D263:E263" si="22">SUM(D260:D262)</f>
        <v>0</v>
      </c>
      <c r="E263" s="182">
        <f t="shared" si="22"/>
        <v>0</v>
      </c>
      <c r="G263" t="s">
        <v>1102</v>
      </c>
    </row>
    <row r="264" spans="2:10" ht="15.75" thickTop="1" x14ac:dyDescent="0.25">
      <c r="B264" s="211"/>
      <c r="C264" s="212"/>
      <c r="D264" s="212"/>
      <c r="E264" s="212"/>
    </row>
    <row r="265" spans="2:10" x14ac:dyDescent="0.25">
      <c r="B265" s="12" t="s">
        <v>1331</v>
      </c>
      <c r="C265" s="23" t="s">
        <v>427</v>
      </c>
      <c r="D265" s="23" t="s">
        <v>428</v>
      </c>
      <c r="E265" s="23" t="s">
        <v>429</v>
      </c>
      <c r="G265" s="23" t="s">
        <v>1110</v>
      </c>
      <c r="H265" s="185" t="s">
        <v>427</v>
      </c>
      <c r="I265" s="185" t="s">
        <v>428</v>
      </c>
      <c r="J265" s="23" t="s">
        <v>429</v>
      </c>
    </row>
    <row r="266" spans="2:10" x14ac:dyDescent="0.25">
      <c r="B266" s="3" t="s">
        <v>8</v>
      </c>
      <c r="C266" s="22">
        <f>'Victor de la Serna 3'!D377</f>
        <v>21389.8</v>
      </c>
      <c r="D266" s="22">
        <f>'Victor de la Serna 3'!E377</f>
        <v>0</v>
      </c>
      <c r="E266" s="22">
        <f>'Victor de la Serna 3'!F377</f>
        <v>0</v>
      </c>
      <c r="F266" s="22"/>
    </row>
    <row r="267" spans="2:10" x14ac:dyDescent="0.25">
      <c r="B267" s="3" t="s">
        <v>1019</v>
      </c>
      <c r="C267" s="22">
        <f>'Victor de la Serna 3'!D378</f>
        <v>0</v>
      </c>
      <c r="D267" s="22">
        <f>'Victor de la Serna 3'!E378</f>
        <v>0</v>
      </c>
      <c r="E267" s="22">
        <f>'Victor de la Serna 3'!F378</f>
        <v>0</v>
      </c>
      <c r="F267" s="22"/>
    </row>
    <row r="268" spans="2:10" x14ac:dyDescent="0.25">
      <c r="B268" s="3" t="s">
        <v>24</v>
      </c>
      <c r="C268" s="22">
        <f>'Victor de la Serna 3'!D379</f>
        <v>-6790.4799999999977</v>
      </c>
      <c r="D268" s="22">
        <f>'Victor de la Serna 3'!E379</f>
        <v>-319.67999999999995</v>
      </c>
      <c r="E268" s="22">
        <f>'Victor de la Serna 3'!F379</f>
        <v>-3724.4700000000062</v>
      </c>
      <c r="F268" s="22"/>
    </row>
    <row r="269" spans="2:10" ht="15.75" thickBot="1" x14ac:dyDescent="0.3">
      <c r="B269" s="16" t="s">
        <v>1036</v>
      </c>
      <c r="C269" s="182">
        <f>SUM(C266:C268)</f>
        <v>14599.320000000002</v>
      </c>
      <c r="D269" s="182">
        <f t="shared" ref="D269:E269" si="23">SUM(D266:D268)</f>
        <v>-319.67999999999995</v>
      </c>
      <c r="E269" s="182">
        <f t="shared" si="23"/>
        <v>-3724.4700000000062</v>
      </c>
      <c r="G269" t="s">
        <v>1103</v>
      </c>
      <c r="I269" s="72">
        <f>D269</f>
        <v>-319.67999999999995</v>
      </c>
    </row>
    <row r="270" spans="2:10" ht="15.75" thickTop="1" x14ac:dyDescent="0.25">
      <c r="B270" s="211"/>
      <c r="C270" s="212"/>
      <c r="D270" s="212"/>
      <c r="E270" s="212"/>
    </row>
    <row r="271" spans="2:10" x14ac:dyDescent="0.25">
      <c r="B271" s="12" t="s">
        <v>1841</v>
      </c>
      <c r="C271" s="23" t="s">
        <v>427</v>
      </c>
      <c r="D271" s="23" t="s">
        <v>428</v>
      </c>
      <c r="E271" s="23" t="s">
        <v>429</v>
      </c>
      <c r="G271" s="23" t="s">
        <v>1110</v>
      </c>
      <c r="H271" s="185" t="s">
        <v>427</v>
      </c>
      <c r="I271" s="185" t="s">
        <v>428</v>
      </c>
      <c r="J271" s="23" t="s">
        <v>429</v>
      </c>
    </row>
    <row r="272" spans="2:10" x14ac:dyDescent="0.25">
      <c r="B272" s="3" t="s">
        <v>8</v>
      </c>
      <c r="C272" s="22">
        <f>'Calle Fernan Gonzalez 34'!D110</f>
        <v>0</v>
      </c>
      <c r="D272" s="22">
        <f>'Calle Fernan Gonzalez 34'!E110</f>
        <v>0</v>
      </c>
      <c r="E272" s="22">
        <f>'Calle Fernan Gonzalez 34'!F110</f>
        <v>0</v>
      </c>
      <c r="F272" s="22"/>
    </row>
    <row r="273" spans="2:10" x14ac:dyDescent="0.25">
      <c r="B273" s="3" t="s">
        <v>1019</v>
      </c>
      <c r="C273" s="22">
        <f>'Calle Fernan Gonzalez 34'!D111</f>
        <v>-19.47</v>
      </c>
      <c r="D273" s="22">
        <f>'Calle Fernan Gonzalez 34'!E111</f>
        <v>0</v>
      </c>
      <c r="E273" s="22">
        <f>'Calle Fernan Gonzalez 34'!F111</f>
        <v>0</v>
      </c>
      <c r="F273" s="22"/>
    </row>
    <row r="274" spans="2:10" x14ac:dyDescent="0.25">
      <c r="B274" s="3" t="s">
        <v>24</v>
      </c>
      <c r="C274" s="22">
        <f>'Calle Fernan Gonzalez 34'!D112</f>
        <v>-704.68999999999994</v>
      </c>
      <c r="D274" s="22">
        <f>'Calle Fernan Gonzalez 34'!E112</f>
        <v>0</v>
      </c>
      <c r="E274" s="22">
        <f>'Calle Fernan Gonzalez 34'!F112</f>
        <v>-216.45</v>
      </c>
      <c r="F274" s="22"/>
    </row>
    <row r="275" spans="2:10" ht="15.75" thickBot="1" x14ac:dyDescent="0.3">
      <c r="B275" s="16" t="s">
        <v>1036</v>
      </c>
      <c r="C275" s="182">
        <f>SUM(C272:C274)</f>
        <v>-724.16</v>
      </c>
      <c r="D275" s="182">
        <f t="shared" ref="D275:E275" si="24">SUM(D272:D274)</f>
        <v>0</v>
      </c>
      <c r="E275" s="182">
        <f t="shared" si="24"/>
        <v>-216.45</v>
      </c>
      <c r="G275" t="s">
        <v>1102</v>
      </c>
      <c r="I275" s="72">
        <f>D275</f>
        <v>0</v>
      </c>
    </row>
    <row r="276" spans="2:10" ht="15.75" thickTop="1" x14ac:dyDescent="0.25">
      <c r="B276" s="211"/>
      <c r="C276" s="212"/>
      <c r="D276" s="212"/>
      <c r="E276" s="212"/>
    </row>
    <row r="278" spans="2:10" x14ac:dyDescent="0.25">
      <c r="B278" s="246" t="s">
        <v>1069</v>
      </c>
      <c r="C278" s="247" t="s">
        <v>427</v>
      </c>
      <c r="D278" s="247" t="s">
        <v>428</v>
      </c>
      <c r="E278" s="247" t="s">
        <v>429</v>
      </c>
      <c r="G278" s="247" t="s">
        <v>1110</v>
      </c>
      <c r="H278" s="248" t="s">
        <v>427</v>
      </c>
      <c r="I278" s="248" t="s">
        <v>428</v>
      </c>
      <c r="J278" s="247" t="s">
        <v>429</v>
      </c>
    </row>
    <row r="279" spans="2:10" x14ac:dyDescent="0.25">
      <c r="B279" s="3" t="s">
        <v>8</v>
      </c>
      <c r="C279" s="22">
        <v>132</v>
      </c>
      <c r="D279" s="22">
        <v>3077</v>
      </c>
      <c r="E279" s="22">
        <v>0</v>
      </c>
    </row>
    <row r="280" spans="2:10" x14ac:dyDescent="0.25">
      <c r="B280" s="3" t="s">
        <v>1019</v>
      </c>
      <c r="C280" s="22">
        <v>-56.82</v>
      </c>
      <c r="D280" s="22">
        <v>-19.399999999999999</v>
      </c>
      <c r="E280" s="22">
        <v>0</v>
      </c>
    </row>
    <row r="281" spans="2:10" x14ac:dyDescent="0.25">
      <c r="B281" s="3" t="s">
        <v>24</v>
      </c>
      <c r="C281" s="22">
        <v>-59.94</v>
      </c>
      <c r="D281" s="22">
        <v>-188.23999999999998</v>
      </c>
      <c r="E281" s="22">
        <v>-22.2</v>
      </c>
    </row>
    <row r="282" spans="2:10" ht="15.75" thickBot="1" x14ac:dyDescent="0.3">
      <c r="B282" s="16" t="s">
        <v>1036</v>
      </c>
      <c r="C282" s="182">
        <v>15.240000000000009</v>
      </c>
      <c r="D282" s="182">
        <v>2869.36</v>
      </c>
      <c r="E282" s="182">
        <v>-22.2</v>
      </c>
      <c r="G282" t="s">
        <v>1105</v>
      </c>
      <c r="H282" s="72">
        <f>+D282</f>
        <v>2869.36</v>
      </c>
    </row>
    <row r="283" spans="2:10" ht="15.75" thickTop="1" x14ac:dyDescent="0.25"/>
    <row r="284" spans="2:10" x14ac:dyDescent="0.25">
      <c r="B284" s="246" t="s">
        <v>1070</v>
      </c>
      <c r="C284" s="247" t="s">
        <v>427</v>
      </c>
      <c r="D284" s="247" t="s">
        <v>428</v>
      </c>
      <c r="E284" s="247" t="s">
        <v>429</v>
      </c>
      <c r="G284" s="247" t="s">
        <v>1110</v>
      </c>
      <c r="H284" s="248" t="s">
        <v>427</v>
      </c>
      <c r="I284" s="248" t="s">
        <v>428</v>
      </c>
      <c r="J284" s="247" t="s">
        <v>429</v>
      </c>
    </row>
    <row r="285" spans="2:10" x14ac:dyDescent="0.25">
      <c r="B285" s="3" t="s">
        <v>8</v>
      </c>
      <c r="C285" s="22">
        <v>851</v>
      </c>
      <c r="D285" s="22">
        <v>0</v>
      </c>
      <c r="E285" s="22">
        <v>0</v>
      </c>
    </row>
    <row r="286" spans="2:10" x14ac:dyDescent="0.25">
      <c r="B286" s="3" t="s">
        <v>1019</v>
      </c>
      <c r="C286" s="22">
        <v>-500</v>
      </c>
      <c r="D286" s="22">
        <v>0</v>
      </c>
      <c r="E286" s="22">
        <v>0</v>
      </c>
    </row>
    <row r="287" spans="2:10" x14ac:dyDescent="0.25">
      <c r="B287" s="3" t="s">
        <v>24</v>
      </c>
      <c r="C287" s="22">
        <v>0</v>
      </c>
      <c r="D287" s="22">
        <v>0</v>
      </c>
      <c r="E287" s="22">
        <v>0</v>
      </c>
    </row>
    <row r="288" spans="2:10" ht="15.75" thickBot="1" x14ac:dyDescent="0.3">
      <c r="B288" s="16" t="s">
        <v>1036</v>
      </c>
      <c r="C288" s="182">
        <v>351</v>
      </c>
      <c r="D288" s="182">
        <v>0</v>
      </c>
      <c r="E288" s="182">
        <v>0</v>
      </c>
      <c r="G288" t="s">
        <v>1102</v>
      </c>
    </row>
    <row r="289" spans="2:10" ht="15.75" thickTop="1" x14ac:dyDescent="0.25"/>
    <row r="290" spans="2:10" x14ac:dyDescent="0.25">
      <c r="B290" s="246" t="s">
        <v>1071</v>
      </c>
      <c r="C290" s="247" t="s">
        <v>427</v>
      </c>
      <c r="D290" s="247" t="s">
        <v>428</v>
      </c>
      <c r="E290" s="247" t="s">
        <v>429</v>
      </c>
      <c r="G290" s="247" t="s">
        <v>1110</v>
      </c>
      <c r="H290" s="248" t="s">
        <v>427</v>
      </c>
      <c r="I290" s="248" t="s">
        <v>428</v>
      </c>
      <c r="J290" s="247" t="s">
        <v>429</v>
      </c>
    </row>
    <row r="291" spans="2:10" x14ac:dyDescent="0.25">
      <c r="B291" s="3" t="s">
        <v>8</v>
      </c>
      <c r="C291" s="22">
        <v>12618.23</v>
      </c>
      <c r="D291" s="22">
        <v>44601.329999999994</v>
      </c>
      <c r="E291" s="22">
        <v>0</v>
      </c>
      <c r="G291" s="153"/>
    </row>
    <row r="292" spans="2:10" x14ac:dyDescent="0.25">
      <c r="B292" s="3" t="s">
        <v>1019</v>
      </c>
      <c r="C292" s="22">
        <v>-7970.0500000000047</v>
      </c>
      <c r="D292" s="22">
        <v>-768.55</v>
      </c>
      <c r="E292" s="22">
        <v>0</v>
      </c>
    </row>
    <row r="293" spans="2:10" x14ac:dyDescent="0.25">
      <c r="B293" s="3" t="s">
        <v>24</v>
      </c>
      <c r="C293" s="22">
        <v>-3406.5900000000024</v>
      </c>
      <c r="D293" s="22">
        <v>-5031.8299999999917</v>
      </c>
      <c r="E293" s="22">
        <v>-2120.5500000000006</v>
      </c>
      <c r="G293" s="183"/>
    </row>
    <row r="294" spans="2:10" ht="15.75" thickBot="1" x14ac:dyDescent="0.3">
      <c r="B294" s="16" t="s">
        <v>1036</v>
      </c>
      <c r="C294" s="182">
        <v>1241.5899999999924</v>
      </c>
      <c r="D294" s="182">
        <v>38800.949999999997</v>
      </c>
      <c r="E294" s="182">
        <v>-2120.5500000000006</v>
      </c>
      <c r="G294" t="s">
        <v>1105</v>
      </c>
      <c r="H294" s="72">
        <f>+D294</f>
        <v>38800.949999999997</v>
      </c>
    </row>
    <row r="295" spans="2:10" ht="15.75" thickTop="1" x14ac:dyDescent="0.25"/>
    <row r="296" spans="2:10" x14ac:dyDescent="0.25">
      <c r="B296" s="246" t="s">
        <v>1072</v>
      </c>
      <c r="C296" s="247" t="s">
        <v>427</v>
      </c>
      <c r="D296" s="247" t="s">
        <v>428</v>
      </c>
      <c r="E296" s="247" t="s">
        <v>429</v>
      </c>
      <c r="G296" s="247" t="s">
        <v>1110</v>
      </c>
      <c r="H296" s="248" t="s">
        <v>427</v>
      </c>
      <c r="I296" s="248" t="s">
        <v>428</v>
      </c>
      <c r="J296" s="247" t="s">
        <v>429</v>
      </c>
    </row>
    <row r="297" spans="2:10" x14ac:dyDescent="0.25">
      <c r="B297" s="3" t="s">
        <v>8</v>
      </c>
      <c r="C297" s="22">
        <v>4172</v>
      </c>
      <c r="D297" s="22">
        <v>18092.620000000003</v>
      </c>
      <c r="E297" s="22">
        <v>0</v>
      </c>
      <c r="G297" s="153"/>
    </row>
    <row r="298" spans="2:10" x14ac:dyDescent="0.25">
      <c r="B298" s="3" t="s">
        <v>1019</v>
      </c>
      <c r="C298" s="22">
        <v>-9815.6749999999993</v>
      </c>
      <c r="D298" s="22">
        <v>-39.1</v>
      </c>
      <c r="E298" s="22">
        <v>0</v>
      </c>
      <c r="G298" s="183"/>
    </row>
    <row r="299" spans="2:10" x14ac:dyDescent="0.25">
      <c r="B299" s="3" t="s">
        <v>24</v>
      </c>
      <c r="C299" s="22">
        <v>-1127.6100000000004</v>
      </c>
      <c r="D299" s="22">
        <v>-1281.9500000000005</v>
      </c>
      <c r="E299" s="22">
        <v>-997.46999999999991</v>
      </c>
      <c r="G299" s="183"/>
    </row>
    <row r="300" spans="2:10" ht="15.75" thickBot="1" x14ac:dyDescent="0.3">
      <c r="B300" s="16" t="s">
        <v>1036</v>
      </c>
      <c r="C300" s="182">
        <v>-6771.2849999999999</v>
      </c>
      <c r="D300" s="182">
        <v>16771.570000000003</v>
      </c>
      <c r="E300" s="182">
        <v>-997.46999999999991</v>
      </c>
      <c r="G300" t="s">
        <v>1105</v>
      </c>
      <c r="H300" s="72">
        <f>+D300</f>
        <v>16771.570000000003</v>
      </c>
    </row>
    <row r="301" spans="2:10" ht="15.75" thickTop="1" x14ac:dyDescent="0.25"/>
    <row r="302" spans="2:10" x14ac:dyDescent="0.25">
      <c r="B302" s="246" t="s">
        <v>1073</v>
      </c>
      <c r="C302" s="247" t="s">
        <v>427</v>
      </c>
      <c r="D302" s="247" t="s">
        <v>428</v>
      </c>
      <c r="E302" s="247" t="s">
        <v>429</v>
      </c>
      <c r="G302" s="247" t="s">
        <v>1110</v>
      </c>
      <c r="H302" s="248" t="s">
        <v>427</v>
      </c>
      <c r="I302" s="248" t="s">
        <v>428</v>
      </c>
      <c r="J302" s="247" t="s">
        <v>429</v>
      </c>
    </row>
    <row r="303" spans="2:10" x14ac:dyDescent="0.25">
      <c r="B303" s="3" t="s">
        <v>8</v>
      </c>
      <c r="C303" s="22">
        <v>0</v>
      </c>
      <c r="D303" s="22">
        <v>8486.2999999999993</v>
      </c>
      <c r="E303" s="22">
        <v>0</v>
      </c>
    </row>
    <row r="304" spans="2:10" x14ac:dyDescent="0.25">
      <c r="B304" s="3" t="s">
        <v>1019</v>
      </c>
      <c r="C304" s="22">
        <v>0</v>
      </c>
      <c r="D304" s="22">
        <v>-89.419999999999987</v>
      </c>
      <c r="E304" s="22">
        <v>0</v>
      </c>
    </row>
    <row r="305" spans="2:10" x14ac:dyDescent="0.25">
      <c r="B305" s="3" t="s">
        <v>24</v>
      </c>
      <c r="C305" s="22">
        <v>-379.40999999999997</v>
      </c>
      <c r="D305" s="22">
        <v>-1012.5900000000005</v>
      </c>
      <c r="E305" s="22">
        <v>-714.74999999999966</v>
      </c>
    </row>
    <row r="306" spans="2:10" ht="15.75" thickBot="1" x14ac:dyDescent="0.3">
      <c r="B306" s="16" t="s">
        <v>1036</v>
      </c>
      <c r="C306" s="182">
        <v>-379.40999999999997</v>
      </c>
      <c r="D306" s="182">
        <v>7384.2899999999991</v>
      </c>
      <c r="E306" s="182">
        <v>-714.74999999999966</v>
      </c>
      <c r="G306" t="s">
        <v>1105</v>
      </c>
      <c r="H306" s="72">
        <f>+D306</f>
        <v>7384.2899999999991</v>
      </c>
    </row>
    <row r="307" spans="2:10" ht="15.75" thickTop="1" x14ac:dyDescent="0.25"/>
    <row r="308" spans="2:10" x14ac:dyDescent="0.25">
      <c r="B308" s="246" t="s">
        <v>1074</v>
      </c>
      <c r="C308" s="247" t="s">
        <v>427</v>
      </c>
      <c r="D308" s="247" t="s">
        <v>428</v>
      </c>
      <c r="E308" s="247" t="s">
        <v>429</v>
      </c>
      <c r="G308" s="247" t="s">
        <v>1110</v>
      </c>
      <c r="H308" s="248" t="s">
        <v>427</v>
      </c>
      <c r="I308" s="248" t="s">
        <v>428</v>
      </c>
      <c r="J308" s="247" t="s">
        <v>429</v>
      </c>
    </row>
    <row r="309" spans="2:10" x14ac:dyDescent="0.25">
      <c r="B309" s="3" t="s">
        <v>8</v>
      </c>
      <c r="C309" s="22">
        <v>121.1</v>
      </c>
      <c r="D309" s="22">
        <v>1591.6</v>
      </c>
      <c r="E309" s="22">
        <v>0</v>
      </c>
    </row>
    <row r="310" spans="2:10" x14ac:dyDescent="0.25">
      <c r="B310" s="3" t="s">
        <v>1019</v>
      </c>
      <c r="C310" s="22">
        <v>-50.49</v>
      </c>
      <c r="D310" s="22">
        <v>-146.16999999999999</v>
      </c>
      <c r="E310" s="22">
        <v>0</v>
      </c>
    </row>
    <row r="311" spans="2:10" x14ac:dyDescent="0.25">
      <c r="B311" s="3" t="s">
        <v>24</v>
      </c>
      <c r="C311" s="22">
        <v>0</v>
      </c>
      <c r="D311" s="22">
        <v>-325.3</v>
      </c>
      <c r="E311" s="22">
        <v>-16.649999999999999</v>
      </c>
    </row>
    <row r="312" spans="2:10" ht="15.75" thickBot="1" x14ac:dyDescent="0.3">
      <c r="B312" s="16" t="s">
        <v>1036</v>
      </c>
      <c r="C312" s="182">
        <f>SUM(C309:C311)</f>
        <v>70.609999999999985</v>
      </c>
      <c r="D312" s="182">
        <f t="shared" ref="D312:E312" si="25">SUM(D309:D311)</f>
        <v>1120.1299999999999</v>
      </c>
      <c r="E312" s="182">
        <f t="shared" si="25"/>
        <v>-16.649999999999999</v>
      </c>
      <c r="G312" s="184" t="s">
        <v>1105</v>
      </c>
      <c r="H312" s="72">
        <f>+D312</f>
        <v>1120.1299999999999</v>
      </c>
    </row>
    <row r="313" spans="2:10" ht="15.75" thickTop="1" x14ac:dyDescent="0.25"/>
    <row r="314" spans="2:10" x14ac:dyDescent="0.25">
      <c r="B314" s="246" t="s">
        <v>432</v>
      </c>
      <c r="C314" s="247" t="s">
        <v>427</v>
      </c>
      <c r="D314" s="247" t="s">
        <v>428</v>
      </c>
      <c r="E314" s="247" t="s">
        <v>429</v>
      </c>
      <c r="G314" s="247" t="s">
        <v>1110</v>
      </c>
      <c r="H314" s="248" t="s">
        <v>427</v>
      </c>
      <c r="I314" s="248" t="s">
        <v>428</v>
      </c>
      <c r="J314" s="247" t="s">
        <v>429</v>
      </c>
    </row>
    <row r="315" spans="2:10" x14ac:dyDescent="0.25">
      <c r="B315" s="3" t="s">
        <v>8</v>
      </c>
      <c r="C315" s="22">
        <v>0</v>
      </c>
      <c r="D315" s="22">
        <v>849.6</v>
      </c>
      <c r="E315" s="22">
        <v>0</v>
      </c>
    </row>
    <row r="316" spans="2:10" x14ac:dyDescent="0.25">
      <c r="B316" s="3" t="s">
        <v>1019</v>
      </c>
      <c r="C316" s="22">
        <v>-17.18</v>
      </c>
      <c r="D316" s="22">
        <v>0</v>
      </c>
      <c r="E316" s="22">
        <v>0</v>
      </c>
    </row>
    <row r="317" spans="2:10" x14ac:dyDescent="0.25">
      <c r="B317" s="3" t="s">
        <v>24</v>
      </c>
      <c r="C317" s="22">
        <v>-349.65</v>
      </c>
      <c r="D317" s="22">
        <v>-408.17000000000007</v>
      </c>
      <c r="E317" s="22">
        <v>-276.39</v>
      </c>
    </row>
    <row r="318" spans="2:10" ht="15.75" thickBot="1" x14ac:dyDescent="0.3">
      <c r="B318" s="16" t="s">
        <v>1036</v>
      </c>
      <c r="C318" s="182">
        <v>-366.83</v>
      </c>
      <c r="D318" s="182">
        <v>441.42999999999995</v>
      </c>
      <c r="E318" s="182">
        <v>-276.39</v>
      </c>
      <c r="G318" s="184" t="s">
        <v>1105</v>
      </c>
      <c r="H318" s="72">
        <f>+D318</f>
        <v>441.42999999999995</v>
      </c>
    </row>
    <row r="319" spans="2:10" ht="15.75" thickTop="1" x14ac:dyDescent="0.25"/>
    <row r="320" spans="2:10" x14ac:dyDescent="0.25">
      <c r="B320" s="246" t="s">
        <v>433</v>
      </c>
      <c r="C320" s="247" t="s">
        <v>427</v>
      </c>
      <c r="D320" s="247" t="s">
        <v>428</v>
      </c>
      <c r="E320" s="247" t="s">
        <v>429</v>
      </c>
      <c r="G320" s="247" t="s">
        <v>1110</v>
      </c>
      <c r="H320" s="248" t="s">
        <v>427</v>
      </c>
      <c r="I320" s="248" t="s">
        <v>428</v>
      </c>
      <c r="J320" s="247" t="s">
        <v>429</v>
      </c>
    </row>
    <row r="321" spans="2:10" x14ac:dyDescent="0.25">
      <c r="B321" s="3" t="s">
        <v>8</v>
      </c>
      <c r="C321" s="22">
        <v>0</v>
      </c>
      <c r="D321" s="22">
        <v>406</v>
      </c>
      <c r="E321" s="22">
        <v>0</v>
      </c>
    </row>
    <row r="322" spans="2:10" x14ac:dyDescent="0.25">
      <c r="B322" s="3" t="s">
        <v>1019</v>
      </c>
      <c r="C322" s="22">
        <v>0</v>
      </c>
      <c r="D322" s="22">
        <v>-56.59</v>
      </c>
      <c r="E322" s="22">
        <v>0</v>
      </c>
    </row>
    <row r="323" spans="2:10" x14ac:dyDescent="0.25">
      <c r="B323" s="3" t="s">
        <v>24</v>
      </c>
      <c r="C323" s="22">
        <v>0</v>
      </c>
      <c r="D323" s="22">
        <v>-26.64</v>
      </c>
      <c r="E323" s="22">
        <v>0</v>
      </c>
    </row>
    <row r="324" spans="2:10" ht="15.75" thickBot="1" x14ac:dyDescent="0.3">
      <c r="B324" s="16" t="s">
        <v>1036</v>
      </c>
      <c r="C324" s="182">
        <v>0</v>
      </c>
      <c r="D324" s="182">
        <v>322.77</v>
      </c>
      <c r="E324" s="182">
        <v>0</v>
      </c>
      <c r="G324" s="184" t="s">
        <v>1105</v>
      </c>
      <c r="H324" s="72">
        <f>+D324</f>
        <v>322.77</v>
      </c>
    </row>
    <row r="325" spans="2:10" ht="15.75" thickTop="1" x14ac:dyDescent="0.25"/>
    <row r="326" spans="2:10" x14ac:dyDescent="0.25">
      <c r="B326" s="246" t="s">
        <v>1075</v>
      </c>
      <c r="C326" s="247" t="s">
        <v>427</v>
      </c>
      <c r="D326" s="247" t="s">
        <v>428</v>
      </c>
      <c r="E326" s="247" t="s">
        <v>429</v>
      </c>
      <c r="G326" s="247" t="s">
        <v>1110</v>
      </c>
      <c r="H326" s="248" t="s">
        <v>427</v>
      </c>
      <c r="I326" s="248" t="s">
        <v>428</v>
      </c>
      <c r="J326" s="247" t="s">
        <v>429</v>
      </c>
    </row>
    <row r="327" spans="2:10" x14ac:dyDescent="0.25">
      <c r="B327" s="3" t="s">
        <v>8</v>
      </c>
      <c r="C327" s="22">
        <v>321.89999999999998</v>
      </c>
      <c r="D327" s="22">
        <v>1362</v>
      </c>
      <c r="E327" s="22">
        <v>0</v>
      </c>
      <c r="G327" s="153"/>
    </row>
    <row r="328" spans="2:10" x14ac:dyDescent="0.25">
      <c r="B328" s="3" t="s">
        <v>1019</v>
      </c>
      <c r="C328" s="22">
        <v>-38.18</v>
      </c>
      <c r="D328" s="22">
        <v>-24.77</v>
      </c>
      <c r="E328" s="22">
        <v>0</v>
      </c>
      <c r="G328" s="183"/>
    </row>
    <row r="329" spans="2:10" x14ac:dyDescent="0.25">
      <c r="B329" s="3" t="s">
        <v>24</v>
      </c>
      <c r="C329" s="22">
        <v>-99.9</v>
      </c>
      <c r="D329" s="22">
        <v>-153.17999999999998</v>
      </c>
      <c r="E329" s="22">
        <v>0</v>
      </c>
      <c r="G329" s="183"/>
    </row>
    <row r="330" spans="2:10" ht="15.75" thickBot="1" x14ac:dyDescent="0.3">
      <c r="B330" s="16" t="s">
        <v>1036</v>
      </c>
      <c r="C330" s="182">
        <v>183.81999999999996</v>
      </c>
      <c r="D330" s="182">
        <v>1184.05</v>
      </c>
      <c r="E330" s="182">
        <v>0</v>
      </c>
      <c r="G330" s="184" t="s">
        <v>1105</v>
      </c>
      <c r="H330" s="72">
        <f>+D330</f>
        <v>1184.05</v>
      </c>
    </row>
    <row r="331" spans="2:10" ht="15.75" thickTop="1" x14ac:dyDescent="0.25"/>
    <row r="332" spans="2:10" x14ac:dyDescent="0.25">
      <c r="B332" s="246" t="s">
        <v>434</v>
      </c>
      <c r="C332" s="247" t="s">
        <v>427</v>
      </c>
      <c r="D332" s="247" t="s">
        <v>428</v>
      </c>
      <c r="E332" s="247" t="s">
        <v>429</v>
      </c>
      <c r="G332" s="247" t="s">
        <v>1110</v>
      </c>
      <c r="H332" s="248" t="s">
        <v>427</v>
      </c>
      <c r="I332" s="248" t="s">
        <v>428</v>
      </c>
      <c r="J332" s="247" t="s">
        <v>429</v>
      </c>
    </row>
    <row r="333" spans="2:10" x14ac:dyDescent="0.25">
      <c r="B333" s="3" t="s">
        <v>8</v>
      </c>
      <c r="C333" s="22">
        <v>214.6</v>
      </c>
      <c r="D333" s="22">
        <v>1325</v>
      </c>
      <c r="E333" s="22">
        <v>0</v>
      </c>
    </row>
    <row r="334" spans="2:10" x14ac:dyDescent="0.25">
      <c r="B334" s="3" t="s">
        <v>1019</v>
      </c>
      <c r="C334" s="22">
        <v>0</v>
      </c>
      <c r="D334" s="22">
        <v>0</v>
      </c>
      <c r="E334" s="22">
        <v>0</v>
      </c>
    </row>
    <row r="335" spans="2:10" x14ac:dyDescent="0.25">
      <c r="B335" s="3" t="s">
        <v>24</v>
      </c>
      <c r="C335" s="22">
        <v>0</v>
      </c>
      <c r="D335" s="22">
        <v>-119.88000000000001</v>
      </c>
      <c r="E335" s="22">
        <v>0</v>
      </c>
    </row>
    <row r="336" spans="2:10" ht="15.75" thickBot="1" x14ac:dyDescent="0.3">
      <c r="B336" s="16" t="s">
        <v>1036</v>
      </c>
      <c r="C336" s="182">
        <v>214.6</v>
      </c>
      <c r="D336" s="182">
        <v>1205.1199999999999</v>
      </c>
      <c r="E336" s="182">
        <v>0</v>
      </c>
      <c r="G336" s="184" t="s">
        <v>1105</v>
      </c>
      <c r="H336" s="72">
        <f>+D336</f>
        <v>1205.1199999999999</v>
      </c>
    </row>
    <row r="337" spans="2:10" ht="15.75" thickTop="1" x14ac:dyDescent="0.25"/>
    <row r="338" spans="2:10" x14ac:dyDescent="0.25">
      <c r="B338" s="246" t="s">
        <v>1076</v>
      </c>
      <c r="C338" s="247" t="s">
        <v>427</v>
      </c>
      <c r="D338" s="247" t="s">
        <v>428</v>
      </c>
      <c r="E338" s="247" t="s">
        <v>429</v>
      </c>
      <c r="G338" s="247" t="s">
        <v>1110</v>
      </c>
      <c r="H338" s="248" t="s">
        <v>427</v>
      </c>
      <c r="I338" s="248" t="s">
        <v>428</v>
      </c>
      <c r="J338" s="247" t="s">
        <v>429</v>
      </c>
    </row>
    <row r="339" spans="2:10" x14ac:dyDescent="0.25">
      <c r="B339" s="3" t="s">
        <v>8</v>
      </c>
      <c r="C339" s="22">
        <v>0</v>
      </c>
      <c r="D339" s="22">
        <v>9313.49</v>
      </c>
      <c r="E339" s="22">
        <v>0</v>
      </c>
      <c r="G339" s="153"/>
    </row>
    <row r="340" spans="2:10" x14ac:dyDescent="0.25">
      <c r="B340" s="3" t="s">
        <v>1019</v>
      </c>
      <c r="C340" s="22">
        <v>-266.19</v>
      </c>
      <c r="D340" s="22">
        <v>-172.59</v>
      </c>
      <c r="E340" s="22">
        <v>0</v>
      </c>
      <c r="G340" s="183"/>
    </row>
    <row r="341" spans="2:10" x14ac:dyDescent="0.25">
      <c r="B341" s="3" t="s">
        <v>24</v>
      </c>
      <c r="C341" s="22">
        <v>-974.34000000000037</v>
      </c>
      <c r="D341" s="22">
        <v>-1299.1200000000006</v>
      </c>
      <c r="E341" s="22">
        <v>-313.02</v>
      </c>
      <c r="G341" s="183"/>
    </row>
    <row r="342" spans="2:10" ht="15.75" thickBot="1" x14ac:dyDescent="0.3">
      <c r="B342" s="16" t="s">
        <v>1036</v>
      </c>
      <c r="C342" s="182">
        <v>-1240.5300000000004</v>
      </c>
      <c r="D342" s="182">
        <v>7841.7799999999988</v>
      </c>
      <c r="E342" s="182">
        <v>-313.02</v>
      </c>
      <c r="G342" s="184" t="s">
        <v>1105</v>
      </c>
      <c r="H342" s="72">
        <f>+D342</f>
        <v>7841.7799999999988</v>
      </c>
    </row>
    <row r="343" spans="2:10" ht="15.75" thickTop="1" x14ac:dyDescent="0.25"/>
    <row r="344" spans="2:10" x14ac:dyDescent="0.25">
      <c r="B344" s="250" t="s">
        <v>1077</v>
      </c>
      <c r="C344" s="249" t="s">
        <v>427</v>
      </c>
      <c r="D344" s="249" t="s">
        <v>428</v>
      </c>
      <c r="E344" s="249" t="s">
        <v>429</v>
      </c>
      <c r="G344" s="249" t="s">
        <v>1110</v>
      </c>
      <c r="H344" s="251" t="s">
        <v>427</v>
      </c>
      <c r="I344" s="251" t="s">
        <v>428</v>
      </c>
      <c r="J344" s="249" t="s">
        <v>429</v>
      </c>
    </row>
    <row r="345" spans="2:10" x14ac:dyDescent="0.25">
      <c r="B345" s="3" t="s">
        <v>8</v>
      </c>
      <c r="C345" s="22">
        <v>82921.12999999999</v>
      </c>
      <c r="D345" s="22">
        <v>0</v>
      </c>
      <c r="E345" s="22">
        <v>0</v>
      </c>
    </row>
    <row r="346" spans="2:10" x14ac:dyDescent="0.25">
      <c r="B346" s="3" t="s">
        <v>1019</v>
      </c>
      <c r="C346" s="22">
        <v>-22668.924999999992</v>
      </c>
      <c r="D346" s="22">
        <v>0</v>
      </c>
      <c r="E346" s="22">
        <v>0</v>
      </c>
    </row>
    <row r="347" spans="2:10" x14ac:dyDescent="0.25">
      <c r="B347" s="3" t="s">
        <v>24</v>
      </c>
      <c r="C347" s="22">
        <v>-6850.5299999999761</v>
      </c>
      <c r="D347" s="22">
        <v>-6842.1300000000037</v>
      </c>
      <c r="E347" s="22">
        <v>-5205.9000000000042</v>
      </c>
    </row>
    <row r="348" spans="2:10" ht="15.75" thickBot="1" x14ac:dyDescent="0.3">
      <c r="B348" s="16" t="s">
        <v>1036</v>
      </c>
      <c r="C348" s="182">
        <v>53401.675000000025</v>
      </c>
      <c r="D348" s="182">
        <v>-6842.1300000000037</v>
      </c>
      <c r="E348" s="182">
        <v>-5205.9000000000042</v>
      </c>
      <c r="G348" t="s">
        <v>1103</v>
      </c>
      <c r="I348" s="72">
        <f>-D348</f>
        <v>6842.1300000000037</v>
      </c>
    </row>
    <row r="349" spans="2:10" ht="15.75" thickTop="1" x14ac:dyDescent="0.25"/>
    <row r="350" spans="2:10" x14ac:dyDescent="0.25">
      <c r="B350" s="250" t="s">
        <v>1078</v>
      </c>
      <c r="C350" s="249" t="s">
        <v>427</v>
      </c>
      <c r="D350" s="249" t="s">
        <v>428</v>
      </c>
      <c r="E350" s="249" t="s">
        <v>429</v>
      </c>
      <c r="G350" s="249" t="s">
        <v>1110</v>
      </c>
      <c r="H350" s="251" t="s">
        <v>427</v>
      </c>
      <c r="I350" s="251" t="s">
        <v>428</v>
      </c>
      <c r="J350" s="249" t="s">
        <v>429</v>
      </c>
    </row>
    <row r="351" spans="2:10" x14ac:dyDescent="0.25">
      <c r="B351" s="3" t="s">
        <v>8</v>
      </c>
      <c r="C351" s="22">
        <v>46185.14</v>
      </c>
      <c r="D351" s="22">
        <v>29950</v>
      </c>
      <c r="E351" s="22">
        <v>0</v>
      </c>
      <c r="G351" s="153"/>
    </row>
    <row r="352" spans="2:10" x14ac:dyDescent="0.25">
      <c r="B352" s="3" t="s">
        <v>1019</v>
      </c>
      <c r="C352" s="22">
        <v>-36429.050000000003</v>
      </c>
      <c r="D352" s="22">
        <v>-828.18000000000006</v>
      </c>
      <c r="E352" s="22">
        <v>0</v>
      </c>
    </row>
    <row r="353" spans="2:10" x14ac:dyDescent="0.25">
      <c r="B353" s="3" t="s">
        <v>24</v>
      </c>
      <c r="C353" s="22">
        <v>-2611.1550000000002</v>
      </c>
      <c r="D353" s="22">
        <v>-479.79000000000008</v>
      </c>
      <c r="E353" s="22">
        <v>-1766.25</v>
      </c>
      <c r="G353" s="183"/>
    </row>
    <row r="354" spans="2:10" ht="15.75" thickBot="1" x14ac:dyDescent="0.3">
      <c r="B354" s="16" t="s">
        <v>1036</v>
      </c>
      <c r="C354" s="182">
        <v>7144.9349999999959</v>
      </c>
      <c r="D354" s="182">
        <v>28642.03</v>
      </c>
      <c r="E354" s="182">
        <v>-1766.25</v>
      </c>
      <c r="G354" s="184" t="s">
        <v>1105</v>
      </c>
      <c r="H354" s="72">
        <f>+D354</f>
        <v>28642.03</v>
      </c>
    </row>
    <row r="355" spans="2:10" ht="15.75" thickTop="1" x14ac:dyDescent="0.25"/>
    <row r="356" spans="2:10" x14ac:dyDescent="0.25">
      <c r="B356" s="250" t="s">
        <v>1079</v>
      </c>
      <c r="C356" s="249" t="s">
        <v>427</v>
      </c>
      <c r="D356" s="249" t="s">
        <v>428</v>
      </c>
      <c r="E356" s="249" t="s">
        <v>429</v>
      </c>
      <c r="G356" s="249" t="s">
        <v>1110</v>
      </c>
      <c r="H356" s="251" t="s">
        <v>427</v>
      </c>
      <c r="I356" s="251" t="s">
        <v>428</v>
      </c>
      <c r="J356" s="249" t="s">
        <v>429</v>
      </c>
    </row>
    <row r="357" spans="2:10" x14ac:dyDescent="0.25">
      <c r="B357" s="3" t="s">
        <v>8</v>
      </c>
      <c r="C357" s="22">
        <v>1375</v>
      </c>
      <c r="D357" s="22">
        <v>0</v>
      </c>
      <c r="E357" s="22">
        <v>0</v>
      </c>
    </row>
    <row r="358" spans="2:10" x14ac:dyDescent="0.25">
      <c r="B358" s="3" t="s">
        <v>1019</v>
      </c>
      <c r="C358" s="22">
        <v>-78.86</v>
      </c>
      <c r="D358" s="22">
        <v>-112.66</v>
      </c>
      <c r="E358" s="22">
        <v>0</v>
      </c>
    </row>
    <row r="359" spans="2:10" x14ac:dyDescent="0.25">
      <c r="B359" s="3" t="s">
        <v>24</v>
      </c>
      <c r="C359" s="22">
        <v>-149.94</v>
      </c>
      <c r="D359" s="22">
        <v>-59.94</v>
      </c>
      <c r="E359" s="22">
        <v>0</v>
      </c>
    </row>
    <row r="360" spans="2:10" ht="15.75" thickBot="1" x14ac:dyDescent="0.3">
      <c r="B360" s="16" t="s">
        <v>1036</v>
      </c>
      <c r="C360" s="182">
        <v>1146.2</v>
      </c>
      <c r="D360" s="182">
        <v>-172.6</v>
      </c>
      <c r="E360" s="182">
        <v>0</v>
      </c>
      <c r="G360" t="s">
        <v>1103</v>
      </c>
      <c r="I360" s="72">
        <f>-D360</f>
        <v>172.6</v>
      </c>
    </row>
    <row r="361" spans="2:10" ht="15.75" thickTop="1" x14ac:dyDescent="0.25"/>
    <row r="362" spans="2:10" x14ac:dyDescent="0.25">
      <c r="B362" s="250" t="s">
        <v>1080</v>
      </c>
      <c r="C362" s="249" t="s">
        <v>427</v>
      </c>
      <c r="D362" s="249" t="s">
        <v>428</v>
      </c>
      <c r="E362" s="249" t="s">
        <v>429</v>
      </c>
      <c r="G362" s="249" t="s">
        <v>1110</v>
      </c>
      <c r="H362" s="251" t="s">
        <v>427</v>
      </c>
      <c r="I362" s="251" t="s">
        <v>428</v>
      </c>
      <c r="J362" s="249" t="s">
        <v>429</v>
      </c>
    </row>
    <row r="363" spans="2:10" x14ac:dyDescent="0.25">
      <c r="B363" s="3" t="s">
        <v>8</v>
      </c>
      <c r="C363" s="22">
        <v>4768.6099999999997</v>
      </c>
      <c r="D363" s="22">
        <v>0</v>
      </c>
      <c r="E363" s="22">
        <v>0</v>
      </c>
    </row>
    <row r="364" spans="2:10" x14ac:dyDescent="0.25">
      <c r="B364" s="3" t="s">
        <v>1019</v>
      </c>
      <c r="C364" s="22">
        <v>-128.45999999999998</v>
      </c>
      <c r="D364" s="22">
        <v>-269.3</v>
      </c>
      <c r="E364" s="22">
        <v>0</v>
      </c>
    </row>
    <row r="365" spans="2:10" x14ac:dyDescent="0.25">
      <c r="B365" s="3" t="s">
        <v>24</v>
      </c>
      <c r="C365" s="22">
        <v>-549.54000000000008</v>
      </c>
      <c r="D365" s="22">
        <v>-1285.75</v>
      </c>
      <c r="E365" s="22">
        <v>-49.949999999999996</v>
      </c>
    </row>
    <row r="366" spans="2:10" ht="15.75" thickBot="1" x14ac:dyDescent="0.3">
      <c r="B366" s="16" t="s">
        <v>1036</v>
      </c>
      <c r="C366" s="182">
        <v>4090.6099999999997</v>
      </c>
      <c r="D366" s="182">
        <v>-1555.05</v>
      </c>
      <c r="E366" s="182">
        <v>-49.949999999999996</v>
      </c>
      <c r="G366" t="s">
        <v>1103</v>
      </c>
      <c r="I366" s="72">
        <f>-D366</f>
        <v>1555.05</v>
      </c>
    </row>
    <row r="367" spans="2:10" ht="15.75" thickTop="1" x14ac:dyDescent="0.25"/>
    <row r="368" spans="2:10" x14ac:dyDescent="0.25">
      <c r="B368" s="250" t="s">
        <v>1081</v>
      </c>
      <c r="C368" s="249" t="s">
        <v>427</v>
      </c>
      <c r="D368" s="249" t="s">
        <v>428</v>
      </c>
      <c r="E368" s="249" t="s">
        <v>429</v>
      </c>
      <c r="G368" s="249" t="s">
        <v>1110</v>
      </c>
      <c r="H368" s="251" t="s">
        <v>427</v>
      </c>
      <c r="I368" s="251" t="s">
        <v>428</v>
      </c>
      <c r="J368" s="249" t="s">
        <v>429</v>
      </c>
    </row>
    <row r="369" spans="2:10" x14ac:dyDescent="0.25">
      <c r="B369" s="3" t="s">
        <v>8</v>
      </c>
      <c r="C369" s="22">
        <v>0</v>
      </c>
      <c r="D369" s="22">
        <v>0</v>
      </c>
      <c r="E369" s="22">
        <v>4010</v>
      </c>
    </row>
    <row r="370" spans="2:10" x14ac:dyDescent="0.25">
      <c r="B370" s="3" t="s">
        <v>1019</v>
      </c>
      <c r="C370" s="22">
        <v>-247.23000000000002</v>
      </c>
      <c r="D370" s="22">
        <v>-616.46</v>
      </c>
      <c r="E370" s="22">
        <v>0</v>
      </c>
    </row>
    <row r="371" spans="2:10" x14ac:dyDescent="0.25">
      <c r="B371" s="3" t="s">
        <v>24</v>
      </c>
      <c r="C371" s="22">
        <v>-719.2800000000002</v>
      </c>
      <c r="D371" s="22">
        <v>-1405.4500000000005</v>
      </c>
      <c r="E371" s="22">
        <v>0</v>
      </c>
    </row>
    <row r="372" spans="2:10" ht="15.75" thickBot="1" x14ac:dyDescent="0.3">
      <c r="B372" s="16" t="s">
        <v>1036</v>
      </c>
      <c r="C372" s="182">
        <v>-966.51000000000022</v>
      </c>
      <c r="D372" s="182">
        <v>-2021.9100000000005</v>
      </c>
      <c r="E372" s="182">
        <v>4010</v>
      </c>
      <c r="G372" t="s">
        <v>1106</v>
      </c>
      <c r="H372" s="72">
        <f>-C372</f>
        <v>966.51000000000022</v>
      </c>
      <c r="I372" s="72">
        <f>-D372</f>
        <v>2021.9100000000005</v>
      </c>
    </row>
    <row r="373" spans="2:10" ht="15.75" thickTop="1" x14ac:dyDescent="0.25"/>
    <row r="374" spans="2:10" x14ac:dyDescent="0.25">
      <c r="B374" s="250" t="s">
        <v>1082</v>
      </c>
      <c r="C374" s="249" t="s">
        <v>427</v>
      </c>
      <c r="D374" s="249" t="s">
        <v>428</v>
      </c>
      <c r="E374" s="249" t="s">
        <v>429</v>
      </c>
      <c r="G374" s="249" t="s">
        <v>1110</v>
      </c>
      <c r="H374" s="251" t="s">
        <v>427</v>
      </c>
      <c r="I374" s="251" t="s">
        <v>428</v>
      </c>
      <c r="J374" s="249" t="s">
        <v>429</v>
      </c>
    </row>
    <row r="375" spans="2:10" x14ac:dyDescent="0.25">
      <c r="B375" s="3" t="s">
        <v>8</v>
      </c>
      <c r="C375" s="22">
        <v>2432</v>
      </c>
      <c r="D375" s="22">
        <v>0</v>
      </c>
      <c r="E375" s="22">
        <v>0</v>
      </c>
    </row>
    <row r="376" spans="2:10" x14ac:dyDescent="0.25">
      <c r="B376" s="3" t="s">
        <v>1019</v>
      </c>
      <c r="C376" s="22">
        <v>-1140.8400000000001</v>
      </c>
      <c r="D376" s="22">
        <v>0</v>
      </c>
      <c r="E376" s="22">
        <v>0</v>
      </c>
    </row>
    <row r="377" spans="2:10" x14ac:dyDescent="0.25">
      <c r="B377" s="3" t="s">
        <v>24</v>
      </c>
      <c r="C377" s="22">
        <v>0</v>
      </c>
      <c r="D377" s="22">
        <v>0</v>
      </c>
      <c r="E377" s="22">
        <v>-198.75</v>
      </c>
    </row>
    <row r="378" spans="2:10" ht="15.75" thickBot="1" x14ac:dyDescent="0.3">
      <c r="B378" s="16" t="s">
        <v>1036</v>
      </c>
      <c r="C378" s="182">
        <v>1291.1599999999999</v>
      </c>
      <c r="D378" s="182">
        <v>0</v>
      </c>
      <c r="E378" s="182">
        <v>-198.75</v>
      </c>
      <c r="G378" t="s">
        <v>1102</v>
      </c>
    </row>
    <row r="379" spans="2:10" ht="15.75" thickTop="1" x14ac:dyDescent="0.25"/>
    <row r="380" spans="2:10" x14ac:dyDescent="0.25">
      <c r="B380" s="250" t="s">
        <v>1083</v>
      </c>
      <c r="C380" s="249" t="s">
        <v>427</v>
      </c>
      <c r="D380" s="249" t="s">
        <v>428</v>
      </c>
      <c r="E380" s="249" t="s">
        <v>429</v>
      </c>
      <c r="G380" s="249" t="s">
        <v>1110</v>
      </c>
      <c r="H380" s="251" t="s">
        <v>427</v>
      </c>
      <c r="I380" s="251" t="s">
        <v>428</v>
      </c>
      <c r="J380" s="249" t="s">
        <v>429</v>
      </c>
    </row>
    <row r="381" spans="2:10" x14ac:dyDescent="0.25">
      <c r="B381" s="3" t="s">
        <v>8</v>
      </c>
      <c r="C381" s="22">
        <v>2601.0100000000002</v>
      </c>
      <c r="D381" s="22">
        <v>0</v>
      </c>
      <c r="E381" s="22">
        <v>0</v>
      </c>
    </row>
    <row r="382" spans="2:10" x14ac:dyDescent="0.25">
      <c r="B382" s="3" t="s">
        <v>1019</v>
      </c>
      <c r="C382" s="22">
        <v>-21.75</v>
      </c>
      <c r="D382" s="22">
        <v>-157.04</v>
      </c>
      <c r="E382" s="22">
        <v>0</v>
      </c>
    </row>
    <row r="383" spans="2:10" x14ac:dyDescent="0.25">
      <c r="B383" s="3" t="s">
        <v>24</v>
      </c>
      <c r="C383" s="22">
        <v>-59.94</v>
      </c>
      <c r="D383" s="22">
        <v>-171.02</v>
      </c>
      <c r="E383" s="22">
        <v>0</v>
      </c>
    </row>
    <row r="384" spans="2:10" ht="15.75" thickBot="1" x14ac:dyDescent="0.3">
      <c r="B384" s="16" t="s">
        <v>1036</v>
      </c>
      <c r="C384" s="182">
        <v>2519.3200000000002</v>
      </c>
      <c r="D384" s="182">
        <v>-328.06</v>
      </c>
      <c r="E384" s="182">
        <v>0</v>
      </c>
      <c r="G384" t="s">
        <v>1103</v>
      </c>
      <c r="I384" s="72">
        <f>-D384</f>
        <v>328.06</v>
      </c>
    </row>
    <row r="385" spans="2:10" ht="15.75" thickTop="1" x14ac:dyDescent="0.25"/>
    <row r="386" spans="2:10" x14ac:dyDescent="0.25">
      <c r="B386" s="250" t="s">
        <v>1084</v>
      </c>
      <c r="C386" s="249" t="s">
        <v>427</v>
      </c>
      <c r="D386" s="249" t="s">
        <v>428</v>
      </c>
      <c r="E386" s="249" t="s">
        <v>429</v>
      </c>
      <c r="G386" s="249" t="s">
        <v>1110</v>
      </c>
      <c r="H386" s="251" t="s">
        <v>427</v>
      </c>
      <c r="I386" s="251" t="s">
        <v>428</v>
      </c>
      <c r="J386" s="249" t="s">
        <v>429</v>
      </c>
    </row>
    <row r="387" spans="2:10" x14ac:dyDescent="0.25">
      <c r="B387" s="3" t="s">
        <v>8</v>
      </c>
      <c r="C387" s="22">
        <v>0</v>
      </c>
      <c r="D387" s="22">
        <v>252</v>
      </c>
      <c r="E387" s="22">
        <v>0</v>
      </c>
    </row>
    <row r="388" spans="2:10" x14ac:dyDescent="0.25">
      <c r="B388" s="3" t="s">
        <v>1019</v>
      </c>
      <c r="C388" s="22">
        <v>-53.82</v>
      </c>
      <c r="D388" s="22">
        <v>0</v>
      </c>
      <c r="E388" s="22">
        <v>0</v>
      </c>
    </row>
    <row r="389" spans="2:10" x14ac:dyDescent="0.25">
      <c r="B389" s="3" t="s">
        <v>24</v>
      </c>
      <c r="C389" s="22">
        <v>0</v>
      </c>
      <c r="D389" s="22">
        <v>-59.94</v>
      </c>
      <c r="E389" s="22">
        <v>0</v>
      </c>
    </row>
    <row r="390" spans="2:10" ht="15.75" thickBot="1" x14ac:dyDescent="0.3">
      <c r="B390" s="16" t="s">
        <v>1036</v>
      </c>
      <c r="C390" s="182">
        <v>-53.82</v>
      </c>
      <c r="D390" s="182">
        <v>192.06</v>
      </c>
      <c r="E390" s="182">
        <v>0</v>
      </c>
      <c r="G390" s="184" t="s">
        <v>1105</v>
      </c>
      <c r="H390" s="72">
        <f>+D390</f>
        <v>192.06</v>
      </c>
    </row>
    <row r="391" spans="2:10" ht="15.75" thickTop="1" x14ac:dyDescent="0.25"/>
    <row r="392" spans="2:10" x14ac:dyDescent="0.25">
      <c r="B392" s="250" t="s">
        <v>544</v>
      </c>
      <c r="C392" s="249" t="s">
        <v>427</v>
      </c>
      <c r="D392" s="249" t="s">
        <v>428</v>
      </c>
      <c r="E392" s="249" t="s">
        <v>429</v>
      </c>
      <c r="G392" s="249" t="s">
        <v>1110</v>
      </c>
      <c r="H392" s="251" t="s">
        <v>427</v>
      </c>
      <c r="I392" s="251" t="s">
        <v>428</v>
      </c>
      <c r="J392" s="249" t="s">
        <v>429</v>
      </c>
    </row>
    <row r="393" spans="2:10" x14ac:dyDescent="0.25">
      <c r="B393" s="3" t="s">
        <v>8</v>
      </c>
      <c r="C393" s="22">
        <v>645</v>
      </c>
      <c r="D393" s="22">
        <v>0</v>
      </c>
      <c r="E393" s="22">
        <v>0</v>
      </c>
    </row>
    <row r="394" spans="2:10" x14ac:dyDescent="0.25">
      <c r="B394" s="3" t="s">
        <v>1019</v>
      </c>
      <c r="C394" s="22">
        <v>0</v>
      </c>
      <c r="D394" s="22">
        <v>0</v>
      </c>
      <c r="E394" s="22">
        <v>0</v>
      </c>
    </row>
    <row r="395" spans="2:10" x14ac:dyDescent="0.25">
      <c r="B395" s="3" t="s">
        <v>24</v>
      </c>
      <c r="C395" s="22">
        <v>-59.94</v>
      </c>
      <c r="D395" s="22">
        <v>-194.85000000000002</v>
      </c>
      <c r="E395" s="22">
        <v>0</v>
      </c>
    </row>
    <row r="396" spans="2:10" ht="15.75" thickBot="1" x14ac:dyDescent="0.3">
      <c r="B396" s="16" t="s">
        <v>1036</v>
      </c>
      <c r="C396" s="182">
        <v>585.05999999999995</v>
      </c>
      <c r="D396" s="182">
        <v>-194.85000000000002</v>
      </c>
      <c r="E396" s="182">
        <v>0</v>
      </c>
      <c r="G396" t="s">
        <v>1103</v>
      </c>
      <c r="I396" s="72">
        <f>-D396</f>
        <v>194.85000000000002</v>
      </c>
    </row>
    <row r="397" spans="2:10" ht="15.75" thickTop="1" x14ac:dyDescent="0.25"/>
    <row r="398" spans="2:10" x14ac:dyDescent="0.25">
      <c r="B398" s="250" t="s">
        <v>1085</v>
      </c>
      <c r="C398" s="249" t="s">
        <v>427</v>
      </c>
      <c r="D398" s="249" t="s">
        <v>428</v>
      </c>
      <c r="E398" s="249" t="s">
        <v>429</v>
      </c>
      <c r="G398" s="249" t="s">
        <v>1110</v>
      </c>
      <c r="H398" s="251" t="s">
        <v>427</v>
      </c>
      <c r="I398" s="251" t="s">
        <v>428</v>
      </c>
      <c r="J398" s="249" t="s">
        <v>429</v>
      </c>
    </row>
    <row r="399" spans="2:10" x14ac:dyDescent="0.25">
      <c r="B399" s="3" t="s">
        <v>8</v>
      </c>
      <c r="C399" s="22">
        <v>6800</v>
      </c>
      <c r="D399" s="22">
        <v>0</v>
      </c>
      <c r="E399" s="22">
        <v>0</v>
      </c>
    </row>
    <row r="400" spans="2:10" x14ac:dyDescent="0.25">
      <c r="B400" s="3" t="s">
        <v>1019</v>
      </c>
      <c r="C400" s="22">
        <v>-3133.9583471074384</v>
      </c>
      <c r="D400" s="22">
        <v>0</v>
      </c>
      <c r="E400" s="22">
        <v>0</v>
      </c>
    </row>
    <row r="401" spans="2:10" x14ac:dyDescent="0.25">
      <c r="B401" s="3" t="s">
        <v>24</v>
      </c>
      <c r="C401" s="22">
        <v>-179.82</v>
      </c>
      <c r="D401" s="22">
        <v>-224.91</v>
      </c>
      <c r="E401" s="22">
        <v>0</v>
      </c>
    </row>
    <row r="402" spans="2:10" ht="15.75" thickBot="1" x14ac:dyDescent="0.3">
      <c r="B402" s="16" t="s">
        <v>1036</v>
      </c>
      <c r="C402" s="182">
        <v>3486.2216528925615</v>
      </c>
      <c r="D402" s="182">
        <v>-224.91</v>
      </c>
      <c r="E402" s="182">
        <v>0</v>
      </c>
      <c r="G402" t="s">
        <v>1103</v>
      </c>
      <c r="I402" s="72">
        <f>-D402</f>
        <v>224.91</v>
      </c>
    </row>
    <row r="403" spans="2:10" ht="15.75" thickTop="1" x14ac:dyDescent="0.25"/>
    <row r="404" spans="2:10" x14ac:dyDescent="0.25">
      <c r="B404" s="250" t="s">
        <v>1086</v>
      </c>
      <c r="C404" s="249" t="s">
        <v>427</v>
      </c>
      <c r="D404" s="249" t="s">
        <v>428</v>
      </c>
      <c r="E404" s="249" t="s">
        <v>429</v>
      </c>
      <c r="G404" s="249" t="s">
        <v>1110</v>
      </c>
      <c r="H404" s="251" t="s">
        <v>427</v>
      </c>
      <c r="I404" s="251" t="s">
        <v>428</v>
      </c>
      <c r="J404" s="249" t="s">
        <v>429</v>
      </c>
    </row>
    <row r="405" spans="2:10" x14ac:dyDescent="0.25">
      <c r="B405" s="3" t="s">
        <v>8</v>
      </c>
      <c r="C405" s="22">
        <v>0</v>
      </c>
      <c r="D405" s="22">
        <v>3314.03</v>
      </c>
      <c r="E405" s="22">
        <v>0</v>
      </c>
    </row>
    <row r="406" spans="2:10" x14ac:dyDescent="0.25">
      <c r="B406" s="3" t="s">
        <v>1019</v>
      </c>
      <c r="C406" s="22">
        <v>-554.36</v>
      </c>
      <c r="D406" s="22">
        <v>-149.07</v>
      </c>
      <c r="E406" s="22">
        <v>0</v>
      </c>
    </row>
    <row r="407" spans="2:10" x14ac:dyDescent="0.25">
      <c r="B407" s="3" t="s">
        <v>24</v>
      </c>
      <c r="C407" s="22">
        <v>-59.94</v>
      </c>
      <c r="D407" s="22">
        <v>-363.05999999999995</v>
      </c>
      <c r="E407" s="22">
        <v>0</v>
      </c>
    </row>
    <row r="408" spans="2:10" ht="15.75" thickBot="1" x14ac:dyDescent="0.3">
      <c r="B408" s="16" t="s">
        <v>1036</v>
      </c>
      <c r="C408" s="182">
        <v>-614.29999999999995</v>
      </c>
      <c r="D408" s="182">
        <v>2801.9</v>
      </c>
      <c r="E408" s="182">
        <v>0</v>
      </c>
      <c r="G408" s="184" t="s">
        <v>1105</v>
      </c>
      <c r="H408" s="72">
        <f>+D408</f>
        <v>2801.9</v>
      </c>
    </row>
    <row r="409" spans="2:10" ht="15.75" thickTop="1" x14ac:dyDescent="0.25"/>
    <row r="410" spans="2:10" x14ac:dyDescent="0.25">
      <c r="B410" s="250" t="s">
        <v>1087</v>
      </c>
      <c r="C410" s="249" t="s">
        <v>427</v>
      </c>
      <c r="D410" s="249" t="s">
        <v>428</v>
      </c>
      <c r="E410" s="249" t="s">
        <v>429</v>
      </c>
      <c r="G410" s="249" t="s">
        <v>1110</v>
      </c>
      <c r="H410" s="251" t="s">
        <v>427</v>
      </c>
      <c r="I410" s="251" t="s">
        <v>428</v>
      </c>
      <c r="J410" s="249" t="s">
        <v>429</v>
      </c>
    </row>
    <row r="411" spans="2:10" x14ac:dyDescent="0.25">
      <c r="B411" s="3" t="s">
        <v>8</v>
      </c>
      <c r="C411" s="22">
        <v>0</v>
      </c>
      <c r="D411" s="22">
        <v>0</v>
      </c>
      <c r="E411" s="22">
        <v>14250</v>
      </c>
    </row>
    <row r="412" spans="2:10" x14ac:dyDescent="0.25">
      <c r="B412" s="3" t="s">
        <v>1019</v>
      </c>
      <c r="C412" s="22">
        <v>-764.92000000000019</v>
      </c>
      <c r="D412" s="22">
        <v>-1601.2800000000002</v>
      </c>
      <c r="E412" s="22">
        <v>0</v>
      </c>
    </row>
    <row r="413" spans="2:10" x14ac:dyDescent="0.25">
      <c r="B413" s="3" t="s">
        <v>24</v>
      </c>
      <c r="C413" s="22">
        <v>-524.61</v>
      </c>
      <c r="D413" s="22">
        <v>-7424.6799999999803</v>
      </c>
      <c r="E413" s="22">
        <v>-2669.7300000000032</v>
      </c>
    </row>
    <row r="414" spans="2:10" ht="15.75" thickBot="1" x14ac:dyDescent="0.3">
      <c r="B414" s="16" t="s">
        <v>1036</v>
      </c>
      <c r="C414" s="182">
        <v>-1289.5300000000002</v>
      </c>
      <c r="D414" s="182">
        <v>-9025.9599999999809</v>
      </c>
      <c r="E414" s="182">
        <v>11580.269999999997</v>
      </c>
      <c r="G414" t="s">
        <v>1106</v>
      </c>
      <c r="H414" s="72">
        <f>-C414</f>
        <v>1289.5300000000002</v>
      </c>
      <c r="I414" s="72">
        <f>-D414</f>
        <v>9025.9599999999809</v>
      </c>
    </row>
    <row r="415" spans="2:10" ht="15.75" thickTop="1" x14ac:dyDescent="0.25"/>
    <row r="416" spans="2:10" x14ac:dyDescent="0.25">
      <c r="B416" s="250" t="s">
        <v>1088</v>
      </c>
      <c r="C416" s="249" t="s">
        <v>427</v>
      </c>
      <c r="D416" s="249" t="s">
        <v>428</v>
      </c>
      <c r="E416" s="249" t="s">
        <v>429</v>
      </c>
      <c r="G416" s="249" t="s">
        <v>1110</v>
      </c>
      <c r="H416" s="251" t="s">
        <v>427</v>
      </c>
      <c r="I416" s="251" t="s">
        <v>428</v>
      </c>
      <c r="J416" s="249" t="s">
        <v>429</v>
      </c>
    </row>
    <row r="417" spans="2:10" x14ac:dyDescent="0.25">
      <c r="B417" s="3" t="s">
        <v>8</v>
      </c>
      <c r="C417" s="22">
        <f>+'C. Arturo Soria, 336'!D276</f>
        <v>0</v>
      </c>
      <c r="D417" s="22">
        <f>+'C. Arturo Soria, 336'!E276</f>
        <v>28124.75</v>
      </c>
      <c r="E417" s="22">
        <f>+'C. Arturo Soria, 336'!F276</f>
        <v>0</v>
      </c>
    </row>
    <row r="418" spans="2:10" x14ac:dyDescent="0.25">
      <c r="B418" s="3" t="s">
        <v>1019</v>
      </c>
      <c r="C418" s="22">
        <f>+'C. Arturo Soria, 336'!D277</f>
        <v>-2873.9300000000007</v>
      </c>
      <c r="D418" s="22">
        <f>+'C. Arturo Soria, 336'!E277</f>
        <v>-233.49</v>
      </c>
      <c r="E418" s="22">
        <f>+'C. Arturo Soria, 336'!F277</f>
        <v>0</v>
      </c>
    </row>
    <row r="419" spans="2:10" x14ac:dyDescent="0.25">
      <c r="B419" s="3" t="s">
        <v>24</v>
      </c>
      <c r="C419" s="22">
        <f>+'C. Arturo Soria, 336'!D278</f>
        <v>-1778.7600000000009</v>
      </c>
      <c r="D419" s="22">
        <f>+'C. Arturo Soria, 336'!E278</f>
        <v>-2285.170000000001</v>
      </c>
      <c r="E419" s="22">
        <f>+'C. Arturo Soria, 336'!F278</f>
        <v>-499.52999999999992</v>
      </c>
    </row>
    <row r="420" spans="2:10" ht="15.75" thickBot="1" x14ac:dyDescent="0.3">
      <c r="B420" s="16" t="s">
        <v>1036</v>
      </c>
      <c r="C420" s="182">
        <f>SUM(C417:C419)</f>
        <v>-4652.6900000000014</v>
      </c>
      <c r="D420" s="182">
        <f t="shared" ref="D420:E420" si="26">SUM(D417:D419)</f>
        <v>25606.089999999997</v>
      </c>
      <c r="E420" s="182">
        <f t="shared" si="26"/>
        <v>-499.52999999999992</v>
      </c>
      <c r="G420" s="184" t="s">
        <v>1105</v>
      </c>
      <c r="H420" s="72">
        <f>+D420</f>
        <v>25606.089999999997</v>
      </c>
    </row>
    <row r="421" spans="2:10" ht="15.75" thickTop="1" x14ac:dyDescent="0.25"/>
    <row r="422" spans="2:10" x14ac:dyDescent="0.25">
      <c r="B422" s="250" t="s">
        <v>1089</v>
      </c>
      <c r="C422" s="249" t="s">
        <v>427</v>
      </c>
      <c r="D422" s="249" t="s">
        <v>428</v>
      </c>
      <c r="E422" s="249" t="s">
        <v>429</v>
      </c>
      <c r="G422" s="249" t="s">
        <v>1110</v>
      </c>
      <c r="H422" s="251" t="s">
        <v>427</v>
      </c>
      <c r="I422" s="251" t="s">
        <v>428</v>
      </c>
      <c r="J422" s="249" t="s">
        <v>429</v>
      </c>
    </row>
    <row r="423" spans="2:10" x14ac:dyDescent="0.25">
      <c r="B423" s="3" t="s">
        <v>8</v>
      </c>
      <c r="C423" s="22">
        <v>0</v>
      </c>
      <c r="D423" s="22">
        <v>0</v>
      </c>
      <c r="E423" s="22">
        <v>20000</v>
      </c>
    </row>
    <row r="424" spans="2:10" x14ac:dyDescent="0.25">
      <c r="B424" s="3" t="s">
        <v>1019</v>
      </c>
      <c r="C424" s="22">
        <v>-5624.2350000000006</v>
      </c>
      <c r="D424" s="22">
        <v>-1781.7999999999997</v>
      </c>
      <c r="E424" s="22">
        <v>-2062</v>
      </c>
    </row>
    <row r="425" spans="2:10" x14ac:dyDescent="0.25">
      <c r="B425" s="3" t="s">
        <v>24</v>
      </c>
      <c r="C425" s="22">
        <v>-2984.4899999999989</v>
      </c>
      <c r="D425" s="22">
        <v>-4410.6000000000031</v>
      </c>
      <c r="E425" s="22">
        <v>-680.39999999999986</v>
      </c>
    </row>
    <row r="426" spans="2:10" ht="15.75" thickBot="1" x14ac:dyDescent="0.3">
      <c r="B426" s="16" t="s">
        <v>1036</v>
      </c>
      <c r="C426" s="182">
        <v>-8608.7249999999985</v>
      </c>
      <c r="D426" s="182">
        <v>-6192.4000000000033</v>
      </c>
      <c r="E426" s="182">
        <v>17257.599999999999</v>
      </c>
      <c r="G426" t="s">
        <v>1106</v>
      </c>
      <c r="H426" s="72">
        <f>-C426</f>
        <v>8608.7249999999985</v>
      </c>
      <c r="I426" s="72">
        <f>-D426</f>
        <v>6192.4000000000033</v>
      </c>
    </row>
    <row r="427" spans="2:10" ht="15.75" thickTop="1" x14ac:dyDescent="0.25"/>
    <row r="428" spans="2:10" x14ac:dyDescent="0.25">
      <c r="B428" s="250" t="s">
        <v>1090</v>
      </c>
      <c r="C428" s="249" t="s">
        <v>427</v>
      </c>
      <c r="D428" s="249" t="s">
        <v>428</v>
      </c>
      <c r="E428" s="249" t="s">
        <v>429</v>
      </c>
      <c r="G428" s="249" t="s">
        <v>1110</v>
      </c>
      <c r="H428" s="251" t="s">
        <v>427</v>
      </c>
      <c r="I428" s="251" t="s">
        <v>428</v>
      </c>
      <c r="J428" s="249" t="s">
        <v>429</v>
      </c>
    </row>
    <row r="429" spans="2:10" x14ac:dyDescent="0.25">
      <c r="B429" s="3" t="s">
        <v>8</v>
      </c>
      <c r="C429" s="22">
        <v>0</v>
      </c>
      <c r="D429" s="22">
        <v>12019.32</v>
      </c>
      <c r="E429" s="22">
        <v>0</v>
      </c>
    </row>
    <row r="430" spans="2:10" x14ac:dyDescent="0.25">
      <c r="B430" s="3" t="s">
        <v>1019</v>
      </c>
      <c r="C430" s="22">
        <v>-5772.2</v>
      </c>
      <c r="D430" s="22">
        <v>-2640.1400000000003</v>
      </c>
      <c r="E430" s="22">
        <v>0</v>
      </c>
    </row>
    <row r="431" spans="2:10" x14ac:dyDescent="0.25">
      <c r="B431" s="3" t="s">
        <v>24</v>
      </c>
      <c r="C431" s="22">
        <v>0</v>
      </c>
      <c r="D431" s="22">
        <v>-108.27</v>
      </c>
      <c r="E431" s="22">
        <v>0</v>
      </c>
    </row>
    <row r="432" spans="2:10" ht="15.75" thickBot="1" x14ac:dyDescent="0.3">
      <c r="B432" s="16" t="s">
        <v>1036</v>
      </c>
      <c r="C432" s="182">
        <v>-5772.2</v>
      </c>
      <c r="D432" s="182">
        <v>9270.91</v>
      </c>
      <c r="E432" s="182">
        <v>0</v>
      </c>
      <c r="G432" s="184" t="s">
        <v>1105</v>
      </c>
      <c r="H432" s="72">
        <f>+D432</f>
        <v>9270.91</v>
      </c>
    </row>
    <row r="433" spans="2:10" ht="15.75" thickTop="1" x14ac:dyDescent="0.25"/>
    <row r="434" spans="2:10" x14ac:dyDescent="0.25">
      <c r="B434" s="250" t="s">
        <v>1091</v>
      </c>
      <c r="C434" s="249" t="s">
        <v>427</v>
      </c>
      <c r="D434" s="249" t="s">
        <v>428</v>
      </c>
      <c r="E434" s="249" t="s">
        <v>429</v>
      </c>
      <c r="G434" s="249" t="s">
        <v>1110</v>
      </c>
      <c r="H434" s="251" t="s">
        <v>427</v>
      </c>
      <c r="I434" s="251" t="s">
        <v>428</v>
      </c>
      <c r="J434" s="249" t="s">
        <v>429</v>
      </c>
    </row>
    <row r="435" spans="2:10" x14ac:dyDescent="0.25">
      <c r="B435" s="3" t="s">
        <v>8</v>
      </c>
      <c r="C435" s="22">
        <v>0</v>
      </c>
      <c r="D435" s="22">
        <v>165</v>
      </c>
      <c r="E435" s="22">
        <v>0</v>
      </c>
    </row>
    <row r="436" spans="2:10" x14ac:dyDescent="0.25">
      <c r="B436" s="3" t="s">
        <v>1019</v>
      </c>
      <c r="C436" s="22">
        <v>-118.11000000000001</v>
      </c>
      <c r="D436" s="22">
        <v>-195.45</v>
      </c>
      <c r="E436" s="22">
        <v>0</v>
      </c>
    </row>
    <row r="437" spans="2:10" x14ac:dyDescent="0.25">
      <c r="B437" s="3" t="s">
        <v>24</v>
      </c>
      <c r="C437" s="22">
        <v>-224.91</v>
      </c>
      <c r="D437" s="22">
        <v>-146.51999999999998</v>
      </c>
      <c r="E437" s="22">
        <v>-83.25</v>
      </c>
    </row>
    <row r="438" spans="2:10" ht="15.75" thickBot="1" x14ac:dyDescent="0.3">
      <c r="B438" s="16" t="s">
        <v>1036</v>
      </c>
      <c r="C438" s="182">
        <v>-343.02</v>
      </c>
      <c r="D438" s="182">
        <v>-176.96999999999997</v>
      </c>
      <c r="E438" s="182">
        <v>-83.25</v>
      </c>
      <c r="G438" s="184" t="s">
        <v>1105</v>
      </c>
      <c r="H438" s="72">
        <v>0</v>
      </c>
      <c r="I438" s="153" t="s">
        <v>1114</v>
      </c>
    </row>
    <row r="439" spans="2:10" ht="15.75" thickTop="1" x14ac:dyDescent="0.25"/>
    <row r="440" spans="2:10" x14ac:dyDescent="0.25">
      <c r="B440" s="250" t="s">
        <v>1092</v>
      </c>
      <c r="C440" s="249" t="s">
        <v>427</v>
      </c>
      <c r="D440" s="249" t="s">
        <v>428</v>
      </c>
      <c r="E440" s="249" t="s">
        <v>429</v>
      </c>
      <c r="G440" s="249" t="s">
        <v>1110</v>
      </c>
      <c r="H440" s="251" t="s">
        <v>427</v>
      </c>
      <c r="I440" s="251" t="s">
        <v>428</v>
      </c>
      <c r="J440" s="249" t="s">
        <v>429</v>
      </c>
    </row>
    <row r="441" spans="2:10" x14ac:dyDescent="0.25">
      <c r="B441" s="3" t="s">
        <v>8</v>
      </c>
      <c r="C441" s="22">
        <v>0</v>
      </c>
      <c r="D441" s="22">
        <v>2009</v>
      </c>
      <c r="E441" s="22">
        <v>0</v>
      </c>
    </row>
    <row r="442" spans="2:10" x14ac:dyDescent="0.25">
      <c r="B442" s="3" t="s">
        <v>1019</v>
      </c>
      <c r="C442" s="22">
        <v>-565.13</v>
      </c>
      <c r="D442" s="22">
        <v>-1059</v>
      </c>
      <c r="E442" s="22">
        <v>0</v>
      </c>
    </row>
    <row r="443" spans="2:10" x14ac:dyDescent="0.25">
      <c r="B443" s="3" t="s">
        <v>24</v>
      </c>
      <c r="C443" s="22">
        <v>-273.06</v>
      </c>
      <c r="D443" s="22">
        <v>-914.50000000000011</v>
      </c>
      <c r="E443" s="22">
        <v>-486.82</v>
      </c>
    </row>
    <row r="444" spans="2:10" ht="15.75" thickBot="1" x14ac:dyDescent="0.3">
      <c r="B444" s="16" t="s">
        <v>1036</v>
      </c>
      <c r="C444" s="182">
        <v>-838.19</v>
      </c>
      <c r="D444" s="182">
        <v>35.499999999999886</v>
      </c>
      <c r="E444" s="182">
        <v>-486.82</v>
      </c>
      <c r="G444" s="184" t="s">
        <v>1105</v>
      </c>
      <c r="H444" s="72">
        <v>0</v>
      </c>
      <c r="I444" s="153" t="s">
        <v>1114</v>
      </c>
    </row>
    <row r="445" spans="2:10" ht="15.75" thickTop="1" x14ac:dyDescent="0.25"/>
    <row r="446" spans="2:10" x14ac:dyDescent="0.25">
      <c r="B446" s="250" t="s">
        <v>1093</v>
      </c>
      <c r="C446" s="249" t="s">
        <v>427</v>
      </c>
      <c r="D446" s="249" t="s">
        <v>428</v>
      </c>
      <c r="E446" s="249" t="s">
        <v>429</v>
      </c>
      <c r="G446" s="249" t="s">
        <v>1110</v>
      </c>
      <c r="H446" s="251" t="s">
        <v>427</v>
      </c>
      <c r="I446" s="251" t="s">
        <v>428</v>
      </c>
      <c r="J446" s="249" t="s">
        <v>429</v>
      </c>
    </row>
    <row r="447" spans="2:10" x14ac:dyDescent="0.25">
      <c r="B447" s="3" t="s">
        <v>8</v>
      </c>
      <c r="C447" s="22">
        <v>0</v>
      </c>
      <c r="D447" s="22">
        <v>2399</v>
      </c>
      <c r="E447" s="22">
        <v>0</v>
      </c>
    </row>
    <row r="448" spans="2:10" x14ac:dyDescent="0.25">
      <c r="B448" s="3" t="s">
        <v>1019</v>
      </c>
      <c r="C448" s="22">
        <v>0</v>
      </c>
      <c r="D448" s="22">
        <v>-59.47</v>
      </c>
      <c r="E448" s="22">
        <v>0</v>
      </c>
    </row>
    <row r="449" spans="2:10" x14ac:dyDescent="0.25">
      <c r="B449" s="3" t="s">
        <v>24</v>
      </c>
      <c r="C449" s="22">
        <v>-179.82</v>
      </c>
      <c r="D449" s="22">
        <v>-176.57999999999998</v>
      </c>
      <c r="E449" s="22">
        <v>0</v>
      </c>
    </row>
    <row r="450" spans="2:10" ht="15.75" thickBot="1" x14ac:dyDescent="0.3">
      <c r="B450" s="16" t="s">
        <v>1036</v>
      </c>
      <c r="C450" s="182">
        <v>-179.82</v>
      </c>
      <c r="D450" s="182">
        <v>2162.9500000000003</v>
      </c>
      <c r="E450" s="182">
        <v>0</v>
      </c>
      <c r="G450" s="184" t="s">
        <v>1105</v>
      </c>
      <c r="H450" s="72">
        <f>+D450</f>
        <v>2162.9500000000003</v>
      </c>
    </row>
    <row r="451" spans="2:10" ht="15.75" thickTop="1" x14ac:dyDescent="0.25"/>
    <row r="452" spans="2:10" x14ac:dyDescent="0.25">
      <c r="B452" s="250" t="s">
        <v>579</v>
      </c>
      <c r="C452" s="249" t="s">
        <v>427</v>
      </c>
      <c r="D452" s="249" t="s">
        <v>428</v>
      </c>
      <c r="E452" s="249" t="s">
        <v>429</v>
      </c>
      <c r="G452" s="249" t="s">
        <v>1110</v>
      </c>
      <c r="H452" s="251" t="s">
        <v>427</v>
      </c>
      <c r="I452" s="251" t="s">
        <v>428</v>
      </c>
      <c r="J452" s="249" t="s">
        <v>429</v>
      </c>
    </row>
    <row r="453" spans="2:10" x14ac:dyDescent="0.25">
      <c r="B453" s="3" t="s">
        <v>8</v>
      </c>
      <c r="C453" s="22">
        <f>+'C. BRETON DE LOS HERREROS, 46'!D865</f>
        <v>0</v>
      </c>
      <c r="D453" s="22">
        <f>+'C. BRETON DE LOS HERREROS, 46'!E865</f>
        <v>0</v>
      </c>
      <c r="E453" s="22">
        <f>+'C. BRETON DE LOS HERREROS, 46'!F865</f>
        <v>29120</v>
      </c>
    </row>
    <row r="454" spans="2:10" x14ac:dyDescent="0.25">
      <c r="B454" s="3" t="s">
        <v>1019</v>
      </c>
      <c r="C454" s="22">
        <f>+'C. BRETON DE LOS HERREROS, 46'!D866</f>
        <v>-6681.6199999999981</v>
      </c>
      <c r="D454" s="22">
        <f>+'C. BRETON DE LOS HERREROS, 46'!E866</f>
        <v>-1623.5800000000004</v>
      </c>
      <c r="E454" s="22">
        <f>+'C. BRETON DE LOS HERREROS, 46'!F866</f>
        <v>-404.02</v>
      </c>
    </row>
    <row r="455" spans="2:10" x14ac:dyDescent="0.25">
      <c r="B455" s="3" t="s">
        <v>24</v>
      </c>
      <c r="C455" s="22">
        <f>+'C. BRETON DE LOS HERREROS, 46'!D867</f>
        <v>-5959.9999999999836</v>
      </c>
      <c r="D455" s="22">
        <f>+'C. BRETON DE LOS HERREROS, 46'!E867</f>
        <v>-6912.7799999999816</v>
      </c>
      <c r="E455" s="22">
        <f>+'C. BRETON DE LOS HERREROS, 46'!F867</f>
        <v>-9822.3899999999721</v>
      </c>
    </row>
    <row r="456" spans="2:10" ht="15.75" thickBot="1" x14ac:dyDescent="0.3">
      <c r="B456" s="16" t="s">
        <v>1036</v>
      </c>
      <c r="C456" s="182">
        <f>SUM(C453:C455)</f>
        <v>-12641.619999999981</v>
      </c>
      <c r="D456" s="182">
        <f t="shared" ref="D456:E456" si="27">SUM(D453:D455)</f>
        <v>-8536.3599999999824</v>
      </c>
      <c r="E456" s="182">
        <f t="shared" si="27"/>
        <v>18893.590000000026</v>
      </c>
      <c r="G456" t="s">
        <v>1106</v>
      </c>
      <c r="H456" s="72">
        <f>-C456</f>
        <v>12641.619999999981</v>
      </c>
      <c r="I456" s="72">
        <f>-D456</f>
        <v>8536.3599999999824</v>
      </c>
    </row>
    <row r="457" spans="2:10" ht="15.75" thickTop="1" x14ac:dyDescent="0.25"/>
    <row r="458" spans="2:10" x14ac:dyDescent="0.25">
      <c r="B458" s="250" t="s">
        <v>580</v>
      </c>
      <c r="C458" s="249" t="s">
        <v>427</v>
      </c>
      <c r="D458" s="249" t="s">
        <v>428</v>
      </c>
      <c r="E458" s="249" t="s">
        <v>429</v>
      </c>
      <c r="G458" s="249" t="s">
        <v>1110</v>
      </c>
      <c r="H458" s="251" t="s">
        <v>427</v>
      </c>
      <c r="I458" s="251" t="s">
        <v>428</v>
      </c>
      <c r="J458" s="249" t="s">
        <v>429</v>
      </c>
    </row>
    <row r="459" spans="2:10" x14ac:dyDescent="0.25">
      <c r="B459" s="3" t="s">
        <v>8</v>
      </c>
      <c r="C459" s="22">
        <v>8539.26</v>
      </c>
      <c r="D459" s="22">
        <v>0</v>
      </c>
      <c r="E459" s="22">
        <v>0</v>
      </c>
    </row>
    <row r="460" spans="2:10" x14ac:dyDescent="0.25">
      <c r="B460" s="3" t="s">
        <v>1019</v>
      </c>
      <c r="C460" s="22">
        <v>-1947.3600000000001</v>
      </c>
      <c r="D460" s="22">
        <v>-520.74</v>
      </c>
      <c r="E460" s="22">
        <v>-1645.2</v>
      </c>
    </row>
    <row r="461" spans="2:10" x14ac:dyDescent="0.25">
      <c r="B461" s="3" t="s">
        <v>24</v>
      </c>
      <c r="C461" s="22">
        <v>-2643.5099999999998</v>
      </c>
      <c r="D461" s="22">
        <v>-2394.8200000000006</v>
      </c>
      <c r="E461" s="22">
        <v>-774.44999999999993</v>
      </c>
    </row>
    <row r="462" spans="2:10" ht="15.75" thickBot="1" x14ac:dyDescent="0.3">
      <c r="B462" s="16" t="s">
        <v>1036</v>
      </c>
      <c r="C462" s="182">
        <v>3948.39</v>
      </c>
      <c r="D462" s="182">
        <v>-2915.5600000000004</v>
      </c>
      <c r="E462" s="182">
        <v>-2419.65</v>
      </c>
      <c r="G462" t="s">
        <v>1103</v>
      </c>
      <c r="I462" s="72">
        <f>-D462</f>
        <v>2915.5600000000004</v>
      </c>
    </row>
    <row r="463" spans="2:10" ht="15.75" thickTop="1" x14ac:dyDescent="0.25"/>
    <row r="464" spans="2:10" x14ac:dyDescent="0.25">
      <c r="B464" s="250" t="s">
        <v>805</v>
      </c>
      <c r="C464" s="249" t="s">
        <v>427</v>
      </c>
      <c r="D464" s="249" t="s">
        <v>428</v>
      </c>
      <c r="E464" s="249" t="s">
        <v>429</v>
      </c>
      <c r="G464" s="249" t="s">
        <v>1110</v>
      </c>
      <c r="H464" s="251" t="s">
        <v>427</v>
      </c>
      <c r="I464" s="251" t="s">
        <v>428</v>
      </c>
      <c r="J464" s="249" t="s">
        <v>429</v>
      </c>
    </row>
    <row r="465" spans="2:10" x14ac:dyDescent="0.25">
      <c r="B465" s="3" t="s">
        <v>8</v>
      </c>
      <c r="C465" s="22">
        <v>1185</v>
      </c>
      <c r="D465" s="22">
        <v>0</v>
      </c>
      <c r="E465" s="22">
        <v>0</v>
      </c>
    </row>
    <row r="466" spans="2:10" x14ac:dyDescent="0.25">
      <c r="B466" s="3" t="s">
        <v>1019</v>
      </c>
      <c r="C466" s="22">
        <v>-43.07</v>
      </c>
      <c r="D466" s="22">
        <v>0</v>
      </c>
      <c r="E466" s="22">
        <v>0</v>
      </c>
    </row>
    <row r="467" spans="2:10" x14ac:dyDescent="0.25">
      <c r="B467" s="3" t="s">
        <v>24</v>
      </c>
      <c r="C467" s="22">
        <v>-59.94</v>
      </c>
      <c r="D467" s="22">
        <v>-368.15999999999997</v>
      </c>
      <c r="E467" s="22">
        <v>-126.62999999999998</v>
      </c>
    </row>
    <row r="468" spans="2:10" ht="15.75" thickBot="1" x14ac:dyDescent="0.3">
      <c r="B468" s="16" t="s">
        <v>1036</v>
      </c>
      <c r="C468" s="182">
        <v>1081.99</v>
      </c>
      <c r="D468" s="182">
        <v>-368.15999999999997</v>
      </c>
      <c r="E468" s="182">
        <v>-126.62999999999998</v>
      </c>
      <c r="G468" t="s">
        <v>1103</v>
      </c>
      <c r="I468" s="72">
        <f>-D468</f>
        <v>368.15999999999997</v>
      </c>
    </row>
    <row r="469" spans="2:10" ht="15.75" thickTop="1" x14ac:dyDescent="0.25"/>
    <row r="470" spans="2:10" x14ac:dyDescent="0.25">
      <c r="B470" s="250" t="s">
        <v>1094</v>
      </c>
      <c r="C470" s="249" t="s">
        <v>427</v>
      </c>
      <c r="D470" s="249" t="s">
        <v>428</v>
      </c>
      <c r="E470" s="249" t="s">
        <v>429</v>
      </c>
      <c r="G470" s="249" t="s">
        <v>1110</v>
      </c>
      <c r="H470" s="251" t="s">
        <v>427</v>
      </c>
      <c r="I470" s="251" t="s">
        <v>428</v>
      </c>
      <c r="J470" s="249" t="s">
        <v>429</v>
      </c>
    </row>
    <row r="471" spans="2:10" x14ac:dyDescent="0.25">
      <c r="B471" s="3" t="s">
        <v>8</v>
      </c>
      <c r="C471" s="22">
        <v>0</v>
      </c>
      <c r="D471" s="22">
        <v>0</v>
      </c>
      <c r="E471" s="22">
        <v>0</v>
      </c>
    </row>
    <row r="472" spans="2:10" x14ac:dyDescent="0.25">
      <c r="B472" s="3" t="s">
        <v>1019</v>
      </c>
      <c r="C472" s="22">
        <v>0</v>
      </c>
      <c r="D472" s="22">
        <v>-200.14</v>
      </c>
      <c r="E472" s="22">
        <v>0</v>
      </c>
    </row>
    <row r="473" spans="2:10" x14ac:dyDescent="0.25">
      <c r="B473" s="3" t="s">
        <v>24</v>
      </c>
      <c r="C473" s="22">
        <v>0</v>
      </c>
      <c r="D473" s="22">
        <v>-104.94000000000001</v>
      </c>
      <c r="E473" s="22">
        <v>0</v>
      </c>
    </row>
    <row r="474" spans="2:10" ht="15.75" thickBot="1" x14ac:dyDescent="0.3">
      <c r="B474" s="16" t="s">
        <v>1036</v>
      </c>
      <c r="C474" s="182">
        <v>0</v>
      </c>
      <c r="D474" s="182">
        <v>-305.08</v>
      </c>
      <c r="E474" s="182">
        <v>0</v>
      </c>
      <c r="G474" t="s">
        <v>1107</v>
      </c>
    </row>
    <row r="475" spans="2:10" ht="15.75" thickTop="1" x14ac:dyDescent="0.25"/>
    <row r="476" spans="2:10" x14ac:dyDescent="0.25">
      <c r="B476" s="250" t="s">
        <v>1095</v>
      </c>
      <c r="C476" s="249" t="s">
        <v>427</v>
      </c>
      <c r="D476" s="249" t="s">
        <v>428</v>
      </c>
      <c r="E476" s="249" t="s">
        <v>429</v>
      </c>
      <c r="G476" s="249" t="s">
        <v>1110</v>
      </c>
      <c r="H476" s="251" t="s">
        <v>427</v>
      </c>
      <c r="I476" s="251" t="s">
        <v>428</v>
      </c>
      <c r="J476" s="249" t="s">
        <v>429</v>
      </c>
    </row>
    <row r="477" spans="2:10" x14ac:dyDescent="0.25">
      <c r="B477" s="3" t="s">
        <v>8</v>
      </c>
      <c r="C477" s="22">
        <v>0</v>
      </c>
      <c r="D477" s="22">
        <v>19823.47</v>
      </c>
      <c r="E477" s="22">
        <v>0</v>
      </c>
    </row>
    <row r="478" spans="2:10" x14ac:dyDescent="0.25">
      <c r="B478" s="3" t="s">
        <v>1019</v>
      </c>
      <c r="C478" s="22">
        <v>-1390.53</v>
      </c>
      <c r="D478" s="22">
        <v>-6451.79</v>
      </c>
      <c r="E478" s="22">
        <v>0</v>
      </c>
    </row>
    <row r="479" spans="2:10" x14ac:dyDescent="0.25">
      <c r="B479" s="3" t="s">
        <v>24</v>
      </c>
      <c r="C479" s="22">
        <v>-3207.6900000000014</v>
      </c>
      <c r="D479" s="22">
        <v>-2191.9000000000005</v>
      </c>
      <c r="E479" s="22">
        <v>-1312.5</v>
      </c>
    </row>
    <row r="480" spans="2:10" ht="15.75" thickBot="1" x14ac:dyDescent="0.3">
      <c r="B480" s="16" t="s">
        <v>1036</v>
      </c>
      <c r="C480" s="182">
        <v>-4598.2200000000012</v>
      </c>
      <c r="D480" s="182">
        <v>11179.779999999999</v>
      </c>
      <c r="E480" s="182">
        <v>-1312.5</v>
      </c>
      <c r="G480" s="184" t="s">
        <v>1105</v>
      </c>
      <c r="H480" s="72">
        <f>+D480</f>
        <v>11179.779999999999</v>
      </c>
    </row>
    <row r="481" spans="2:10" ht="15.75" thickTop="1" x14ac:dyDescent="0.25"/>
    <row r="482" spans="2:10" x14ac:dyDescent="0.25">
      <c r="B482" s="250" t="s">
        <v>834</v>
      </c>
      <c r="C482" s="249" t="s">
        <v>427</v>
      </c>
      <c r="D482" s="249" t="s">
        <v>428</v>
      </c>
      <c r="E482" s="249" t="s">
        <v>429</v>
      </c>
      <c r="G482" s="249" t="s">
        <v>1110</v>
      </c>
      <c r="H482" s="251" t="s">
        <v>427</v>
      </c>
      <c r="I482" s="251" t="s">
        <v>428</v>
      </c>
      <c r="J482" s="249" t="s">
        <v>429</v>
      </c>
    </row>
    <row r="483" spans="2:10" x14ac:dyDescent="0.25">
      <c r="B483" s="3" t="s">
        <v>8</v>
      </c>
      <c r="C483" s="22">
        <f>+'C. Cadiz, 10'!D123</f>
        <v>3164</v>
      </c>
      <c r="D483" s="22">
        <f>+'C. Cadiz, 10'!E123</f>
        <v>0</v>
      </c>
      <c r="E483" s="22">
        <f>+'C. Cadiz, 10'!F123</f>
        <v>0</v>
      </c>
    </row>
    <row r="484" spans="2:10" x14ac:dyDescent="0.25">
      <c r="B484" s="3" t="s">
        <v>1019</v>
      </c>
      <c r="C484" s="22">
        <f>+'C. Cadiz, 10'!D124</f>
        <v>-510.46</v>
      </c>
      <c r="D484" s="22">
        <f>+'C. Cadiz, 10'!E124</f>
        <v>-73.55</v>
      </c>
      <c r="E484" s="22">
        <f>+'C. Cadiz, 10'!F124</f>
        <v>-150</v>
      </c>
    </row>
    <row r="485" spans="2:10" x14ac:dyDescent="0.25">
      <c r="B485" s="3" t="s">
        <v>24</v>
      </c>
      <c r="C485" s="22">
        <f>+'C. Cadiz, 10'!D125</f>
        <v>-349.83</v>
      </c>
      <c r="D485" s="22">
        <f>+'C. Cadiz, 10'!E125</f>
        <v>-643.56000000000006</v>
      </c>
      <c r="E485" s="22">
        <f>+'C. Cadiz, 10'!F125</f>
        <v>-174.87</v>
      </c>
    </row>
    <row r="486" spans="2:10" ht="15.75" thickBot="1" x14ac:dyDescent="0.3">
      <c r="B486" s="16" t="s">
        <v>1036</v>
      </c>
      <c r="C486" s="182">
        <f>SUM(C483:C485)</f>
        <v>2303.71</v>
      </c>
      <c r="D486" s="182">
        <f t="shared" ref="D486:E486" si="28">SUM(D483:D485)</f>
        <v>-717.11</v>
      </c>
      <c r="E486" s="182">
        <f t="shared" si="28"/>
        <v>-324.87</v>
      </c>
      <c r="G486" t="s">
        <v>1103</v>
      </c>
      <c r="I486" s="72">
        <f>-D486</f>
        <v>717.11</v>
      </c>
    </row>
    <row r="487" spans="2:10" ht="15.75" thickTop="1" x14ac:dyDescent="0.25"/>
    <row r="488" spans="2:10" x14ac:dyDescent="0.25">
      <c r="B488" s="250" t="s">
        <v>1108</v>
      </c>
      <c r="C488" s="249" t="s">
        <v>427</v>
      </c>
      <c r="D488" s="249" t="s">
        <v>428</v>
      </c>
      <c r="E488" s="249" t="s">
        <v>429</v>
      </c>
      <c r="G488" s="249" t="s">
        <v>1110</v>
      </c>
      <c r="H488" s="251" t="s">
        <v>427</v>
      </c>
      <c r="I488" s="251" t="s">
        <v>428</v>
      </c>
      <c r="J488" s="249" t="s">
        <v>429</v>
      </c>
    </row>
    <row r="489" spans="2:10" x14ac:dyDescent="0.25">
      <c r="B489" s="3" t="s">
        <v>8</v>
      </c>
      <c r="C489" s="22">
        <v>0</v>
      </c>
      <c r="D489" s="22">
        <v>0</v>
      </c>
      <c r="E489" s="22">
        <v>0</v>
      </c>
    </row>
    <row r="490" spans="2:10" x14ac:dyDescent="0.25">
      <c r="B490" s="3" t="s">
        <v>1019</v>
      </c>
      <c r="C490" s="22">
        <v>-3373.6</v>
      </c>
      <c r="D490" s="22">
        <v>0</v>
      </c>
      <c r="E490" s="22">
        <v>0</v>
      </c>
    </row>
    <row r="491" spans="2:10" x14ac:dyDescent="0.25">
      <c r="B491" s="3" t="s">
        <v>24</v>
      </c>
      <c r="C491" s="22">
        <v>-2099.5</v>
      </c>
      <c r="D491" s="22">
        <v>-234.81</v>
      </c>
      <c r="E491" s="22">
        <v>-3108.25</v>
      </c>
    </row>
    <row r="492" spans="2:10" ht="15.75" thickBot="1" x14ac:dyDescent="0.3">
      <c r="B492" s="16" t="s">
        <v>1036</v>
      </c>
      <c r="C492" s="182">
        <v>-5473.1</v>
      </c>
      <c r="D492" s="182">
        <v>-234.81</v>
      </c>
      <c r="E492" s="182">
        <v>-3108.25</v>
      </c>
      <c r="G492" t="s">
        <v>1103</v>
      </c>
      <c r="I492" s="72">
        <f>-D492</f>
        <v>234.81</v>
      </c>
    </row>
    <row r="493" spans="2:10" ht="15.75" thickTop="1" x14ac:dyDescent="0.25"/>
    <row r="494" spans="2:10" x14ac:dyDescent="0.25">
      <c r="B494" s="250" t="s">
        <v>1096</v>
      </c>
      <c r="C494" s="249" t="s">
        <v>427</v>
      </c>
      <c r="D494" s="249" t="s">
        <v>428</v>
      </c>
      <c r="E494" s="249" t="s">
        <v>429</v>
      </c>
      <c r="G494" s="249" t="s">
        <v>1110</v>
      </c>
      <c r="H494" s="251" t="s">
        <v>427</v>
      </c>
      <c r="I494" s="251" t="s">
        <v>428</v>
      </c>
      <c r="J494" s="249" t="s">
        <v>429</v>
      </c>
    </row>
    <row r="495" spans="2:10" x14ac:dyDescent="0.25">
      <c r="B495" s="3" t="s">
        <v>8</v>
      </c>
      <c r="C495" s="22">
        <f>+'C. Goya, 46'!D213</f>
        <v>0</v>
      </c>
      <c r="D495" s="22">
        <f>+'C. Goya, 46'!E213</f>
        <v>0</v>
      </c>
      <c r="E495" s="22">
        <f>+'C. Goya, 46'!F213</f>
        <v>23950</v>
      </c>
    </row>
    <row r="496" spans="2:10" x14ac:dyDescent="0.25">
      <c r="B496" s="3" t="s">
        <v>1019</v>
      </c>
      <c r="C496" s="22">
        <f>+'C. Goya, 46'!D214</f>
        <v>-4026.45</v>
      </c>
      <c r="D496" s="22">
        <f>+'C. Goya, 46'!E214</f>
        <v>-322.84000000000003</v>
      </c>
      <c r="E496" s="22">
        <f>+'C. Goya, 46'!F214</f>
        <v>-4233.2299999999996</v>
      </c>
    </row>
    <row r="497" spans="2:10" x14ac:dyDescent="0.25">
      <c r="B497" s="3" t="s">
        <v>24</v>
      </c>
      <c r="C497" s="22">
        <f>+'C. Goya, 46'!D215</f>
        <v>-457.48999999999995</v>
      </c>
      <c r="D497" s="22">
        <f>+'C. Goya, 46'!E215</f>
        <v>-709.28999999999974</v>
      </c>
      <c r="E497" s="22">
        <f>+'C. Goya, 46'!F215</f>
        <v>-559.43999999999983</v>
      </c>
    </row>
    <row r="498" spans="2:10" ht="15.75" thickBot="1" x14ac:dyDescent="0.3">
      <c r="B498" s="16" t="s">
        <v>1036</v>
      </c>
      <c r="C498" s="182">
        <f>SUM(C495:C497)</f>
        <v>-4483.9399999999996</v>
      </c>
      <c r="D498" s="182">
        <f t="shared" ref="D498:E498" si="29">SUM(D495:D497)</f>
        <v>-1032.1299999999997</v>
      </c>
      <c r="E498" s="182">
        <f t="shared" si="29"/>
        <v>19157.330000000002</v>
      </c>
      <c r="G498" t="s">
        <v>1106</v>
      </c>
      <c r="H498" s="72">
        <f>-C498</f>
        <v>4483.9399999999996</v>
      </c>
      <c r="I498" s="72">
        <f>-D498</f>
        <v>1032.1299999999997</v>
      </c>
    </row>
    <row r="499" spans="2:10" ht="15.75" thickTop="1" x14ac:dyDescent="0.25"/>
    <row r="500" spans="2:10" x14ac:dyDescent="0.25">
      <c r="B500" s="250" t="s">
        <v>835</v>
      </c>
      <c r="C500" s="249" t="s">
        <v>427</v>
      </c>
      <c r="D500" s="249" t="s">
        <v>428</v>
      </c>
      <c r="E500" s="249" t="s">
        <v>429</v>
      </c>
      <c r="G500" s="249" t="s">
        <v>1110</v>
      </c>
      <c r="H500" s="251" t="s">
        <v>427</v>
      </c>
      <c r="I500" s="251" t="s">
        <v>428</v>
      </c>
      <c r="J500" s="249" t="s">
        <v>429</v>
      </c>
    </row>
    <row r="501" spans="2:10" x14ac:dyDescent="0.25">
      <c r="B501" s="3" t="s">
        <v>8</v>
      </c>
      <c r="C501" s="22">
        <f>+'C. Colombia, 11'!D134</f>
        <v>4745.0200000000004</v>
      </c>
      <c r="D501" s="22">
        <f>+'C. Colombia, 11'!E134</f>
        <v>0</v>
      </c>
      <c r="E501" s="22">
        <f>+'C. Colombia, 11'!F134</f>
        <v>0</v>
      </c>
    </row>
    <row r="502" spans="2:10" x14ac:dyDescent="0.25">
      <c r="B502" s="3" t="s">
        <v>1019</v>
      </c>
      <c r="C502" s="22">
        <f>+'C. Colombia, 11'!D135</f>
        <v>-1395.51</v>
      </c>
      <c r="D502" s="22">
        <f>+'C. Colombia, 11'!E135</f>
        <v>-68.289999999999992</v>
      </c>
      <c r="E502" s="22">
        <f>+'C. Colombia, 11'!F135</f>
        <v>0</v>
      </c>
    </row>
    <row r="503" spans="2:10" x14ac:dyDescent="0.25">
      <c r="B503" s="3" t="s">
        <v>24</v>
      </c>
      <c r="C503" s="22">
        <f>+'C. Colombia, 11'!D136</f>
        <v>-619.56000000000006</v>
      </c>
      <c r="D503" s="22">
        <f>+'C. Colombia, 11'!E136</f>
        <v>-19.98</v>
      </c>
      <c r="E503" s="22">
        <f>+'C. Colombia, 11'!F136</f>
        <v>-259.74</v>
      </c>
    </row>
    <row r="504" spans="2:10" ht="15.75" thickBot="1" x14ac:dyDescent="0.3">
      <c r="B504" s="16" t="s">
        <v>1036</v>
      </c>
      <c r="C504" s="182">
        <f>SUM(C501:C503)</f>
        <v>2729.9500000000003</v>
      </c>
      <c r="D504" s="182">
        <f t="shared" ref="D504:E504" si="30">SUM(D501:D503)</f>
        <v>-88.27</v>
      </c>
      <c r="E504" s="182">
        <f t="shared" si="30"/>
        <v>-259.74</v>
      </c>
      <c r="G504" t="s">
        <v>1103</v>
      </c>
      <c r="I504" s="72">
        <f>-D504</f>
        <v>88.27</v>
      </c>
    </row>
    <row r="505" spans="2:10" ht="15.75" thickTop="1" x14ac:dyDescent="0.25"/>
    <row r="506" spans="2:10" x14ac:dyDescent="0.25">
      <c r="B506" s="250" t="s">
        <v>796</v>
      </c>
      <c r="C506" s="249" t="s">
        <v>427</v>
      </c>
      <c r="D506" s="249" t="s">
        <v>428</v>
      </c>
      <c r="E506" s="249" t="s">
        <v>429</v>
      </c>
      <c r="G506" s="249" t="s">
        <v>1110</v>
      </c>
      <c r="H506" s="251" t="s">
        <v>427</v>
      </c>
      <c r="I506" s="251" t="s">
        <v>428</v>
      </c>
      <c r="J506" s="249" t="s">
        <v>429</v>
      </c>
    </row>
    <row r="507" spans="2:10" x14ac:dyDescent="0.25">
      <c r="B507" s="3" t="s">
        <v>8</v>
      </c>
      <c r="C507" s="22">
        <v>3969</v>
      </c>
      <c r="D507" s="22">
        <v>0</v>
      </c>
      <c r="E507" s="22">
        <v>0</v>
      </c>
    </row>
    <row r="508" spans="2:10" x14ac:dyDescent="0.25">
      <c r="B508" s="3" t="s">
        <v>1019</v>
      </c>
      <c r="C508" s="22">
        <v>-52.18</v>
      </c>
      <c r="D508" s="22">
        <v>-23.959999999999997</v>
      </c>
      <c r="E508" s="22">
        <v>-450</v>
      </c>
    </row>
    <row r="509" spans="2:10" x14ac:dyDescent="0.25">
      <c r="B509" s="3" t="s">
        <v>24</v>
      </c>
      <c r="C509" s="22">
        <v>-169.82999999999998</v>
      </c>
      <c r="D509" s="22">
        <v>-201.54</v>
      </c>
      <c r="E509" s="22">
        <v>-469.61999999999995</v>
      </c>
    </row>
    <row r="510" spans="2:10" ht="15.75" thickBot="1" x14ac:dyDescent="0.3">
      <c r="B510" s="16" t="s">
        <v>1036</v>
      </c>
      <c r="C510" s="182">
        <v>3746.9900000000002</v>
      </c>
      <c r="D510" s="182">
        <v>-225.5</v>
      </c>
      <c r="E510" s="182">
        <v>-919.61999999999989</v>
      </c>
      <c r="G510" t="s">
        <v>1103</v>
      </c>
      <c r="I510" s="72">
        <f>-D510</f>
        <v>225.5</v>
      </c>
    </row>
    <row r="511" spans="2:10" ht="15.75" thickTop="1" x14ac:dyDescent="0.25"/>
    <row r="512" spans="2:10" x14ac:dyDescent="0.25">
      <c r="B512" s="250" t="s">
        <v>1097</v>
      </c>
      <c r="C512" s="249" t="s">
        <v>427</v>
      </c>
      <c r="D512" s="249" t="s">
        <v>428</v>
      </c>
      <c r="E512" s="249" t="s">
        <v>429</v>
      </c>
      <c r="G512" s="249" t="s">
        <v>1110</v>
      </c>
      <c r="H512" s="251" t="s">
        <v>427</v>
      </c>
      <c r="I512" s="251" t="s">
        <v>428</v>
      </c>
      <c r="J512" s="249" t="s">
        <v>429</v>
      </c>
    </row>
    <row r="513" spans="2:10" x14ac:dyDescent="0.25">
      <c r="B513" s="3" t="s">
        <v>8</v>
      </c>
      <c r="C513" s="22">
        <f>+'C Fermin Caballero 62'!D229</f>
        <v>52915.289999999994</v>
      </c>
      <c r="D513" s="22">
        <f ca="1">+'C Fermin Caballero 62'!E229</f>
        <v>0</v>
      </c>
      <c r="E513" s="22">
        <f ca="1">+'C Fermin Caballero 62'!F229</f>
        <v>0</v>
      </c>
    </row>
    <row r="514" spans="2:10" x14ac:dyDescent="0.25">
      <c r="B514" s="3" t="s">
        <v>1019</v>
      </c>
      <c r="C514" s="22">
        <f>+'C Fermin Caballero 62'!D230</f>
        <v>-54411.899999999972</v>
      </c>
      <c r="D514" s="22">
        <f>+'C Fermin Caballero 62'!E230</f>
        <v>0</v>
      </c>
      <c r="E514" s="22">
        <f>+'C Fermin Caballero 62'!F230</f>
        <v>0</v>
      </c>
    </row>
    <row r="515" spans="2:10" x14ac:dyDescent="0.25">
      <c r="B515" s="3" t="s">
        <v>24</v>
      </c>
      <c r="C515" s="22">
        <f>+'C Fermin Caballero 62'!D231</f>
        <v>0</v>
      </c>
      <c r="D515" s="22">
        <f>+'C Fermin Caballero 62'!E231</f>
        <v>0</v>
      </c>
      <c r="E515" s="22">
        <f>+'C Fermin Caballero 62'!F231</f>
        <v>0</v>
      </c>
    </row>
    <row r="516" spans="2:10" ht="15.75" thickBot="1" x14ac:dyDescent="0.3">
      <c r="B516" s="16" t="s">
        <v>1036</v>
      </c>
      <c r="C516" s="182">
        <f>SUM(C513:C515)</f>
        <v>-1496.6099999999788</v>
      </c>
      <c r="D516" s="182">
        <f ca="1">SUM(D513:D515)</f>
        <v>0</v>
      </c>
      <c r="E516" s="182">
        <f ca="1">SUM(E513:E515)</f>
        <v>0</v>
      </c>
      <c r="G516" t="s">
        <v>1104</v>
      </c>
    </row>
    <row r="517" spans="2:10" ht="15.75" thickTop="1" x14ac:dyDescent="0.25"/>
    <row r="518" spans="2:10" x14ac:dyDescent="0.25">
      <c r="B518" s="250" t="s">
        <v>1098</v>
      </c>
      <c r="C518" s="249" t="s">
        <v>427</v>
      </c>
      <c r="D518" s="249" t="s">
        <v>428</v>
      </c>
      <c r="E518" s="249" t="s">
        <v>429</v>
      </c>
      <c r="G518" s="249" t="s">
        <v>1110</v>
      </c>
      <c r="H518" s="251" t="s">
        <v>427</v>
      </c>
      <c r="I518" s="251" t="s">
        <v>428</v>
      </c>
      <c r="J518" s="249" t="s">
        <v>429</v>
      </c>
    </row>
    <row r="519" spans="2:10" x14ac:dyDescent="0.25">
      <c r="B519" s="3" t="s">
        <v>8</v>
      </c>
      <c r="C519" s="22">
        <f>'Espronceda, 9'!D557</f>
        <v>0</v>
      </c>
      <c r="D519" s="22">
        <f>'Espronceda, 9'!E557</f>
        <v>0</v>
      </c>
      <c r="E519" s="22">
        <f>'Espronceda, 9'!F557</f>
        <v>24800</v>
      </c>
    </row>
    <row r="520" spans="2:10" x14ac:dyDescent="0.25">
      <c r="B520" s="3" t="s">
        <v>1019</v>
      </c>
      <c r="C520" s="22">
        <f>'Espronceda, 9'!D558</f>
        <v>-6167.1600000000017</v>
      </c>
      <c r="D520" s="22">
        <f>'Espronceda, 9'!E558</f>
        <v>-148.62</v>
      </c>
      <c r="E520" s="22">
        <f>'Espronceda, 9'!F558</f>
        <v>-2943.65</v>
      </c>
    </row>
    <row r="521" spans="2:10" x14ac:dyDescent="0.25">
      <c r="B521" s="3" t="s">
        <v>24</v>
      </c>
      <c r="C521" s="22">
        <f>'Espronceda, 9'!D559</f>
        <v>-2770.2299999999982</v>
      </c>
      <c r="D521" s="22">
        <f>'Espronceda, 9'!E559</f>
        <v>-5048.8900000000021</v>
      </c>
      <c r="E521" s="22">
        <f>'Espronceda, 9'!F559</f>
        <v>-6910.5299999999779</v>
      </c>
    </row>
    <row r="522" spans="2:10" ht="15.75" thickBot="1" x14ac:dyDescent="0.3">
      <c r="B522" s="16" t="s">
        <v>1036</v>
      </c>
      <c r="C522" s="182">
        <f>SUM(C519:C521)</f>
        <v>-8937.39</v>
      </c>
      <c r="D522" s="182">
        <f t="shared" ref="D522:E522" si="31">SUM(D519:D521)</f>
        <v>-5197.510000000002</v>
      </c>
      <c r="E522" s="182">
        <f t="shared" si="31"/>
        <v>14945.820000000022</v>
      </c>
      <c r="G522" t="s">
        <v>1106</v>
      </c>
      <c r="H522" s="72">
        <f>-C522</f>
        <v>8937.39</v>
      </c>
      <c r="I522" s="72">
        <f>-D522</f>
        <v>5197.510000000002</v>
      </c>
    </row>
    <row r="523" spans="2:10" ht="15.75" thickTop="1" x14ac:dyDescent="0.25"/>
    <row r="524" spans="2:10" x14ac:dyDescent="0.25">
      <c r="B524" s="250" t="s">
        <v>1099</v>
      </c>
      <c r="C524" s="249" t="s">
        <v>427</v>
      </c>
      <c r="D524" s="249" t="s">
        <v>428</v>
      </c>
      <c r="E524" s="249" t="s">
        <v>429</v>
      </c>
      <c r="G524" s="249" t="s">
        <v>1110</v>
      </c>
      <c r="H524" s="251" t="s">
        <v>427</v>
      </c>
      <c r="I524" s="251" t="s">
        <v>428</v>
      </c>
      <c r="J524" s="249" t="s">
        <v>429</v>
      </c>
    </row>
    <row r="525" spans="2:10" x14ac:dyDescent="0.25">
      <c r="B525" s="3" t="s">
        <v>8</v>
      </c>
      <c r="C525" s="22">
        <v>0</v>
      </c>
      <c r="D525" s="22">
        <v>0</v>
      </c>
      <c r="E525" s="22">
        <v>6387</v>
      </c>
    </row>
    <row r="526" spans="2:10" x14ac:dyDescent="0.25">
      <c r="B526" s="3" t="s">
        <v>1019</v>
      </c>
      <c r="C526" s="22">
        <v>-6936.17</v>
      </c>
      <c r="D526" s="22">
        <v>0</v>
      </c>
      <c r="E526" s="22">
        <v>0</v>
      </c>
    </row>
    <row r="527" spans="2:10" x14ac:dyDescent="0.25">
      <c r="B527" s="3" t="s">
        <v>24</v>
      </c>
      <c r="C527" s="22">
        <v>-269.72999999999996</v>
      </c>
      <c r="D527" s="22">
        <v>0</v>
      </c>
      <c r="E527" s="22">
        <v>0</v>
      </c>
    </row>
    <row r="528" spans="2:10" ht="15.75" thickBot="1" x14ac:dyDescent="0.3">
      <c r="B528" s="16" t="s">
        <v>1036</v>
      </c>
      <c r="C528" s="182">
        <v>-7205.9</v>
      </c>
      <c r="D528" s="182">
        <v>0</v>
      </c>
      <c r="E528" s="182">
        <v>6387</v>
      </c>
      <c r="G528" t="s">
        <v>1106</v>
      </c>
      <c r="H528" s="72">
        <f>-C528</f>
        <v>7205.9</v>
      </c>
      <c r="I528" s="72">
        <f>-D528</f>
        <v>0</v>
      </c>
    </row>
    <row r="529" spans="2:10" ht="15.75" thickTop="1" x14ac:dyDescent="0.25"/>
    <row r="530" spans="2:10" x14ac:dyDescent="0.25">
      <c r="B530" s="250" t="s">
        <v>1100</v>
      </c>
      <c r="C530" s="249" t="s">
        <v>427</v>
      </c>
      <c r="D530" s="249" t="s">
        <v>428</v>
      </c>
      <c r="E530" s="249" t="s">
        <v>429</v>
      </c>
      <c r="G530" s="249" t="s">
        <v>1110</v>
      </c>
      <c r="H530" s="251" t="s">
        <v>427</v>
      </c>
      <c r="I530" s="251" t="s">
        <v>428</v>
      </c>
      <c r="J530" s="249" t="s">
        <v>429</v>
      </c>
    </row>
    <row r="531" spans="2:10" x14ac:dyDescent="0.25">
      <c r="B531" s="3" t="s">
        <v>8</v>
      </c>
      <c r="C531" s="22">
        <v>2000</v>
      </c>
      <c r="D531" s="22">
        <v>0</v>
      </c>
      <c r="E531" s="22">
        <v>1838</v>
      </c>
      <c r="G531" t="s">
        <v>1109</v>
      </c>
    </row>
    <row r="532" spans="2:10" x14ac:dyDescent="0.25">
      <c r="B532" s="3" t="s">
        <v>1019</v>
      </c>
      <c r="C532" s="22">
        <v>-3041.3</v>
      </c>
      <c r="D532" s="22">
        <v>0</v>
      </c>
      <c r="E532" s="22">
        <v>0</v>
      </c>
    </row>
    <row r="533" spans="2:10" x14ac:dyDescent="0.25">
      <c r="B533" s="3" t="s">
        <v>24</v>
      </c>
      <c r="C533" s="22">
        <v>0</v>
      </c>
      <c r="D533" s="22">
        <v>-50.54</v>
      </c>
      <c r="E533" s="22">
        <v>0</v>
      </c>
    </row>
    <row r="534" spans="2:10" ht="15.75" thickBot="1" x14ac:dyDescent="0.3">
      <c r="B534" s="16" t="s">
        <v>1036</v>
      </c>
      <c r="C534" s="182">
        <v>-1041.3000000000002</v>
      </c>
      <c r="D534" s="182">
        <v>-50.54</v>
      </c>
      <c r="E534" s="182">
        <v>1838</v>
      </c>
      <c r="G534" t="s">
        <v>1103</v>
      </c>
      <c r="H534" s="72">
        <f>+E534</f>
        <v>1838</v>
      </c>
      <c r="I534" s="72">
        <f>-D534</f>
        <v>50.54</v>
      </c>
    </row>
    <row r="535" spans="2:10" ht="15.75" thickTop="1" x14ac:dyDescent="0.25"/>
    <row r="536" spans="2:10" x14ac:dyDescent="0.25">
      <c r="B536" s="250" t="s">
        <v>1101</v>
      </c>
      <c r="C536" s="249" t="s">
        <v>427</v>
      </c>
      <c r="D536" s="249" t="s">
        <v>428</v>
      </c>
      <c r="E536" s="249" t="s">
        <v>429</v>
      </c>
      <c r="G536" s="249" t="s">
        <v>1110</v>
      </c>
      <c r="H536" s="251" t="s">
        <v>427</v>
      </c>
      <c r="I536" s="251" t="s">
        <v>428</v>
      </c>
      <c r="J536" s="249" t="s">
        <v>429</v>
      </c>
    </row>
    <row r="537" spans="2:10" x14ac:dyDescent="0.25">
      <c r="B537" s="3" t="s">
        <v>8</v>
      </c>
      <c r="C537" s="22">
        <f>'Sierra de Bullones, 6'!D255</f>
        <v>4030</v>
      </c>
      <c r="D537" s="22">
        <f>'Sierra de Bullones, 6'!E255</f>
        <v>0</v>
      </c>
      <c r="E537" s="22">
        <f>'Sierra de Bullones, 6'!F255</f>
        <v>0</v>
      </c>
    </row>
    <row r="538" spans="2:10" x14ac:dyDescent="0.25">
      <c r="B538" s="3" t="s">
        <v>1019</v>
      </c>
      <c r="C538" s="22">
        <f>'Sierra de Bullones, 6'!D256</f>
        <v>-426.83</v>
      </c>
      <c r="D538" s="22">
        <f>'Sierra de Bullones, 6'!E256</f>
        <v>0</v>
      </c>
      <c r="E538" s="22">
        <f>'Sierra de Bullones, 6'!F256</f>
        <v>-6.75</v>
      </c>
    </row>
    <row r="539" spans="2:10" x14ac:dyDescent="0.25">
      <c r="B539" s="3" t="s">
        <v>24</v>
      </c>
      <c r="C539" s="22">
        <f>'Sierra de Bullones, 6'!D257</f>
        <v>-1724.3100000000004</v>
      </c>
      <c r="D539" s="22">
        <f>'Sierra de Bullones, 6'!E257</f>
        <v>-5483.8300000000027</v>
      </c>
      <c r="E539" s="22">
        <f>'Sierra de Bullones, 6'!F257</f>
        <v>-59.94</v>
      </c>
    </row>
    <row r="540" spans="2:10" ht="15.75" thickBot="1" x14ac:dyDescent="0.3">
      <c r="B540" s="16" t="s">
        <v>1036</v>
      </c>
      <c r="C540" s="182">
        <f>SUM(C537:C539)</f>
        <v>1878.8599999999997</v>
      </c>
      <c r="D540" s="182">
        <f t="shared" ref="D540:E540" si="32">SUM(D537:D539)</f>
        <v>-5483.8300000000027</v>
      </c>
      <c r="E540" s="182">
        <f t="shared" si="32"/>
        <v>-66.69</v>
      </c>
      <c r="G540" t="s">
        <v>1335</v>
      </c>
      <c r="I540" s="72">
        <f>D540</f>
        <v>-5483.8300000000027</v>
      </c>
      <c r="J540" s="72">
        <v>0</v>
      </c>
    </row>
    <row r="541" spans="2:10" ht="15.75" thickTop="1" x14ac:dyDescent="0.25">
      <c r="B541" s="211"/>
      <c r="C541" s="212"/>
      <c r="D541" s="212"/>
      <c r="E541" s="212"/>
    </row>
    <row r="542" spans="2:10" x14ac:dyDescent="0.25">
      <c r="B542" s="250" t="s">
        <v>1140</v>
      </c>
      <c r="C542" s="249" t="s">
        <v>427</v>
      </c>
      <c r="D542" s="249" t="s">
        <v>428</v>
      </c>
      <c r="E542" s="249" t="s">
        <v>429</v>
      </c>
      <c r="G542" s="249" t="s">
        <v>1110</v>
      </c>
      <c r="H542" s="251" t="s">
        <v>427</v>
      </c>
      <c r="I542" s="251" t="s">
        <v>428</v>
      </c>
      <c r="J542" s="249" t="s">
        <v>429</v>
      </c>
    </row>
    <row r="543" spans="2:10" x14ac:dyDescent="0.25">
      <c r="B543" s="3" t="s">
        <v>8</v>
      </c>
      <c r="C543" s="22">
        <f>+'Calle del Rey 10'!D100</f>
        <v>20435.84</v>
      </c>
      <c r="D543" s="22">
        <f>+'Calle del Rey 10'!E100</f>
        <v>0</v>
      </c>
      <c r="E543" s="22">
        <f>+'Calle del Rey 10'!F100</f>
        <v>0</v>
      </c>
    </row>
    <row r="544" spans="2:10" x14ac:dyDescent="0.25">
      <c r="B544" s="3" t="s">
        <v>1019</v>
      </c>
      <c r="C544" s="22">
        <f>+'Calle del Rey 10'!D101</f>
        <v>-5864.9099999999989</v>
      </c>
      <c r="D544" s="22">
        <f>+'Calle del Rey 10'!E101</f>
        <v>0</v>
      </c>
      <c r="E544" s="22">
        <f>+'Calle del Rey 10'!F101</f>
        <v>0</v>
      </c>
    </row>
    <row r="545" spans="2:11" x14ac:dyDescent="0.25">
      <c r="B545" s="3" t="s">
        <v>24</v>
      </c>
      <c r="C545" s="22">
        <f>+'Calle del Rey 10'!D102</f>
        <v>0</v>
      </c>
      <c r="D545" s="22">
        <f>+'Calle del Rey 10'!E102</f>
        <v>0</v>
      </c>
      <c r="E545" s="22">
        <f>+'Calle del Rey 10'!F102</f>
        <v>0</v>
      </c>
    </row>
    <row r="546" spans="2:11" ht="15.75" thickBot="1" x14ac:dyDescent="0.3">
      <c r="B546" s="16" t="s">
        <v>1036</v>
      </c>
      <c r="C546" s="182">
        <f>SUM(C543:C545)</f>
        <v>14570.93</v>
      </c>
      <c r="D546" s="182">
        <f t="shared" ref="D546:E546" si="33">SUM(D543:D545)</f>
        <v>0</v>
      </c>
      <c r="E546" s="182">
        <f t="shared" si="33"/>
        <v>0</v>
      </c>
      <c r="G546" t="s">
        <v>1104</v>
      </c>
      <c r="H546" s="72">
        <f>C546</f>
        <v>14570.93</v>
      </c>
      <c r="I546" s="72">
        <f>-D546</f>
        <v>0</v>
      </c>
    </row>
    <row r="547" spans="2:11" ht="15.75" thickTop="1" x14ac:dyDescent="0.25">
      <c r="B547" s="211"/>
      <c r="C547" s="212"/>
      <c r="D547" s="212"/>
      <c r="E547" s="212"/>
    </row>
    <row r="548" spans="2:11" x14ac:dyDescent="0.25">
      <c r="B548" s="250" t="s">
        <v>1151</v>
      </c>
      <c r="C548" s="249" t="s">
        <v>427</v>
      </c>
      <c r="D548" s="249" t="s">
        <v>428</v>
      </c>
      <c r="E548" s="249" t="s">
        <v>429</v>
      </c>
      <c r="G548" s="249" t="s">
        <v>1110</v>
      </c>
      <c r="H548" s="251" t="s">
        <v>427</v>
      </c>
      <c r="I548" s="251" t="s">
        <v>428</v>
      </c>
      <c r="J548" s="249" t="s">
        <v>429</v>
      </c>
    </row>
    <row r="549" spans="2:11" x14ac:dyDescent="0.25">
      <c r="B549" s="3" t="s">
        <v>8</v>
      </c>
      <c r="C549" s="22">
        <f>+'Calle Barlovento 1'!D157</f>
        <v>32531.140000000003</v>
      </c>
      <c r="D549" s="22">
        <f>+'Calle Barlovento 1'!E157</f>
        <v>0</v>
      </c>
      <c r="E549" s="22">
        <f>+'Calle Barlovento 1'!F157</f>
        <v>0</v>
      </c>
    </row>
    <row r="550" spans="2:11" x14ac:dyDescent="0.25">
      <c r="B550" s="3" t="s">
        <v>1019</v>
      </c>
      <c r="C550" s="22">
        <f>+'Calle Barlovento 1'!D158</f>
        <v>-15585.949999999997</v>
      </c>
      <c r="D550" s="22">
        <f>+'Calle Barlovento 1'!E158</f>
        <v>0</v>
      </c>
      <c r="E550" s="22">
        <f>+'Calle Barlovento 1'!F158</f>
        <v>0</v>
      </c>
    </row>
    <row r="551" spans="2:11" x14ac:dyDescent="0.25">
      <c r="B551" s="3" t="s">
        <v>24</v>
      </c>
      <c r="C551" s="22">
        <f>+'Calle Barlovento 1'!D159</f>
        <v>0</v>
      </c>
      <c r="D551" s="22">
        <f>+'Calle Barlovento 1'!E159</f>
        <v>0</v>
      </c>
      <c r="E551" s="22">
        <f>+'Calle Barlovento 1'!F159</f>
        <v>0</v>
      </c>
    </row>
    <row r="552" spans="2:11" ht="15.75" thickBot="1" x14ac:dyDescent="0.3">
      <c r="B552" s="16" t="s">
        <v>1036</v>
      </c>
      <c r="C552" s="182">
        <f>SUM(C549:C551)</f>
        <v>16945.190000000006</v>
      </c>
      <c r="D552" s="182">
        <f>SUM(D549:D551)</f>
        <v>0</v>
      </c>
      <c r="E552" s="182">
        <f>SUM(E549:E551)</f>
        <v>0</v>
      </c>
      <c r="G552" t="s">
        <v>1102</v>
      </c>
      <c r="H552" s="72">
        <f>+C552</f>
        <v>16945.190000000006</v>
      </c>
      <c r="I552" s="72">
        <f>-D552</f>
        <v>0</v>
      </c>
    </row>
    <row r="553" spans="2:11" ht="15.75" thickTop="1" x14ac:dyDescent="0.25">
      <c r="B553" s="211"/>
      <c r="C553" s="212"/>
      <c r="D553" s="212"/>
      <c r="E553" s="212"/>
      <c r="G553" s="213"/>
      <c r="H553" s="214"/>
      <c r="I553" s="214"/>
      <c r="J553" s="213"/>
      <c r="K553" s="215"/>
    </row>
    <row r="554" spans="2:11" x14ac:dyDescent="0.25">
      <c r="B554" s="250" t="s">
        <v>1245</v>
      </c>
      <c r="C554" s="249" t="s">
        <v>427</v>
      </c>
      <c r="D554" s="249" t="s">
        <v>428</v>
      </c>
      <c r="E554" s="249" t="s">
        <v>429</v>
      </c>
      <c r="G554" s="249" t="s">
        <v>1110</v>
      </c>
      <c r="H554" s="251" t="s">
        <v>427</v>
      </c>
      <c r="I554" s="251" t="s">
        <v>428</v>
      </c>
      <c r="J554" s="249" t="s">
        <v>429</v>
      </c>
      <c r="K554" s="215"/>
    </row>
    <row r="555" spans="2:11" x14ac:dyDescent="0.25">
      <c r="B555" s="3" t="s">
        <v>8</v>
      </c>
      <c r="C555" s="22">
        <f>+'Avinguda del Primer de Maig 11'!D90</f>
        <v>8628.31</v>
      </c>
      <c r="D555" s="22">
        <f>+'Avinguda del Primer de Maig 11'!E90</f>
        <v>0</v>
      </c>
      <c r="E555" s="22">
        <f>+'Avinguda del Primer de Maig 11'!F90</f>
        <v>0</v>
      </c>
      <c r="K555" s="215"/>
    </row>
    <row r="556" spans="2:11" x14ac:dyDescent="0.25">
      <c r="B556" s="3" t="s">
        <v>1019</v>
      </c>
      <c r="C556" s="22">
        <f>+'Avinguda del Primer de Maig 11'!D91</f>
        <v>-2827.6500000000005</v>
      </c>
      <c r="D556" s="22">
        <f>+'Avinguda del Primer de Maig 11'!E91</f>
        <v>0</v>
      </c>
      <c r="E556" s="22">
        <f>+'Avinguda del Primer de Maig 11'!F91</f>
        <v>0</v>
      </c>
      <c r="K556" s="215"/>
    </row>
    <row r="557" spans="2:11" x14ac:dyDescent="0.25">
      <c r="B557" s="3" t="s">
        <v>24</v>
      </c>
      <c r="C557" s="22">
        <f>+'Avinguda del Primer de Maig 11'!D92</f>
        <v>0</v>
      </c>
      <c r="D557" s="22">
        <f>+'Avinguda del Primer de Maig 11'!E92</f>
        <v>0</v>
      </c>
      <c r="E557" s="22">
        <f>+'Avinguda del Primer de Maig 11'!F92</f>
        <v>0</v>
      </c>
      <c r="K557" s="215"/>
    </row>
    <row r="558" spans="2:11" ht="15.75" thickBot="1" x14ac:dyDescent="0.3">
      <c r="B558" s="16" t="s">
        <v>1036</v>
      </c>
      <c r="C558" s="182">
        <f>SUM(C555:C557)</f>
        <v>5800.6599999999989</v>
      </c>
      <c r="D558" s="182">
        <f>SUM(D555:D557)</f>
        <v>0</v>
      </c>
      <c r="E558" s="182">
        <f>SUM(E555:E557)</f>
        <v>0</v>
      </c>
      <c r="G558" t="s">
        <v>1102</v>
      </c>
      <c r="H558" s="72">
        <f>+C558</f>
        <v>5800.6599999999989</v>
      </c>
      <c r="I558" s="72">
        <f>-D558</f>
        <v>0</v>
      </c>
      <c r="K558" s="215"/>
    </row>
    <row r="559" spans="2:11" ht="15.75" thickTop="1" x14ac:dyDescent="0.25">
      <c r="B559" s="211"/>
      <c r="C559" s="212"/>
      <c r="D559" s="212"/>
      <c r="E559" s="212"/>
    </row>
    <row r="560" spans="2:11" x14ac:dyDescent="0.25">
      <c r="B560" s="250" t="s">
        <v>1266</v>
      </c>
      <c r="C560" s="249" t="s">
        <v>427</v>
      </c>
      <c r="D560" s="249" t="s">
        <v>428</v>
      </c>
      <c r="E560" s="249" t="s">
        <v>429</v>
      </c>
      <c r="G560" s="249" t="s">
        <v>1110</v>
      </c>
      <c r="H560" s="251" t="s">
        <v>427</v>
      </c>
      <c r="I560" s="251" t="s">
        <v>428</v>
      </c>
      <c r="J560" s="249" t="s">
        <v>429</v>
      </c>
    </row>
    <row r="561" spans="2:10" x14ac:dyDescent="0.25">
      <c r="B561" s="3" t="s">
        <v>8</v>
      </c>
      <c r="C561" s="22">
        <f>+'Avinguda del Primer de Maig 11'!D96</f>
        <v>0</v>
      </c>
      <c r="D561" s="22">
        <f>+'Avinguda del Primer de Maig 11'!E96</f>
        <v>0</v>
      </c>
      <c r="E561" s="22">
        <f>+'Avinguda del Primer de Maig 11'!F96</f>
        <v>0</v>
      </c>
    </row>
    <row r="562" spans="2:10" x14ac:dyDescent="0.25">
      <c r="B562" s="3" t="s">
        <v>1019</v>
      </c>
      <c r="C562" s="22">
        <f>+'Avinguda del Primer de Maig 11'!D97</f>
        <v>0</v>
      </c>
      <c r="D562" s="22">
        <f>+'Avinguda del Primer de Maig 11'!E97</f>
        <v>0</v>
      </c>
      <c r="E562" s="22">
        <f>+'Avinguda del Primer de Maig 11'!F97</f>
        <v>0</v>
      </c>
    </row>
    <row r="563" spans="2:10" x14ac:dyDescent="0.25">
      <c r="B563" s="3" t="s">
        <v>24</v>
      </c>
      <c r="C563" s="22">
        <f>+'Avinguda del Primer de Maig 11'!D98</f>
        <v>0</v>
      </c>
      <c r="D563" s="22">
        <f>+'Avinguda del Primer de Maig 11'!E98</f>
        <v>0</v>
      </c>
      <c r="E563" s="22">
        <f>+'Avinguda del Primer de Maig 11'!F98</f>
        <v>0</v>
      </c>
    </row>
    <row r="564" spans="2:10" ht="15.75" thickBot="1" x14ac:dyDescent="0.3">
      <c r="B564" s="16" t="s">
        <v>1036</v>
      </c>
      <c r="C564" s="182">
        <f>SUM(C561:C563)</f>
        <v>0</v>
      </c>
      <c r="D564" s="182">
        <f>SUM(D561:D563)</f>
        <v>0</v>
      </c>
      <c r="E564" s="182">
        <f>SUM(E561:E563)</f>
        <v>0</v>
      </c>
      <c r="G564" t="s">
        <v>1102</v>
      </c>
      <c r="H564" s="72">
        <f>+C564</f>
        <v>0</v>
      </c>
      <c r="I564" s="72">
        <f>-D564</f>
        <v>0</v>
      </c>
    </row>
    <row r="565" spans="2:10" ht="15.75" thickTop="1" x14ac:dyDescent="0.25">
      <c r="B565" s="211"/>
      <c r="C565" s="212"/>
      <c r="D565" s="212"/>
      <c r="E565" s="212"/>
    </row>
    <row r="566" spans="2:10" x14ac:dyDescent="0.25">
      <c r="B566" s="250" t="s">
        <v>1325</v>
      </c>
      <c r="C566" s="249" t="s">
        <v>427</v>
      </c>
      <c r="D566" s="249" t="s">
        <v>428</v>
      </c>
      <c r="E566" s="249" t="s">
        <v>429</v>
      </c>
      <c r="G566" s="249" t="s">
        <v>1110</v>
      </c>
      <c r="H566" s="251" t="s">
        <v>427</v>
      </c>
      <c r="I566" s="251" t="s">
        <v>428</v>
      </c>
      <c r="J566" s="249" t="s">
        <v>429</v>
      </c>
    </row>
    <row r="567" spans="2:10" x14ac:dyDescent="0.25">
      <c r="B567" s="3" t="s">
        <v>8</v>
      </c>
      <c r="C567" s="22">
        <f>'Sierra de Bullones 2'!D83</f>
        <v>5050</v>
      </c>
      <c r="D567" s="22">
        <f>'Sierra de Bullones 2'!E83</f>
        <v>0</v>
      </c>
      <c r="E567" s="22">
        <f>'Sierra de Bullones 2'!F83</f>
        <v>0</v>
      </c>
    </row>
    <row r="568" spans="2:10" x14ac:dyDescent="0.25">
      <c r="B568" s="3" t="s">
        <v>1019</v>
      </c>
      <c r="C568" s="22">
        <f>'Sierra de Bullones 2'!D84</f>
        <v>0</v>
      </c>
      <c r="D568" s="22">
        <f>'Sierra de Bullones 2'!E84</f>
        <v>0</v>
      </c>
      <c r="E568" s="22">
        <f>'Sierra de Bullones 2'!F84</f>
        <v>0</v>
      </c>
    </row>
    <row r="569" spans="2:10" x14ac:dyDescent="0.25">
      <c r="B569" s="3" t="s">
        <v>24</v>
      </c>
      <c r="C569" s="22">
        <f>'Sierra de Bullones 2'!D85</f>
        <v>0</v>
      </c>
      <c r="D569" s="22">
        <f>'Sierra de Bullones 2'!E85</f>
        <v>0</v>
      </c>
      <c r="E569" s="22">
        <f>'Sierra de Bullones 2'!F85</f>
        <v>0</v>
      </c>
    </row>
    <row r="570" spans="2:10" ht="15.75" thickBot="1" x14ac:dyDescent="0.3">
      <c r="B570" s="16" t="s">
        <v>1036</v>
      </c>
      <c r="C570" s="182">
        <f>SUM(C567:C569)</f>
        <v>5050</v>
      </c>
      <c r="D570" s="182">
        <f>SUM(D567:D569)</f>
        <v>0</v>
      </c>
      <c r="E570" s="182">
        <f>SUM(E567:E569)</f>
        <v>0</v>
      </c>
      <c r="G570" t="s">
        <v>1102</v>
      </c>
      <c r="H570" s="72">
        <f>+C570</f>
        <v>5050</v>
      </c>
      <c r="I570" s="72">
        <f>-D570</f>
        <v>0</v>
      </c>
    </row>
    <row r="571" spans="2:10" ht="15.75" thickTop="1" x14ac:dyDescent="0.25">
      <c r="B571" s="211"/>
      <c r="C571" s="212"/>
      <c r="D571" s="212"/>
      <c r="E571" s="212"/>
    </row>
    <row r="572" spans="2:10" x14ac:dyDescent="0.25">
      <c r="B572" s="250" t="s">
        <v>1326</v>
      </c>
      <c r="C572" s="249" t="s">
        <v>427</v>
      </c>
      <c r="D572" s="249" t="s">
        <v>428</v>
      </c>
      <c r="E572" s="249" t="s">
        <v>429</v>
      </c>
      <c r="G572" s="249" t="s">
        <v>1110</v>
      </c>
      <c r="H572" s="251" t="s">
        <v>427</v>
      </c>
      <c r="I572" s="251" t="s">
        <v>428</v>
      </c>
      <c r="J572" s="249" t="s">
        <v>429</v>
      </c>
    </row>
    <row r="573" spans="2:10" x14ac:dyDescent="0.25">
      <c r="B573" s="3" t="s">
        <v>8</v>
      </c>
      <c r="C573" s="22">
        <f>'Aligustre 8'!D171</f>
        <v>8315</v>
      </c>
      <c r="D573" s="22">
        <f>'Aligustre 8'!E171</f>
        <v>0</v>
      </c>
      <c r="E573" s="22">
        <f>'Aligustre 8'!F171</f>
        <v>0</v>
      </c>
    </row>
    <row r="574" spans="2:10" x14ac:dyDescent="0.25">
      <c r="B574" s="3" t="s">
        <v>1019</v>
      </c>
      <c r="C574" s="22">
        <f>'Aligustre 8'!D172</f>
        <v>0</v>
      </c>
      <c r="D574" s="22">
        <f>'Aligustre 8'!E172</f>
        <v>0</v>
      </c>
      <c r="E574" s="22">
        <f>'Aligustre 8'!F172</f>
        <v>0</v>
      </c>
    </row>
    <row r="575" spans="2:10" x14ac:dyDescent="0.25">
      <c r="B575" s="3" t="s">
        <v>24</v>
      </c>
      <c r="C575" s="22">
        <f>'Aligustre 8'!D173</f>
        <v>-2153.3999999999996</v>
      </c>
      <c r="D575" s="22">
        <f>'Aligustre 8'!E173</f>
        <v>-169.92000000000002</v>
      </c>
      <c r="E575" s="22">
        <f>'Aligustre 8'!F173</f>
        <v>-765.90000000000009</v>
      </c>
    </row>
    <row r="576" spans="2:10" ht="15.75" thickBot="1" x14ac:dyDescent="0.3">
      <c r="B576" s="16" t="s">
        <v>1036</v>
      </c>
      <c r="C576" s="182">
        <f>SUM(C573:C575)</f>
        <v>6161.6</v>
      </c>
      <c r="D576" s="182">
        <f>SUM(D573:D575)</f>
        <v>-169.92000000000002</v>
      </c>
      <c r="E576" s="182">
        <f>SUM(E573:E575)</f>
        <v>-765.90000000000009</v>
      </c>
      <c r="G576" t="s">
        <v>1102</v>
      </c>
      <c r="H576" s="72">
        <f>+C576</f>
        <v>6161.6</v>
      </c>
      <c r="I576" s="72">
        <f>-D576</f>
        <v>169.92000000000002</v>
      </c>
    </row>
    <row r="577" spans="2:10" ht="15.75" thickTop="1" x14ac:dyDescent="0.25">
      <c r="B577" s="211"/>
      <c r="C577" s="212"/>
      <c r="D577" s="212"/>
      <c r="E577" s="212"/>
    </row>
    <row r="578" spans="2:10" x14ac:dyDescent="0.25">
      <c r="B578" s="250" t="s">
        <v>1338</v>
      </c>
      <c r="C578" s="249" t="s">
        <v>427</v>
      </c>
      <c r="D578" s="249" t="s">
        <v>428</v>
      </c>
      <c r="E578" s="249" t="s">
        <v>429</v>
      </c>
      <c r="G578" s="249" t="s">
        <v>1110</v>
      </c>
      <c r="H578" s="251" t="s">
        <v>427</v>
      </c>
      <c r="I578" s="251" t="s">
        <v>428</v>
      </c>
      <c r="J578" s="249" t="s">
        <v>429</v>
      </c>
    </row>
    <row r="579" spans="2:10" x14ac:dyDescent="0.25">
      <c r="B579" s="3" t="s">
        <v>8</v>
      </c>
      <c r="C579" s="22">
        <f>'Augusto Figueroa 24'!D95</f>
        <v>2875.5</v>
      </c>
      <c r="D579" s="22">
        <f>'Augusto Figueroa 24'!E95</f>
        <v>0</v>
      </c>
      <c r="E579" s="22">
        <f>'Augusto Figueroa 24'!F95</f>
        <v>0</v>
      </c>
    </row>
    <row r="580" spans="2:10" x14ac:dyDescent="0.25">
      <c r="B580" s="3" t="s">
        <v>1019</v>
      </c>
      <c r="C580" s="22">
        <f>'Augusto Figueroa 24'!D96</f>
        <v>0</v>
      </c>
      <c r="D580" s="22">
        <f>'Augusto Figueroa 24'!E96</f>
        <v>0</v>
      </c>
      <c r="E580" s="22">
        <f>'Augusto Figueroa 24'!F96</f>
        <v>0</v>
      </c>
    </row>
    <row r="581" spans="2:10" x14ac:dyDescent="0.25">
      <c r="B581" s="3" t="s">
        <v>24</v>
      </c>
      <c r="C581" s="22">
        <f>'Augusto Figueroa 24'!D97</f>
        <v>-299.88</v>
      </c>
      <c r="D581" s="22">
        <f>'Augusto Figueroa 24'!E97</f>
        <v>0</v>
      </c>
      <c r="E581" s="22">
        <f>'Augusto Figueroa 24'!F97</f>
        <v>-164.96999999999997</v>
      </c>
    </row>
    <row r="582" spans="2:10" ht="15.75" thickBot="1" x14ac:dyDescent="0.3">
      <c r="B582" s="16" t="s">
        <v>1036</v>
      </c>
      <c r="C582" s="182">
        <f>SUM(C579:C581)</f>
        <v>2575.62</v>
      </c>
      <c r="D582" s="182">
        <f>SUM(D579:D581)</f>
        <v>0</v>
      </c>
      <c r="E582" s="182">
        <f>SUM(E579:E581)</f>
        <v>-164.96999999999997</v>
      </c>
      <c r="G582" t="s">
        <v>1102</v>
      </c>
      <c r="H582" s="72">
        <f>+C582</f>
        <v>2575.62</v>
      </c>
      <c r="I582" s="72">
        <f>-D582</f>
        <v>0</v>
      </c>
    </row>
    <row r="583" spans="2:10" ht="15.75" thickTop="1" x14ac:dyDescent="0.25">
      <c r="B583" s="211"/>
      <c r="C583" s="212"/>
      <c r="D583" s="212"/>
      <c r="E583" s="212"/>
      <c r="F583" s="215"/>
      <c r="G583" s="215"/>
      <c r="H583" s="277"/>
      <c r="I583" s="277"/>
      <c r="J583" s="215"/>
    </row>
    <row r="584" spans="2:10" x14ac:dyDescent="0.25">
      <c r="B584" s="250" t="s">
        <v>1339</v>
      </c>
      <c r="C584" s="249" t="s">
        <v>427</v>
      </c>
      <c r="D584" s="249" t="s">
        <v>428</v>
      </c>
      <c r="E584" s="249" t="s">
        <v>429</v>
      </c>
      <c r="G584" s="249" t="s">
        <v>1110</v>
      </c>
      <c r="H584" s="251" t="s">
        <v>427</v>
      </c>
      <c r="I584" s="251" t="s">
        <v>428</v>
      </c>
      <c r="J584" s="249" t="s">
        <v>429</v>
      </c>
    </row>
    <row r="585" spans="2:10" x14ac:dyDescent="0.25">
      <c r="B585" s="3" t="s">
        <v>8</v>
      </c>
      <c r="C585" s="22">
        <f>'Dr. Esquerdo 83'!D270</f>
        <v>0</v>
      </c>
      <c r="D585" s="22">
        <f>'Dr. Esquerdo 83'!E270</f>
        <v>31300.37</v>
      </c>
      <c r="E585" s="22">
        <f>'Dr. Esquerdo 83'!F270</f>
        <v>0</v>
      </c>
    </row>
    <row r="586" spans="2:10" x14ac:dyDescent="0.25">
      <c r="B586" s="3" t="s">
        <v>1019</v>
      </c>
      <c r="C586" s="22">
        <f>'Dr. Esquerdo 83'!D271</f>
        <v>0</v>
      </c>
      <c r="D586" s="22">
        <f>'Dr. Esquerdo 83'!E271</f>
        <v>-2000.82</v>
      </c>
      <c r="E586" s="22">
        <f>'Dr. Esquerdo 83'!F271</f>
        <v>0</v>
      </c>
    </row>
    <row r="587" spans="2:10" x14ac:dyDescent="0.25">
      <c r="B587" s="3" t="s">
        <v>24</v>
      </c>
      <c r="C587" s="22">
        <f>'Dr. Esquerdo 83'!D272</f>
        <v>-599.7600000000001</v>
      </c>
      <c r="D587" s="22">
        <f>'Dr. Esquerdo 83'!E272</f>
        <v>-2488.8600000000006</v>
      </c>
      <c r="E587" s="22">
        <f>'Dr. Esquerdo 83'!F272</f>
        <v>-2213.3700000000003</v>
      </c>
    </row>
    <row r="588" spans="2:10" ht="15.75" thickBot="1" x14ac:dyDescent="0.3">
      <c r="B588" s="16" t="s">
        <v>1036</v>
      </c>
      <c r="C588" s="182">
        <f>SUM(C585:C587)</f>
        <v>-599.7600000000001</v>
      </c>
      <c r="D588" s="182">
        <f>SUM(D585:D587)</f>
        <v>26810.69</v>
      </c>
      <c r="E588" s="182">
        <f>SUM(E585:E587)</f>
        <v>-2213.3700000000003</v>
      </c>
      <c r="G588" t="s">
        <v>1337</v>
      </c>
      <c r="H588" s="72">
        <f>+C588</f>
        <v>-599.7600000000001</v>
      </c>
      <c r="I588" s="72"/>
      <c r="J588" s="72">
        <f>-E588</f>
        <v>2213.3700000000003</v>
      </c>
    </row>
    <row r="589" spans="2:10" ht="15.75" thickTop="1" x14ac:dyDescent="0.25">
      <c r="B589" s="211"/>
      <c r="C589" s="212"/>
      <c r="D589" s="212"/>
      <c r="E589" s="212"/>
      <c r="F589" s="215"/>
      <c r="G589" s="215"/>
      <c r="H589" s="277"/>
      <c r="I589" s="277"/>
      <c r="J589" s="215"/>
    </row>
    <row r="590" spans="2:10" x14ac:dyDescent="0.25">
      <c r="B590" s="250" t="s">
        <v>1347</v>
      </c>
      <c r="C590" s="249" t="s">
        <v>427</v>
      </c>
      <c r="D590" s="249" t="s">
        <v>428</v>
      </c>
      <c r="E590" s="249" t="s">
        <v>429</v>
      </c>
      <c r="G590" s="249" t="s">
        <v>1110</v>
      </c>
      <c r="H590" s="251" t="s">
        <v>427</v>
      </c>
      <c r="I590" s="251" t="s">
        <v>428</v>
      </c>
      <c r="J590" s="249" t="s">
        <v>429</v>
      </c>
    </row>
    <row r="591" spans="2:10" x14ac:dyDescent="0.25">
      <c r="B591" s="3" t="s">
        <v>8</v>
      </c>
      <c r="C591" s="22">
        <f>'Ramon y Cajal 44'!D208</f>
        <v>0</v>
      </c>
      <c r="D591" s="22">
        <f>'Ramon y Cajal 44'!E208</f>
        <v>5258.73</v>
      </c>
      <c r="E591" s="22">
        <f>'Ramon y Cajal 44'!F208</f>
        <v>0</v>
      </c>
    </row>
    <row r="592" spans="2:10" x14ac:dyDescent="0.25">
      <c r="B592" s="3" t="s">
        <v>1019</v>
      </c>
      <c r="C592" s="22">
        <f>'Ramon y Cajal 44'!D209</f>
        <v>0</v>
      </c>
      <c r="D592" s="22">
        <f>'Ramon y Cajal 44'!E209</f>
        <v>0</v>
      </c>
      <c r="E592" s="22">
        <f>'Ramon y Cajal 44'!F209</f>
        <v>0</v>
      </c>
    </row>
    <row r="593" spans="2:10" x14ac:dyDescent="0.25">
      <c r="B593" s="3" t="s">
        <v>24</v>
      </c>
      <c r="C593" s="22">
        <f>'Ramon y Cajal 44'!D210</f>
        <v>-949.40999999999985</v>
      </c>
      <c r="D593" s="22">
        <f>'Ramon y Cajal 44'!E210</f>
        <v>-2477.5200000000009</v>
      </c>
      <c r="E593" s="22">
        <f>'Ramon y Cajal 44'!F210</f>
        <v>-919.08000000000038</v>
      </c>
    </row>
    <row r="594" spans="2:10" ht="15.75" thickBot="1" x14ac:dyDescent="0.3">
      <c r="B594" s="16" t="s">
        <v>1036</v>
      </c>
      <c r="C594" s="182">
        <f>SUM(C591:C593)</f>
        <v>-949.40999999999985</v>
      </c>
      <c r="D594" s="182">
        <f>SUM(D591:D593)</f>
        <v>2781.2099999999987</v>
      </c>
      <c r="E594" s="182">
        <f>SUM(E591:E593)</f>
        <v>-919.08000000000038</v>
      </c>
      <c r="G594" t="s">
        <v>1337</v>
      </c>
      <c r="H594" s="72">
        <f>+C594</f>
        <v>-949.40999999999985</v>
      </c>
      <c r="I594" s="72"/>
      <c r="J594" s="72">
        <f>-E594</f>
        <v>919.08000000000038</v>
      </c>
    </row>
    <row r="595" spans="2:10" ht="15.75" thickTop="1" x14ac:dyDescent="0.25">
      <c r="B595" s="211"/>
      <c r="C595" s="212"/>
      <c r="D595" s="212"/>
      <c r="E595" s="212"/>
      <c r="F595" s="215"/>
      <c r="G595" s="215"/>
      <c r="H595" s="277"/>
      <c r="I595" s="277"/>
      <c r="J595" s="215"/>
    </row>
    <row r="596" spans="2:10" x14ac:dyDescent="0.25">
      <c r="B596" s="250" t="s">
        <v>1368</v>
      </c>
      <c r="C596" s="249" t="s">
        <v>427</v>
      </c>
      <c r="D596" s="249" t="s">
        <v>428</v>
      </c>
      <c r="E596" s="249" t="s">
        <v>429</v>
      </c>
      <c r="G596" s="249" t="s">
        <v>1110</v>
      </c>
      <c r="H596" s="251" t="s">
        <v>427</v>
      </c>
      <c r="I596" s="251" t="s">
        <v>428</v>
      </c>
      <c r="J596" s="249" t="s">
        <v>429</v>
      </c>
    </row>
    <row r="597" spans="2:10" x14ac:dyDescent="0.25">
      <c r="B597" s="3" t="s">
        <v>8</v>
      </c>
      <c r="C597" s="22">
        <f>'Virgilio 2'!D101</f>
        <v>1965</v>
      </c>
      <c r="D597" s="22">
        <f>'Virgilio 2'!E101</f>
        <v>0</v>
      </c>
      <c r="E597" s="22">
        <f>'Virgilio 2'!F101</f>
        <v>0</v>
      </c>
    </row>
    <row r="598" spans="2:10" x14ac:dyDescent="0.25">
      <c r="B598" s="3" t="s">
        <v>1019</v>
      </c>
      <c r="C598" s="22">
        <f>'Virgilio 2'!D102</f>
        <v>-378.16</v>
      </c>
      <c r="D598" s="22">
        <f>'Virgilio 2'!E102</f>
        <v>0</v>
      </c>
      <c r="E598" s="22">
        <f>'Virgilio 2'!F102</f>
        <v>0</v>
      </c>
    </row>
    <row r="599" spans="2:10" x14ac:dyDescent="0.25">
      <c r="B599" s="3" t="s">
        <v>24</v>
      </c>
      <c r="C599" s="22">
        <f>'Virgilio 2'!D103</f>
        <v>-551.05999999999995</v>
      </c>
      <c r="D599" s="22">
        <f>'Virgilio 2'!E103</f>
        <v>0</v>
      </c>
      <c r="E599" s="22">
        <f>'Virgilio 2'!F103</f>
        <v>0</v>
      </c>
    </row>
    <row r="600" spans="2:10" ht="15.75" thickBot="1" x14ac:dyDescent="0.3">
      <c r="B600" s="16" t="s">
        <v>1036</v>
      </c>
      <c r="C600" s="182">
        <f>SUM(C597:C599)</f>
        <v>1035.78</v>
      </c>
      <c r="D600" s="182">
        <f>SUM(D597:D599)</f>
        <v>0</v>
      </c>
      <c r="E600" s="182">
        <f>SUM(E597:E599)</f>
        <v>0</v>
      </c>
      <c r="G600" t="s">
        <v>1102</v>
      </c>
      <c r="H600" s="72">
        <f>+C600</f>
        <v>1035.78</v>
      </c>
      <c r="I600" s="72"/>
      <c r="J600" s="72">
        <f>-E600</f>
        <v>0</v>
      </c>
    </row>
    <row r="601" spans="2:10" ht="15.75" thickTop="1" x14ac:dyDescent="0.25">
      <c r="B601" s="211"/>
      <c r="C601" s="212"/>
      <c r="D601" s="212"/>
      <c r="E601" s="212"/>
      <c r="F601" s="215"/>
      <c r="G601" s="215"/>
      <c r="H601" s="277"/>
      <c r="I601" s="277"/>
      <c r="J601" s="215"/>
    </row>
    <row r="602" spans="2:10" x14ac:dyDescent="0.25">
      <c r="B602" s="250" t="s">
        <v>1686</v>
      </c>
      <c r="C602" s="249" t="s">
        <v>427</v>
      </c>
      <c r="D602" s="249" t="s">
        <v>428</v>
      </c>
      <c r="E602" s="249" t="s">
        <v>429</v>
      </c>
      <c r="G602" s="249" t="s">
        <v>1110</v>
      </c>
      <c r="H602" s="251" t="s">
        <v>427</v>
      </c>
      <c r="I602" s="251" t="s">
        <v>428</v>
      </c>
      <c r="J602" s="249" t="s">
        <v>429</v>
      </c>
    </row>
    <row r="603" spans="2:10" x14ac:dyDescent="0.25">
      <c r="B603" s="3" t="s">
        <v>8</v>
      </c>
      <c r="C603" s="22">
        <f>'Desengaño 14'!D114</f>
        <v>0</v>
      </c>
      <c r="D603" s="22">
        <f>'Desengaño 14'!E114</f>
        <v>0</v>
      </c>
      <c r="E603" s="22">
        <f>'Desengaño 14'!F114</f>
        <v>8648.380000000001</v>
      </c>
    </row>
    <row r="604" spans="2:10" x14ac:dyDescent="0.25">
      <c r="B604" s="3" t="s">
        <v>1019</v>
      </c>
      <c r="C604" s="22">
        <f>'Desengaño 14'!D115</f>
        <v>-347.11</v>
      </c>
      <c r="D604" s="22">
        <f>'Desengaño 14'!E115</f>
        <v>0</v>
      </c>
      <c r="E604" s="22">
        <f>'Desengaño 14'!F115</f>
        <v>0</v>
      </c>
    </row>
    <row r="605" spans="2:10" x14ac:dyDescent="0.25">
      <c r="B605" s="3" t="s">
        <v>24</v>
      </c>
      <c r="C605" s="22">
        <f>'Desengaño 14'!D116</f>
        <v>-1150</v>
      </c>
      <c r="D605" s="22">
        <f>'Desengaño 14'!E116</f>
        <v>0</v>
      </c>
      <c r="E605" s="22">
        <f>'Desengaño 14'!F116</f>
        <v>-100</v>
      </c>
    </row>
    <row r="606" spans="2:10" ht="15.75" thickBot="1" x14ac:dyDescent="0.3">
      <c r="B606" s="16" t="s">
        <v>1036</v>
      </c>
      <c r="C606" s="182">
        <f>SUM(C603:C605)</f>
        <v>-1497.1100000000001</v>
      </c>
      <c r="D606" s="182">
        <f>SUM(D603:D605)</f>
        <v>0</v>
      </c>
      <c r="E606" s="182">
        <f>SUM(E603:E605)</f>
        <v>8548.380000000001</v>
      </c>
      <c r="G606" t="s">
        <v>1102</v>
      </c>
      <c r="H606" s="72">
        <f>+C606</f>
        <v>-1497.1100000000001</v>
      </c>
      <c r="I606" s="72"/>
      <c r="J606" s="72">
        <f>-E606</f>
        <v>-8548.380000000001</v>
      </c>
    </row>
    <row r="607" spans="2:10" ht="15.75" thickTop="1" x14ac:dyDescent="0.25">
      <c r="B607" s="211"/>
      <c r="C607" s="212"/>
      <c r="D607" s="212"/>
      <c r="E607" s="212"/>
      <c r="F607" s="215"/>
      <c r="G607" s="215"/>
      <c r="H607" s="277"/>
      <c r="I607" s="277"/>
      <c r="J607" s="215"/>
    </row>
    <row r="608" spans="2:10" x14ac:dyDescent="0.25">
      <c r="B608" s="250" t="s">
        <v>1464</v>
      </c>
      <c r="C608" s="249" t="s">
        <v>427</v>
      </c>
      <c r="D608" s="249" t="s">
        <v>428</v>
      </c>
      <c r="E608" s="249" t="s">
        <v>429</v>
      </c>
      <c r="G608" s="249" t="s">
        <v>1110</v>
      </c>
      <c r="H608" s="251" t="s">
        <v>427</v>
      </c>
      <c r="I608" s="251" t="s">
        <v>428</v>
      </c>
      <c r="J608" s="249" t="s">
        <v>429</v>
      </c>
    </row>
    <row r="609" spans="2:10" x14ac:dyDescent="0.25">
      <c r="B609" s="3" t="s">
        <v>8</v>
      </c>
      <c r="C609" s="22">
        <f>+'Islas Palaos 30'!D128</f>
        <v>8221.36</v>
      </c>
      <c r="D609" s="22">
        <f>+'Islas Palaos 30'!E128</f>
        <v>0</v>
      </c>
      <c r="E609" s="22">
        <f>+'Islas Palaos 30'!F128</f>
        <v>0</v>
      </c>
    </row>
    <row r="610" spans="2:10" x14ac:dyDescent="0.25">
      <c r="B610" s="3" t="s">
        <v>1019</v>
      </c>
      <c r="C610" s="22">
        <f>+'Islas Palaos 30'!D129</f>
        <v>-7244.24</v>
      </c>
      <c r="D610" s="22">
        <f>+'Islas Palaos 30'!E129</f>
        <v>0</v>
      </c>
      <c r="E610" s="22">
        <f>+'Islas Palaos 30'!F129</f>
        <v>0</v>
      </c>
    </row>
    <row r="611" spans="2:10" x14ac:dyDescent="0.25">
      <c r="B611" s="3" t="s">
        <v>24</v>
      </c>
      <c r="C611" s="22">
        <f>+'Islas Palaos 30'!D130</f>
        <v>0</v>
      </c>
      <c r="D611" s="22">
        <f>+'Islas Palaos 30'!E130</f>
        <v>0</v>
      </c>
      <c r="E611" s="22">
        <f>+'Islas Palaos 30'!F130</f>
        <v>0</v>
      </c>
    </row>
    <row r="612" spans="2:10" ht="15.75" thickBot="1" x14ac:dyDescent="0.3">
      <c r="B612" s="16" t="s">
        <v>1036</v>
      </c>
      <c r="C612" s="182">
        <f>SUM(C609:C611)</f>
        <v>977.1200000000008</v>
      </c>
      <c r="D612" s="182">
        <f>SUM(D609:D611)</f>
        <v>0</v>
      </c>
      <c r="E612" s="182">
        <f>SUM(E609:E611)</f>
        <v>0</v>
      </c>
      <c r="G612" t="s">
        <v>1102</v>
      </c>
      <c r="H612" s="72">
        <f>+C612</f>
        <v>977.1200000000008</v>
      </c>
      <c r="I612" s="72"/>
      <c r="J612" s="72">
        <f>-E612</f>
        <v>0</v>
      </c>
    </row>
    <row r="613" spans="2:10" ht="15.75" thickTop="1" x14ac:dyDescent="0.25">
      <c r="B613" s="211"/>
      <c r="C613" s="212"/>
      <c r="D613" s="212"/>
      <c r="E613" s="212"/>
      <c r="F613" s="215"/>
      <c r="G613" s="215"/>
      <c r="H613" s="277"/>
      <c r="I613" s="277"/>
      <c r="J613" s="215"/>
    </row>
    <row r="614" spans="2:10" x14ac:dyDescent="0.25">
      <c r="B614" s="250" t="s">
        <v>1663</v>
      </c>
      <c r="C614" s="249" t="s">
        <v>427</v>
      </c>
      <c r="D614" s="249" t="s">
        <v>428</v>
      </c>
      <c r="E614" s="249" t="s">
        <v>429</v>
      </c>
      <c r="G614" s="249" t="s">
        <v>1110</v>
      </c>
      <c r="H614" s="251" t="s">
        <v>427</v>
      </c>
      <c r="I614" s="251" t="s">
        <v>428</v>
      </c>
      <c r="J614" s="249" t="s">
        <v>429</v>
      </c>
    </row>
    <row r="615" spans="2:10" x14ac:dyDescent="0.25">
      <c r="B615" s="3" t="s">
        <v>8</v>
      </c>
      <c r="C615" s="22">
        <f>'Princesa 64'!G43</f>
        <v>10702.53</v>
      </c>
      <c r="D615" s="22">
        <f>'Princesa 64'!H43</f>
        <v>0</v>
      </c>
      <c r="E615" s="22">
        <f>'Princesa 64'!I43</f>
        <v>0</v>
      </c>
    </row>
    <row r="616" spans="2:10" x14ac:dyDescent="0.25">
      <c r="B616" s="3" t="s">
        <v>1019</v>
      </c>
      <c r="C616" s="22">
        <f>'Princesa 64'!G44</f>
        <v>0</v>
      </c>
      <c r="D616" s="22">
        <f>'Princesa 64'!H44</f>
        <v>0</v>
      </c>
      <c r="E616" s="22">
        <f>'Princesa 64'!I44</f>
        <v>0</v>
      </c>
    </row>
    <row r="617" spans="2:10" x14ac:dyDescent="0.25">
      <c r="B617" s="3" t="s">
        <v>24</v>
      </c>
      <c r="C617" s="22">
        <f>'Princesa 64'!G45</f>
        <v>0</v>
      </c>
      <c r="D617" s="22">
        <f>'Princesa 64'!H45</f>
        <v>0</v>
      </c>
      <c r="E617" s="22">
        <f>'Princesa 64'!I45</f>
        <v>0</v>
      </c>
    </row>
    <row r="618" spans="2:10" ht="15.75" thickBot="1" x14ac:dyDescent="0.3">
      <c r="B618" s="16" t="s">
        <v>1036</v>
      </c>
      <c r="C618" s="182">
        <f>SUM(C615:C617)</f>
        <v>10702.53</v>
      </c>
      <c r="D618" s="182">
        <f>SUM(D615:D617)</f>
        <v>0</v>
      </c>
      <c r="E618" s="182">
        <f>SUM(E615:E617)</f>
        <v>0</v>
      </c>
      <c r="G618" t="s">
        <v>1102</v>
      </c>
      <c r="H618" s="72">
        <f>+C618</f>
        <v>10702.53</v>
      </c>
      <c r="I618" s="72"/>
      <c r="J618" s="72">
        <f>-E618</f>
        <v>0</v>
      </c>
    </row>
    <row r="619" spans="2:10" ht="15.75" thickTop="1" x14ac:dyDescent="0.25">
      <c r="B619" s="211"/>
      <c r="C619" s="212"/>
      <c r="D619" s="212"/>
      <c r="E619" s="212"/>
      <c r="F619" s="215"/>
      <c r="G619" s="215"/>
      <c r="H619" s="277"/>
      <c r="I619" s="277"/>
      <c r="J619" s="215"/>
    </row>
    <row r="620" spans="2:10" x14ac:dyDescent="0.25">
      <c r="B620" s="250" t="s">
        <v>1690</v>
      </c>
      <c r="C620" s="249" t="s">
        <v>427</v>
      </c>
      <c r="D620" s="249" t="s">
        <v>428</v>
      </c>
      <c r="E620" s="249" t="s">
        <v>429</v>
      </c>
      <c r="G620" s="249" t="s">
        <v>1110</v>
      </c>
      <c r="H620" s="251" t="s">
        <v>427</v>
      </c>
      <c r="I620" s="251" t="s">
        <v>428</v>
      </c>
      <c r="J620" s="249" t="s">
        <v>429</v>
      </c>
    </row>
    <row r="621" spans="2:10" x14ac:dyDescent="0.25">
      <c r="B621" s="3" t="s">
        <v>8</v>
      </c>
      <c r="C621" s="22">
        <f>'Calle Sil 34'!D104</f>
        <v>0</v>
      </c>
      <c r="D621" s="22">
        <f>'Calle Sil 34'!E104</f>
        <v>0</v>
      </c>
      <c r="E621" s="22">
        <f>'Calle Sil 34'!F104</f>
        <v>4000</v>
      </c>
    </row>
    <row r="622" spans="2:10" x14ac:dyDescent="0.25">
      <c r="B622" s="3" t="s">
        <v>1019</v>
      </c>
      <c r="C622" s="22">
        <f>'Calle Sil 34'!D105</f>
        <v>-10.44</v>
      </c>
      <c r="D622" s="22">
        <f>'Calle Sil 34'!E105</f>
        <v>-60.739999999999995</v>
      </c>
      <c r="E622" s="22">
        <f>'Calle Sil 34'!F105</f>
        <v>0</v>
      </c>
    </row>
    <row r="623" spans="2:10" x14ac:dyDescent="0.25">
      <c r="B623" s="3" t="s">
        <v>24</v>
      </c>
      <c r="C623" s="22">
        <f>'Calle Sil 34'!D106</f>
        <v>0</v>
      </c>
      <c r="D623" s="22">
        <f>'Calle Sil 34'!E106</f>
        <v>-599.7600000000001</v>
      </c>
      <c r="E623" s="22">
        <f>'Calle Sil 34'!F106</f>
        <v>-349.65</v>
      </c>
    </row>
    <row r="624" spans="2:10" ht="15.75" thickBot="1" x14ac:dyDescent="0.3">
      <c r="B624" s="16" t="s">
        <v>1036</v>
      </c>
      <c r="C624" s="182">
        <f>SUM(C621:C623)</f>
        <v>-10.44</v>
      </c>
      <c r="D624" s="182">
        <f>SUM(D621:D623)</f>
        <v>-660.50000000000011</v>
      </c>
      <c r="E624" s="182">
        <f>SUM(E621:E623)</f>
        <v>3650.35</v>
      </c>
      <c r="G624" t="s">
        <v>1102</v>
      </c>
      <c r="H624" s="72">
        <f>+C624</f>
        <v>-10.44</v>
      </c>
      <c r="I624" s="72"/>
      <c r="J624" s="72">
        <f>-E624</f>
        <v>-3650.35</v>
      </c>
    </row>
    <row r="625" spans="2:10" ht="15.75" thickTop="1" x14ac:dyDescent="0.25">
      <c r="B625" s="211"/>
      <c r="C625" s="212"/>
      <c r="D625" s="212"/>
      <c r="E625" s="212"/>
      <c r="F625" s="215"/>
      <c r="G625" s="215"/>
      <c r="H625" s="277"/>
      <c r="I625" s="277"/>
      <c r="J625" s="215"/>
    </row>
    <row r="626" spans="2:10" x14ac:dyDescent="0.25">
      <c r="B626" s="250" t="s">
        <v>1691</v>
      </c>
      <c r="C626" s="249" t="s">
        <v>427</v>
      </c>
      <c r="D626" s="249" t="s">
        <v>428</v>
      </c>
      <c r="E626" s="249" t="s">
        <v>429</v>
      </c>
      <c r="G626" s="249" t="s">
        <v>1110</v>
      </c>
      <c r="H626" s="251" t="s">
        <v>427</v>
      </c>
      <c r="I626" s="251" t="s">
        <v>428</v>
      </c>
      <c r="J626" s="249" t="s">
        <v>429</v>
      </c>
    </row>
    <row r="627" spans="2:10" x14ac:dyDescent="0.25">
      <c r="B627" s="3" t="s">
        <v>8</v>
      </c>
      <c r="C627" s="22">
        <f>'Calle Valencia 4'!D98</f>
        <v>0</v>
      </c>
      <c r="D627" s="22">
        <f>'Calle Valencia 4'!E98</f>
        <v>0</v>
      </c>
      <c r="E627" s="22">
        <f>'Calle Valencia 4'!F98</f>
        <v>690</v>
      </c>
    </row>
    <row r="628" spans="2:10" x14ac:dyDescent="0.25">
      <c r="B628" s="3" t="s">
        <v>1019</v>
      </c>
      <c r="C628" s="22">
        <f>'Calle Valencia 4'!D99</f>
        <v>-124.00999999999999</v>
      </c>
      <c r="D628" s="22">
        <f>'Calle Valencia 4'!E99</f>
        <v>0</v>
      </c>
      <c r="E628" s="22">
        <f>'Calle Valencia 4'!F99</f>
        <v>0</v>
      </c>
    </row>
    <row r="629" spans="2:10" x14ac:dyDescent="0.25">
      <c r="B629" s="3" t="s">
        <v>24</v>
      </c>
      <c r="C629" s="22">
        <f>'Calle Valencia 4'!D100</f>
        <v>0</v>
      </c>
      <c r="D629" s="22">
        <f>'Calle Valencia 4'!E100</f>
        <v>-174.93</v>
      </c>
      <c r="E629" s="22">
        <f>'Calle Valencia 4'!F100</f>
        <v>-119.88</v>
      </c>
    </row>
    <row r="630" spans="2:10" ht="15.75" thickBot="1" x14ac:dyDescent="0.3">
      <c r="B630" s="16" t="s">
        <v>1036</v>
      </c>
      <c r="C630" s="182">
        <f>SUM(C627:C629)</f>
        <v>-124.00999999999999</v>
      </c>
      <c r="D630" s="182">
        <f>SUM(D627:D629)</f>
        <v>-174.93</v>
      </c>
      <c r="E630" s="182">
        <f>SUM(E627:E629)</f>
        <v>570.12</v>
      </c>
      <c r="G630" t="s">
        <v>1102</v>
      </c>
      <c r="H630" s="72">
        <f>+C630</f>
        <v>-124.00999999999999</v>
      </c>
      <c r="I630" s="72"/>
      <c r="J630" s="72">
        <f>-E630</f>
        <v>-570.12</v>
      </c>
    </row>
    <row r="631" spans="2:10" ht="15.75" thickTop="1" x14ac:dyDescent="0.25">
      <c r="B631" s="211"/>
      <c r="C631" s="212"/>
      <c r="D631" s="212"/>
      <c r="E631" s="212"/>
      <c r="F631" s="215"/>
      <c r="G631" s="215"/>
      <c r="H631" s="277"/>
      <c r="I631" s="277"/>
      <c r="J631" s="215"/>
    </row>
    <row r="632" spans="2:10" x14ac:dyDescent="0.25">
      <c r="B632" s="250" t="s">
        <v>1694</v>
      </c>
      <c r="C632" s="249" t="s">
        <v>427</v>
      </c>
      <c r="D632" s="249" t="s">
        <v>428</v>
      </c>
      <c r="E632" s="249" t="s">
        <v>429</v>
      </c>
      <c r="G632" s="249" t="s">
        <v>1110</v>
      </c>
      <c r="H632" s="251" t="s">
        <v>427</v>
      </c>
      <c r="I632" s="251" t="s">
        <v>428</v>
      </c>
      <c r="J632" s="249" t="s">
        <v>429</v>
      </c>
    </row>
    <row r="633" spans="2:10" x14ac:dyDescent="0.25">
      <c r="B633" s="3" t="s">
        <v>8</v>
      </c>
      <c r="C633" s="22">
        <f>'Calle Andres Mellado'!D100</f>
        <v>0</v>
      </c>
      <c r="D633" s="22">
        <f>'Calle Andres Mellado'!E100</f>
        <v>0</v>
      </c>
      <c r="E633" s="22">
        <f>'Calle Andres Mellado'!F100</f>
        <v>1230</v>
      </c>
    </row>
    <row r="634" spans="2:10" x14ac:dyDescent="0.25">
      <c r="B634" s="3" t="s">
        <v>1019</v>
      </c>
      <c r="C634" s="22">
        <f>'Calle Andres Mellado'!D101</f>
        <v>0</v>
      </c>
      <c r="D634" s="22">
        <f>'Calle Andres Mellado'!E101</f>
        <v>0</v>
      </c>
      <c r="E634" s="22">
        <f>'Calle Andres Mellado'!F101</f>
        <v>0</v>
      </c>
    </row>
    <row r="635" spans="2:10" x14ac:dyDescent="0.25">
      <c r="B635" s="3" t="s">
        <v>24</v>
      </c>
      <c r="C635" s="22">
        <f>'Calle Andres Mellado'!D102</f>
        <v>-249.75</v>
      </c>
      <c r="D635" s="22">
        <f>'Calle Andres Mellado'!E102</f>
        <v>0</v>
      </c>
      <c r="E635" s="22">
        <f>'Calle Andres Mellado'!F102</f>
        <v>-369.81</v>
      </c>
    </row>
    <row r="636" spans="2:10" ht="15.75" thickBot="1" x14ac:dyDescent="0.3">
      <c r="B636" s="16" t="s">
        <v>1036</v>
      </c>
      <c r="C636" s="182">
        <f>SUM(C633:C635)</f>
        <v>-249.75</v>
      </c>
      <c r="D636" s="182">
        <f>SUM(D633:D635)</f>
        <v>0</v>
      </c>
      <c r="E636" s="182">
        <f>SUM(E633:E635)</f>
        <v>860.19</v>
      </c>
      <c r="G636" t="s">
        <v>1102</v>
      </c>
      <c r="H636" s="72">
        <f>+C636</f>
        <v>-249.75</v>
      </c>
      <c r="I636" s="72"/>
      <c r="J636" s="72">
        <f>-E636</f>
        <v>-860.19</v>
      </c>
    </row>
    <row r="637" spans="2:10" ht="15.75" thickTop="1" x14ac:dyDescent="0.25">
      <c r="B637" s="211"/>
      <c r="C637" s="212"/>
      <c r="D637" s="212"/>
      <c r="E637" s="212"/>
      <c r="F637" s="215"/>
      <c r="G637" s="215"/>
      <c r="H637" s="277"/>
      <c r="I637" s="277"/>
      <c r="J637" s="215"/>
    </row>
    <row r="638" spans="2:10" x14ac:dyDescent="0.25">
      <c r="B638" s="250" t="s">
        <v>1706</v>
      </c>
      <c r="C638" s="249" t="s">
        <v>427</v>
      </c>
      <c r="D638" s="249" t="s">
        <v>428</v>
      </c>
      <c r="E638" s="249" t="s">
        <v>429</v>
      </c>
      <c r="G638" s="249" t="s">
        <v>1110</v>
      </c>
      <c r="H638" s="251" t="s">
        <v>427</v>
      </c>
      <c r="I638" s="251" t="s">
        <v>428</v>
      </c>
      <c r="J638" s="249" t="s">
        <v>429</v>
      </c>
    </row>
    <row r="639" spans="2:10" x14ac:dyDescent="0.25">
      <c r="B639" s="3" t="s">
        <v>8</v>
      </c>
      <c r="C639" s="22">
        <f>'Castillo de Ponferrada (HORMIG)'!D90</f>
        <v>7500</v>
      </c>
      <c r="D639" s="22">
        <f>'Castillo de Ponferrada (HORMIG)'!E90</f>
        <v>0</v>
      </c>
      <c r="E639" s="22">
        <f>'Castillo de Ponferrada (HORMIG)'!F90</f>
        <v>0</v>
      </c>
    </row>
    <row r="640" spans="2:10" x14ac:dyDescent="0.25">
      <c r="B640" s="3" t="s">
        <v>1019</v>
      </c>
      <c r="C640" s="22">
        <f>'Castillo de Ponferrada (HORMIG)'!D91</f>
        <v>-4700.8500000000004</v>
      </c>
      <c r="D640" s="22">
        <f>'Castillo de Ponferrada (HORMIG)'!E91</f>
        <v>0</v>
      </c>
      <c r="E640" s="22">
        <f>'Castillo de Ponferrada (HORMIG)'!F91</f>
        <v>0</v>
      </c>
    </row>
    <row r="641" spans="2:10" x14ac:dyDescent="0.25">
      <c r="B641" s="3" t="s">
        <v>24</v>
      </c>
      <c r="C641" s="22">
        <f>'Castillo de Ponferrada (HORMIG)'!D92</f>
        <v>-576.68000000000006</v>
      </c>
      <c r="D641" s="22">
        <f>'Castillo de Ponferrada (HORMIG)'!E92</f>
        <v>0</v>
      </c>
      <c r="E641" s="22">
        <f>'Castillo de Ponferrada (HORMIG)'!F92</f>
        <v>0</v>
      </c>
    </row>
    <row r="642" spans="2:10" ht="15.75" thickBot="1" x14ac:dyDescent="0.3">
      <c r="B642" s="16" t="s">
        <v>1036</v>
      </c>
      <c r="C642" s="182">
        <f>SUM(C639:C641)</f>
        <v>2222.4699999999993</v>
      </c>
      <c r="D642" s="182">
        <f>SUM(D639:D641)</f>
        <v>0</v>
      </c>
      <c r="E642" s="182">
        <f>SUM(E639:E641)</f>
        <v>0</v>
      </c>
      <c r="G642" t="s">
        <v>1102</v>
      </c>
      <c r="H642" s="72">
        <f>+C642</f>
        <v>2222.4699999999993</v>
      </c>
      <c r="I642" s="72"/>
      <c r="J642" s="72">
        <f>-E642</f>
        <v>0</v>
      </c>
    </row>
    <row r="643" spans="2:10" ht="15.75" thickTop="1" x14ac:dyDescent="0.25">
      <c r="B643" s="211"/>
      <c r="C643" s="212"/>
      <c r="D643" s="212"/>
      <c r="E643" s="212"/>
      <c r="F643" s="215"/>
      <c r="G643" s="215"/>
      <c r="H643" s="277"/>
      <c r="I643" s="277"/>
      <c r="J643" s="215"/>
    </row>
    <row r="644" spans="2:10" x14ac:dyDescent="0.25">
      <c r="B644" s="250" t="s">
        <v>1804</v>
      </c>
      <c r="C644" s="249" t="s">
        <v>427</v>
      </c>
      <c r="D644" s="249" t="s">
        <v>428</v>
      </c>
      <c r="E644" s="249" t="s">
        <v>429</v>
      </c>
      <c r="G644" s="249" t="s">
        <v>1110</v>
      </c>
      <c r="H644" s="251" t="s">
        <v>427</v>
      </c>
      <c r="I644" s="251" t="s">
        <v>428</v>
      </c>
      <c r="J644" s="249" t="s">
        <v>429</v>
      </c>
    </row>
    <row r="645" spans="2:10" x14ac:dyDescent="0.25">
      <c r="B645" s="3" t="s">
        <v>8</v>
      </c>
      <c r="C645" s="22">
        <f>'Calle Salvia 5'!D100</f>
        <v>3436</v>
      </c>
      <c r="D645" s="22">
        <f>'Calle Salvia 5'!E100</f>
        <v>0</v>
      </c>
      <c r="E645" s="22">
        <f>'Calle Salvia 5'!F100</f>
        <v>1720</v>
      </c>
    </row>
    <row r="646" spans="2:10" x14ac:dyDescent="0.25">
      <c r="B646" s="3" t="s">
        <v>1019</v>
      </c>
      <c r="C646" s="22">
        <f>'Calle Salvia 5'!D101</f>
        <v>-820</v>
      </c>
      <c r="D646" s="22">
        <f>'Calle Salvia 5'!E101</f>
        <v>0</v>
      </c>
      <c r="E646" s="22">
        <f>'Calle Salvia 5'!F101</f>
        <v>-700</v>
      </c>
    </row>
    <row r="647" spans="2:10" x14ac:dyDescent="0.25">
      <c r="B647" s="3" t="s">
        <v>24</v>
      </c>
      <c r="C647" s="22">
        <f>'Calle Salvia 5'!D102</f>
        <v>0</v>
      </c>
      <c r="D647" s="22">
        <f>'Calle Salvia 5'!E102</f>
        <v>-85</v>
      </c>
      <c r="E647" s="22">
        <f>'Calle Salvia 5'!F102</f>
        <v>0</v>
      </c>
    </row>
    <row r="648" spans="2:10" ht="15.75" thickBot="1" x14ac:dyDescent="0.3">
      <c r="B648" s="16" t="s">
        <v>1036</v>
      </c>
      <c r="C648" s="182">
        <f>SUM(C645:C647)</f>
        <v>2616</v>
      </c>
      <c r="D648" s="182">
        <f>SUM(D645:D647)</f>
        <v>-85</v>
      </c>
      <c r="E648" s="182">
        <f>SUM(E645:E647)</f>
        <v>1020</v>
      </c>
      <c r="G648" t="s">
        <v>1102</v>
      </c>
      <c r="H648" s="72">
        <f>+C648</f>
        <v>2616</v>
      </c>
      <c r="I648" s="72"/>
      <c r="J648" s="72">
        <f>-E648</f>
        <v>-1020</v>
      </c>
    </row>
    <row r="649" spans="2:10" ht="15.75" thickTop="1" x14ac:dyDescent="0.25">
      <c r="B649" s="211"/>
      <c r="C649" s="212"/>
      <c r="D649" s="212"/>
      <c r="E649" s="212"/>
      <c r="F649" s="215"/>
      <c r="G649" s="215"/>
      <c r="H649" s="277"/>
      <c r="I649" s="277"/>
      <c r="J649" s="215"/>
    </row>
    <row r="650" spans="2:10" x14ac:dyDescent="0.25">
      <c r="B650" s="250" t="s">
        <v>1817</v>
      </c>
      <c r="C650" s="249" t="s">
        <v>427</v>
      </c>
      <c r="D650" s="249" t="s">
        <v>428</v>
      </c>
      <c r="E650" s="249" t="s">
        <v>429</v>
      </c>
      <c r="G650" s="249" t="s">
        <v>1110</v>
      </c>
      <c r="H650" s="251" t="s">
        <v>427</v>
      </c>
      <c r="I650" s="251" t="s">
        <v>428</v>
      </c>
      <c r="J650" s="249" t="s">
        <v>429</v>
      </c>
    </row>
    <row r="651" spans="2:10" x14ac:dyDescent="0.25">
      <c r="B651" s="3" t="s">
        <v>8</v>
      </c>
      <c r="C651" s="22">
        <f>'Plaza de la Independencia 8'!D101</f>
        <v>0</v>
      </c>
      <c r="D651" s="22">
        <f>'Plaza de la Independencia 8'!E101</f>
        <v>0</v>
      </c>
      <c r="E651" s="22">
        <f>'Plaza de la Independencia 8'!F101</f>
        <v>0</v>
      </c>
    </row>
    <row r="652" spans="2:10" x14ac:dyDescent="0.25">
      <c r="B652" s="3" t="s">
        <v>1019</v>
      </c>
      <c r="C652" s="22">
        <f>'Plaza de la Independencia 8'!D102</f>
        <v>-403.17999999999995</v>
      </c>
      <c r="D652" s="22">
        <f>'Plaza de la Independencia 8'!E102</f>
        <v>0</v>
      </c>
      <c r="E652" s="22">
        <f>'Plaza de la Independencia 8'!F102</f>
        <v>0</v>
      </c>
    </row>
    <row r="653" spans="2:10" x14ac:dyDescent="0.25">
      <c r="B653" s="3" t="s">
        <v>24</v>
      </c>
      <c r="C653" s="22">
        <f>'Plaza de la Independencia 8'!D103</f>
        <v>0</v>
      </c>
      <c r="D653" s="22">
        <f>'Plaza de la Independencia 8'!E103</f>
        <v>0</v>
      </c>
      <c r="E653" s="22">
        <f>'Plaza de la Independencia 8'!F103</f>
        <v>0</v>
      </c>
    </row>
    <row r="654" spans="2:10" ht="15.75" thickBot="1" x14ac:dyDescent="0.3">
      <c r="B654" s="16" t="s">
        <v>1036</v>
      </c>
      <c r="C654" s="182">
        <f>SUM(C651:C653)</f>
        <v>-403.17999999999995</v>
      </c>
      <c r="D654" s="182">
        <f>SUM(D651:D653)</f>
        <v>0</v>
      </c>
      <c r="E654" s="182">
        <f>SUM(E651:E653)</f>
        <v>0</v>
      </c>
      <c r="G654" t="s">
        <v>1102</v>
      </c>
      <c r="H654" s="72">
        <f>+C654</f>
        <v>-403.17999999999995</v>
      </c>
      <c r="I654" s="72"/>
      <c r="J654" s="72">
        <f>-E654</f>
        <v>0</v>
      </c>
    </row>
    <row r="655" spans="2:10" ht="15.75" thickTop="1" x14ac:dyDescent="0.25">
      <c r="B655" s="211"/>
      <c r="C655" s="212"/>
      <c r="D655" s="212"/>
      <c r="E655" s="212"/>
      <c r="F655" s="215"/>
      <c r="G655" s="215"/>
      <c r="H655" s="277"/>
      <c r="I655" s="277"/>
      <c r="J655" s="215"/>
    </row>
    <row r="656" spans="2:10" x14ac:dyDescent="0.25">
      <c r="B656" s="250" t="s">
        <v>1833</v>
      </c>
      <c r="C656" s="249" t="s">
        <v>427</v>
      </c>
      <c r="D656" s="249" t="s">
        <v>428</v>
      </c>
      <c r="E656" s="249" t="s">
        <v>429</v>
      </c>
      <c r="G656" s="249" t="s">
        <v>1110</v>
      </c>
      <c r="H656" s="251" t="s">
        <v>427</v>
      </c>
      <c r="I656" s="251" t="s">
        <v>428</v>
      </c>
      <c r="J656" s="249" t="s">
        <v>429</v>
      </c>
    </row>
    <row r="657" spans="2:12" x14ac:dyDescent="0.25">
      <c r="B657" s="3" t="s">
        <v>8</v>
      </c>
      <c r="C657" s="22">
        <f>'Avd Cesar Aurgusto (Zaragoza)'!D108</f>
        <v>3450</v>
      </c>
      <c r="D657" s="22">
        <f>'Avd Cesar Aurgusto (Zaragoza)'!E108</f>
        <v>0</v>
      </c>
      <c r="E657" s="22">
        <f>'Avd Cesar Aurgusto (Zaragoza)'!F108</f>
        <v>0</v>
      </c>
    </row>
    <row r="658" spans="2:12" x14ac:dyDescent="0.25">
      <c r="B658" s="3" t="s">
        <v>1019</v>
      </c>
      <c r="C658" s="22">
        <f>'Avd Cesar Aurgusto (Zaragoza)'!D109</f>
        <v>-1866.8</v>
      </c>
      <c r="D658" s="22">
        <f>'Avd Cesar Aurgusto (Zaragoza)'!E109</f>
        <v>0</v>
      </c>
      <c r="E658" s="22">
        <f>'Avd Cesar Aurgusto (Zaragoza)'!F109</f>
        <v>0</v>
      </c>
    </row>
    <row r="659" spans="2:12" x14ac:dyDescent="0.25">
      <c r="B659" s="3" t="s">
        <v>24</v>
      </c>
      <c r="C659" s="22">
        <f>'Avd Cesar Aurgusto (Zaragoza)'!D110</f>
        <v>0</v>
      </c>
      <c r="D659" s="22">
        <f>'Avd Cesar Aurgusto (Zaragoza)'!E110</f>
        <v>0</v>
      </c>
      <c r="E659" s="22">
        <f>'Avd Cesar Aurgusto (Zaragoza)'!F110</f>
        <v>0</v>
      </c>
    </row>
    <row r="660" spans="2:12" ht="15.75" thickBot="1" x14ac:dyDescent="0.3">
      <c r="B660" s="16" t="s">
        <v>1036</v>
      </c>
      <c r="C660" s="182">
        <f>SUM(C657:C659)</f>
        <v>1583.2</v>
      </c>
      <c r="D660" s="182">
        <f>SUM(D657:D659)</f>
        <v>0</v>
      </c>
      <c r="E660" s="182">
        <f>SUM(E657:E659)</f>
        <v>0</v>
      </c>
      <c r="G660" t="s">
        <v>1102</v>
      </c>
      <c r="H660" s="72">
        <f>+C660</f>
        <v>1583.2</v>
      </c>
      <c r="I660" s="72"/>
      <c r="J660" s="72">
        <f>-E660</f>
        <v>0</v>
      </c>
    </row>
    <row r="661" spans="2:12" ht="15.75" thickTop="1" x14ac:dyDescent="0.25">
      <c r="B661" s="211"/>
      <c r="C661" s="212"/>
      <c r="D661" s="212"/>
      <c r="E661" s="212"/>
      <c r="F661" s="215"/>
      <c r="G661" s="215"/>
      <c r="H661" s="277"/>
      <c r="I661" s="277"/>
      <c r="J661" s="215"/>
    </row>
    <row r="662" spans="2:12" x14ac:dyDescent="0.25">
      <c r="B662" s="250" t="s">
        <v>1844</v>
      </c>
      <c r="C662" s="249" t="s">
        <v>427</v>
      </c>
      <c r="D662" s="249" t="s">
        <v>428</v>
      </c>
      <c r="E662" s="249" t="s">
        <v>429</v>
      </c>
      <c r="G662" s="249" t="s">
        <v>1110</v>
      </c>
      <c r="H662" s="251" t="s">
        <v>427</v>
      </c>
      <c r="I662" s="251" t="s">
        <v>428</v>
      </c>
      <c r="J662" s="249" t="s">
        <v>429</v>
      </c>
    </row>
    <row r="663" spans="2:12" x14ac:dyDescent="0.25">
      <c r="B663" s="3" t="s">
        <v>8</v>
      </c>
      <c r="C663" s="22">
        <f>'Calle Feijoo 1'!D99</f>
        <v>0</v>
      </c>
      <c r="D663" s="22">
        <f>'Calle Feijoo 1'!E99</f>
        <v>0</v>
      </c>
      <c r="E663" s="22">
        <f>'Calle Feijoo 1'!F99</f>
        <v>0</v>
      </c>
    </row>
    <row r="664" spans="2:12" x14ac:dyDescent="0.25">
      <c r="B664" s="3" t="s">
        <v>1019</v>
      </c>
      <c r="C664" s="22">
        <f>'Calle Feijoo 1'!D100</f>
        <v>-517.94999999999993</v>
      </c>
      <c r="D664" s="22">
        <f>'Calle Feijoo 1'!E100</f>
        <v>0</v>
      </c>
      <c r="E664" s="22">
        <f>'Calle Feijoo 1'!F100</f>
        <v>0</v>
      </c>
    </row>
    <row r="665" spans="2:12" x14ac:dyDescent="0.25">
      <c r="B665" s="3" t="s">
        <v>24</v>
      </c>
      <c r="C665" s="22">
        <f>'Calle Feijoo 1'!D101</f>
        <v>0</v>
      </c>
      <c r="D665" s="22">
        <f>'Calle Feijoo 1'!E101</f>
        <v>-345.78</v>
      </c>
      <c r="E665" s="22">
        <f>'Calle Feijoo 1'!F101</f>
        <v>-149.85000000000002</v>
      </c>
    </row>
    <row r="666" spans="2:12" ht="15.75" thickBot="1" x14ac:dyDescent="0.3">
      <c r="B666" s="16" t="s">
        <v>1036</v>
      </c>
      <c r="C666" s="182">
        <f>SUM(C663:C665)</f>
        <v>-517.94999999999993</v>
      </c>
      <c r="D666" s="182">
        <f>SUM(D663:D665)</f>
        <v>-345.78</v>
      </c>
      <c r="E666" s="182">
        <f>SUM(E663:E665)</f>
        <v>-149.85000000000002</v>
      </c>
      <c r="G666" t="s">
        <v>1102</v>
      </c>
      <c r="H666" s="72">
        <f>+C666</f>
        <v>-517.94999999999993</v>
      </c>
      <c r="I666" s="72"/>
      <c r="J666" s="72">
        <f>-E666</f>
        <v>149.85000000000002</v>
      </c>
    </row>
    <row r="667" spans="2:12" ht="15.75" thickTop="1" x14ac:dyDescent="0.25">
      <c r="B667" s="211"/>
      <c r="C667" s="212"/>
      <c r="D667" s="212"/>
      <c r="E667" s="212"/>
      <c r="F667" s="215"/>
      <c r="G667" s="215"/>
      <c r="H667" s="277"/>
      <c r="I667" s="277"/>
      <c r="J667" s="215"/>
    </row>
    <row r="669" spans="2:12" ht="15.75" thickBot="1" x14ac:dyDescent="0.3">
      <c r="G669" s="187" t="s">
        <v>1111</v>
      </c>
      <c r="H669" s="188">
        <f>SUM(H1:H668)</f>
        <v>269658.27499999991</v>
      </c>
      <c r="I669" s="188">
        <f>SUM(I1:I668)</f>
        <v>48374.249999999971</v>
      </c>
      <c r="J669" s="188">
        <f>SUM(J1:J668)</f>
        <v>-11366.740000000002</v>
      </c>
    </row>
    <row r="670" spans="2:12" ht="15.75" thickTop="1" x14ac:dyDescent="0.25"/>
    <row r="672" spans="2:12" ht="15.75" thickBot="1" x14ac:dyDescent="0.3">
      <c r="G672" s="189" t="s">
        <v>1112</v>
      </c>
      <c r="H672" s="190">
        <f>+H372+H414+H426+H456+H498+H522+H528</f>
        <v>44133.614999999983</v>
      </c>
      <c r="I672" s="190">
        <f>+I372+I414+I426+I456+I498+I522+I528</f>
        <v>32006.269999999968</v>
      </c>
      <c r="J672" s="190">
        <f>+J372+J414+J426+J456+J498+J522+J528</f>
        <v>0</v>
      </c>
      <c r="L672" s="183"/>
    </row>
    <row r="673" spans="7:11" ht="15.75" thickTop="1" x14ac:dyDescent="0.25"/>
    <row r="675" spans="7:11" ht="15.75" thickBot="1" x14ac:dyDescent="0.3">
      <c r="G675" s="191" t="s">
        <v>1246</v>
      </c>
      <c r="H675" s="192">
        <f>+H669-H672</f>
        <v>225524.65999999992</v>
      </c>
      <c r="I675" s="192">
        <f>+I669-I672</f>
        <v>16367.980000000003</v>
      </c>
      <c r="J675" s="191"/>
    </row>
    <row r="676" spans="7:11" ht="16.5" thickTop="1" thickBot="1" x14ac:dyDescent="0.3"/>
    <row r="677" spans="7:11" ht="15.75" thickBot="1" x14ac:dyDescent="0.3">
      <c r="G677" s="193" t="s">
        <v>1113</v>
      </c>
      <c r="H677" s="194">
        <f>+H675-I675</f>
        <v>209156.67999999991</v>
      </c>
    </row>
    <row r="679" spans="7:11" x14ac:dyDescent="0.25">
      <c r="G679" t="s">
        <v>1118</v>
      </c>
    </row>
    <row r="681" spans="7:11" x14ac:dyDescent="0.25">
      <c r="G681" s="195">
        <v>44537</v>
      </c>
      <c r="H681" s="153">
        <v>22000</v>
      </c>
      <c r="I681" s="153" t="s">
        <v>1115</v>
      </c>
    </row>
    <row r="682" spans="7:11" x14ac:dyDescent="0.25">
      <c r="G682" s="195">
        <v>44272</v>
      </c>
      <c r="H682" s="153">
        <v>15000</v>
      </c>
      <c r="I682" s="153" t="s">
        <v>1115</v>
      </c>
    </row>
    <row r="683" spans="7:11" x14ac:dyDescent="0.25">
      <c r="G683" s="195">
        <v>44320</v>
      </c>
      <c r="H683" s="153">
        <v>8676.5499999999993</v>
      </c>
      <c r="I683" s="153" t="s">
        <v>1116</v>
      </c>
    </row>
    <row r="684" spans="7:11" ht="15.75" thickBot="1" x14ac:dyDescent="0.3">
      <c r="G684" t="s">
        <v>1117</v>
      </c>
      <c r="H684" s="153">
        <v>-8000</v>
      </c>
    </row>
    <row r="685" spans="7:11" ht="15.75" thickBot="1" x14ac:dyDescent="0.3">
      <c r="G685" s="193" t="s">
        <v>1119</v>
      </c>
      <c r="H685" s="194">
        <v>37676.550000000003</v>
      </c>
    </row>
    <row r="686" spans="7:11" x14ac:dyDescent="0.25">
      <c r="K686" s="183"/>
    </row>
    <row r="687" spans="7:11" ht="15.75" thickBot="1" x14ac:dyDescent="0.3"/>
    <row r="688" spans="7:11" ht="15.75" thickBot="1" x14ac:dyDescent="0.3">
      <c r="G688" s="193" t="s">
        <v>1120</v>
      </c>
      <c r="H688" s="194">
        <f>+H677-H685</f>
        <v>171480.12999999989</v>
      </c>
    </row>
    <row r="689" spans="7:9" x14ac:dyDescent="0.25">
      <c r="G689" s="153"/>
      <c r="I689" s="183"/>
    </row>
    <row r="690" spans="7:9" x14ac:dyDescent="0.25">
      <c r="G690" s="153"/>
      <c r="I690"/>
    </row>
    <row r="691" spans="7:9" x14ac:dyDescent="0.25">
      <c r="I691"/>
    </row>
    <row r="692" spans="7:9" x14ac:dyDescent="0.25">
      <c r="G692" s="153"/>
      <c r="I692"/>
    </row>
  </sheetData>
  <pageMargins left="0.25" right="0.25" top="0.33" bottom="0.28999999999999998" header="0.3" footer="0.52"/>
  <pageSetup paperSize="8" scale="60" fitToHeight="0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Hoja95">
    <tabColor theme="9" tint="0.39997558519241921"/>
    <pageSetUpPr fitToPage="1"/>
  </sheetPr>
  <dimension ref="A1:H116"/>
  <sheetViews>
    <sheetView topLeftCell="A88" workbookViewId="0">
      <selection activeCell="E27" sqref="E27"/>
    </sheetView>
  </sheetViews>
  <sheetFormatPr baseColWidth="10" defaultRowHeight="15" x14ac:dyDescent="0.25"/>
  <cols>
    <col min="1" max="1" width="32.140625" customWidth="1"/>
  </cols>
  <sheetData>
    <row r="1" spans="1:7" x14ac:dyDescent="0.25">
      <c r="A1" s="23" t="s">
        <v>831</v>
      </c>
      <c r="B1" s="23" t="s">
        <v>25</v>
      </c>
      <c r="C1" s="23" t="s">
        <v>26</v>
      </c>
      <c r="D1" s="23" t="s">
        <v>27</v>
      </c>
      <c r="E1" s="23" t="s">
        <v>637</v>
      </c>
      <c r="F1" s="23" t="s">
        <v>29</v>
      </c>
      <c r="G1" s="161">
        <v>0.3</v>
      </c>
    </row>
    <row r="2" spans="1:7" x14ac:dyDescent="0.25">
      <c r="A2" t="s">
        <v>830</v>
      </c>
      <c r="B2" s="3" t="s">
        <v>644</v>
      </c>
      <c r="C2" s="3" t="s">
        <v>31</v>
      </c>
      <c r="D2" s="14">
        <v>44306</v>
      </c>
      <c r="E2" s="3">
        <v>6</v>
      </c>
      <c r="F2" s="3">
        <v>53.28</v>
      </c>
      <c r="G2">
        <f>+F2*1.3</f>
        <v>69.26400000000001</v>
      </c>
    </row>
    <row r="3" spans="1:7" x14ac:dyDescent="0.25">
      <c r="A3" t="s">
        <v>830</v>
      </c>
      <c r="B3" s="3" t="s">
        <v>644</v>
      </c>
      <c r="C3" s="3" t="s">
        <v>31</v>
      </c>
      <c r="D3" s="14">
        <v>44306</v>
      </c>
      <c r="E3" s="3">
        <v>3</v>
      </c>
      <c r="F3" s="3">
        <v>26.64</v>
      </c>
      <c r="G3">
        <f t="shared" ref="G3:G52" si="0">+F3*1.3</f>
        <v>34.632000000000005</v>
      </c>
    </row>
    <row r="4" spans="1:7" x14ac:dyDescent="0.25">
      <c r="A4" t="s">
        <v>830</v>
      </c>
      <c r="B4" s="3" t="s">
        <v>644</v>
      </c>
      <c r="C4" s="3" t="s">
        <v>31</v>
      </c>
      <c r="D4" s="14">
        <v>44307</v>
      </c>
      <c r="E4" s="3">
        <v>6</v>
      </c>
      <c r="F4" s="3">
        <v>53.28</v>
      </c>
      <c r="G4">
        <f t="shared" si="0"/>
        <v>69.26400000000001</v>
      </c>
    </row>
    <row r="5" spans="1:7" x14ac:dyDescent="0.25">
      <c r="A5" t="s">
        <v>830</v>
      </c>
      <c r="B5" s="3" t="s">
        <v>644</v>
      </c>
      <c r="C5" s="3" t="s">
        <v>31</v>
      </c>
      <c r="D5" s="14">
        <v>44307</v>
      </c>
      <c r="E5" s="3">
        <v>3</v>
      </c>
      <c r="F5" s="3">
        <v>26.64</v>
      </c>
      <c r="G5">
        <f t="shared" si="0"/>
        <v>34.632000000000005</v>
      </c>
    </row>
    <row r="6" spans="1:7" x14ac:dyDescent="0.25">
      <c r="A6" t="s">
        <v>830</v>
      </c>
      <c r="B6" s="3" t="s">
        <v>644</v>
      </c>
      <c r="C6" s="3" t="s">
        <v>31</v>
      </c>
      <c r="D6" s="14">
        <v>44308</v>
      </c>
      <c r="E6" s="3">
        <v>6</v>
      </c>
      <c r="F6" s="3">
        <v>53.28</v>
      </c>
      <c r="G6">
        <f t="shared" si="0"/>
        <v>69.26400000000001</v>
      </c>
    </row>
    <row r="7" spans="1:7" x14ac:dyDescent="0.25">
      <c r="A7" t="s">
        <v>830</v>
      </c>
      <c r="B7" s="3" t="s">
        <v>644</v>
      </c>
      <c r="C7" s="3" t="s">
        <v>31</v>
      </c>
      <c r="D7" s="14">
        <v>44308</v>
      </c>
      <c r="E7" s="3">
        <v>3</v>
      </c>
      <c r="F7" s="3">
        <v>26.64</v>
      </c>
      <c r="G7">
        <f t="shared" si="0"/>
        <v>34.632000000000005</v>
      </c>
    </row>
    <row r="8" spans="1:7" x14ac:dyDescent="0.25">
      <c r="A8" t="s">
        <v>830</v>
      </c>
      <c r="B8" s="3" t="s">
        <v>644</v>
      </c>
      <c r="C8" s="3" t="s">
        <v>31</v>
      </c>
      <c r="D8" s="14">
        <v>44309</v>
      </c>
      <c r="E8" s="3">
        <v>6</v>
      </c>
      <c r="F8" s="3">
        <v>53.28</v>
      </c>
      <c r="G8">
        <f t="shared" si="0"/>
        <v>69.26400000000001</v>
      </c>
    </row>
    <row r="9" spans="1:7" x14ac:dyDescent="0.25">
      <c r="A9" t="s">
        <v>830</v>
      </c>
      <c r="B9" s="3" t="s">
        <v>644</v>
      </c>
      <c r="C9" s="3" t="s">
        <v>31</v>
      </c>
      <c r="D9" s="14">
        <v>44309</v>
      </c>
      <c r="E9" s="3">
        <v>3</v>
      </c>
      <c r="F9" s="3">
        <v>26.64</v>
      </c>
      <c r="G9">
        <f t="shared" si="0"/>
        <v>34.632000000000005</v>
      </c>
    </row>
    <row r="10" spans="1:7" x14ac:dyDescent="0.25">
      <c r="A10" t="s">
        <v>830</v>
      </c>
      <c r="B10" s="3" t="s">
        <v>102</v>
      </c>
      <c r="C10" s="3" t="s">
        <v>31</v>
      </c>
      <c r="D10" s="14">
        <v>44312</v>
      </c>
      <c r="E10" s="3">
        <v>6</v>
      </c>
      <c r="F10" s="3">
        <v>49.98</v>
      </c>
      <c r="G10">
        <f t="shared" si="0"/>
        <v>64.974000000000004</v>
      </c>
    </row>
    <row r="11" spans="1:7" x14ac:dyDescent="0.25">
      <c r="A11" t="s">
        <v>830</v>
      </c>
      <c r="B11" s="3" t="s">
        <v>102</v>
      </c>
      <c r="C11" s="3" t="s">
        <v>31</v>
      </c>
      <c r="D11" s="14">
        <v>44312</v>
      </c>
      <c r="E11" s="3">
        <v>3</v>
      </c>
      <c r="F11" s="3">
        <v>24.99</v>
      </c>
      <c r="G11">
        <f t="shared" si="0"/>
        <v>32.487000000000002</v>
      </c>
    </row>
    <row r="12" spans="1:7" x14ac:dyDescent="0.25">
      <c r="A12" t="s">
        <v>830</v>
      </c>
      <c r="B12" s="3" t="s">
        <v>102</v>
      </c>
      <c r="C12" s="3" t="s">
        <v>31</v>
      </c>
      <c r="D12" s="14">
        <v>44313</v>
      </c>
      <c r="E12" s="3">
        <v>6</v>
      </c>
      <c r="F12" s="3">
        <v>49.98</v>
      </c>
      <c r="G12">
        <f t="shared" si="0"/>
        <v>64.974000000000004</v>
      </c>
    </row>
    <row r="13" spans="1:7" x14ac:dyDescent="0.25">
      <c r="A13" t="s">
        <v>830</v>
      </c>
      <c r="B13" s="3" t="s">
        <v>102</v>
      </c>
      <c r="C13" s="3" t="s">
        <v>31</v>
      </c>
      <c r="D13" s="14">
        <v>44313</v>
      </c>
      <c r="E13" s="3">
        <v>3</v>
      </c>
      <c r="F13" s="3">
        <v>24.99</v>
      </c>
      <c r="G13">
        <f t="shared" si="0"/>
        <v>32.487000000000002</v>
      </c>
    </row>
    <row r="14" spans="1:7" x14ac:dyDescent="0.25">
      <c r="A14" t="s">
        <v>830</v>
      </c>
      <c r="B14" s="3" t="s">
        <v>102</v>
      </c>
      <c r="C14" s="3" t="s">
        <v>31</v>
      </c>
      <c r="D14" s="14">
        <v>44314</v>
      </c>
      <c r="E14" s="3">
        <v>6</v>
      </c>
      <c r="F14" s="3">
        <v>49.98</v>
      </c>
      <c r="G14">
        <f t="shared" si="0"/>
        <v>64.974000000000004</v>
      </c>
    </row>
    <row r="15" spans="1:7" x14ac:dyDescent="0.25">
      <c r="A15" t="s">
        <v>830</v>
      </c>
      <c r="B15" s="3" t="s">
        <v>102</v>
      </c>
      <c r="C15" s="3" t="s">
        <v>31</v>
      </c>
      <c r="D15" s="14">
        <v>44314</v>
      </c>
      <c r="E15" s="3">
        <v>3</v>
      </c>
      <c r="F15" s="3">
        <v>24.99</v>
      </c>
      <c r="G15">
        <f t="shared" si="0"/>
        <v>32.487000000000002</v>
      </c>
    </row>
    <row r="16" spans="1:7" x14ac:dyDescent="0.25">
      <c r="A16" t="s">
        <v>830</v>
      </c>
      <c r="B16" s="3" t="s">
        <v>102</v>
      </c>
      <c r="C16" s="3" t="s">
        <v>31</v>
      </c>
      <c r="D16" s="14">
        <v>44315</v>
      </c>
      <c r="E16" s="3">
        <v>6</v>
      </c>
      <c r="F16" s="3">
        <v>49.98</v>
      </c>
      <c r="G16">
        <f t="shared" si="0"/>
        <v>64.974000000000004</v>
      </c>
    </row>
    <row r="17" spans="1:7" x14ac:dyDescent="0.25">
      <c r="A17" t="s">
        <v>830</v>
      </c>
      <c r="B17" s="3" t="s">
        <v>102</v>
      </c>
      <c r="C17" s="3" t="s">
        <v>31</v>
      </c>
      <c r="D17" s="14">
        <v>44315</v>
      </c>
      <c r="E17" s="3">
        <v>3</v>
      </c>
      <c r="F17" s="3">
        <v>24.99</v>
      </c>
      <c r="G17">
        <f t="shared" si="0"/>
        <v>32.487000000000002</v>
      </c>
    </row>
    <row r="18" spans="1:7" x14ac:dyDescent="0.25">
      <c r="A18" t="s">
        <v>830</v>
      </c>
      <c r="B18" s="3" t="s">
        <v>102</v>
      </c>
      <c r="C18" s="3" t="s">
        <v>31</v>
      </c>
      <c r="D18" s="14">
        <v>44316</v>
      </c>
      <c r="E18" s="3">
        <v>6</v>
      </c>
      <c r="F18" s="3">
        <v>49.98</v>
      </c>
      <c r="G18">
        <f t="shared" si="0"/>
        <v>64.974000000000004</v>
      </c>
    </row>
    <row r="19" spans="1:7" x14ac:dyDescent="0.25">
      <c r="A19" t="s">
        <v>830</v>
      </c>
      <c r="B19" s="3" t="s">
        <v>102</v>
      </c>
      <c r="C19" s="3" t="s">
        <v>31</v>
      </c>
      <c r="D19" s="14">
        <v>44316</v>
      </c>
      <c r="E19" s="3">
        <v>3</v>
      </c>
      <c r="F19" s="3">
        <v>24.99</v>
      </c>
      <c r="G19">
        <f t="shared" si="0"/>
        <v>32.487000000000002</v>
      </c>
    </row>
    <row r="20" spans="1:7" x14ac:dyDescent="0.25">
      <c r="A20" t="s">
        <v>830</v>
      </c>
      <c r="B20" s="3" t="s">
        <v>644</v>
      </c>
      <c r="C20" s="3" t="s">
        <v>31</v>
      </c>
      <c r="D20" s="14">
        <v>44315</v>
      </c>
      <c r="E20" s="3">
        <v>6</v>
      </c>
      <c r="F20" s="3">
        <v>53.28</v>
      </c>
      <c r="G20">
        <f t="shared" si="0"/>
        <v>69.26400000000001</v>
      </c>
    </row>
    <row r="21" spans="1:7" x14ac:dyDescent="0.25">
      <c r="A21" t="s">
        <v>830</v>
      </c>
      <c r="B21" s="3" t="s">
        <v>644</v>
      </c>
      <c r="C21" s="3" t="s">
        <v>31</v>
      </c>
      <c r="D21" s="14">
        <v>44315</v>
      </c>
      <c r="E21" s="3">
        <v>3</v>
      </c>
      <c r="F21" s="3">
        <v>26.64</v>
      </c>
      <c r="G21">
        <f t="shared" si="0"/>
        <v>34.632000000000005</v>
      </c>
    </row>
    <row r="22" spans="1:7" x14ac:dyDescent="0.25">
      <c r="A22" t="s">
        <v>830</v>
      </c>
      <c r="B22" s="3" t="s">
        <v>644</v>
      </c>
      <c r="C22" s="3" t="s">
        <v>31</v>
      </c>
      <c r="D22" s="14">
        <v>44310</v>
      </c>
      <c r="E22" s="3">
        <v>9</v>
      </c>
      <c r="F22" s="3">
        <v>79.92</v>
      </c>
      <c r="G22">
        <f t="shared" si="0"/>
        <v>103.896</v>
      </c>
    </row>
    <row r="23" spans="1:7" x14ac:dyDescent="0.25">
      <c r="A23" t="s">
        <v>832</v>
      </c>
      <c r="B23" s="3" t="s">
        <v>102</v>
      </c>
      <c r="C23" s="3" t="s">
        <v>31</v>
      </c>
      <c r="D23" s="14">
        <v>44309</v>
      </c>
      <c r="E23" s="3">
        <v>9</v>
      </c>
      <c r="F23" s="19">
        <v>90</v>
      </c>
      <c r="G23">
        <f t="shared" si="0"/>
        <v>117</v>
      </c>
    </row>
    <row r="24" spans="1:7" x14ac:dyDescent="0.25">
      <c r="A24" t="s">
        <v>832</v>
      </c>
      <c r="B24" s="3" t="s">
        <v>102</v>
      </c>
      <c r="C24" s="3" t="s">
        <v>31</v>
      </c>
      <c r="D24" s="14">
        <v>44310</v>
      </c>
      <c r="E24" s="3">
        <v>9</v>
      </c>
      <c r="F24" s="19">
        <v>90</v>
      </c>
      <c r="G24">
        <f t="shared" si="0"/>
        <v>117</v>
      </c>
    </row>
    <row r="25" spans="1:7" x14ac:dyDescent="0.25">
      <c r="A25" t="s">
        <v>832</v>
      </c>
      <c r="B25" s="3" t="s">
        <v>108</v>
      </c>
      <c r="C25" s="3" t="s">
        <v>54</v>
      </c>
      <c r="D25" s="14">
        <v>44309</v>
      </c>
      <c r="E25" s="3">
        <v>9</v>
      </c>
      <c r="F25" s="19">
        <v>90</v>
      </c>
      <c r="G25">
        <f t="shared" si="0"/>
        <v>117</v>
      </c>
    </row>
    <row r="26" spans="1:7" x14ac:dyDescent="0.25">
      <c r="A26" t="s">
        <v>832</v>
      </c>
      <c r="B26" s="3" t="s">
        <v>108</v>
      </c>
      <c r="C26" s="3" t="s">
        <v>54</v>
      </c>
      <c r="D26" s="14">
        <v>44310</v>
      </c>
      <c r="E26" s="3">
        <v>9</v>
      </c>
      <c r="F26" s="19">
        <v>90</v>
      </c>
      <c r="G26">
        <f t="shared" si="0"/>
        <v>117</v>
      </c>
    </row>
    <row r="27" spans="1:7" x14ac:dyDescent="0.25">
      <c r="A27" t="s">
        <v>435</v>
      </c>
      <c r="B27" s="3" t="s">
        <v>103</v>
      </c>
      <c r="C27" s="3" t="s">
        <v>54</v>
      </c>
      <c r="D27" s="14">
        <v>44299</v>
      </c>
      <c r="E27" s="3" t="s">
        <v>33</v>
      </c>
      <c r="F27" s="19">
        <v>19.98</v>
      </c>
      <c r="G27">
        <f t="shared" si="0"/>
        <v>25.974</v>
      </c>
    </row>
    <row r="28" spans="1:7" x14ac:dyDescent="0.25">
      <c r="A28" t="s">
        <v>435</v>
      </c>
      <c r="B28" s="3" t="s">
        <v>103</v>
      </c>
      <c r="C28" s="3" t="s">
        <v>54</v>
      </c>
      <c r="D28" s="14">
        <v>44305</v>
      </c>
      <c r="E28" s="3" t="s">
        <v>33</v>
      </c>
      <c r="F28" s="19">
        <v>39.96</v>
      </c>
      <c r="G28">
        <f t="shared" si="0"/>
        <v>51.948</v>
      </c>
    </row>
    <row r="29" spans="1:7" x14ac:dyDescent="0.25">
      <c r="A29" t="s">
        <v>435</v>
      </c>
      <c r="B29" s="3" t="s">
        <v>103</v>
      </c>
      <c r="C29" s="3" t="s">
        <v>54</v>
      </c>
      <c r="D29" s="14">
        <v>44305</v>
      </c>
      <c r="E29" s="3" t="s">
        <v>33</v>
      </c>
      <c r="F29" s="19">
        <v>19.98</v>
      </c>
      <c r="G29">
        <f t="shared" si="0"/>
        <v>25.974</v>
      </c>
    </row>
    <row r="30" spans="1:7" x14ac:dyDescent="0.25">
      <c r="A30" t="s">
        <v>833</v>
      </c>
      <c r="B30" s="3" t="s">
        <v>108</v>
      </c>
      <c r="C30" s="3" t="s">
        <v>54</v>
      </c>
      <c r="D30" s="14">
        <v>44291</v>
      </c>
      <c r="E30" s="3">
        <v>6</v>
      </c>
      <c r="F30" s="3">
        <v>49.98</v>
      </c>
      <c r="G30">
        <f t="shared" si="0"/>
        <v>64.974000000000004</v>
      </c>
    </row>
    <row r="31" spans="1:7" x14ac:dyDescent="0.25">
      <c r="A31" t="s">
        <v>833</v>
      </c>
      <c r="B31" s="3" t="s">
        <v>108</v>
      </c>
      <c r="C31" s="3" t="s">
        <v>54</v>
      </c>
      <c r="D31" s="14">
        <v>44291</v>
      </c>
      <c r="E31" s="3">
        <v>3</v>
      </c>
      <c r="F31" s="3">
        <v>24.99</v>
      </c>
      <c r="G31">
        <f t="shared" si="0"/>
        <v>32.487000000000002</v>
      </c>
    </row>
    <row r="32" spans="1:7" x14ac:dyDescent="0.25">
      <c r="A32" t="s">
        <v>833</v>
      </c>
      <c r="B32" s="3" t="s">
        <v>103</v>
      </c>
      <c r="C32" s="3" t="s">
        <v>54</v>
      </c>
      <c r="D32" s="14">
        <v>44293</v>
      </c>
      <c r="E32" s="3">
        <v>6</v>
      </c>
      <c r="F32" s="3">
        <v>39.96</v>
      </c>
      <c r="G32">
        <f t="shared" si="0"/>
        <v>51.948</v>
      </c>
    </row>
    <row r="33" spans="1:7" x14ac:dyDescent="0.25">
      <c r="A33" t="s">
        <v>833</v>
      </c>
      <c r="B33" s="3" t="s">
        <v>103</v>
      </c>
      <c r="C33" s="3" t="s">
        <v>54</v>
      </c>
      <c r="D33" s="14">
        <v>44293</v>
      </c>
      <c r="E33" s="3">
        <v>3</v>
      </c>
      <c r="F33" s="3">
        <v>19.98</v>
      </c>
      <c r="G33">
        <f t="shared" si="0"/>
        <v>25.974</v>
      </c>
    </row>
    <row r="34" spans="1:7" x14ac:dyDescent="0.25">
      <c r="A34" t="s">
        <v>833</v>
      </c>
      <c r="B34" s="3" t="s">
        <v>103</v>
      </c>
      <c r="C34" s="3" t="s">
        <v>54</v>
      </c>
      <c r="D34" s="14">
        <v>44293</v>
      </c>
      <c r="E34" s="3">
        <v>2</v>
      </c>
      <c r="F34" s="3">
        <v>16</v>
      </c>
      <c r="G34">
        <f t="shared" si="0"/>
        <v>20.8</v>
      </c>
    </row>
    <row r="35" spans="1:7" x14ac:dyDescent="0.25">
      <c r="A35" t="s">
        <v>833</v>
      </c>
      <c r="B35" s="3" t="s">
        <v>102</v>
      </c>
      <c r="C35" s="3" t="s">
        <v>31</v>
      </c>
      <c r="D35" s="14">
        <v>44308</v>
      </c>
      <c r="E35" s="3">
        <v>6</v>
      </c>
      <c r="F35" s="3">
        <v>49.98</v>
      </c>
      <c r="G35">
        <f t="shared" si="0"/>
        <v>64.974000000000004</v>
      </c>
    </row>
    <row r="36" spans="1:7" x14ac:dyDescent="0.25">
      <c r="A36" t="s">
        <v>833</v>
      </c>
      <c r="B36" s="3" t="s">
        <v>102</v>
      </c>
      <c r="C36" s="3" t="s">
        <v>31</v>
      </c>
      <c r="D36" s="14">
        <v>44308</v>
      </c>
      <c r="E36" s="3">
        <v>3</v>
      </c>
      <c r="F36" s="3">
        <v>24.99</v>
      </c>
      <c r="G36">
        <f t="shared" si="0"/>
        <v>32.487000000000002</v>
      </c>
    </row>
    <row r="37" spans="1:7" x14ac:dyDescent="0.25">
      <c r="A37" t="s">
        <v>833</v>
      </c>
      <c r="B37" s="3" t="s">
        <v>108</v>
      </c>
      <c r="C37" s="3" t="s">
        <v>54</v>
      </c>
      <c r="D37" s="14">
        <v>44298</v>
      </c>
      <c r="E37" s="3">
        <v>6</v>
      </c>
      <c r="F37" s="3">
        <v>49.98</v>
      </c>
      <c r="G37">
        <f t="shared" si="0"/>
        <v>64.974000000000004</v>
      </c>
    </row>
    <row r="38" spans="1:7" x14ac:dyDescent="0.25">
      <c r="A38" t="s">
        <v>833</v>
      </c>
      <c r="B38" s="3" t="s">
        <v>108</v>
      </c>
      <c r="C38" s="3" t="s">
        <v>54</v>
      </c>
      <c r="D38" s="14">
        <v>44298</v>
      </c>
      <c r="E38" s="3">
        <v>3</v>
      </c>
      <c r="F38" s="3">
        <v>24.99</v>
      </c>
      <c r="G38">
        <f t="shared" si="0"/>
        <v>32.487000000000002</v>
      </c>
    </row>
    <row r="39" spans="1:7" x14ac:dyDescent="0.25">
      <c r="A39" t="s">
        <v>833</v>
      </c>
      <c r="B39" s="3" t="s">
        <v>108</v>
      </c>
      <c r="C39" s="3" t="s">
        <v>54</v>
      </c>
      <c r="D39" s="14">
        <v>44300</v>
      </c>
      <c r="E39" s="3">
        <v>6</v>
      </c>
      <c r="F39" s="3">
        <v>49.98</v>
      </c>
      <c r="G39">
        <f t="shared" si="0"/>
        <v>64.974000000000004</v>
      </c>
    </row>
    <row r="40" spans="1:7" x14ac:dyDescent="0.25">
      <c r="A40" t="s">
        <v>833</v>
      </c>
      <c r="B40" s="3" t="s">
        <v>108</v>
      </c>
      <c r="C40" s="3" t="s">
        <v>54</v>
      </c>
      <c r="D40" s="14">
        <v>44300</v>
      </c>
      <c r="E40" s="3">
        <v>3</v>
      </c>
      <c r="F40" s="3">
        <v>24.99</v>
      </c>
      <c r="G40">
        <f t="shared" si="0"/>
        <v>32.487000000000002</v>
      </c>
    </row>
    <row r="41" spans="1:7" x14ac:dyDescent="0.25">
      <c r="A41" t="s">
        <v>833</v>
      </c>
      <c r="B41" s="3" t="s">
        <v>108</v>
      </c>
      <c r="C41" s="3" t="s">
        <v>54</v>
      </c>
      <c r="D41" s="14">
        <v>44301</v>
      </c>
      <c r="E41" s="3">
        <v>6</v>
      </c>
      <c r="F41" s="3">
        <v>49.98</v>
      </c>
      <c r="G41">
        <f t="shared" si="0"/>
        <v>64.974000000000004</v>
      </c>
    </row>
    <row r="42" spans="1:7" x14ac:dyDescent="0.25">
      <c r="A42" t="s">
        <v>833</v>
      </c>
      <c r="B42" s="3" t="s">
        <v>108</v>
      </c>
      <c r="C42" s="3" t="s">
        <v>54</v>
      </c>
      <c r="D42" s="14">
        <v>44301</v>
      </c>
      <c r="E42" s="3">
        <v>3</v>
      </c>
      <c r="F42" s="3">
        <v>24.99</v>
      </c>
      <c r="G42">
        <f t="shared" si="0"/>
        <v>32.487000000000002</v>
      </c>
    </row>
    <row r="43" spans="1:7" x14ac:dyDescent="0.25">
      <c r="A43" t="s">
        <v>833</v>
      </c>
      <c r="B43" s="3" t="s">
        <v>108</v>
      </c>
      <c r="C43" s="3" t="s">
        <v>54</v>
      </c>
      <c r="D43" s="14">
        <v>44302</v>
      </c>
      <c r="E43" s="3">
        <v>6</v>
      </c>
      <c r="F43" s="3">
        <v>49.98</v>
      </c>
      <c r="G43">
        <f t="shared" si="0"/>
        <v>64.974000000000004</v>
      </c>
    </row>
    <row r="44" spans="1:7" x14ac:dyDescent="0.25">
      <c r="A44" t="s">
        <v>833</v>
      </c>
      <c r="B44" s="3" t="s">
        <v>108</v>
      </c>
      <c r="C44" s="3" t="s">
        <v>54</v>
      </c>
      <c r="D44" s="14">
        <v>44302</v>
      </c>
      <c r="E44" s="3">
        <v>3</v>
      </c>
      <c r="F44" s="3">
        <v>24.99</v>
      </c>
      <c r="G44">
        <f t="shared" si="0"/>
        <v>32.487000000000002</v>
      </c>
    </row>
    <row r="45" spans="1:7" x14ac:dyDescent="0.25">
      <c r="A45" t="s">
        <v>833</v>
      </c>
      <c r="B45" s="3" t="s">
        <v>108</v>
      </c>
      <c r="C45" s="3" t="s">
        <v>54</v>
      </c>
      <c r="D45" s="14">
        <v>44305</v>
      </c>
      <c r="E45" s="3">
        <v>6</v>
      </c>
      <c r="F45" s="3">
        <v>49.98</v>
      </c>
      <c r="G45">
        <f t="shared" si="0"/>
        <v>64.974000000000004</v>
      </c>
    </row>
    <row r="46" spans="1:7" x14ac:dyDescent="0.25">
      <c r="A46" t="s">
        <v>833</v>
      </c>
      <c r="B46" s="3" t="s">
        <v>108</v>
      </c>
      <c r="C46" s="3" t="s">
        <v>54</v>
      </c>
      <c r="D46" s="14">
        <v>44305</v>
      </c>
      <c r="E46" s="3">
        <v>3</v>
      </c>
      <c r="F46" s="3">
        <v>24.99</v>
      </c>
      <c r="G46">
        <f t="shared" si="0"/>
        <v>32.487000000000002</v>
      </c>
    </row>
    <row r="47" spans="1:7" x14ac:dyDescent="0.25">
      <c r="A47" t="s">
        <v>833</v>
      </c>
      <c r="B47" s="3" t="s">
        <v>108</v>
      </c>
      <c r="C47" s="3" t="s">
        <v>54</v>
      </c>
      <c r="D47" s="14">
        <v>44306</v>
      </c>
      <c r="E47" s="3">
        <v>6</v>
      </c>
      <c r="F47" s="3">
        <v>49.98</v>
      </c>
      <c r="G47">
        <f t="shared" si="0"/>
        <v>64.974000000000004</v>
      </c>
    </row>
    <row r="48" spans="1:7" x14ac:dyDescent="0.25">
      <c r="A48" t="s">
        <v>833</v>
      </c>
      <c r="B48" s="3" t="s">
        <v>108</v>
      </c>
      <c r="C48" s="3" t="s">
        <v>54</v>
      </c>
      <c r="D48" s="14">
        <v>44306</v>
      </c>
      <c r="E48" s="3">
        <v>3</v>
      </c>
      <c r="F48" s="3">
        <v>24.99</v>
      </c>
      <c r="G48">
        <f t="shared" si="0"/>
        <v>32.487000000000002</v>
      </c>
    </row>
    <row r="49" spans="1:7" x14ac:dyDescent="0.25">
      <c r="A49" t="s">
        <v>833</v>
      </c>
      <c r="B49" s="3" t="s">
        <v>108</v>
      </c>
      <c r="C49" s="3" t="s">
        <v>54</v>
      </c>
      <c r="D49" s="14">
        <v>44307</v>
      </c>
      <c r="E49" s="3">
        <v>6</v>
      </c>
      <c r="F49" s="3">
        <v>49.98</v>
      </c>
      <c r="G49">
        <f t="shared" si="0"/>
        <v>64.974000000000004</v>
      </c>
    </row>
    <row r="50" spans="1:7" x14ac:dyDescent="0.25">
      <c r="A50" t="s">
        <v>833</v>
      </c>
      <c r="B50" s="3" t="s">
        <v>108</v>
      </c>
      <c r="C50" s="3" t="s">
        <v>54</v>
      </c>
      <c r="D50" s="14">
        <v>44307</v>
      </c>
      <c r="E50" s="3">
        <v>3</v>
      </c>
      <c r="F50" s="3">
        <v>24.99</v>
      </c>
      <c r="G50">
        <f t="shared" si="0"/>
        <v>32.487000000000002</v>
      </c>
    </row>
    <row r="51" spans="1:7" x14ac:dyDescent="0.25">
      <c r="A51" t="s">
        <v>833</v>
      </c>
      <c r="B51" s="3" t="s">
        <v>108</v>
      </c>
      <c r="C51" s="3" t="s">
        <v>54</v>
      </c>
      <c r="D51" s="14">
        <v>44308</v>
      </c>
      <c r="E51" s="3">
        <v>6</v>
      </c>
      <c r="F51" s="3">
        <v>49.98</v>
      </c>
      <c r="G51">
        <f t="shared" si="0"/>
        <v>64.974000000000004</v>
      </c>
    </row>
    <row r="52" spans="1:7" x14ac:dyDescent="0.25">
      <c r="A52" t="s">
        <v>833</v>
      </c>
      <c r="B52" s="3" t="s">
        <v>108</v>
      </c>
      <c r="C52" s="3" t="s">
        <v>54</v>
      </c>
      <c r="D52" s="14">
        <v>44308</v>
      </c>
      <c r="E52" s="3">
        <v>3</v>
      </c>
      <c r="F52" s="3">
        <v>24.99</v>
      </c>
      <c r="G52">
        <f t="shared" si="0"/>
        <v>32.487000000000002</v>
      </c>
    </row>
    <row r="53" spans="1:7" x14ac:dyDescent="0.25">
      <c r="A53" t="s">
        <v>833</v>
      </c>
      <c r="B53" s="3" t="s">
        <v>102</v>
      </c>
      <c r="C53" s="3" t="s">
        <v>31</v>
      </c>
      <c r="D53" s="14">
        <v>44309</v>
      </c>
      <c r="E53" s="3">
        <v>6</v>
      </c>
      <c r="F53" s="3">
        <v>49.98</v>
      </c>
      <c r="G53">
        <f t="shared" ref="G53:G100" si="1">+F53*1.3</f>
        <v>64.974000000000004</v>
      </c>
    </row>
    <row r="54" spans="1:7" x14ac:dyDescent="0.25">
      <c r="A54" t="s">
        <v>833</v>
      </c>
      <c r="B54" s="3" t="s">
        <v>102</v>
      </c>
      <c r="C54" s="3" t="s">
        <v>31</v>
      </c>
      <c r="D54" s="14">
        <v>44309</v>
      </c>
      <c r="E54" s="3">
        <v>3</v>
      </c>
      <c r="F54" s="3">
        <v>24.99</v>
      </c>
      <c r="G54">
        <f t="shared" si="1"/>
        <v>32.487000000000002</v>
      </c>
    </row>
    <row r="55" spans="1:7" x14ac:dyDescent="0.25">
      <c r="A55" t="s">
        <v>833</v>
      </c>
      <c r="B55" s="3" t="s">
        <v>644</v>
      </c>
      <c r="C55" s="3" t="s">
        <v>31</v>
      </c>
      <c r="D55" s="14">
        <v>44312</v>
      </c>
      <c r="E55" s="3">
        <v>6</v>
      </c>
      <c r="F55" s="3">
        <v>53.28</v>
      </c>
      <c r="G55">
        <f t="shared" si="1"/>
        <v>69.26400000000001</v>
      </c>
    </row>
    <row r="56" spans="1:7" x14ac:dyDescent="0.25">
      <c r="A56" t="s">
        <v>833</v>
      </c>
      <c r="B56" s="3" t="s">
        <v>644</v>
      </c>
      <c r="C56" s="3" t="s">
        <v>31</v>
      </c>
      <c r="D56" s="14">
        <v>44312</v>
      </c>
      <c r="E56" s="3">
        <v>3</v>
      </c>
      <c r="F56" s="3">
        <v>26.64</v>
      </c>
      <c r="G56">
        <f t="shared" si="1"/>
        <v>34.632000000000005</v>
      </c>
    </row>
    <row r="57" spans="1:7" x14ac:dyDescent="0.25">
      <c r="A57" t="s">
        <v>833</v>
      </c>
      <c r="B57" s="3" t="s">
        <v>644</v>
      </c>
      <c r="C57" s="3" t="s">
        <v>31</v>
      </c>
      <c r="D57" s="14">
        <v>44313</v>
      </c>
      <c r="E57" s="3">
        <v>6</v>
      </c>
      <c r="F57" s="3">
        <v>53.28</v>
      </c>
      <c r="G57">
        <f t="shared" si="1"/>
        <v>69.26400000000001</v>
      </c>
    </row>
    <row r="58" spans="1:7" x14ac:dyDescent="0.25">
      <c r="A58" t="s">
        <v>833</v>
      </c>
      <c r="B58" s="3" t="s">
        <v>644</v>
      </c>
      <c r="C58" s="3" t="s">
        <v>31</v>
      </c>
      <c r="D58" s="14">
        <v>44313</v>
      </c>
      <c r="E58" s="3">
        <v>3</v>
      </c>
      <c r="F58" s="3">
        <v>26.64</v>
      </c>
      <c r="G58">
        <f t="shared" si="1"/>
        <v>34.632000000000005</v>
      </c>
    </row>
    <row r="59" spans="1:7" x14ac:dyDescent="0.25">
      <c r="A59" t="s">
        <v>833</v>
      </c>
      <c r="B59" s="3" t="s">
        <v>644</v>
      </c>
      <c r="C59" s="3" t="s">
        <v>31</v>
      </c>
      <c r="D59" s="14">
        <v>44314</v>
      </c>
      <c r="E59" s="3">
        <v>6</v>
      </c>
      <c r="F59" s="3">
        <v>53.28</v>
      </c>
      <c r="G59">
        <f t="shared" si="1"/>
        <v>69.26400000000001</v>
      </c>
    </row>
    <row r="60" spans="1:7" x14ac:dyDescent="0.25">
      <c r="A60" t="s">
        <v>833</v>
      </c>
      <c r="B60" s="3" t="s">
        <v>644</v>
      </c>
      <c r="C60" s="3" t="s">
        <v>31</v>
      </c>
      <c r="D60" s="14">
        <v>44314</v>
      </c>
      <c r="E60" s="3">
        <v>3</v>
      </c>
      <c r="F60" s="3">
        <v>26.64</v>
      </c>
      <c r="G60">
        <f t="shared" si="1"/>
        <v>34.632000000000005</v>
      </c>
    </row>
    <row r="61" spans="1:7" x14ac:dyDescent="0.25">
      <c r="A61" t="s">
        <v>833</v>
      </c>
      <c r="B61" s="3" t="s">
        <v>644</v>
      </c>
      <c r="C61" s="3" t="s">
        <v>31</v>
      </c>
      <c r="D61" s="14">
        <v>44316</v>
      </c>
      <c r="E61" s="3">
        <v>6</v>
      </c>
      <c r="F61" s="3">
        <v>53.28</v>
      </c>
      <c r="G61">
        <f t="shared" si="1"/>
        <v>69.26400000000001</v>
      </c>
    </row>
    <row r="62" spans="1:7" x14ac:dyDescent="0.25">
      <c r="A62" t="s">
        <v>833</v>
      </c>
      <c r="B62" s="3" t="s">
        <v>644</v>
      </c>
      <c r="C62" s="3" t="s">
        <v>31</v>
      </c>
      <c r="D62" s="14">
        <v>44316</v>
      </c>
      <c r="E62" s="3">
        <v>3</v>
      </c>
      <c r="F62" s="3">
        <v>26.64</v>
      </c>
      <c r="G62">
        <f t="shared" si="1"/>
        <v>34.632000000000005</v>
      </c>
    </row>
    <row r="63" spans="1:7" x14ac:dyDescent="0.25">
      <c r="A63" t="s">
        <v>833</v>
      </c>
      <c r="B63" s="3" t="s">
        <v>108</v>
      </c>
      <c r="C63" s="3" t="s">
        <v>54</v>
      </c>
      <c r="D63" s="14">
        <v>44309</v>
      </c>
      <c r="E63" s="3">
        <v>6</v>
      </c>
      <c r="F63" s="3">
        <v>49.98</v>
      </c>
      <c r="G63">
        <f t="shared" si="1"/>
        <v>64.974000000000004</v>
      </c>
    </row>
    <row r="64" spans="1:7" x14ac:dyDescent="0.25">
      <c r="A64" t="s">
        <v>833</v>
      </c>
      <c r="B64" s="3" t="s">
        <v>108</v>
      </c>
      <c r="C64" s="3" t="s">
        <v>54</v>
      </c>
      <c r="D64" s="14">
        <v>44309</v>
      </c>
      <c r="E64" s="3">
        <v>3</v>
      </c>
      <c r="F64" s="3">
        <v>24.99</v>
      </c>
      <c r="G64">
        <f t="shared" si="1"/>
        <v>32.487000000000002</v>
      </c>
    </row>
    <row r="65" spans="1:7" x14ac:dyDescent="0.25">
      <c r="A65" t="s">
        <v>833</v>
      </c>
      <c r="B65" s="3" t="s">
        <v>108</v>
      </c>
      <c r="C65" s="3" t="s">
        <v>54</v>
      </c>
      <c r="D65" s="14">
        <v>44312</v>
      </c>
      <c r="E65" s="3">
        <v>6</v>
      </c>
      <c r="F65" s="3">
        <v>49.98</v>
      </c>
      <c r="G65">
        <f t="shared" si="1"/>
        <v>64.974000000000004</v>
      </c>
    </row>
    <row r="66" spans="1:7" x14ac:dyDescent="0.25">
      <c r="A66" t="s">
        <v>833</v>
      </c>
      <c r="B66" s="3" t="s">
        <v>108</v>
      </c>
      <c r="C66" s="3" t="s">
        <v>54</v>
      </c>
      <c r="D66" s="14">
        <v>44312</v>
      </c>
      <c r="E66" s="3">
        <v>3</v>
      </c>
      <c r="F66" s="3">
        <v>24.99</v>
      </c>
      <c r="G66">
        <f t="shared" si="1"/>
        <v>32.487000000000002</v>
      </c>
    </row>
    <row r="67" spans="1:7" x14ac:dyDescent="0.25">
      <c r="A67" t="s">
        <v>833</v>
      </c>
      <c r="B67" s="3" t="s">
        <v>108</v>
      </c>
      <c r="C67" s="3" t="s">
        <v>54</v>
      </c>
      <c r="D67" s="14">
        <v>44313</v>
      </c>
      <c r="E67" s="3">
        <v>6</v>
      </c>
      <c r="F67" s="3">
        <v>49.98</v>
      </c>
      <c r="G67">
        <f t="shared" si="1"/>
        <v>64.974000000000004</v>
      </c>
    </row>
    <row r="68" spans="1:7" x14ac:dyDescent="0.25">
      <c r="A68" t="s">
        <v>833</v>
      </c>
      <c r="B68" s="3" t="s">
        <v>108</v>
      </c>
      <c r="C68" s="3" t="s">
        <v>54</v>
      </c>
      <c r="D68" s="14">
        <v>44313</v>
      </c>
      <c r="E68" s="3">
        <v>3</v>
      </c>
      <c r="F68" s="3">
        <v>24.99</v>
      </c>
      <c r="G68">
        <f t="shared" si="1"/>
        <v>32.487000000000002</v>
      </c>
    </row>
    <row r="69" spans="1:7" x14ac:dyDescent="0.25">
      <c r="A69" t="s">
        <v>833</v>
      </c>
      <c r="B69" s="3" t="s">
        <v>108</v>
      </c>
      <c r="C69" s="3" t="s">
        <v>54</v>
      </c>
      <c r="D69" s="14">
        <v>44314</v>
      </c>
      <c r="E69" s="3">
        <v>6</v>
      </c>
      <c r="F69" s="3">
        <v>49.98</v>
      </c>
      <c r="G69">
        <f t="shared" si="1"/>
        <v>64.974000000000004</v>
      </c>
    </row>
    <row r="70" spans="1:7" x14ac:dyDescent="0.25">
      <c r="A70" t="s">
        <v>833</v>
      </c>
      <c r="B70" s="3" t="s">
        <v>108</v>
      </c>
      <c r="C70" s="3" t="s">
        <v>54</v>
      </c>
      <c r="D70" s="14">
        <v>44314</v>
      </c>
      <c r="E70" s="3">
        <v>3</v>
      </c>
      <c r="F70" s="3">
        <v>24.99</v>
      </c>
      <c r="G70">
        <f t="shared" si="1"/>
        <v>32.487000000000002</v>
      </c>
    </row>
    <row r="71" spans="1:7" x14ac:dyDescent="0.25">
      <c r="A71" t="s">
        <v>833</v>
      </c>
      <c r="B71" s="3" t="s">
        <v>108</v>
      </c>
      <c r="C71" s="3" t="s">
        <v>54</v>
      </c>
      <c r="D71" s="14">
        <v>44315</v>
      </c>
      <c r="E71" s="3">
        <v>6</v>
      </c>
      <c r="F71" s="3">
        <v>49.98</v>
      </c>
      <c r="G71">
        <f t="shared" si="1"/>
        <v>64.974000000000004</v>
      </c>
    </row>
    <row r="72" spans="1:7" x14ac:dyDescent="0.25">
      <c r="A72" t="s">
        <v>833</v>
      </c>
      <c r="B72" s="3" t="s">
        <v>108</v>
      </c>
      <c r="C72" s="3" t="s">
        <v>54</v>
      </c>
      <c r="D72" s="14">
        <v>44315</v>
      </c>
      <c r="E72" s="3">
        <v>3</v>
      </c>
      <c r="F72" s="3">
        <v>24.99</v>
      </c>
      <c r="G72">
        <f t="shared" si="1"/>
        <v>32.487000000000002</v>
      </c>
    </row>
    <row r="73" spans="1:7" x14ac:dyDescent="0.25">
      <c r="A73" t="s">
        <v>833</v>
      </c>
      <c r="B73" s="3" t="s">
        <v>108</v>
      </c>
      <c r="C73" s="3" t="s">
        <v>54</v>
      </c>
      <c r="D73" s="14">
        <v>44316</v>
      </c>
      <c r="E73" s="3">
        <v>6</v>
      </c>
      <c r="F73" s="3">
        <v>49.98</v>
      </c>
      <c r="G73">
        <f t="shared" si="1"/>
        <v>64.974000000000004</v>
      </c>
    </row>
    <row r="74" spans="1:7" x14ac:dyDescent="0.25">
      <c r="A74" t="s">
        <v>833</v>
      </c>
      <c r="B74" s="3" t="s">
        <v>108</v>
      </c>
      <c r="C74" s="3" t="s">
        <v>54</v>
      </c>
      <c r="D74" s="14">
        <v>44316</v>
      </c>
      <c r="E74" s="3">
        <v>3</v>
      </c>
      <c r="F74" s="3">
        <v>24.99</v>
      </c>
      <c r="G74">
        <f t="shared" si="1"/>
        <v>32.487000000000002</v>
      </c>
    </row>
    <row r="75" spans="1:7" x14ac:dyDescent="0.25">
      <c r="A75" t="s">
        <v>805</v>
      </c>
      <c r="B75" s="3" t="s">
        <v>104</v>
      </c>
      <c r="C75" s="3" t="s">
        <v>31</v>
      </c>
      <c r="D75" s="14">
        <v>44305</v>
      </c>
      <c r="E75" s="3">
        <v>3</v>
      </c>
      <c r="F75" s="3">
        <v>28.32</v>
      </c>
      <c r="G75">
        <f t="shared" si="1"/>
        <v>36.816000000000003</v>
      </c>
    </row>
    <row r="76" spans="1:7" x14ac:dyDescent="0.25">
      <c r="A76" t="s">
        <v>834</v>
      </c>
      <c r="B76" s="3" t="s">
        <v>108</v>
      </c>
      <c r="C76" s="3" t="s">
        <v>54</v>
      </c>
      <c r="D76" s="14">
        <v>44287</v>
      </c>
      <c r="E76" s="3">
        <v>6</v>
      </c>
      <c r="F76" s="3">
        <v>49.98</v>
      </c>
      <c r="G76">
        <f t="shared" si="1"/>
        <v>64.974000000000004</v>
      </c>
    </row>
    <row r="77" spans="1:7" x14ac:dyDescent="0.25">
      <c r="A77" t="s">
        <v>834</v>
      </c>
      <c r="B77" s="3" t="s">
        <v>108</v>
      </c>
      <c r="C77" s="3" t="s">
        <v>54</v>
      </c>
      <c r="D77" s="14">
        <v>44287</v>
      </c>
      <c r="E77" s="3">
        <v>3</v>
      </c>
      <c r="F77" s="3">
        <v>24.99</v>
      </c>
      <c r="G77">
        <f t="shared" si="1"/>
        <v>32.487000000000002</v>
      </c>
    </row>
    <row r="78" spans="1:7" x14ac:dyDescent="0.25">
      <c r="A78" t="s">
        <v>834</v>
      </c>
      <c r="B78" s="3" t="s">
        <v>108</v>
      </c>
      <c r="C78" s="3" t="s">
        <v>54</v>
      </c>
      <c r="D78" s="14">
        <v>44288</v>
      </c>
      <c r="E78" s="3">
        <v>6</v>
      </c>
      <c r="F78" s="3">
        <v>49.98</v>
      </c>
      <c r="G78">
        <f t="shared" si="1"/>
        <v>64.974000000000004</v>
      </c>
    </row>
    <row r="79" spans="1:7" x14ac:dyDescent="0.25">
      <c r="A79" t="s">
        <v>834</v>
      </c>
      <c r="B79" s="3" t="s">
        <v>108</v>
      </c>
      <c r="C79" s="3" t="s">
        <v>54</v>
      </c>
      <c r="D79" s="14">
        <v>44288</v>
      </c>
      <c r="E79" s="3">
        <v>3</v>
      </c>
      <c r="F79" s="3">
        <v>24.99</v>
      </c>
      <c r="G79">
        <f t="shared" si="1"/>
        <v>32.487000000000002</v>
      </c>
    </row>
    <row r="80" spans="1:7" x14ac:dyDescent="0.25">
      <c r="A80" t="s">
        <v>834</v>
      </c>
      <c r="B80" s="3" t="s">
        <v>672</v>
      </c>
      <c r="C80" s="3" t="s">
        <v>54</v>
      </c>
      <c r="D80" s="14">
        <v>44291</v>
      </c>
      <c r="E80" s="3">
        <v>6</v>
      </c>
      <c r="F80" s="3">
        <v>33.299999999999997</v>
      </c>
      <c r="G80">
        <f t="shared" si="1"/>
        <v>43.29</v>
      </c>
    </row>
    <row r="81" spans="1:7" x14ac:dyDescent="0.25">
      <c r="A81" t="s">
        <v>834</v>
      </c>
      <c r="B81" s="3" t="s">
        <v>672</v>
      </c>
      <c r="C81" s="3" t="s">
        <v>54</v>
      </c>
      <c r="D81" s="14">
        <v>44291</v>
      </c>
      <c r="E81" s="3">
        <v>3</v>
      </c>
      <c r="F81" s="3">
        <v>16.649999999999999</v>
      </c>
      <c r="G81">
        <f t="shared" si="1"/>
        <v>21.645</v>
      </c>
    </row>
    <row r="82" spans="1:7" x14ac:dyDescent="0.25">
      <c r="A82" t="s">
        <v>834</v>
      </c>
      <c r="B82" s="3" t="s">
        <v>104</v>
      </c>
      <c r="C82" s="3" t="s">
        <v>31</v>
      </c>
      <c r="D82" s="14">
        <v>44292</v>
      </c>
      <c r="E82" s="3">
        <v>6</v>
      </c>
      <c r="F82" s="3">
        <v>56.64</v>
      </c>
      <c r="G82">
        <f t="shared" si="1"/>
        <v>73.632000000000005</v>
      </c>
    </row>
    <row r="83" spans="1:7" x14ac:dyDescent="0.25">
      <c r="A83" t="s">
        <v>834</v>
      </c>
      <c r="B83" s="3" t="s">
        <v>104</v>
      </c>
      <c r="C83" s="3" t="s">
        <v>31</v>
      </c>
      <c r="D83" s="14">
        <v>44292</v>
      </c>
      <c r="E83" s="3">
        <v>3</v>
      </c>
      <c r="F83" s="3">
        <v>28.32</v>
      </c>
      <c r="G83">
        <f t="shared" si="1"/>
        <v>36.816000000000003</v>
      </c>
    </row>
    <row r="84" spans="1:7" x14ac:dyDescent="0.25">
      <c r="A84" t="s">
        <v>834</v>
      </c>
      <c r="B84" s="3" t="s">
        <v>104</v>
      </c>
      <c r="C84" s="3" t="s">
        <v>31</v>
      </c>
      <c r="D84" s="14">
        <v>44295</v>
      </c>
      <c r="E84" s="3">
        <v>6</v>
      </c>
      <c r="F84" s="3">
        <v>56.64</v>
      </c>
      <c r="G84">
        <f t="shared" si="1"/>
        <v>73.632000000000005</v>
      </c>
    </row>
    <row r="85" spans="1:7" x14ac:dyDescent="0.25">
      <c r="A85" t="s">
        <v>834</v>
      </c>
      <c r="B85" s="3" t="s">
        <v>104</v>
      </c>
      <c r="C85" s="3" t="s">
        <v>31</v>
      </c>
      <c r="D85" s="14">
        <v>44295</v>
      </c>
      <c r="E85" s="3">
        <v>3</v>
      </c>
      <c r="F85" s="3">
        <v>28.32</v>
      </c>
      <c r="G85">
        <f t="shared" si="1"/>
        <v>36.816000000000003</v>
      </c>
    </row>
    <row r="86" spans="1:7" x14ac:dyDescent="0.25">
      <c r="A86" t="s">
        <v>834</v>
      </c>
      <c r="B86" s="3" t="s">
        <v>103</v>
      </c>
      <c r="C86" s="3" t="s">
        <v>54</v>
      </c>
      <c r="D86" s="14">
        <v>44287</v>
      </c>
      <c r="E86" s="3">
        <v>6</v>
      </c>
      <c r="F86" s="3">
        <v>39.96</v>
      </c>
      <c r="G86">
        <f t="shared" si="1"/>
        <v>51.948</v>
      </c>
    </row>
    <row r="87" spans="1:7" x14ac:dyDescent="0.25">
      <c r="A87" t="s">
        <v>834</v>
      </c>
      <c r="B87" s="3" t="s">
        <v>103</v>
      </c>
      <c r="C87" s="3" t="s">
        <v>54</v>
      </c>
      <c r="D87" s="14">
        <v>44287</v>
      </c>
      <c r="E87" s="3">
        <v>3</v>
      </c>
      <c r="F87" s="3">
        <v>19.98</v>
      </c>
      <c r="G87">
        <f t="shared" si="1"/>
        <v>25.974</v>
      </c>
    </row>
    <row r="88" spans="1:7" x14ac:dyDescent="0.25">
      <c r="A88" t="s">
        <v>834</v>
      </c>
      <c r="B88" s="3" t="s">
        <v>103</v>
      </c>
      <c r="C88" s="3" t="s">
        <v>54</v>
      </c>
      <c r="D88" s="14">
        <v>44288</v>
      </c>
      <c r="E88" s="3">
        <v>6</v>
      </c>
      <c r="F88" s="3">
        <v>39.96</v>
      </c>
      <c r="G88">
        <f t="shared" si="1"/>
        <v>51.948</v>
      </c>
    </row>
    <row r="89" spans="1:7" x14ac:dyDescent="0.25">
      <c r="A89" t="s">
        <v>834</v>
      </c>
      <c r="B89" s="3" t="s">
        <v>103</v>
      </c>
      <c r="C89" s="3" t="s">
        <v>54</v>
      </c>
      <c r="D89" s="14">
        <v>44288</v>
      </c>
      <c r="E89" s="3">
        <v>3</v>
      </c>
      <c r="F89" s="3">
        <v>19.98</v>
      </c>
      <c r="G89">
        <f t="shared" si="1"/>
        <v>25.974</v>
      </c>
    </row>
    <row r="90" spans="1:7" x14ac:dyDescent="0.25">
      <c r="A90" t="s">
        <v>834</v>
      </c>
      <c r="B90" s="3" t="s">
        <v>103</v>
      </c>
      <c r="C90" s="3" t="s">
        <v>54</v>
      </c>
      <c r="D90" s="14">
        <v>44291</v>
      </c>
      <c r="E90" s="3">
        <v>6</v>
      </c>
      <c r="F90" s="3">
        <v>39.96</v>
      </c>
      <c r="G90">
        <f t="shared" si="1"/>
        <v>51.948</v>
      </c>
    </row>
    <row r="91" spans="1:7" x14ac:dyDescent="0.25">
      <c r="A91" t="s">
        <v>834</v>
      </c>
      <c r="B91" s="3" t="s">
        <v>103</v>
      </c>
      <c r="C91" s="3" t="s">
        <v>54</v>
      </c>
      <c r="D91" s="14">
        <v>44295</v>
      </c>
      <c r="E91" s="3">
        <v>6</v>
      </c>
      <c r="F91" s="3">
        <v>39.96</v>
      </c>
      <c r="G91">
        <f t="shared" si="1"/>
        <v>51.948</v>
      </c>
    </row>
    <row r="92" spans="1:7" x14ac:dyDescent="0.25">
      <c r="A92" t="s">
        <v>834</v>
      </c>
      <c r="B92" s="3" t="s">
        <v>103</v>
      </c>
      <c r="C92" s="3" t="s">
        <v>54</v>
      </c>
      <c r="D92" s="14">
        <v>44295</v>
      </c>
      <c r="E92" s="3">
        <v>3</v>
      </c>
      <c r="F92" s="3">
        <v>24</v>
      </c>
      <c r="G92">
        <f t="shared" si="1"/>
        <v>31.200000000000003</v>
      </c>
    </row>
    <row r="93" spans="1:7" x14ac:dyDescent="0.25">
      <c r="A93" t="s">
        <v>834</v>
      </c>
      <c r="B93" s="3" t="s">
        <v>103</v>
      </c>
      <c r="C93" s="3" t="s">
        <v>54</v>
      </c>
      <c r="D93" s="14">
        <v>44300</v>
      </c>
      <c r="E93" s="3">
        <v>6</v>
      </c>
      <c r="F93" s="3">
        <v>39.96</v>
      </c>
      <c r="G93">
        <f t="shared" si="1"/>
        <v>51.948</v>
      </c>
    </row>
    <row r="94" spans="1:7" x14ac:dyDescent="0.25">
      <c r="A94" t="s">
        <v>834</v>
      </c>
      <c r="B94" s="3" t="s">
        <v>103</v>
      </c>
      <c r="C94" s="3" t="s">
        <v>54</v>
      </c>
      <c r="D94" s="14">
        <v>44300</v>
      </c>
      <c r="E94" s="3">
        <v>3</v>
      </c>
      <c r="F94" s="3">
        <v>19.98</v>
      </c>
      <c r="G94">
        <f t="shared" si="1"/>
        <v>25.974</v>
      </c>
    </row>
    <row r="95" spans="1:7" x14ac:dyDescent="0.25">
      <c r="A95" t="s">
        <v>834</v>
      </c>
      <c r="B95" s="3" t="s">
        <v>103</v>
      </c>
      <c r="C95" s="3" t="s">
        <v>54</v>
      </c>
      <c r="D95" s="14">
        <v>44302</v>
      </c>
      <c r="E95" s="3">
        <v>6</v>
      </c>
      <c r="F95" s="3">
        <v>39.96</v>
      </c>
      <c r="G95">
        <f t="shared" si="1"/>
        <v>51.948</v>
      </c>
    </row>
    <row r="96" spans="1:7" x14ac:dyDescent="0.25">
      <c r="A96" t="s">
        <v>835</v>
      </c>
      <c r="B96" s="3" t="s">
        <v>103</v>
      </c>
      <c r="C96" s="3" t="s">
        <v>54</v>
      </c>
      <c r="D96" s="14">
        <v>44315</v>
      </c>
      <c r="E96" s="3">
        <v>3</v>
      </c>
      <c r="F96" s="3">
        <v>19.98</v>
      </c>
      <c r="G96">
        <f t="shared" si="1"/>
        <v>25.974</v>
      </c>
    </row>
    <row r="97" spans="1:8" x14ac:dyDescent="0.25">
      <c r="A97" t="s">
        <v>796</v>
      </c>
      <c r="B97" s="3" t="s">
        <v>672</v>
      </c>
      <c r="C97" s="3" t="s">
        <v>54</v>
      </c>
      <c r="D97" s="14">
        <v>44298</v>
      </c>
      <c r="E97" s="3">
        <v>6</v>
      </c>
      <c r="F97" s="3">
        <v>33.299999999999997</v>
      </c>
      <c r="G97">
        <f t="shared" si="1"/>
        <v>43.29</v>
      </c>
    </row>
    <row r="98" spans="1:8" x14ac:dyDescent="0.25">
      <c r="A98" t="s">
        <v>796</v>
      </c>
      <c r="B98" s="3" t="s">
        <v>672</v>
      </c>
      <c r="C98" s="3" t="s">
        <v>54</v>
      </c>
      <c r="D98" s="14">
        <v>44298</v>
      </c>
      <c r="E98" s="3">
        <v>3</v>
      </c>
      <c r="F98" s="3">
        <v>16.649999999999999</v>
      </c>
      <c r="G98">
        <f t="shared" si="1"/>
        <v>21.645</v>
      </c>
    </row>
    <row r="99" spans="1:8" x14ac:dyDescent="0.25">
      <c r="A99" t="s">
        <v>796</v>
      </c>
      <c r="B99" s="3" t="s">
        <v>104</v>
      </c>
      <c r="C99" s="3" t="s">
        <v>31</v>
      </c>
      <c r="D99" s="14">
        <v>44306</v>
      </c>
      <c r="E99" s="3">
        <v>6</v>
      </c>
      <c r="F99" s="3">
        <v>56.64</v>
      </c>
      <c r="G99">
        <f t="shared" si="1"/>
        <v>73.632000000000005</v>
      </c>
    </row>
    <row r="100" spans="1:8" x14ac:dyDescent="0.25">
      <c r="A100" t="s">
        <v>796</v>
      </c>
      <c r="B100" s="3" t="s">
        <v>104</v>
      </c>
      <c r="C100" s="3" t="s">
        <v>31</v>
      </c>
      <c r="D100" s="14">
        <v>44307</v>
      </c>
      <c r="E100" s="3">
        <v>6</v>
      </c>
      <c r="F100" s="3">
        <v>56.64</v>
      </c>
      <c r="G100">
        <f t="shared" si="1"/>
        <v>73.632000000000005</v>
      </c>
    </row>
    <row r="101" spans="1:8" x14ac:dyDescent="0.25">
      <c r="A101" t="s">
        <v>796</v>
      </c>
      <c r="B101" s="3" t="s">
        <v>104</v>
      </c>
      <c r="C101" s="3" t="s">
        <v>31</v>
      </c>
      <c r="D101" s="14">
        <v>44307</v>
      </c>
      <c r="E101" s="3">
        <v>3</v>
      </c>
      <c r="F101" s="3">
        <v>28.32</v>
      </c>
      <c r="G101">
        <f t="shared" ref="G101:G103" si="2">+F101*1.3</f>
        <v>36.816000000000003</v>
      </c>
    </row>
    <row r="102" spans="1:8" x14ac:dyDescent="0.25">
      <c r="A102" t="s">
        <v>796</v>
      </c>
      <c r="B102" s="3" t="s">
        <v>103</v>
      </c>
      <c r="C102" s="3" t="s">
        <v>54</v>
      </c>
      <c r="D102" s="14">
        <v>44316</v>
      </c>
      <c r="E102" s="3">
        <v>6</v>
      </c>
      <c r="F102" s="3">
        <v>39.96</v>
      </c>
      <c r="G102">
        <f t="shared" si="2"/>
        <v>51.948</v>
      </c>
    </row>
    <row r="103" spans="1:8" x14ac:dyDescent="0.25">
      <c r="A103" t="s">
        <v>796</v>
      </c>
      <c r="B103" s="3" t="s">
        <v>103</v>
      </c>
      <c r="C103" s="3" t="s">
        <v>54</v>
      </c>
      <c r="D103" s="14">
        <v>44316</v>
      </c>
      <c r="E103" s="154">
        <v>3</v>
      </c>
      <c r="F103" s="154">
        <v>19.98</v>
      </c>
      <c r="G103" s="155">
        <f t="shared" si="2"/>
        <v>25.974</v>
      </c>
      <c r="H103" s="155"/>
    </row>
    <row r="104" spans="1:8" x14ac:dyDescent="0.25">
      <c r="E104" s="162">
        <f>SUM(E2:E103)</f>
        <v>467</v>
      </c>
      <c r="F104" s="162">
        <f>SUM(F2:F103)</f>
        <v>3957.6999999999994</v>
      </c>
      <c r="G104" s="162">
        <f>SUM(G2:G103)</f>
        <v>5145.0100000000057</v>
      </c>
      <c r="H104" s="162">
        <f>+G104*1.21</f>
        <v>6225.462100000007</v>
      </c>
    </row>
    <row r="105" spans="1:8" x14ac:dyDescent="0.25">
      <c r="A105" s="159" t="s">
        <v>3</v>
      </c>
      <c r="B105" s="159" t="s">
        <v>17</v>
      </c>
      <c r="C105" s="160">
        <v>0.21</v>
      </c>
    </row>
    <row r="106" spans="1:8" x14ac:dyDescent="0.25">
      <c r="A106" t="s">
        <v>830</v>
      </c>
      <c r="B106" s="153">
        <f>+SUMIF(A2:A103,A106,G2:G103)</f>
        <v>1110.681</v>
      </c>
      <c r="C106" s="153">
        <f>+B106*1.21</f>
        <v>1343.92401</v>
      </c>
    </row>
    <row r="107" spans="1:8" x14ac:dyDescent="0.25">
      <c r="A107" t="s">
        <v>832</v>
      </c>
      <c r="B107" s="153">
        <f>+SUMIF(A3:A104,A107,G3:G104)</f>
        <v>468</v>
      </c>
      <c r="C107" s="153">
        <f t="shared" ref="C107:C114" si="3">+B107*1.21</f>
        <v>566.28</v>
      </c>
    </row>
    <row r="108" spans="1:8" x14ac:dyDescent="0.25">
      <c r="A108" t="s">
        <v>435</v>
      </c>
      <c r="B108" s="153">
        <f>+SUMIF(A4:A104,A108,G4:G104)</f>
        <v>103.896</v>
      </c>
      <c r="C108" s="153">
        <f t="shared" si="3"/>
        <v>125.71415999999999</v>
      </c>
    </row>
    <row r="109" spans="1:8" x14ac:dyDescent="0.25">
      <c r="A109" t="s">
        <v>833</v>
      </c>
      <c r="B109" s="153">
        <f>+SUMIF(A5:A104,A109,G5:G104)</f>
        <v>2171.1430000000009</v>
      </c>
      <c r="C109" s="153">
        <f t="shared" si="3"/>
        <v>2627.0830300000011</v>
      </c>
    </row>
    <row r="110" spans="1:8" x14ac:dyDescent="0.25">
      <c r="A110" t="s">
        <v>805</v>
      </c>
      <c r="B110" s="153">
        <f>+SUMIF(A6:A105,A110,G6:G105)</f>
        <v>36.816000000000003</v>
      </c>
      <c r="C110" s="153">
        <f t="shared" si="3"/>
        <v>44.547360000000005</v>
      </c>
    </row>
    <row r="111" spans="1:8" x14ac:dyDescent="0.25">
      <c r="A111" t="s">
        <v>834</v>
      </c>
      <c r="B111" s="153">
        <f>+SUMIF(A7:A106,A111,G7:G106)</f>
        <v>901.56299999999999</v>
      </c>
      <c r="C111" s="153">
        <f t="shared" si="3"/>
        <v>1090.89123</v>
      </c>
    </row>
    <row r="112" spans="1:8" x14ac:dyDescent="0.25">
      <c r="A112" t="s">
        <v>835</v>
      </c>
      <c r="B112" s="153">
        <f>+SUMIF(A8:A107,A112,G8:G107)</f>
        <v>25.974</v>
      </c>
      <c r="C112" s="153">
        <f t="shared" si="3"/>
        <v>31.428539999999998</v>
      </c>
    </row>
    <row r="113" spans="1:3" x14ac:dyDescent="0.25">
      <c r="A113" t="s">
        <v>796</v>
      </c>
      <c r="B113" s="158">
        <f>+SUMIF(A9:A108,A113,G9:G108)</f>
        <v>326.93700000000001</v>
      </c>
      <c r="C113" s="158">
        <f t="shared" si="3"/>
        <v>395.59377000000001</v>
      </c>
    </row>
    <row r="114" spans="1:3" x14ac:dyDescent="0.25">
      <c r="B114" s="162">
        <f>SUM(B106:B113)</f>
        <v>5145.0100000000011</v>
      </c>
      <c r="C114" s="162">
        <f t="shared" si="3"/>
        <v>6225.4621000000016</v>
      </c>
    </row>
    <row r="115" spans="1:3" x14ac:dyDescent="0.25">
      <c r="B115" s="153"/>
      <c r="C115" s="153"/>
    </row>
    <row r="116" spans="1:3" x14ac:dyDescent="0.25">
      <c r="B116" s="153"/>
    </row>
  </sheetData>
  <pageMargins left="0.25" right="0.25" top="0.75" bottom="0.75" header="0.3" footer="0.3"/>
  <pageSetup paperSize="9" scale="8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>
    <tabColor rgb="FFFF0000"/>
  </sheetPr>
  <dimension ref="B1:K290"/>
  <sheetViews>
    <sheetView topLeftCell="A13" zoomScale="95" zoomScaleNormal="95" workbookViewId="0">
      <selection activeCell="I285" sqref="I285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27.5703125" style="3" customWidth="1"/>
    <col min="4" max="4" width="13.710937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304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308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88"/>
      <c r="E25" s="80"/>
    </row>
    <row r="26" spans="3:7" x14ac:dyDescent="0.2">
      <c r="C26" s="81"/>
      <c r="D26" s="88"/>
      <c r="E26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hidden="1" outlineLevel="1" x14ac:dyDescent="0.2">
      <c r="B36" s="3" t="s">
        <v>427</v>
      </c>
      <c r="C36" s="24">
        <v>44223</v>
      </c>
      <c r="D36" s="3" t="s">
        <v>369</v>
      </c>
      <c r="E36" s="3">
        <v>430000002</v>
      </c>
      <c r="F36" s="3" t="s">
        <v>370</v>
      </c>
      <c r="G36" s="38">
        <v>6692</v>
      </c>
    </row>
    <row r="37" spans="2:11" hidden="1" outlineLevel="1" x14ac:dyDescent="0.2">
      <c r="B37" s="3" t="s">
        <v>427</v>
      </c>
      <c r="C37" s="24">
        <v>44257</v>
      </c>
      <c r="D37" s="3" t="s">
        <v>405</v>
      </c>
      <c r="E37" s="3">
        <v>430000002</v>
      </c>
      <c r="F37" s="3" t="s">
        <v>370</v>
      </c>
      <c r="G37" s="38">
        <v>5110</v>
      </c>
    </row>
    <row r="38" spans="2:11" s="9" customFormat="1" hidden="1" outlineLevel="1" x14ac:dyDescent="0.2">
      <c r="B38" s="3"/>
      <c r="C38" s="14"/>
      <c r="D38" s="3"/>
      <c r="E38" s="3"/>
      <c r="F38" s="3"/>
      <c r="G38" s="15"/>
      <c r="H38" s="3"/>
      <c r="I38" s="3"/>
      <c r="J38" s="3"/>
      <c r="K38" s="3"/>
    </row>
    <row r="39" spans="2:11" ht="12.75" collapsed="1" thickBot="1" x14ac:dyDescent="0.25">
      <c r="C39" s="16"/>
      <c r="D39" s="16"/>
      <c r="E39" s="16"/>
      <c r="F39" s="16"/>
      <c r="G39" s="17">
        <f>SUM(G36:G38)</f>
        <v>11802</v>
      </c>
    </row>
    <row r="40" spans="2:11" ht="12.75" thickTop="1" x14ac:dyDescent="0.2"/>
    <row r="42" spans="2:11" x14ac:dyDescent="0.2">
      <c r="C42" s="8" t="s">
        <v>13</v>
      </c>
    </row>
    <row r="43" spans="2:11" x14ac:dyDescent="0.2">
      <c r="C43" s="41"/>
      <c r="D43" s="42"/>
      <c r="E43" s="42"/>
      <c r="F43" s="42"/>
      <c r="G43" s="42"/>
    </row>
    <row r="44" spans="2:11" x14ac:dyDescent="0.2">
      <c r="B44" s="12" t="s">
        <v>1035</v>
      </c>
      <c r="C44" s="23" t="s">
        <v>9</v>
      </c>
      <c r="D44" s="23" t="s">
        <v>14</v>
      </c>
      <c r="E44" s="23" t="s">
        <v>15</v>
      </c>
      <c r="F44" s="23" t="s">
        <v>16</v>
      </c>
      <c r="G44" s="23" t="s">
        <v>17</v>
      </c>
    </row>
    <row r="45" spans="2:11" outlineLevel="1" x14ac:dyDescent="0.2">
      <c r="C45" s="14"/>
      <c r="G45" s="15"/>
    </row>
    <row r="46" spans="2:11" outlineLevel="1" x14ac:dyDescent="0.2">
      <c r="C46" s="14"/>
      <c r="G46" s="15"/>
    </row>
    <row r="47" spans="2:11" ht="12.75" thickBot="1" x14ac:dyDescent="0.25">
      <c r="C47" s="16"/>
      <c r="D47" s="16"/>
      <c r="E47" s="16"/>
      <c r="F47" s="16"/>
      <c r="G47" s="17">
        <f>+SUM(G45:G46)</f>
        <v>0</v>
      </c>
    </row>
    <row r="48" spans="2:11" ht="12.75" thickTop="1" x14ac:dyDescent="0.2"/>
    <row r="50" spans="2:7" x14ac:dyDescent="0.2">
      <c r="C50" s="8" t="s">
        <v>24</v>
      </c>
    </row>
    <row r="52" spans="2:7" x14ac:dyDescent="0.2">
      <c r="B52" s="12" t="s">
        <v>1035</v>
      </c>
      <c r="C52" s="12" t="s">
        <v>25</v>
      </c>
      <c r="D52" s="12" t="s">
        <v>26</v>
      </c>
      <c r="E52" s="12" t="s">
        <v>27</v>
      </c>
      <c r="F52" s="12" t="s">
        <v>28</v>
      </c>
      <c r="G52" s="13" t="s">
        <v>29</v>
      </c>
    </row>
    <row r="53" spans="2:7" hidden="1" outlineLevel="1" x14ac:dyDescent="0.2">
      <c r="B53" s="19" t="s">
        <v>427</v>
      </c>
      <c r="C53" s="3" t="s">
        <v>179</v>
      </c>
      <c r="D53" s="3" t="s">
        <v>54</v>
      </c>
      <c r="E53" s="14">
        <v>44208</v>
      </c>
      <c r="F53" s="3" t="s">
        <v>33</v>
      </c>
      <c r="G53" s="9">
        <v>0</v>
      </c>
    </row>
    <row r="54" spans="2:7" hidden="1" outlineLevel="1" x14ac:dyDescent="0.2">
      <c r="B54" s="19" t="s">
        <v>427</v>
      </c>
      <c r="C54" s="3" t="s">
        <v>179</v>
      </c>
      <c r="D54" s="3" t="s">
        <v>54</v>
      </c>
      <c r="E54" s="14">
        <v>44208</v>
      </c>
      <c r="F54" s="3" t="s">
        <v>33</v>
      </c>
      <c r="G54" s="9">
        <v>0</v>
      </c>
    </row>
    <row r="55" spans="2:7" hidden="1" outlineLevel="1" x14ac:dyDescent="0.2">
      <c r="B55" s="19" t="s">
        <v>427</v>
      </c>
      <c r="C55" s="3" t="s">
        <v>179</v>
      </c>
      <c r="D55" s="3" t="s">
        <v>54</v>
      </c>
      <c r="E55" s="14">
        <v>44209</v>
      </c>
      <c r="F55" s="3" t="s">
        <v>33</v>
      </c>
      <c r="G55" s="9">
        <v>0</v>
      </c>
    </row>
    <row r="56" spans="2:7" hidden="1" outlineLevel="1" x14ac:dyDescent="0.2">
      <c r="B56" s="19" t="s">
        <v>427</v>
      </c>
      <c r="C56" s="3" t="s">
        <v>179</v>
      </c>
      <c r="D56" s="3" t="s">
        <v>54</v>
      </c>
      <c r="E56" s="14">
        <v>44209</v>
      </c>
      <c r="F56" s="3" t="s">
        <v>33</v>
      </c>
      <c r="G56" s="9">
        <v>0</v>
      </c>
    </row>
    <row r="57" spans="2:7" hidden="1" outlineLevel="1" x14ac:dyDescent="0.2">
      <c r="B57" s="19" t="s">
        <v>427</v>
      </c>
      <c r="C57" s="3" t="s">
        <v>179</v>
      </c>
      <c r="D57" s="3" t="s">
        <v>54</v>
      </c>
      <c r="E57" s="14">
        <v>44210</v>
      </c>
      <c r="F57" s="3" t="s">
        <v>33</v>
      </c>
      <c r="G57" s="9">
        <v>0</v>
      </c>
    </row>
    <row r="58" spans="2:7" hidden="1" outlineLevel="1" x14ac:dyDescent="0.2">
      <c r="B58" s="19" t="s">
        <v>427</v>
      </c>
      <c r="C58" s="3" t="s">
        <v>179</v>
      </c>
      <c r="D58" s="3" t="s">
        <v>54</v>
      </c>
      <c r="E58" s="14">
        <v>44210</v>
      </c>
      <c r="F58" s="3" t="s">
        <v>33</v>
      </c>
      <c r="G58" s="9">
        <v>0</v>
      </c>
    </row>
    <row r="59" spans="2:7" hidden="1" outlineLevel="1" x14ac:dyDescent="0.2">
      <c r="B59" s="19" t="s">
        <v>427</v>
      </c>
      <c r="C59" s="3" t="s">
        <v>179</v>
      </c>
      <c r="D59" s="3" t="s">
        <v>54</v>
      </c>
      <c r="E59" s="14">
        <v>44211</v>
      </c>
      <c r="F59" s="3" t="s">
        <v>33</v>
      </c>
      <c r="G59" s="9">
        <v>39</v>
      </c>
    </row>
    <row r="60" spans="2:7" hidden="1" outlineLevel="1" x14ac:dyDescent="0.2">
      <c r="B60" s="19" t="s">
        <v>427</v>
      </c>
      <c r="C60" s="3" t="s">
        <v>179</v>
      </c>
      <c r="D60" s="3" t="s">
        <v>54</v>
      </c>
      <c r="E60" s="14">
        <v>44211</v>
      </c>
      <c r="F60" s="3" t="s">
        <v>33</v>
      </c>
      <c r="G60" s="9">
        <v>13</v>
      </c>
    </row>
    <row r="61" spans="2:7" hidden="1" outlineLevel="1" x14ac:dyDescent="0.2">
      <c r="B61" s="19" t="s">
        <v>427</v>
      </c>
      <c r="C61" s="3" t="s">
        <v>179</v>
      </c>
      <c r="D61" s="3" t="s">
        <v>54</v>
      </c>
      <c r="E61" s="14">
        <v>44214</v>
      </c>
      <c r="F61" s="3" t="s">
        <v>33</v>
      </c>
      <c r="G61" s="9">
        <v>39</v>
      </c>
    </row>
    <row r="62" spans="2:7" hidden="1" outlineLevel="1" x14ac:dyDescent="0.2">
      <c r="B62" s="19" t="s">
        <v>427</v>
      </c>
      <c r="C62" s="3" t="s">
        <v>179</v>
      </c>
      <c r="D62" s="3" t="s">
        <v>54</v>
      </c>
      <c r="E62" s="14">
        <v>44214</v>
      </c>
      <c r="F62" s="3" t="s">
        <v>33</v>
      </c>
      <c r="G62" s="9">
        <v>13</v>
      </c>
    </row>
    <row r="63" spans="2:7" hidden="1" outlineLevel="1" x14ac:dyDescent="0.2">
      <c r="B63" s="19" t="s">
        <v>427</v>
      </c>
      <c r="C63" s="3" t="s">
        <v>179</v>
      </c>
      <c r="D63" s="3" t="s">
        <v>54</v>
      </c>
      <c r="E63" s="14">
        <v>44215</v>
      </c>
      <c r="F63" s="3" t="s">
        <v>33</v>
      </c>
      <c r="G63" s="9">
        <v>39</v>
      </c>
    </row>
    <row r="64" spans="2:7" hidden="1" outlineLevel="1" x14ac:dyDescent="0.2">
      <c r="B64" s="19" t="s">
        <v>427</v>
      </c>
      <c r="C64" s="3" t="s">
        <v>179</v>
      </c>
      <c r="D64" s="3" t="s">
        <v>54</v>
      </c>
      <c r="E64" s="14">
        <v>44215</v>
      </c>
      <c r="F64" s="3" t="s">
        <v>33</v>
      </c>
      <c r="G64" s="9">
        <v>13</v>
      </c>
    </row>
    <row r="65" spans="2:7" hidden="1" outlineLevel="1" x14ac:dyDescent="0.2">
      <c r="B65" s="19" t="s">
        <v>427</v>
      </c>
      <c r="C65" s="3" t="s">
        <v>179</v>
      </c>
      <c r="D65" s="3" t="s">
        <v>54</v>
      </c>
      <c r="E65" s="14">
        <v>44216</v>
      </c>
      <c r="F65" s="3" t="s">
        <v>33</v>
      </c>
      <c r="G65" s="9">
        <v>39</v>
      </c>
    </row>
    <row r="66" spans="2:7" hidden="1" outlineLevel="1" x14ac:dyDescent="0.2">
      <c r="B66" s="19" t="s">
        <v>427</v>
      </c>
      <c r="C66" s="3" t="s">
        <v>179</v>
      </c>
      <c r="D66" s="3" t="s">
        <v>54</v>
      </c>
      <c r="E66" s="14">
        <v>44216</v>
      </c>
      <c r="F66" s="3" t="s">
        <v>33</v>
      </c>
      <c r="G66" s="9">
        <v>13</v>
      </c>
    </row>
    <row r="67" spans="2:7" hidden="1" outlineLevel="1" x14ac:dyDescent="0.2">
      <c r="B67" s="19" t="s">
        <v>427</v>
      </c>
      <c r="C67" s="3" t="s">
        <v>179</v>
      </c>
      <c r="D67" s="3" t="s">
        <v>54</v>
      </c>
      <c r="E67" s="14">
        <v>44217</v>
      </c>
      <c r="F67" s="3" t="s">
        <v>33</v>
      </c>
      <c r="G67" s="9">
        <v>39</v>
      </c>
    </row>
    <row r="68" spans="2:7" hidden="1" outlineLevel="1" x14ac:dyDescent="0.2">
      <c r="B68" s="19" t="s">
        <v>427</v>
      </c>
      <c r="C68" s="3" t="s">
        <v>179</v>
      </c>
      <c r="D68" s="3" t="s">
        <v>54</v>
      </c>
      <c r="E68" s="14">
        <v>44217</v>
      </c>
      <c r="F68" s="3" t="s">
        <v>33</v>
      </c>
      <c r="G68" s="9">
        <v>13</v>
      </c>
    </row>
    <row r="69" spans="2:7" hidden="1" outlineLevel="1" x14ac:dyDescent="0.2">
      <c r="B69" s="19" t="s">
        <v>427</v>
      </c>
      <c r="C69" s="3" t="s">
        <v>179</v>
      </c>
      <c r="D69" s="3" t="s">
        <v>54</v>
      </c>
      <c r="E69" s="14">
        <v>44218</v>
      </c>
      <c r="F69" s="3" t="s">
        <v>33</v>
      </c>
      <c r="G69" s="9">
        <v>39</v>
      </c>
    </row>
    <row r="70" spans="2:7" hidden="1" outlineLevel="1" x14ac:dyDescent="0.2">
      <c r="B70" s="19" t="s">
        <v>427</v>
      </c>
      <c r="C70" s="3" t="s">
        <v>179</v>
      </c>
      <c r="D70" s="3" t="s">
        <v>54</v>
      </c>
      <c r="E70" s="14">
        <v>44218</v>
      </c>
      <c r="F70" s="3" t="s">
        <v>33</v>
      </c>
      <c r="G70" s="9">
        <v>13</v>
      </c>
    </row>
    <row r="71" spans="2:7" hidden="1" outlineLevel="1" x14ac:dyDescent="0.2">
      <c r="B71" s="19" t="s">
        <v>427</v>
      </c>
      <c r="C71" s="3" t="s">
        <v>179</v>
      </c>
      <c r="D71" s="3" t="s">
        <v>54</v>
      </c>
      <c r="E71" s="14">
        <v>44221</v>
      </c>
      <c r="F71" s="3" t="s">
        <v>33</v>
      </c>
      <c r="G71" s="9">
        <v>39</v>
      </c>
    </row>
    <row r="72" spans="2:7" hidden="1" outlineLevel="1" x14ac:dyDescent="0.2">
      <c r="B72" s="19" t="s">
        <v>427</v>
      </c>
      <c r="C72" s="3" t="s">
        <v>179</v>
      </c>
      <c r="D72" s="3" t="s">
        <v>54</v>
      </c>
      <c r="E72" s="14">
        <v>44221</v>
      </c>
      <c r="F72" s="3" t="s">
        <v>33</v>
      </c>
      <c r="G72" s="9">
        <v>13</v>
      </c>
    </row>
    <row r="73" spans="2:7" hidden="1" outlineLevel="1" x14ac:dyDescent="0.2">
      <c r="B73" s="19" t="s">
        <v>427</v>
      </c>
      <c r="C73" s="3" t="s">
        <v>179</v>
      </c>
      <c r="D73" s="3" t="s">
        <v>54</v>
      </c>
      <c r="E73" s="14">
        <v>44222</v>
      </c>
      <c r="F73" s="3" t="s">
        <v>33</v>
      </c>
      <c r="G73" s="9">
        <v>39</v>
      </c>
    </row>
    <row r="74" spans="2:7" hidden="1" outlineLevel="1" x14ac:dyDescent="0.2">
      <c r="B74" s="19" t="s">
        <v>427</v>
      </c>
      <c r="C74" s="3" t="s">
        <v>179</v>
      </c>
      <c r="D74" s="3" t="s">
        <v>54</v>
      </c>
      <c r="E74" s="14">
        <v>44222</v>
      </c>
      <c r="F74" s="3" t="s">
        <v>33</v>
      </c>
      <c r="G74" s="9">
        <v>13</v>
      </c>
    </row>
    <row r="75" spans="2:7" hidden="1" outlineLevel="1" x14ac:dyDescent="0.2">
      <c r="B75" s="19" t="s">
        <v>427</v>
      </c>
      <c r="C75" s="3" t="s">
        <v>179</v>
      </c>
      <c r="D75" s="3" t="s">
        <v>54</v>
      </c>
      <c r="E75" s="14">
        <v>44223</v>
      </c>
      <c r="F75" s="3" t="s">
        <v>33</v>
      </c>
      <c r="G75" s="9">
        <v>39</v>
      </c>
    </row>
    <row r="76" spans="2:7" hidden="1" outlineLevel="1" x14ac:dyDescent="0.2">
      <c r="B76" s="19" t="s">
        <v>427</v>
      </c>
      <c r="C76" s="3" t="s">
        <v>179</v>
      </c>
      <c r="D76" s="3" t="s">
        <v>54</v>
      </c>
      <c r="E76" s="14">
        <v>44223</v>
      </c>
      <c r="F76" s="3" t="s">
        <v>33</v>
      </c>
      <c r="G76" s="9">
        <v>13</v>
      </c>
    </row>
    <row r="77" spans="2:7" hidden="1" outlineLevel="1" x14ac:dyDescent="0.2">
      <c r="B77" s="19" t="s">
        <v>427</v>
      </c>
      <c r="C77" s="3" t="s">
        <v>179</v>
      </c>
      <c r="D77" s="3" t="s">
        <v>54</v>
      </c>
      <c r="E77" s="14">
        <v>44224</v>
      </c>
      <c r="F77" s="3" t="s">
        <v>33</v>
      </c>
      <c r="G77" s="9">
        <v>39</v>
      </c>
    </row>
    <row r="78" spans="2:7" hidden="1" outlineLevel="1" x14ac:dyDescent="0.2">
      <c r="B78" s="19" t="s">
        <v>427</v>
      </c>
      <c r="C78" s="3" t="s">
        <v>179</v>
      </c>
      <c r="D78" s="3" t="s">
        <v>54</v>
      </c>
      <c r="E78" s="14">
        <v>44224</v>
      </c>
      <c r="F78" s="3" t="s">
        <v>33</v>
      </c>
      <c r="G78" s="9">
        <v>13</v>
      </c>
    </row>
    <row r="79" spans="2:7" hidden="1" outlineLevel="1" x14ac:dyDescent="0.2">
      <c r="B79" s="19" t="s">
        <v>427</v>
      </c>
      <c r="C79" s="3" t="s">
        <v>179</v>
      </c>
      <c r="D79" s="3" t="s">
        <v>54</v>
      </c>
      <c r="E79" s="14">
        <v>44225</v>
      </c>
      <c r="F79" s="3" t="s">
        <v>33</v>
      </c>
      <c r="G79" s="9">
        <v>39</v>
      </c>
    </row>
    <row r="80" spans="2:7" hidden="1" outlineLevel="1" x14ac:dyDescent="0.2">
      <c r="B80" s="19" t="s">
        <v>427</v>
      </c>
      <c r="C80" s="3" t="s">
        <v>179</v>
      </c>
      <c r="D80" s="3" t="s">
        <v>54</v>
      </c>
      <c r="E80" s="14">
        <v>44225</v>
      </c>
      <c r="F80" s="3" t="s">
        <v>33</v>
      </c>
      <c r="G80" s="9">
        <v>13</v>
      </c>
    </row>
    <row r="81" spans="2:7" hidden="1" outlineLevel="1" x14ac:dyDescent="0.2">
      <c r="B81" s="19" t="s">
        <v>427</v>
      </c>
      <c r="C81" s="3" t="s">
        <v>179</v>
      </c>
      <c r="D81" s="3" t="s">
        <v>54</v>
      </c>
      <c r="E81" s="14">
        <v>44228</v>
      </c>
      <c r="F81" s="3" t="s">
        <v>33</v>
      </c>
      <c r="G81" s="9">
        <v>39</v>
      </c>
    </row>
    <row r="82" spans="2:7" hidden="1" outlineLevel="1" x14ac:dyDescent="0.2">
      <c r="B82" s="19" t="s">
        <v>427</v>
      </c>
      <c r="C82" s="3" t="s">
        <v>179</v>
      </c>
      <c r="D82" s="3" t="s">
        <v>54</v>
      </c>
      <c r="E82" s="14">
        <v>44228</v>
      </c>
      <c r="F82" s="3" t="s">
        <v>33</v>
      </c>
      <c r="G82" s="9">
        <v>13</v>
      </c>
    </row>
    <row r="83" spans="2:7" hidden="1" outlineLevel="1" x14ac:dyDescent="0.2">
      <c r="B83" s="19" t="s">
        <v>427</v>
      </c>
      <c r="C83" s="3" t="s">
        <v>179</v>
      </c>
      <c r="D83" s="3" t="s">
        <v>54</v>
      </c>
      <c r="E83" s="14">
        <v>44229</v>
      </c>
      <c r="F83" s="3" t="s">
        <v>33</v>
      </c>
      <c r="G83" s="9">
        <v>39</v>
      </c>
    </row>
    <row r="84" spans="2:7" hidden="1" outlineLevel="1" x14ac:dyDescent="0.2">
      <c r="B84" s="19" t="s">
        <v>427</v>
      </c>
      <c r="C84" s="3" t="s">
        <v>179</v>
      </c>
      <c r="D84" s="3" t="s">
        <v>54</v>
      </c>
      <c r="E84" s="14">
        <v>44229</v>
      </c>
      <c r="F84" s="3" t="s">
        <v>33</v>
      </c>
      <c r="G84" s="9">
        <v>13</v>
      </c>
    </row>
    <row r="85" spans="2:7" hidden="1" outlineLevel="1" x14ac:dyDescent="0.2">
      <c r="B85" s="19" t="s">
        <v>427</v>
      </c>
      <c r="C85" s="3" t="s">
        <v>179</v>
      </c>
      <c r="D85" s="3" t="s">
        <v>54</v>
      </c>
      <c r="E85" s="14">
        <v>44230</v>
      </c>
      <c r="F85" s="3" t="s">
        <v>33</v>
      </c>
      <c r="G85" s="9">
        <v>39</v>
      </c>
    </row>
    <row r="86" spans="2:7" hidden="1" outlineLevel="1" x14ac:dyDescent="0.2">
      <c r="B86" s="19" t="s">
        <v>427</v>
      </c>
      <c r="C86" s="3" t="s">
        <v>179</v>
      </c>
      <c r="D86" s="3" t="s">
        <v>54</v>
      </c>
      <c r="E86" s="14">
        <v>44230</v>
      </c>
      <c r="F86" s="3" t="s">
        <v>33</v>
      </c>
      <c r="G86" s="9">
        <v>13</v>
      </c>
    </row>
    <row r="87" spans="2:7" hidden="1" outlineLevel="1" x14ac:dyDescent="0.2">
      <c r="B87" s="19" t="s">
        <v>427</v>
      </c>
      <c r="C87" s="3" t="s">
        <v>179</v>
      </c>
      <c r="D87" s="3" t="s">
        <v>54</v>
      </c>
      <c r="E87" s="14">
        <v>44231</v>
      </c>
      <c r="F87" s="3" t="s">
        <v>33</v>
      </c>
      <c r="G87" s="9">
        <v>39</v>
      </c>
    </row>
    <row r="88" spans="2:7" hidden="1" outlineLevel="1" x14ac:dyDescent="0.2">
      <c r="B88" s="19" t="s">
        <v>427</v>
      </c>
      <c r="C88" s="3" t="s">
        <v>179</v>
      </c>
      <c r="D88" s="3" t="s">
        <v>54</v>
      </c>
      <c r="E88" s="14">
        <v>44231</v>
      </c>
      <c r="F88" s="3" t="s">
        <v>33</v>
      </c>
      <c r="G88" s="9">
        <v>13</v>
      </c>
    </row>
    <row r="89" spans="2:7" hidden="1" outlineLevel="1" x14ac:dyDescent="0.2">
      <c r="B89" s="19" t="s">
        <v>427</v>
      </c>
      <c r="C89" s="3" t="s">
        <v>179</v>
      </c>
      <c r="D89" s="3" t="s">
        <v>54</v>
      </c>
      <c r="E89" s="14">
        <v>44232</v>
      </c>
      <c r="F89" s="3" t="s">
        <v>33</v>
      </c>
      <c r="G89" s="9">
        <v>39</v>
      </c>
    </row>
    <row r="90" spans="2:7" hidden="1" outlineLevel="1" x14ac:dyDescent="0.2">
      <c r="B90" s="19" t="s">
        <v>427</v>
      </c>
      <c r="C90" s="3" t="s">
        <v>179</v>
      </c>
      <c r="D90" s="3" t="s">
        <v>54</v>
      </c>
      <c r="E90" s="14">
        <v>44232</v>
      </c>
      <c r="F90" s="3" t="s">
        <v>33</v>
      </c>
      <c r="G90" s="9">
        <v>13</v>
      </c>
    </row>
    <row r="91" spans="2:7" hidden="1" outlineLevel="1" x14ac:dyDescent="0.2">
      <c r="B91" s="19" t="s">
        <v>427</v>
      </c>
      <c r="C91" s="3" t="s">
        <v>185</v>
      </c>
      <c r="D91" s="3" t="s">
        <v>54</v>
      </c>
      <c r="E91" s="14">
        <v>44208</v>
      </c>
      <c r="F91" s="3" t="s">
        <v>33</v>
      </c>
      <c r="G91" s="9">
        <v>39</v>
      </c>
    </row>
    <row r="92" spans="2:7" hidden="1" outlineLevel="1" x14ac:dyDescent="0.2">
      <c r="B92" s="19" t="s">
        <v>427</v>
      </c>
      <c r="C92" s="3" t="s">
        <v>185</v>
      </c>
      <c r="D92" s="3" t="s">
        <v>54</v>
      </c>
      <c r="E92" s="14">
        <v>44208</v>
      </c>
      <c r="F92" s="3" t="s">
        <v>33</v>
      </c>
      <c r="G92" s="9">
        <v>13</v>
      </c>
    </row>
    <row r="93" spans="2:7" hidden="1" outlineLevel="1" x14ac:dyDescent="0.2">
      <c r="B93" s="19" t="s">
        <v>427</v>
      </c>
      <c r="C93" s="3" t="s">
        <v>185</v>
      </c>
      <c r="D93" s="3" t="s">
        <v>54</v>
      </c>
      <c r="E93" s="14">
        <v>44209</v>
      </c>
      <c r="F93" s="3" t="s">
        <v>33</v>
      </c>
      <c r="G93" s="9">
        <v>39</v>
      </c>
    </row>
    <row r="94" spans="2:7" hidden="1" outlineLevel="1" x14ac:dyDescent="0.2">
      <c r="B94" s="19" t="s">
        <v>427</v>
      </c>
      <c r="C94" s="3" t="s">
        <v>185</v>
      </c>
      <c r="D94" s="3" t="s">
        <v>54</v>
      </c>
      <c r="E94" s="14">
        <v>44209</v>
      </c>
      <c r="F94" s="3" t="s">
        <v>33</v>
      </c>
      <c r="G94" s="9">
        <v>13</v>
      </c>
    </row>
    <row r="95" spans="2:7" hidden="1" outlineLevel="1" x14ac:dyDescent="0.2">
      <c r="B95" s="19" t="s">
        <v>427</v>
      </c>
      <c r="C95" s="3" t="s">
        <v>185</v>
      </c>
      <c r="D95" s="3" t="s">
        <v>54</v>
      </c>
      <c r="E95" s="14">
        <v>44210</v>
      </c>
      <c r="F95" s="3" t="s">
        <v>33</v>
      </c>
      <c r="G95" s="9">
        <v>39</v>
      </c>
    </row>
    <row r="96" spans="2:7" hidden="1" outlineLevel="1" x14ac:dyDescent="0.2">
      <c r="B96" s="19" t="s">
        <v>427</v>
      </c>
      <c r="C96" s="3" t="s">
        <v>185</v>
      </c>
      <c r="D96" s="3" t="s">
        <v>54</v>
      </c>
      <c r="E96" s="14">
        <v>44210</v>
      </c>
      <c r="F96" s="3" t="s">
        <v>33</v>
      </c>
      <c r="G96" s="9">
        <v>13</v>
      </c>
    </row>
    <row r="97" spans="2:7" hidden="1" outlineLevel="1" x14ac:dyDescent="0.2">
      <c r="B97" s="19" t="s">
        <v>427</v>
      </c>
      <c r="C97" s="3" t="s">
        <v>185</v>
      </c>
      <c r="D97" s="3" t="s">
        <v>54</v>
      </c>
      <c r="E97" s="14">
        <v>44211</v>
      </c>
      <c r="F97" s="3" t="s">
        <v>33</v>
      </c>
      <c r="G97" s="9">
        <v>39</v>
      </c>
    </row>
    <row r="98" spans="2:7" hidden="1" outlineLevel="1" x14ac:dyDescent="0.2">
      <c r="B98" s="19" t="s">
        <v>427</v>
      </c>
      <c r="C98" s="3" t="s">
        <v>185</v>
      </c>
      <c r="D98" s="3" t="s">
        <v>54</v>
      </c>
      <c r="E98" s="14">
        <v>44211</v>
      </c>
      <c r="F98" s="3" t="s">
        <v>33</v>
      </c>
      <c r="G98" s="9">
        <v>13</v>
      </c>
    </row>
    <row r="99" spans="2:7" hidden="1" outlineLevel="1" x14ac:dyDescent="0.2">
      <c r="B99" s="19" t="s">
        <v>427</v>
      </c>
      <c r="C99" s="3" t="s">
        <v>185</v>
      </c>
      <c r="D99" s="3" t="s">
        <v>54</v>
      </c>
      <c r="E99" s="14">
        <v>44214</v>
      </c>
      <c r="F99" s="3" t="s">
        <v>33</v>
      </c>
      <c r="G99" s="9">
        <v>39</v>
      </c>
    </row>
    <row r="100" spans="2:7" hidden="1" outlineLevel="1" x14ac:dyDescent="0.2">
      <c r="B100" s="19" t="s">
        <v>427</v>
      </c>
      <c r="C100" s="3" t="s">
        <v>185</v>
      </c>
      <c r="D100" s="3" t="s">
        <v>54</v>
      </c>
      <c r="E100" s="14">
        <v>44214</v>
      </c>
      <c r="F100" s="3" t="s">
        <v>33</v>
      </c>
      <c r="G100" s="9">
        <v>13</v>
      </c>
    </row>
    <row r="101" spans="2:7" hidden="1" outlineLevel="1" x14ac:dyDescent="0.2">
      <c r="B101" s="19" t="s">
        <v>427</v>
      </c>
      <c r="C101" s="3" t="s">
        <v>185</v>
      </c>
      <c r="D101" s="3" t="s">
        <v>54</v>
      </c>
      <c r="E101" s="14">
        <v>44215</v>
      </c>
      <c r="F101" s="3" t="s">
        <v>33</v>
      </c>
      <c r="G101" s="9">
        <v>39</v>
      </c>
    </row>
    <row r="102" spans="2:7" hidden="1" outlineLevel="1" x14ac:dyDescent="0.2">
      <c r="B102" s="19" t="s">
        <v>427</v>
      </c>
      <c r="C102" s="3" t="s">
        <v>185</v>
      </c>
      <c r="D102" s="3" t="s">
        <v>54</v>
      </c>
      <c r="E102" s="14">
        <v>44215</v>
      </c>
      <c r="F102" s="3" t="s">
        <v>33</v>
      </c>
      <c r="G102" s="9">
        <v>13</v>
      </c>
    </row>
    <row r="103" spans="2:7" hidden="1" outlineLevel="1" x14ac:dyDescent="0.2">
      <c r="B103" s="19" t="s">
        <v>427</v>
      </c>
      <c r="C103" s="3" t="s">
        <v>185</v>
      </c>
      <c r="D103" s="3" t="s">
        <v>54</v>
      </c>
      <c r="E103" s="14">
        <v>44216</v>
      </c>
      <c r="F103" s="3" t="s">
        <v>33</v>
      </c>
      <c r="G103" s="9">
        <v>39</v>
      </c>
    </row>
    <row r="104" spans="2:7" hidden="1" outlineLevel="1" x14ac:dyDescent="0.2">
      <c r="B104" s="19" t="s">
        <v>427</v>
      </c>
      <c r="C104" s="3" t="s">
        <v>185</v>
      </c>
      <c r="D104" s="3" t="s">
        <v>54</v>
      </c>
      <c r="E104" s="14">
        <v>44216</v>
      </c>
      <c r="F104" s="3" t="s">
        <v>33</v>
      </c>
      <c r="G104" s="9">
        <v>13</v>
      </c>
    </row>
    <row r="105" spans="2:7" hidden="1" outlineLevel="1" x14ac:dyDescent="0.2">
      <c r="B105" s="19" t="s">
        <v>427</v>
      </c>
      <c r="C105" s="3" t="s">
        <v>185</v>
      </c>
      <c r="D105" s="3" t="s">
        <v>54</v>
      </c>
      <c r="E105" s="14">
        <v>44217</v>
      </c>
      <c r="F105" s="3" t="s">
        <v>33</v>
      </c>
      <c r="G105" s="9">
        <v>39</v>
      </c>
    </row>
    <row r="106" spans="2:7" hidden="1" outlineLevel="1" x14ac:dyDescent="0.2">
      <c r="B106" s="19" t="s">
        <v>427</v>
      </c>
      <c r="C106" s="3" t="s">
        <v>185</v>
      </c>
      <c r="D106" s="3" t="s">
        <v>54</v>
      </c>
      <c r="E106" s="14">
        <v>44217</v>
      </c>
      <c r="F106" s="3" t="s">
        <v>33</v>
      </c>
      <c r="G106" s="9">
        <v>13</v>
      </c>
    </row>
    <row r="107" spans="2:7" hidden="1" outlineLevel="1" x14ac:dyDescent="0.2">
      <c r="B107" s="19" t="s">
        <v>427</v>
      </c>
      <c r="C107" s="3" t="s">
        <v>185</v>
      </c>
      <c r="D107" s="3" t="s">
        <v>54</v>
      </c>
      <c r="E107" s="14">
        <v>44218</v>
      </c>
      <c r="F107" s="3" t="s">
        <v>33</v>
      </c>
      <c r="G107" s="9">
        <v>39</v>
      </c>
    </row>
    <row r="108" spans="2:7" hidden="1" outlineLevel="1" x14ac:dyDescent="0.2">
      <c r="B108" s="19" t="s">
        <v>427</v>
      </c>
      <c r="C108" s="3" t="s">
        <v>185</v>
      </c>
      <c r="D108" s="3" t="s">
        <v>54</v>
      </c>
      <c r="E108" s="14">
        <v>44218</v>
      </c>
      <c r="F108" s="3" t="s">
        <v>33</v>
      </c>
      <c r="G108" s="9">
        <v>13</v>
      </c>
    </row>
    <row r="109" spans="2:7" hidden="1" outlineLevel="1" x14ac:dyDescent="0.2">
      <c r="B109" s="19" t="s">
        <v>427</v>
      </c>
      <c r="C109" s="3" t="s">
        <v>185</v>
      </c>
      <c r="D109" s="3" t="s">
        <v>54</v>
      </c>
      <c r="E109" s="14">
        <v>44221</v>
      </c>
      <c r="F109" s="3" t="s">
        <v>33</v>
      </c>
      <c r="G109" s="9">
        <v>39</v>
      </c>
    </row>
    <row r="110" spans="2:7" hidden="1" outlineLevel="1" x14ac:dyDescent="0.2">
      <c r="B110" s="19" t="s">
        <v>427</v>
      </c>
      <c r="C110" s="3" t="s">
        <v>185</v>
      </c>
      <c r="D110" s="3" t="s">
        <v>54</v>
      </c>
      <c r="E110" s="14">
        <v>44221</v>
      </c>
      <c r="F110" s="3" t="s">
        <v>33</v>
      </c>
      <c r="G110" s="9">
        <v>13</v>
      </c>
    </row>
    <row r="111" spans="2:7" hidden="1" outlineLevel="1" x14ac:dyDescent="0.2">
      <c r="B111" s="19" t="s">
        <v>427</v>
      </c>
      <c r="C111" s="3" t="s">
        <v>185</v>
      </c>
      <c r="D111" s="3" t="s">
        <v>54</v>
      </c>
      <c r="E111" s="14">
        <v>44222</v>
      </c>
      <c r="F111" s="3" t="s">
        <v>33</v>
      </c>
      <c r="G111" s="9">
        <v>39</v>
      </c>
    </row>
    <row r="112" spans="2:7" hidden="1" outlineLevel="1" x14ac:dyDescent="0.2">
      <c r="B112" s="19" t="s">
        <v>427</v>
      </c>
      <c r="C112" s="3" t="s">
        <v>185</v>
      </c>
      <c r="D112" s="3" t="s">
        <v>54</v>
      </c>
      <c r="E112" s="14">
        <v>44222</v>
      </c>
      <c r="F112" s="3" t="s">
        <v>33</v>
      </c>
      <c r="G112" s="9">
        <v>13</v>
      </c>
    </row>
    <row r="113" spans="2:7" hidden="1" outlineLevel="1" x14ac:dyDescent="0.2">
      <c r="B113" s="19" t="s">
        <v>427</v>
      </c>
      <c r="C113" s="3" t="s">
        <v>185</v>
      </c>
      <c r="D113" s="3" t="s">
        <v>54</v>
      </c>
      <c r="E113" s="14">
        <v>44223</v>
      </c>
      <c r="F113" s="3" t="s">
        <v>33</v>
      </c>
      <c r="G113" s="9">
        <v>39</v>
      </c>
    </row>
    <row r="114" spans="2:7" hidden="1" outlineLevel="1" x14ac:dyDescent="0.2">
      <c r="B114" s="19" t="s">
        <v>427</v>
      </c>
      <c r="C114" s="3" t="s">
        <v>185</v>
      </c>
      <c r="D114" s="3" t="s">
        <v>54</v>
      </c>
      <c r="E114" s="14">
        <v>44223</v>
      </c>
      <c r="F114" s="3" t="s">
        <v>33</v>
      </c>
      <c r="G114" s="9">
        <v>13</v>
      </c>
    </row>
    <row r="115" spans="2:7" hidden="1" outlineLevel="1" x14ac:dyDescent="0.2">
      <c r="B115" s="19" t="s">
        <v>427</v>
      </c>
      <c r="C115" s="3" t="s">
        <v>185</v>
      </c>
      <c r="D115" s="3" t="s">
        <v>54</v>
      </c>
      <c r="E115" s="14">
        <v>44224</v>
      </c>
      <c r="F115" s="3" t="s">
        <v>33</v>
      </c>
      <c r="G115" s="9">
        <v>39</v>
      </c>
    </row>
    <row r="116" spans="2:7" hidden="1" outlineLevel="1" x14ac:dyDescent="0.2">
      <c r="B116" s="19" t="s">
        <v>427</v>
      </c>
      <c r="C116" s="3" t="s">
        <v>185</v>
      </c>
      <c r="D116" s="3" t="s">
        <v>54</v>
      </c>
      <c r="E116" s="14">
        <v>44224</v>
      </c>
      <c r="F116" s="3" t="s">
        <v>33</v>
      </c>
      <c r="G116" s="9">
        <v>13</v>
      </c>
    </row>
    <row r="117" spans="2:7" hidden="1" outlineLevel="1" x14ac:dyDescent="0.2">
      <c r="B117" s="19" t="s">
        <v>427</v>
      </c>
      <c r="C117" s="3" t="s">
        <v>185</v>
      </c>
      <c r="D117" s="3" t="s">
        <v>54</v>
      </c>
      <c r="E117" s="14">
        <v>44225</v>
      </c>
      <c r="F117" s="3" t="s">
        <v>33</v>
      </c>
      <c r="G117" s="9">
        <v>39</v>
      </c>
    </row>
    <row r="118" spans="2:7" hidden="1" outlineLevel="1" x14ac:dyDescent="0.2">
      <c r="B118" s="19" t="s">
        <v>427</v>
      </c>
      <c r="C118" s="3" t="s">
        <v>185</v>
      </c>
      <c r="D118" s="3" t="s">
        <v>54</v>
      </c>
      <c r="E118" s="14">
        <v>44225</v>
      </c>
      <c r="F118" s="3" t="s">
        <v>33</v>
      </c>
      <c r="G118" s="9">
        <v>13</v>
      </c>
    </row>
    <row r="119" spans="2:7" hidden="1" outlineLevel="1" x14ac:dyDescent="0.2">
      <c r="B119" s="19" t="s">
        <v>427</v>
      </c>
      <c r="C119" s="3" t="s">
        <v>185</v>
      </c>
      <c r="D119" s="3" t="s">
        <v>54</v>
      </c>
      <c r="E119" s="14">
        <v>44228</v>
      </c>
      <c r="F119" s="3" t="s">
        <v>33</v>
      </c>
      <c r="G119" s="9">
        <v>39</v>
      </c>
    </row>
    <row r="120" spans="2:7" hidden="1" outlineLevel="1" x14ac:dyDescent="0.2">
      <c r="B120" s="19" t="s">
        <v>427</v>
      </c>
      <c r="C120" s="3" t="s">
        <v>185</v>
      </c>
      <c r="D120" s="3" t="s">
        <v>54</v>
      </c>
      <c r="E120" s="14">
        <v>44228</v>
      </c>
      <c r="F120" s="3" t="s">
        <v>33</v>
      </c>
      <c r="G120" s="9">
        <v>13</v>
      </c>
    </row>
    <row r="121" spans="2:7" hidden="1" outlineLevel="1" x14ac:dyDescent="0.2">
      <c r="B121" s="19" t="s">
        <v>427</v>
      </c>
      <c r="C121" s="3" t="s">
        <v>185</v>
      </c>
      <c r="D121" s="3" t="s">
        <v>54</v>
      </c>
      <c r="E121" s="14">
        <v>44229</v>
      </c>
      <c r="F121" s="3" t="s">
        <v>33</v>
      </c>
      <c r="G121" s="9">
        <v>39</v>
      </c>
    </row>
    <row r="122" spans="2:7" hidden="1" outlineLevel="1" x14ac:dyDescent="0.2">
      <c r="B122" s="19" t="s">
        <v>427</v>
      </c>
      <c r="C122" s="3" t="s">
        <v>185</v>
      </c>
      <c r="D122" s="3" t="s">
        <v>54</v>
      </c>
      <c r="E122" s="14">
        <v>44229</v>
      </c>
      <c r="F122" s="3" t="s">
        <v>33</v>
      </c>
      <c r="G122" s="9">
        <v>13</v>
      </c>
    </row>
    <row r="123" spans="2:7" hidden="1" outlineLevel="1" x14ac:dyDescent="0.2">
      <c r="B123" s="19" t="s">
        <v>427</v>
      </c>
      <c r="C123" s="3" t="s">
        <v>185</v>
      </c>
      <c r="D123" s="3" t="s">
        <v>54</v>
      </c>
      <c r="E123" s="14">
        <v>44230</v>
      </c>
      <c r="F123" s="3" t="s">
        <v>33</v>
      </c>
      <c r="G123" s="9">
        <v>39</v>
      </c>
    </row>
    <row r="124" spans="2:7" hidden="1" outlineLevel="1" x14ac:dyDescent="0.2">
      <c r="B124" s="19" t="s">
        <v>427</v>
      </c>
      <c r="C124" s="3" t="s">
        <v>185</v>
      </c>
      <c r="D124" s="3" t="s">
        <v>54</v>
      </c>
      <c r="E124" s="14">
        <v>44230</v>
      </c>
      <c r="F124" s="3" t="s">
        <v>33</v>
      </c>
      <c r="G124" s="9">
        <v>13</v>
      </c>
    </row>
    <row r="125" spans="2:7" hidden="1" outlineLevel="1" x14ac:dyDescent="0.2">
      <c r="B125" s="19" t="s">
        <v>427</v>
      </c>
      <c r="C125" s="3" t="s">
        <v>185</v>
      </c>
      <c r="D125" s="3" t="s">
        <v>54</v>
      </c>
      <c r="E125" s="14">
        <v>44232</v>
      </c>
      <c r="F125" s="3" t="s">
        <v>33</v>
      </c>
      <c r="G125" s="9">
        <v>39</v>
      </c>
    </row>
    <row r="126" spans="2:7" hidden="1" outlineLevel="1" x14ac:dyDescent="0.2">
      <c r="B126" s="19" t="s">
        <v>427</v>
      </c>
      <c r="C126" s="3" t="s">
        <v>185</v>
      </c>
      <c r="D126" s="3" t="s">
        <v>54</v>
      </c>
      <c r="E126" s="14">
        <v>44232</v>
      </c>
      <c r="F126" s="3" t="s">
        <v>33</v>
      </c>
      <c r="G126" s="9">
        <v>13</v>
      </c>
    </row>
    <row r="127" spans="2:7" hidden="1" outlineLevel="1" x14ac:dyDescent="0.2">
      <c r="B127" s="19" t="s">
        <v>427</v>
      </c>
      <c r="C127" s="3" t="s">
        <v>504</v>
      </c>
      <c r="D127" s="3" t="s">
        <v>54</v>
      </c>
      <c r="E127" s="14">
        <v>44208</v>
      </c>
      <c r="F127" s="3" t="s">
        <v>33</v>
      </c>
      <c r="G127" s="9">
        <v>39</v>
      </c>
    </row>
    <row r="128" spans="2:7" hidden="1" outlineLevel="1" x14ac:dyDescent="0.2">
      <c r="B128" s="19" t="s">
        <v>427</v>
      </c>
      <c r="C128" s="3" t="s">
        <v>504</v>
      </c>
      <c r="D128" s="3" t="s">
        <v>54</v>
      </c>
      <c r="E128" s="14">
        <v>44208</v>
      </c>
      <c r="F128" s="3" t="s">
        <v>33</v>
      </c>
      <c r="G128" s="9">
        <v>13</v>
      </c>
    </row>
    <row r="129" spans="2:7" hidden="1" outlineLevel="1" x14ac:dyDescent="0.2">
      <c r="B129" s="19" t="s">
        <v>427</v>
      </c>
      <c r="C129" s="3" t="s">
        <v>504</v>
      </c>
      <c r="D129" s="3" t="s">
        <v>54</v>
      </c>
      <c r="E129" s="14">
        <v>44209</v>
      </c>
      <c r="F129" s="3" t="s">
        <v>33</v>
      </c>
      <c r="G129" s="9">
        <v>39</v>
      </c>
    </row>
    <row r="130" spans="2:7" hidden="1" outlineLevel="1" x14ac:dyDescent="0.2">
      <c r="B130" s="19" t="s">
        <v>427</v>
      </c>
      <c r="C130" s="3" t="s">
        <v>504</v>
      </c>
      <c r="D130" s="3" t="s">
        <v>54</v>
      </c>
      <c r="E130" s="14">
        <v>44209</v>
      </c>
      <c r="F130" s="3" t="s">
        <v>33</v>
      </c>
      <c r="G130" s="9">
        <v>13</v>
      </c>
    </row>
    <row r="131" spans="2:7" hidden="1" outlineLevel="1" x14ac:dyDescent="0.2">
      <c r="B131" s="19" t="s">
        <v>427</v>
      </c>
      <c r="C131" s="3" t="s">
        <v>504</v>
      </c>
      <c r="D131" s="3" t="s">
        <v>54</v>
      </c>
      <c r="E131" s="14">
        <v>44210</v>
      </c>
      <c r="F131" s="3" t="s">
        <v>33</v>
      </c>
      <c r="G131" s="9">
        <v>39</v>
      </c>
    </row>
    <row r="132" spans="2:7" hidden="1" outlineLevel="1" x14ac:dyDescent="0.2">
      <c r="B132" s="19" t="s">
        <v>427</v>
      </c>
      <c r="C132" s="3" t="s">
        <v>504</v>
      </c>
      <c r="D132" s="3" t="s">
        <v>54</v>
      </c>
      <c r="E132" s="14">
        <v>44210</v>
      </c>
      <c r="F132" s="3" t="s">
        <v>33</v>
      </c>
      <c r="G132" s="9">
        <v>13</v>
      </c>
    </row>
    <row r="133" spans="2:7" hidden="1" outlineLevel="1" x14ac:dyDescent="0.2">
      <c r="B133" s="19" t="s">
        <v>427</v>
      </c>
      <c r="C133" s="3" t="s">
        <v>504</v>
      </c>
      <c r="D133" s="3" t="s">
        <v>54</v>
      </c>
      <c r="E133" s="14">
        <v>44211</v>
      </c>
      <c r="F133" s="3" t="s">
        <v>33</v>
      </c>
      <c r="G133" s="9">
        <v>39</v>
      </c>
    </row>
    <row r="134" spans="2:7" hidden="1" outlineLevel="1" x14ac:dyDescent="0.2">
      <c r="B134" s="19" t="s">
        <v>427</v>
      </c>
      <c r="C134" s="3" t="s">
        <v>504</v>
      </c>
      <c r="D134" s="3" t="s">
        <v>54</v>
      </c>
      <c r="E134" s="14">
        <v>44211</v>
      </c>
      <c r="F134" s="3" t="s">
        <v>33</v>
      </c>
      <c r="G134" s="9">
        <v>13</v>
      </c>
    </row>
    <row r="135" spans="2:7" hidden="1" outlineLevel="1" x14ac:dyDescent="0.2">
      <c r="B135" s="19" t="s">
        <v>427</v>
      </c>
      <c r="C135" s="3" t="s">
        <v>504</v>
      </c>
      <c r="D135" s="3" t="s">
        <v>54</v>
      </c>
      <c r="E135" s="14">
        <v>44214</v>
      </c>
      <c r="F135" s="3" t="s">
        <v>33</v>
      </c>
      <c r="G135" s="9">
        <v>39</v>
      </c>
    </row>
    <row r="136" spans="2:7" hidden="1" outlineLevel="1" x14ac:dyDescent="0.2">
      <c r="B136" s="19" t="s">
        <v>427</v>
      </c>
      <c r="C136" s="3" t="s">
        <v>504</v>
      </c>
      <c r="D136" s="3" t="s">
        <v>54</v>
      </c>
      <c r="E136" s="14">
        <v>44214</v>
      </c>
      <c r="F136" s="3" t="s">
        <v>33</v>
      </c>
      <c r="G136" s="9">
        <v>13</v>
      </c>
    </row>
    <row r="137" spans="2:7" hidden="1" outlineLevel="1" x14ac:dyDescent="0.2">
      <c r="B137" s="19" t="s">
        <v>427</v>
      </c>
      <c r="C137" s="3" t="s">
        <v>504</v>
      </c>
      <c r="D137" s="3" t="s">
        <v>54</v>
      </c>
      <c r="E137" s="14">
        <v>44215</v>
      </c>
      <c r="F137" s="3" t="s">
        <v>33</v>
      </c>
      <c r="G137" s="9">
        <v>39</v>
      </c>
    </row>
    <row r="138" spans="2:7" hidden="1" outlineLevel="1" x14ac:dyDescent="0.2">
      <c r="B138" s="19" t="s">
        <v>427</v>
      </c>
      <c r="C138" s="3" t="s">
        <v>504</v>
      </c>
      <c r="D138" s="3" t="s">
        <v>54</v>
      </c>
      <c r="E138" s="14">
        <v>44215</v>
      </c>
      <c r="F138" s="3" t="s">
        <v>33</v>
      </c>
      <c r="G138" s="9">
        <v>13</v>
      </c>
    </row>
    <row r="139" spans="2:7" hidden="1" outlineLevel="1" x14ac:dyDescent="0.2">
      <c r="B139" s="19" t="s">
        <v>427</v>
      </c>
      <c r="C139" s="3" t="s">
        <v>504</v>
      </c>
      <c r="D139" s="3" t="s">
        <v>54</v>
      </c>
      <c r="E139" s="14">
        <v>44216</v>
      </c>
      <c r="F139" s="3" t="s">
        <v>33</v>
      </c>
      <c r="G139" s="9">
        <v>39</v>
      </c>
    </row>
    <row r="140" spans="2:7" hidden="1" outlineLevel="1" x14ac:dyDescent="0.2">
      <c r="B140" s="19" t="s">
        <v>427</v>
      </c>
      <c r="C140" s="3" t="s">
        <v>504</v>
      </c>
      <c r="D140" s="3" t="s">
        <v>54</v>
      </c>
      <c r="E140" s="14">
        <v>44216</v>
      </c>
      <c r="F140" s="3" t="s">
        <v>33</v>
      </c>
      <c r="G140" s="9">
        <v>13</v>
      </c>
    </row>
    <row r="141" spans="2:7" hidden="1" outlineLevel="1" x14ac:dyDescent="0.2">
      <c r="B141" s="19" t="s">
        <v>427</v>
      </c>
      <c r="C141" s="3" t="s">
        <v>504</v>
      </c>
      <c r="D141" s="3" t="s">
        <v>54</v>
      </c>
      <c r="E141" s="14">
        <v>44217</v>
      </c>
      <c r="F141" s="3" t="s">
        <v>33</v>
      </c>
      <c r="G141" s="9">
        <v>39</v>
      </c>
    </row>
    <row r="142" spans="2:7" hidden="1" outlineLevel="1" x14ac:dyDescent="0.2">
      <c r="B142" s="19" t="s">
        <v>427</v>
      </c>
      <c r="C142" s="3" t="s">
        <v>504</v>
      </c>
      <c r="D142" s="3" t="s">
        <v>54</v>
      </c>
      <c r="E142" s="14">
        <v>44217</v>
      </c>
      <c r="F142" s="3" t="s">
        <v>33</v>
      </c>
      <c r="G142" s="9">
        <v>13</v>
      </c>
    </row>
    <row r="143" spans="2:7" hidden="1" outlineLevel="1" x14ac:dyDescent="0.2">
      <c r="B143" s="19" t="s">
        <v>427</v>
      </c>
      <c r="C143" s="3" t="s">
        <v>504</v>
      </c>
      <c r="D143" s="3" t="s">
        <v>54</v>
      </c>
      <c r="E143" s="14">
        <v>44218</v>
      </c>
      <c r="F143" s="3" t="s">
        <v>33</v>
      </c>
      <c r="G143" s="9">
        <v>39</v>
      </c>
    </row>
    <row r="144" spans="2:7" hidden="1" outlineLevel="1" x14ac:dyDescent="0.2">
      <c r="B144" s="19" t="s">
        <v>427</v>
      </c>
      <c r="C144" s="3" t="s">
        <v>504</v>
      </c>
      <c r="D144" s="3" t="s">
        <v>54</v>
      </c>
      <c r="E144" s="14">
        <v>44218</v>
      </c>
      <c r="F144" s="3" t="s">
        <v>33</v>
      </c>
      <c r="G144" s="9">
        <v>13</v>
      </c>
    </row>
    <row r="145" spans="2:7" hidden="1" outlineLevel="1" x14ac:dyDescent="0.2">
      <c r="B145" s="19" t="s">
        <v>427</v>
      </c>
      <c r="C145" s="3" t="s">
        <v>504</v>
      </c>
      <c r="D145" s="3" t="s">
        <v>54</v>
      </c>
      <c r="E145" s="14">
        <v>44221</v>
      </c>
      <c r="F145" s="3" t="s">
        <v>33</v>
      </c>
      <c r="G145" s="9">
        <v>39</v>
      </c>
    </row>
    <row r="146" spans="2:7" hidden="1" outlineLevel="1" x14ac:dyDescent="0.2">
      <c r="B146" s="19" t="s">
        <v>427</v>
      </c>
      <c r="C146" s="3" t="s">
        <v>504</v>
      </c>
      <c r="D146" s="3" t="s">
        <v>54</v>
      </c>
      <c r="E146" s="14">
        <v>44221</v>
      </c>
      <c r="F146" s="3" t="s">
        <v>33</v>
      </c>
      <c r="G146" s="9">
        <v>13</v>
      </c>
    </row>
    <row r="147" spans="2:7" hidden="1" outlineLevel="1" x14ac:dyDescent="0.2">
      <c r="B147" s="19" t="s">
        <v>427</v>
      </c>
      <c r="C147" s="3" t="s">
        <v>504</v>
      </c>
      <c r="D147" s="3" t="s">
        <v>54</v>
      </c>
      <c r="E147" s="14">
        <v>44222</v>
      </c>
      <c r="F147" s="3" t="s">
        <v>33</v>
      </c>
      <c r="G147" s="9">
        <v>39</v>
      </c>
    </row>
    <row r="148" spans="2:7" hidden="1" outlineLevel="1" x14ac:dyDescent="0.2">
      <c r="B148" s="19" t="s">
        <v>427</v>
      </c>
      <c r="C148" s="3" t="s">
        <v>504</v>
      </c>
      <c r="D148" s="3" t="s">
        <v>54</v>
      </c>
      <c r="E148" s="14">
        <v>44222</v>
      </c>
      <c r="F148" s="3" t="s">
        <v>33</v>
      </c>
      <c r="G148" s="9">
        <v>13</v>
      </c>
    </row>
    <row r="149" spans="2:7" hidden="1" outlineLevel="1" x14ac:dyDescent="0.2">
      <c r="B149" s="19" t="s">
        <v>427</v>
      </c>
      <c r="C149" s="3" t="s">
        <v>504</v>
      </c>
      <c r="D149" s="3" t="s">
        <v>54</v>
      </c>
      <c r="E149" s="14">
        <v>44223</v>
      </c>
      <c r="F149" s="3" t="s">
        <v>33</v>
      </c>
      <c r="G149" s="9">
        <v>39</v>
      </c>
    </row>
    <row r="150" spans="2:7" hidden="1" outlineLevel="1" x14ac:dyDescent="0.2">
      <c r="B150" s="19" t="s">
        <v>427</v>
      </c>
      <c r="C150" s="3" t="s">
        <v>504</v>
      </c>
      <c r="D150" s="3" t="s">
        <v>54</v>
      </c>
      <c r="E150" s="14">
        <v>44223</v>
      </c>
      <c r="F150" s="3" t="s">
        <v>33</v>
      </c>
      <c r="G150" s="9">
        <v>13</v>
      </c>
    </row>
    <row r="151" spans="2:7" hidden="1" outlineLevel="1" x14ac:dyDescent="0.2">
      <c r="B151" s="19" t="s">
        <v>427</v>
      </c>
      <c r="C151" s="3" t="s">
        <v>504</v>
      </c>
      <c r="D151" s="3" t="s">
        <v>54</v>
      </c>
      <c r="E151" s="14">
        <v>44224</v>
      </c>
      <c r="F151" s="3" t="s">
        <v>33</v>
      </c>
      <c r="G151" s="9">
        <v>39</v>
      </c>
    </row>
    <row r="152" spans="2:7" hidden="1" outlineLevel="1" x14ac:dyDescent="0.2">
      <c r="B152" s="19" t="s">
        <v>427</v>
      </c>
      <c r="C152" s="3" t="s">
        <v>504</v>
      </c>
      <c r="D152" s="3" t="s">
        <v>54</v>
      </c>
      <c r="E152" s="14">
        <v>44224</v>
      </c>
      <c r="F152" s="3" t="s">
        <v>33</v>
      </c>
      <c r="G152" s="9">
        <v>13</v>
      </c>
    </row>
    <row r="153" spans="2:7" hidden="1" outlineLevel="1" x14ac:dyDescent="0.2">
      <c r="B153" s="19" t="s">
        <v>427</v>
      </c>
      <c r="C153" s="3" t="s">
        <v>504</v>
      </c>
      <c r="D153" s="3" t="s">
        <v>54</v>
      </c>
      <c r="E153" s="14">
        <v>44225</v>
      </c>
      <c r="F153" s="3" t="s">
        <v>33</v>
      </c>
      <c r="G153" s="9">
        <v>39</v>
      </c>
    </row>
    <row r="154" spans="2:7" hidden="1" outlineLevel="1" x14ac:dyDescent="0.2">
      <c r="B154" s="19" t="s">
        <v>427</v>
      </c>
      <c r="C154" s="3" t="s">
        <v>504</v>
      </c>
      <c r="D154" s="3" t="s">
        <v>54</v>
      </c>
      <c r="E154" s="14">
        <v>44225</v>
      </c>
      <c r="F154" s="3" t="s">
        <v>33</v>
      </c>
      <c r="G154" s="9">
        <v>13</v>
      </c>
    </row>
    <row r="155" spans="2:7" hidden="1" outlineLevel="1" x14ac:dyDescent="0.2">
      <c r="B155" s="19" t="s">
        <v>427</v>
      </c>
      <c r="C155" s="3" t="s">
        <v>514</v>
      </c>
      <c r="D155" s="3" t="s">
        <v>54</v>
      </c>
      <c r="E155" s="14">
        <v>44208</v>
      </c>
      <c r="F155" s="3" t="s">
        <v>33</v>
      </c>
      <c r="G155" s="9">
        <v>39</v>
      </c>
    </row>
    <row r="156" spans="2:7" hidden="1" outlineLevel="1" x14ac:dyDescent="0.2">
      <c r="B156" s="19" t="s">
        <v>427</v>
      </c>
      <c r="C156" s="3" t="s">
        <v>514</v>
      </c>
      <c r="D156" s="3" t="s">
        <v>54</v>
      </c>
      <c r="E156" s="14">
        <v>44208</v>
      </c>
      <c r="F156" s="3" t="s">
        <v>33</v>
      </c>
      <c r="G156" s="9">
        <v>13</v>
      </c>
    </row>
    <row r="157" spans="2:7" hidden="1" outlineLevel="1" x14ac:dyDescent="0.2">
      <c r="B157" s="19" t="s">
        <v>427</v>
      </c>
      <c r="C157" s="3" t="s">
        <v>514</v>
      </c>
      <c r="D157" s="3" t="s">
        <v>54</v>
      </c>
      <c r="E157" s="14">
        <v>44209</v>
      </c>
      <c r="F157" s="3" t="s">
        <v>33</v>
      </c>
      <c r="G157" s="9">
        <v>39</v>
      </c>
    </row>
    <row r="158" spans="2:7" hidden="1" outlineLevel="1" x14ac:dyDescent="0.2">
      <c r="B158" s="19" t="s">
        <v>427</v>
      </c>
      <c r="C158" s="3" t="s">
        <v>514</v>
      </c>
      <c r="D158" s="3" t="s">
        <v>54</v>
      </c>
      <c r="E158" s="14">
        <v>44209</v>
      </c>
      <c r="F158" s="3" t="s">
        <v>33</v>
      </c>
      <c r="G158" s="9">
        <v>13</v>
      </c>
    </row>
    <row r="159" spans="2:7" hidden="1" outlineLevel="1" x14ac:dyDescent="0.2">
      <c r="B159" s="19" t="s">
        <v>427</v>
      </c>
      <c r="C159" s="3" t="s">
        <v>514</v>
      </c>
      <c r="D159" s="3" t="s">
        <v>54</v>
      </c>
      <c r="E159" s="14">
        <v>44210</v>
      </c>
      <c r="F159" s="3" t="s">
        <v>33</v>
      </c>
      <c r="G159" s="9">
        <v>39</v>
      </c>
    </row>
    <row r="160" spans="2:7" hidden="1" outlineLevel="1" x14ac:dyDescent="0.2">
      <c r="B160" s="19" t="s">
        <v>427</v>
      </c>
      <c r="C160" s="3" t="s">
        <v>514</v>
      </c>
      <c r="D160" s="3" t="s">
        <v>54</v>
      </c>
      <c r="E160" s="14">
        <v>44210</v>
      </c>
      <c r="F160" s="3" t="s">
        <v>33</v>
      </c>
      <c r="G160" s="9">
        <v>13</v>
      </c>
    </row>
    <row r="161" spans="2:7" hidden="1" outlineLevel="1" x14ac:dyDescent="0.2">
      <c r="B161" s="19" t="s">
        <v>427</v>
      </c>
      <c r="C161" s="3" t="s">
        <v>514</v>
      </c>
      <c r="D161" s="3" t="s">
        <v>54</v>
      </c>
      <c r="E161" s="14">
        <v>44211</v>
      </c>
      <c r="F161" s="3" t="s">
        <v>33</v>
      </c>
      <c r="G161" s="9">
        <v>39</v>
      </c>
    </row>
    <row r="162" spans="2:7" hidden="1" outlineLevel="1" x14ac:dyDescent="0.2">
      <c r="B162" s="19" t="s">
        <v>427</v>
      </c>
      <c r="C162" s="3" t="s">
        <v>514</v>
      </c>
      <c r="D162" s="3" t="s">
        <v>54</v>
      </c>
      <c r="E162" s="14">
        <v>44211</v>
      </c>
      <c r="F162" s="3" t="s">
        <v>33</v>
      </c>
      <c r="G162" s="9">
        <v>13</v>
      </c>
    </row>
    <row r="163" spans="2:7" hidden="1" outlineLevel="1" x14ac:dyDescent="0.2">
      <c r="B163" s="19" t="s">
        <v>427</v>
      </c>
      <c r="C163" s="3" t="s">
        <v>514</v>
      </c>
      <c r="D163" s="3" t="s">
        <v>54</v>
      </c>
      <c r="E163" s="14">
        <v>44214</v>
      </c>
      <c r="F163" s="3" t="s">
        <v>33</v>
      </c>
      <c r="G163" s="9">
        <v>39</v>
      </c>
    </row>
    <row r="164" spans="2:7" hidden="1" outlineLevel="1" x14ac:dyDescent="0.2">
      <c r="B164" s="19" t="s">
        <v>427</v>
      </c>
      <c r="C164" s="3" t="s">
        <v>514</v>
      </c>
      <c r="D164" s="3" t="s">
        <v>54</v>
      </c>
      <c r="E164" s="14">
        <v>44214</v>
      </c>
      <c r="F164" s="3" t="s">
        <v>33</v>
      </c>
      <c r="G164" s="9">
        <v>13</v>
      </c>
    </row>
    <row r="165" spans="2:7" hidden="1" outlineLevel="1" x14ac:dyDescent="0.2">
      <c r="B165" s="19" t="s">
        <v>427</v>
      </c>
      <c r="C165" s="3" t="s">
        <v>514</v>
      </c>
      <c r="D165" s="3" t="s">
        <v>54</v>
      </c>
      <c r="E165" s="14">
        <v>44215</v>
      </c>
      <c r="F165" s="3" t="s">
        <v>33</v>
      </c>
      <c r="G165" s="9">
        <v>39</v>
      </c>
    </row>
    <row r="166" spans="2:7" hidden="1" outlineLevel="1" x14ac:dyDescent="0.2">
      <c r="B166" s="19" t="s">
        <v>427</v>
      </c>
      <c r="C166" s="3" t="s">
        <v>514</v>
      </c>
      <c r="D166" s="3" t="s">
        <v>54</v>
      </c>
      <c r="E166" s="14">
        <v>44215</v>
      </c>
      <c r="F166" s="3" t="s">
        <v>33</v>
      </c>
      <c r="G166" s="9">
        <v>13</v>
      </c>
    </row>
    <row r="167" spans="2:7" hidden="1" outlineLevel="1" x14ac:dyDescent="0.2">
      <c r="B167" s="19" t="s">
        <v>427</v>
      </c>
      <c r="C167" s="3" t="s">
        <v>514</v>
      </c>
      <c r="D167" s="3" t="s">
        <v>54</v>
      </c>
      <c r="E167" s="14">
        <v>44216</v>
      </c>
      <c r="F167" s="3" t="s">
        <v>33</v>
      </c>
      <c r="G167" s="9">
        <v>39</v>
      </c>
    </row>
    <row r="168" spans="2:7" hidden="1" outlineLevel="1" x14ac:dyDescent="0.2">
      <c r="B168" s="19" t="s">
        <v>427</v>
      </c>
      <c r="C168" s="3" t="s">
        <v>514</v>
      </c>
      <c r="D168" s="3" t="s">
        <v>54</v>
      </c>
      <c r="E168" s="14">
        <v>44216</v>
      </c>
      <c r="F168" s="3" t="s">
        <v>33</v>
      </c>
      <c r="G168" s="9">
        <v>13</v>
      </c>
    </row>
    <row r="169" spans="2:7" hidden="1" outlineLevel="1" x14ac:dyDescent="0.2">
      <c r="B169" s="19" t="s">
        <v>427</v>
      </c>
      <c r="C169" s="3" t="s">
        <v>514</v>
      </c>
      <c r="D169" s="3" t="s">
        <v>54</v>
      </c>
      <c r="E169" s="14">
        <v>44217</v>
      </c>
      <c r="F169" s="3" t="s">
        <v>33</v>
      </c>
      <c r="G169" s="9">
        <v>39</v>
      </c>
    </row>
    <row r="170" spans="2:7" hidden="1" outlineLevel="1" x14ac:dyDescent="0.2">
      <c r="B170" s="19" t="s">
        <v>427</v>
      </c>
      <c r="C170" s="3" t="s">
        <v>514</v>
      </c>
      <c r="D170" s="3" t="s">
        <v>54</v>
      </c>
      <c r="E170" s="14">
        <v>44217</v>
      </c>
      <c r="F170" s="3" t="s">
        <v>33</v>
      </c>
      <c r="G170" s="9">
        <v>13</v>
      </c>
    </row>
    <row r="171" spans="2:7" hidden="1" outlineLevel="1" x14ac:dyDescent="0.2">
      <c r="B171" s="19" t="s">
        <v>427</v>
      </c>
      <c r="C171" s="3" t="s">
        <v>514</v>
      </c>
      <c r="D171" s="3" t="s">
        <v>54</v>
      </c>
      <c r="E171" s="14">
        <v>44218</v>
      </c>
      <c r="F171" s="3" t="s">
        <v>33</v>
      </c>
      <c r="G171" s="9">
        <v>39</v>
      </c>
    </row>
    <row r="172" spans="2:7" hidden="1" outlineLevel="1" x14ac:dyDescent="0.2">
      <c r="B172" s="19" t="s">
        <v>427</v>
      </c>
      <c r="C172" s="3" t="s">
        <v>514</v>
      </c>
      <c r="D172" s="3" t="s">
        <v>54</v>
      </c>
      <c r="E172" s="14">
        <v>44218</v>
      </c>
      <c r="F172" s="3" t="s">
        <v>33</v>
      </c>
      <c r="G172" s="9">
        <v>13</v>
      </c>
    </row>
    <row r="173" spans="2:7" hidden="1" outlineLevel="1" x14ac:dyDescent="0.2">
      <c r="B173" s="19" t="s">
        <v>427</v>
      </c>
      <c r="C173" s="3" t="s">
        <v>514</v>
      </c>
      <c r="D173" s="3" t="s">
        <v>54</v>
      </c>
      <c r="E173" s="14">
        <v>44221</v>
      </c>
      <c r="F173" s="3" t="s">
        <v>33</v>
      </c>
      <c r="G173" s="9">
        <v>39</v>
      </c>
    </row>
    <row r="174" spans="2:7" hidden="1" outlineLevel="1" x14ac:dyDescent="0.2">
      <c r="B174" s="19" t="s">
        <v>427</v>
      </c>
      <c r="C174" s="3" t="s">
        <v>514</v>
      </c>
      <c r="D174" s="3" t="s">
        <v>54</v>
      </c>
      <c r="E174" s="14">
        <v>44221</v>
      </c>
      <c r="F174" s="3" t="s">
        <v>33</v>
      </c>
      <c r="G174" s="9">
        <v>13</v>
      </c>
    </row>
    <row r="175" spans="2:7" hidden="1" outlineLevel="1" x14ac:dyDescent="0.2">
      <c r="B175" s="19" t="s">
        <v>427</v>
      </c>
      <c r="C175" s="3" t="s">
        <v>514</v>
      </c>
      <c r="D175" s="3" t="s">
        <v>54</v>
      </c>
      <c r="E175" s="14">
        <v>44222</v>
      </c>
      <c r="F175" s="3" t="s">
        <v>33</v>
      </c>
      <c r="G175" s="9">
        <v>39</v>
      </c>
    </row>
    <row r="176" spans="2:7" hidden="1" outlineLevel="1" x14ac:dyDescent="0.2">
      <c r="B176" s="19" t="s">
        <v>427</v>
      </c>
      <c r="C176" s="3" t="s">
        <v>514</v>
      </c>
      <c r="D176" s="3" t="s">
        <v>54</v>
      </c>
      <c r="E176" s="14">
        <v>44222</v>
      </c>
      <c r="F176" s="3" t="s">
        <v>33</v>
      </c>
      <c r="G176" s="9">
        <v>13</v>
      </c>
    </row>
    <row r="177" spans="2:7" hidden="1" outlineLevel="1" x14ac:dyDescent="0.2">
      <c r="B177" s="19" t="s">
        <v>427</v>
      </c>
      <c r="C177" s="3" t="s">
        <v>514</v>
      </c>
      <c r="D177" s="3" t="s">
        <v>54</v>
      </c>
      <c r="E177" s="14">
        <v>44224</v>
      </c>
      <c r="F177" s="3" t="s">
        <v>33</v>
      </c>
      <c r="G177" s="9">
        <v>39</v>
      </c>
    </row>
    <row r="178" spans="2:7" hidden="1" outlineLevel="1" x14ac:dyDescent="0.2">
      <c r="B178" s="19" t="s">
        <v>427</v>
      </c>
      <c r="C178" s="3" t="s">
        <v>514</v>
      </c>
      <c r="D178" s="3" t="s">
        <v>54</v>
      </c>
      <c r="E178" s="14">
        <v>44224</v>
      </c>
      <c r="F178" s="3" t="s">
        <v>33</v>
      </c>
      <c r="G178" s="9">
        <v>13</v>
      </c>
    </row>
    <row r="179" spans="2:7" hidden="1" outlineLevel="1" x14ac:dyDescent="0.2">
      <c r="B179" s="19" t="s">
        <v>427</v>
      </c>
      <c r="C179" s="3" t="s">
        <v>514</v>
      </c>
      <c r="D179" s="3" t="s">
        <v>54</v>
      </c>
      <c r="E179" s="14">
        <v>44225</v>
      </c>
      <c r="F179" s="3" t="s">
        <v>33</v>
      </c>
      <c r="G179" s="9">
        <v>39</v>
      </c>
    </row>
    <row r="180" spans="2:7" hidden="1" outlineLevel="1" x14ac:dyDescent="0.2">
      <c r="B180" s="19" t="s">
        <v>427</v>
      </c>
      <c r="C180" s="3" t="s">
        <v>514</v>
      </c>
      <c r="D180" s="3" t="s">
        <v>54</v>
      </c>
      <c r="E180" s="14">
        <v>44225</v>
      </c>
      <c r="F180" s="3" t="s">
        <v>33</v>
      </c>
      <c r="G180" s="9">
        <v>13</v>
      </c>
    </row>
    <row r="181" spans="2:7" hidden="1" outlineLevel="1" x14ac:dyDescent="0.2">
      <c r="B181" s="19" t="s">
        <v>427</v>
      </c>
      <c r="C181" s="3" t="s">
        <v>514</v>
      </c>
      <c r="D181" s="3" t="s">
        <v>54</v>
      </c>
      <c r="E181" s="14">
        <v>44228</v>
      </c>
      <c r="F181" s="3" t="s">
        <v>33</v>
      </c>
      <c r="G181" s="9">
        <v>39</v>
      </c>
    </row>
    <row r="182" spans="2:7" hidden="1" outlineLevel="1" x14ac:dyDescent="0.2">
      <c r="B182" s="19" t="s">
        <v>427</v>
      </c>
      <c r="C182" s="3" t="s">
        <v>514</v>
      </c>
      <c r="D182" s="3" t="s">
        <v>54</v>
      </c>
      <c r="E182" s="14">
        <v>44228</v>
      </c>
      <c r="F182" s="3" t="s">
        <v>33</v>
      </c>
      <c r="G182" s="9">
        <v>13</v>
      </c>
    </row>
    <row r="183" spans="2:7" hidden="1" outlineLevel="1" x14ac:dyDescent="0.2">
      <c r="B183" s="19" t="s">
        <v>427</v>
      </c>
      <c r="C183" s="3" t="s">
        <v>514</v>
      </c>
      <c r="D183" s="3" t="s">
        <v>54</v>
      </c>
      <c r="E183" s="14">
        <v>44229</v>
      </c>
      <c r="F183" s="3" t="s">
        <v>33</v>
      </c>
      <c r="G183" s="9">
        <v>39</v>
      </c>
    </row>
    <row r="184" spans="2:7" hidden="1" outlineLevel="1" x14ac:dyDescent="0.2">
      <c r="B184" s="19" t="s">
        <v>427</v>
      </c>
      <c r="C184" s="3" t="s">
        <v>514</v>
      </c>
      <c r="D184" s="3" t="s">
        <v>54</v>
      </c>
      <c r="E184" s="14">
        <v>44229</v>
      </c>
      <c r="F184" s="3" t="s">
        <v>33</v>
      </c>
      <c r="G184" s="9">
        <v>13</v>
      </c>
    </row>
    <row r="185" spans="2:7" hidden="1" outlineLevel="1" x14ac:dyDescent="0.2">
      <c r="B185" s="19" t="s">
        <v>427</v>
      </c>
      <c r="C185" s="3" t="s">
        <v>514</v>
      </c>
      <c r="D185" s="3" t="s">
        <v>54</v>
      </c>
      <c r="E185" s="14">
        <v>44230</v>
      </c>
      <c r="F185" s="3" t="s">
        <v>33</v>
      </c>
      <c r="G185" s="9">
        <v>39</v>
      </c>
    </row>
    <row r="186" spans="2:7" hidden="1" outlineLevel="1" x14ac:dyDescent="0.2">
      <c r="B186" s="19" t="s">
        <v>427</v>
      </c>
      <c r="C186" s="3" t="s">
        <v>514</v>
      </c>
      <c r="D186" s="3" t="s">
        <v>54</v>
      </c>
      <c r="E186" s="14">
        <v>44230</v>
      </c>
      <c r="F186" s="3" t="s">
        <v>33</v>
      </c>
      <c r="G186" s="9">
        <v>13</v>
      </c>
    </row>
    <row r="187" spans="2:7" hidden="1" outlineLevel="1" x14ac:dyDescent="0.2">
      <c r="B187" s="19" t="s">
        <v>427</v>
      </c>
      <c r="C187" s="3" t="s">
        <v>514</v>
      </c>
      <c r="D187" s="3" t="s">
        <v>54</v>
      </c>
      <c r="E187" s="14">
        <v>44231</v>
      </c>
      <c r="F187" s="3" t="s">
        <v>33</v>
      </c>
      <c r="G187" s="9">
        <v>39</v>
      </c>
    </row>
    <row r="188" spans="2:7" hidden="1" outlineLevel="1" x14ac:dyDescent="0.2">
      <c r="B188" s="19" t="s">
        <v>427</v>
      </c>
      <c r="C188" s="3" t="s">
        <v>514</v>
      </c>
      <c r="D188" s="3" t="s">
        <v>54</v>
      </c>
      <c r="E188" s="14">
        <v>44231</v>
      </c>
      <c r="F188" s="3" t="s">
        <v>33</v>
      </c>
      <c r="G188" s="9">
        <v>13</v>
      </c>
    </row>
    <row r="189" spans="2:7" hidden="1" outlineLevel="1" x14ac:dyDescent="0.2">
      <c r="B189" s="19" t="s">
        <v>427</v>
      </c>
      <c r="C189" s="3" t="s">
        <v>514</v>
      </c>
      <c r="D189" s="3" t="s">
        <v>54</v>
      </c>
      <c r="E189" s="14">
        <v>44232</v>
      </c>
      <c r="F189" s="3" t="s">
        <v>33</v>
      </c>
      <c r="G189" s="9">
        <v>39</v>
      </c>
    </row>
    <row r="190" spans="2:7" hidden="1" outlineLevel="1" x14ac:dyDescent="0.2">
      <c r="B190" s="19" t="s">
        <v>427</v>
      </c>
      <c r="C190" s="3" t="s">
        <v>514</v>
      </c>
      <c r="D190" s="3" t="s">
        <v>54</v>
      </c>
      <c r="E190" s="14">
        <v>44232</v>
      </c>
      <c r="F190" s="3" t="s">
        <v>33</v>
      </c>
      <c r="G190" s="9">
        <v>13</v>
      </c>
    </row>
    <row r="191" spans="2:7" hidden="1" outlineLevel="1" x14ac:dyDescent="0.2">
      <c r="B191" s="19" t="s">
        <v>427</v>
      </c>
      <c r="C191" s="3" t="s">
        <v>502</v>
      </c>
      <c r="D191" s="3" t="s">
        <v>54</v>
      </c>
      <c r="E191" s="14">
        <v>44208</v>
      </c>
      <c r="F191" s="3" t="s">
        <v>33</v>
      </c>
      <c r="G191" s="9">
        <v>39</v>
      </c>
    </row>
    <row r="192" spans="2:7" hidden="1" outlineLevel="1" x14ac:dyDescent="0.2">
      <c r="B192" s="19" t="s">
        <v>427</v>
      </c>
      <c r="C192" s="3" t="s">
        <v>502</v>
      </c>
      <c r="D192" s="3" t="s">
        <v>54</v>
      </c>
      <c r="E192" s="14">
        <v>44208</v>
      </c>
      <c r="F192" s="3" t="s">
        <v>33</v>
      </c>
      <c r="G192" s="9">
        <v>13</v>
      </c>
    </row>
    <row r="193" spans="2:7" hidden="1" outlineLevel="1" x14ac:dyDescent="0.2">
      <c r="B193" s="19" t="s">
        <v>427</v>
      </c>
      <c r="C193" s="3" t="s">
        <v>502</v>
      </c>
      <c r="D193" s="3" t="s">
        <v>54</v>
      </c>
      <c r="E193" s="14">
        <v>44209</v>
      </c>
      <c r="F193" s="3" t="s">
        <v>33</v>
      </c>
      <c r="G193" s="9">
        <v>39</v>
      </c>
    </row>
    <row r="194" spans="2:7" hidden="1" outlineLevel="1" x14ac:dyDescent="0.2">
      <c r="B194" s="19" t="s">
        <v>427</v>
      </c>
      <c r="C194" s="3" t="s">
        <v>502</v>
      </c>
      <c r="D194" s="3" t="s">
        <v>54</v>
      </c>
      <c r="E194" s="14">
        <v>44209</v>
      </c>
      <c r="F194" s="3" t="s">
        <v>33</v>
      </c>
      <c r="G194" s="9">
        <v>13</v>
      </c>
    </row>
    <row r="195" spans="2:7" hidden="1" outlineLevel="1" x14ac:dyDescent="0.2">
      <c r="B195" s="19" t="s">
        <v>427</v>
      </c>
      <c r="C195" s="3" t="s">
        <v>502</v>
      </c>
      <c r="D195" s="3" t="s">
        <v>54</v>
      </c>
      <c r="E195" s="14">
        <v>44210</v>
      </c>
      <c r="F195" s="3" t="s">
        <v>33</v>
      </c>
      <c r="G195" s="9">
        <v>39</v>
      </c>
    </row>
    <row r="196" spans="2:7" hidden="1" outlineLevel="1" x14ac:dyDescent="0.2">
      <c r="B196" s="19" t="s">
        <v>427</v>
      </c>
      <c r="C196" s="3" t="s">
        <v>502</v>
      </c>
      <c r="D196" s="3" t="s">
        <v>54</v>
      </c>
      <c r="E196" s="14">
        <v>44210</v>
      </c>
      <c r="F196" s="3" t="s">
        <v>33</v>
      </c>
      <c r="G196" s="9">
        <v>13</v>
      </c>
    </row>
    <row r="197" spans="2:7" hidden="1" outlineLevel="1" x14ac:dyDescent="0.2">
      <c r="B197" s="19" t="s">
        <v>427</v>
      </c>
      <c r="C197" s="3" t="s">
        <v>502</v>
      </c>
      <c r="D197" s="3" t="s">
        <v>54</v>
      </c>
      <c r="E197" s="14">
        <v>44211</v>
      </c>
      <c r="F197" s="3" t="s">
        <v>33</v>
      </c>
      <c r="G197" s="9">
        <v>39</v>
      </c>
    </row>
    <row r="198" spans="2:7" hidden="1" outlineLevel="1" x14ac:dyDescent="0.2">
      <c r="B198" s="19" t="s">
        <v>427</v>
      </c>
      <c r="C198" s="3" t="s">
        <v>502</v>
      </c>
      <c r="D198" s="3" t="s">
        <v>54</v>
      </c>
      <c r="E198" s="14">
        <v>44211</v>
      </c>
      <c r="F198" s="3" t="s">
        <v>33</v>
      </c>
      <c r="G198" s="9">
        <v>13</v>
      </c>
    </row>
    <row r="199" spans="2:7" hidden="1" outlineLevel="1" x14ac:dyDescent="0.2">
      <c r="B199" s="19" t="s">
        <v>427</v>
      </c>
      <c r="C199" s="3" t="s">
        <v>502</v>
      </c>
      <c r="D199" s="3" t="s">
        <v>54</v>
      </c>
      <c r="E199" s="14">
        <v>44214</v>
      </c>
      <c r="F199" s="3" t="s">
        <v>33</v>
      </c>
      <c r="G199" s="9">
        <v>39</v>
      </c>
    </row>
    <row r="200" spans="2:7" hidden="1" outlineLevel="1" x14ac:dyDescent="0.2">
      <c r="B200" s="19" t="s">
        <v>427</v>
      </c>
      <c r="C200" s="3" t="s">
        <v>502</v>
      </c>
      <c r="D200" s="3" t="s">
        <v>54</v>
      </c>
      <c r="E200" s="14">
        <v>44214</v>
      </c>
      <c r="F200" s="3" t="s">
        <v>33</v>
      </c>
      <c r="G200" s="9">
        <v>13</v>
      </c>
    </row>
    <row r="201" spans="2:7" hidden="1" outlineLevel="1" x14ac:dyDescent="0.2">
      <c r="B201" s="19" t="s">
        <v>427</v>
      </c>
      <c r="C201" s="3" t="s">
        <v>502</v>
      </c>
      <c r="D201" s="3" t="s">
        <v>54</v>
      </c>
      <c r="E201" s="14">
        <v>44215</v>
      </c>
      <c r="F201" s="3" t="s">
        <v>33</v>
      </c>
      <c r="G201" s="9">
        <v>39</v>
      </c>
    </row>
    <row r="202" spans="2:7" hidden="1" outlineLevel="1" x14ac:dyDescent="0.2">
      <c r="B202" s="19" t="s">
        <v>427</v>
      </c>
      <c r="C202" s="3" t="s">
        <v>502</v>
      </c>
      <c r="D202" s="3" t="s">
        <v>54</v>
      </c>
      <c r="E202" s="14">
        <v>44215</v>
      </c>
      <c r="F202" s="3" t="s">
        <v>33</v>
      </c>
      <c r="G202" s="9">
        <v>13</v>
      </c>
    </row>
    <row r="203" spans="2:7" hidden="1" outlineLevel="1" x14ac:dyDescent="0.2">
      <c r="B203" s="19" t="s">
        <v>427</v>
      </c>
      <c r="C203" s="3" t="s">
        <v>502</v>
      </c>
      <c r="D203" s="3" t="s">
        <v>54</v>
      </c>
      <c r="E203" s="14">
        <v>44216</v>
      </c>
      <c r="F203" s="3" t="s">
        <v>33</v>
      </c>
      <c r="G203" s="9">
        <v>39</v>
      </c>
    </row>
    <row r="204" spans="2:7" hidden="1" outlineLevel="1" x14ac:dyDescent="0.2">
      <c r="B204" s="19" t="s">
        <v>427</v>
      </c>
      <c r="C204" s="3" t="s">
        <v>502</v>
      </c>
      <c r="D204" s="3" t="s">
        <v>54</v>
      </c>
      <c r="E204" s="14">
        <v>44216</v>
      </c>
      <c r="F204" s="3" t="s">
        <v>33</v>
      </c>
      <c r="G204" s="9">
        <v>13</v>
      </c>
    </row>
    <row r="205" spans="2:7" hidden="1" outlineLevel="1" x14ac:dyDescent="0.2">
      <c r="B205" s="19" t="s">
        <v>427</v>
      </c>
      <c r="C205" s="3" t="s">
        <v>502</v>
      </c>
      <c r="D205" s="3" t="s">
        <v>54</v>
      </c>
      <c r="E205" s="14">
        <v>44217</v>
      </c>
      <c r="F205" s="3" t="s">
        <v>33</v>
      </c>
      <c r="G205" s="9">
        <v>39</v>
      </c>
    </row>
    <row r="206" spans="2:7" hidden="1" outlineLevel="1" x14ac:dyDescent="0.2">
      <c r="B206" s="19" t="s">
        <v>427</v>
      </c>
      <c r="C206" s="3" t="s">
        <v>502</v>
      </c>
      <c r="D206" s="3" t="s">
        <v>54</v>
      </c>
      <c r="E206" s="14">
        <v>44217</v>
      </c>
      <c r="F206" s="3" t="s">
        <v>33</v>
      </c>
      <c r="G206" s="9">
        <v>13</v>
      </c>
    </row>
    <row r="207" spans="2:7" hidden="1" outlineLevel="1" x14ac:dyDescent="0.2">
      <c r="B207" s="19" t="s">
        <v>427</v>
      </c>
      <c r="C207" s="3" t="s">
        <v>502</v>
      </c>
      <c r="D207" s="3" t="s">
        <v>54</v>
      </c>
      <c r="E207" s="14">
        <v>44218</v>
      </c>
      <c r="F207" s="3" t="s">
        <v>33</v>
      </c>
      <c r="G207" s="9">
        <v>39</v>
      </c>
    </row>
    <row r="208" spans="2:7" hidden="1" outlineLevel="1" x14ac:dyDescent="0.2">
      <c r="B208" s="19" t="s">
        <v>427</v>
      </c>
      <c r="C208" s="3" t="s">
        <v>502</v>
      </c>
      <c r="D208" s="3" t="s">
        <v>54</v>
      </c>
      <c r="E208" s="14">
        <v>44221</v>
      </c>
      <c r="F208" s="3" t="s">
        <v>33</v>
      </c>
      <c r="G208" s="9">
        <v>39</v>
      </c>
    </row>
    <row r="209" spans="2:7" hidden="1" outlineLevel="1" x14ac:dyDescent="0.2">
      <c r="B209" s="19" t="s">
        <v>427</v>
      </c>
      <c r="C209" s="3" t="s">
        <v>502</v>
      </c>
      <c r="D209" s="3" t="s">
        <v>54</v>
      </c>
      <c r="E209" s="14">
        <v>44221</v>
      </c>
      <c r="F209" s="3" t="s">
        <v>33</v>
      </c>
      <c r="G209" s="9">
        <v>13</v>
      </c>
    </row>
    <row r="210" spans="2:7" hidden="1" outlineLevel="1" x14ac:dyDescent="0.2">
      <c r="B210" s="19" t="s">
        <v>427</v>
      </c>
      <c r="C210" s="3" t="s">
        <v>502</v>
      </c>
      <c r="D210" s="3" t="s">
        <v>54</v>
      </c>
      <c r="E210" s="14">
        <v>44223</v>
      </c>
      <c r="F210" s="3" t="s">
        <v>33</v>
      </c>
      <c r="G210" s="9">
        <v>39</v>
      </c>
    </row>
    <row r="211" spans="2:7" hidden="1" outlineLevel="1" x14ac:dyDescent="0.2">
      <c r="B211" s="19" t="s">
        <v>427</v>
      </c>
      <c r="C211" s="3" t="s">
        <v>502</v>
      </c>
      <c r="D211" s="3" t="s">
        <v>54</v>
      </c>
      <c r="E211" s="14">
        <v>44223</v>
      </c>
      <c r="F211" s="3" t="s">
        <v>33</v>
      </c>
      <c r="G211" s="9">
        <v>13</v>
      </c>
    </row>
    <row r="212" spans="2:7" hidden="1" outlineLevel="1" x14ac:dyDescent="0.2">
      <c r="B212" s="19" t="s">
        <v>427</v>
      </c>
      <c r="C212" s="3" t="s">
        <v>502</v>
      </c>
      <c r="D212" s="3" t="s">
        <v>54</v>
      </c>
      <c r="E212" s="14">
        <v>44224</v>
      </c>
      <c r="F212" s="3" t="s">
        <v>33</v>
      </c>
      <c r="G212" s="9">
        <v>39</v>
      </c>
    </row>
    <row r="213" spans="2:7" hidden="1" outlineLevel="1" x14ac:dyDescent="0.2">
      <c r="B213" s="19" t="s">
        <v>427</v>
      </c>
      <c r="C213" s="3" t="s">
        <v>502</v>
      </c>
      <c r="D213" s="3" t="s">
        <v>54</v>
      </c>
      <c r="E213" s="14">
        <v>44224</v>
      </c>
      <c r="F213" s="3" t="s">
        <v>33</v>
      </c>
      <c r="G213" s="9">
        <v>13</v>
      </c>
    </row>
    <row r="214" spans="2:7" hidden="1" outlineLevel="1" x14ac:dyDescent="0.2">
      <c r="B214" s="19" t="s">
        <v>427</v>
      </c>
      <c r="C214" s="3" t="s">
        <v>502</v>
      </c>
      <c r="D214" s="3" t="s">
        <v>54</v>
      </c>
      <c r="E214" s="14">
        <v>44225</v>
      </c>
      <c r="F214" s="3" t="s">
        <v>33</v>
      </c>
      <c r="G214" s="9">
        <v>39</v>
      </c>
    </row>
    <row r="215" spans="2:7" hidden="1" outlineLevel="1" x14ac:dyDescent="0.2">
      <c r="B215" s="19" t="s">
        <v>427</v>
      </c>
      <c r="C215" s="3" t="s">
        <v>502</v>
      </c>
      <c r="D215" s="3" t="s">
        <v>54</v>
      </c>
      <c r="E215" s="14">
        <v>44225</v>
      </c>
      <c r="F215" s="3" t="s">
        <v>33</v>
      </c>
      <c r="G215" s="9">
        <v>13</v>
      </c>
    </row>
    <row r="216" spans="2:7" hidden="1" outlineLevel="1" x14ac:dyDescent="0.2">
      <c r="B216" s="19" t="s">
        <v>427</v>
      </c>
      <c r="C216" s="3" t="s">
        <v>502</v>
      </c>
      <c r="D216" s="3" t="s">
        <v>54</v>
      </c>
      <c r="E216" s="14">
        <v>44228</v>
      </c>
      <c r="F216" s="3" t="s">
        <v>33</v>
      </c>
      <c r="G216" s="9">
        <v>39</v>
      </c>
    </row>
    <row r="217" spans="2:7" hidden="1" outlineLevel="1" x14ac:dyDescent="0.2">
      <c r="B217" s="19" t="s">
        <v>427</v>
      </c>
      <c r="C217" s="3" t="s">
        <v>502</v>
      </c>
      <c r="D217" s="3" t="s">
        <v>54</v>
      </c>
      <c r="E217" s="14">
        <v>44228</v>
      </c>
      <c r="F217" s="3" t="s">
        <v>33</v>
      </c>
      <c r="G217" s="9">
        <v>13</v>
      </c>
    </row>
    <row r="218" spans="2:7" hidden="1" outlineLevel="1" x14ac:dyDescent="0.2">
      <c r="B218" s="19" t="s">
        <v>427</v>
      </c>
      <c r="C218" s="3" t="s">
        <v>502</v>
      </c>
      <c r="D218" s="3" t="s">
        <v>54</v>
      </c>
      <c r="E218" s="14">
        <v>44229</v>
      </c>
      <c r="F218" s="3" t="s">
        <v>33</v>
      </c>
      <c r="G218" s="9">
        <v>39</v>
      </c>
    </row>
    <row r="219" spans="2:7" hidden="1" outlineLevel="1" x14ac:dyDescent="0.2">
      <c r="B219" s="19" t="s">
        <v>427</v>
      </c>
      <c r="C219" s="3" t="s">
        <v>502</v>
      </c>
      <c r="D219" s="3" t="s">
        <v>54</v>
      </c>
      <c r="E219" s="14">
        <v>44229</v>
      </c>
      <c r="F219" s="3" t="s">
        <v>33</v>
      </c>
      <c r="G219" s="9">
        <v>13</v>
      </c>
    </row>
    <row r="220" spans="2:7" hidden="1" outlineLevel="1" x14ac:dyDescent="0.2">
      <c r="B220" s="19" t="s">
        <v>427</v>
      </c>
      <c r="C220" s="3" t="s">
        <v>502</v>
      </c>
      <c r="D220" s="3" t="s">
        <v>54</v>
      </c>
      <c r="E220" s="14">
        <v>44230</v>
      </c>
      <c r="F220" s="3" t="s">
        <v>33</v>
      </c>
      <c r="G220" s="9">
        <v>39</v>
      </c>
    </row>
    <row r="221" spans="2:7" hidden="1" outlineLevel="1" x14ac:dyDescent="0.2">
      <c r="B221" s="19" t="s">
        <v>427</v>
      </c>
      <c r="C221" s="3" t="s">
        <v>502</v>
      </c>
      <c r="D221" s="3" t="s">
        <v>54</v>
      </c>
      <c r="E221" s="14">
        <v>44230</v>
      </c>
      <c r="F221" s="3" t="s">
        <v>33</v>
      </c>
      <c r="G221" s="9">
        <v>13</v>
      </c>
    </row>
    <row r="222" spans="2:7" hidden="1" outlineLevel="1" x14ac:dyDescent="0.2">
      <c r="B222" s="19" t="s">
        <v>427</v>
      </c>
      <c r="C222" s="3" t="s">
        <v>502</v>
      </c>
      <c r="D222" s="3" t="s">
        <v>54</v>
      </c>
      <c r="E222" s="14">
        <v>44231</v>
      </c>
      <c r="F222" s="3" t="s">
        <v>33</v>
      </c>
      <c r="G222" s="9">
        <v>39</v>
      </c>
    </row>
    <row r="223" spans="2:7" hidden="1" outlineLevel="1" x14ac:dyDescent="0.2">
      <c r="B223" s="19" t="s">
        <v>427</v>
      </c>
      <c r="C223" s="3" t="s">
        <v>502</v>
      </c>
      <c r="D223" s="3" t="s">
        <v>54</v>
      </c>
      <c r="E223" s="14">
        <v>44231</v>
      </c>
      <c r="F223" s="3" t="s">
        <v>33</v>
      </c>
      <c r="G223" s="9">
        <v>13</v>
      </c>
    </row>
    <row r="224" spans="2:7" hidden="1" outlineLevel="1" x14ac:dyDescent="0.2">
      <c r="B224" s="19" t="s">
        <v>427</v>
      </c>
      <c r="C224" s="3" t="s">
        <v>502</v>
      </c>
      <c r="D224" s="3" t="s">
        <v>54</v>
      </c>
      <c r="E224" s="14">
        <v>44232</v>
      </c>
      <c r="F224" s="3" t="s">
        <v>33</v>
      </c>
      <c r="G224" s="9">
        <v>32.5</v>
      </c>
    </row>
    <row r="225" spans="2:7" hidden="1" outlineLevel="1" x14ac:dyDescent="0.2">
      <c r="B225" s="19" t="s">
        <v>427</v>
      </c>
      <c r="C225" s="3" t="s">
        <v>513</v>
      </c>
      <c r="D225" s="3" t="s">
        <v>54</v>
      </c>
      <c r="E225" s="14">
        <v>44208</v>
      </c>
      <c r="F225" s="3" t="s">
        <v>33</v>
      </c>
      <c r="G225" s="9">
        <v>39</v>
      </c>
    </row>
    <row r="226" spans="2:7" hidden="1" outlineLevel="1" x14ac:dyDescent="0.2">
      <c r="B226" s="19" t="s">
        <v>427</v>
      </c>
      <c r="C226" s="3" t="s">
        <v>513</v>
      </c>
      <c r="D226" s="3" t="s">
        <v>54</v>
      </c>
      <c r="E226" s="14">
        <v>44208</v>
      </c>
      <c r="F226" s="3" t="s">
        <v>33</v>
      </c>
      <c r="G226" s="9">
        <v>13</v>
      </c>
    </row>
    <row r="227" spans="2:7" hidden="1" outlineLevel="1" x14ac:dyDescent="0.2">
      <c r="B227" s="19" t="s">
        <v>427</v>
      </c>
      <c r="C227" s="3" t="s">
        <v>513</v>
      </c>
      <c r="D227" s="3" t="s">
        <v>54</v>
      </c>
      <c r="E227" s="14">
        <v>44209</v>
      </c>
      <c r="F227" s="3" t="s">
        <v>33</v>
      </c>
      <c r="G227" s="9">
        <v>39</v>
      </c>
    </row>
    <row r="228" spans="2:7" hidden="1" outlineLevel="1" x14ac:dyDescent="0.2">
      <c r="B228" s="19" t="s">
        <v>427</v>
      </c>
      <c r="C228" s="3" t="s">
        <v>513</v>
      </c>
      <c r="D228" s="3" t="s">
        <v>54</v>
      </c>
      <c r="E228" s="14">
        <v>44209</v>
      </c>
      <c r="F228" s="3" t="s">
        <v>33</v>
      </c>
      <c r="G228" s="9">
        <v>13</v>
      </c>
    </row>
    <row r="229" spans="2:7" hidden="1" outlineLevel="1" x14ac:dyDescent="0.2">
      <c r="B229" s="19" t="s">
        <v>427</v>
      </c>
      <c r="C229" s="3" t="s">
        <v>513</v>
      </c>
      <c r="D229" s="3" t="s">
        <v>54</v>
      </c>
      <c r="E229" s="14">
        <v>44210</v>
      </c>
      <c r="F229" s="3" t="s">
        <v>33</v>
      </c>
      <c r="G229" s="9">
        <v>39</v>
      </c>
    </row>
    <row r="230" spans="2:7" hidden="1" outlineLevel="1" x14ac:dyDescent="0.2">
      <c r="B230" s="19" t="s">
        <v>427</v>
      </c>
      <c r="C230" s="3" t="s">
        <v>513</v>
      </c>
      <c r="D230" s="3" t="s">
        <v>54</v>
      </c>
      <c r="E230" s="14">
        <v>44210</v>
      </c>
      <c r="F230" s="3" t="s">
        <v>33</v>
      </c>
      <c r="G230" s="9">
        <v>13</v>
      </c>
    </row>
    <row r="231" spans="2:7" hidden="1" outlineLevel="1" x14ac:dyDescent="0.2">
      <c r="B231" s="19" t="s">
        <v>427</v>
      </c>
      <c r="C231" s="3" t="s">
        <v>513</v>
      </c>
      <c r="D231" s="3" t="s">
        <v>54</v>
      </c>
      <c r="E231" s="14">
        <v>44211</v>
      </c>
      <c r="F231" s="3" t="s">
        <v>33</v>
      </c>
      <c r="G231" s="9">
        <v>39</v>
      </c>
    </row>
    <row r="232" spans="2:7" hidden="1" outlineLevel="1" x14ac:dyDescent="0.2">
      <c r="B232" s="19" t="s">
        <v>427</v>
      </c>
      <c r="C232" s="3" t="s">
        <v>513</v>
      </c>
      <c r="D232" s="3" t="s">
        <v>54</v>
      </c>
      <c r="E232" s="14">
        <v>44211</v>
      </c>
      <c r="F232" s="3" t="s">
        <v>33</v>
      </c>
      <c r="G232" s="9">
        <v>13</v>
      </c>
    </row>
    <row r="233" spans="2:7" hidden="1" outlineLevel="1" x14ac:dyDescent="0.2">
      <c r="B233" s="19" t="s">
        <v>427</v>
      </c>
      <c r="C233" s="3" t="s">
        <v>513</v>
      </c>
      <c r="D233" s="3" t="s">
        <v>54</v>
      </c>
      <c r="E233" s="14">
        <v>44214</v>
      </c>
      <c r="F233" s="3" t="s">
        <v>33</v>
      </c>
      <c r="G233" s="9">
        <v>39</v>
      </c>
    </row>
    <row r="234" spans="2:7" hidden="1" outlineLevel="1" x14ac:dyDescent="0.2">
      <c r="B234" s="19" t="s">
        <v>427</v>
      </c>
      <c r="C234" s="3" t="s">
        <v>513</v>
      </c>
      <c r="D234" s="3" t="s">
        <v>54</v>
      </c>
      <c r="E234" s="14">
        <v>44214</v>
      </c>
      <c r="F234" s="3" t="s">
        <v>33</v>
      </c>
      <c r="G234" s="9">
        <v>13</v>
      </c>
    </row>
    <row r="235" spans="2:7" hidden="1" outlineLevel="1" x14ac:dyDescent="0.2">
      <c r="B235" s="19" t="s">
        <v>427</v>
      </c>
      <c r="C235" s="3" t="s">
        <v>513</v>
      </c>
      <c r="D235" s="3" t="s">
        <v>54</v>
      </c>
      <c r="E235" s="14">
        <v>44215</v>
      </c>
      <c r="F235" s="3" t="s">
        <v>33</v>
      </c>
      <c r="G235" s="9">
        <v>39</v>
      </c>
    </row>
    <row r="236" spans="2:7" hidden="1" outlineLevel="1" x14ac:dyDescent="0.2">
      <c r="B236" s="19" t="s">
        <v>427</v>
      </c>
      <c r="C236" s="3" t="s">
        <v>513</v>
      </c>
      <c r="D236" s="3" t="s">
        <v>54</v>
      </c>
      <c r="E236" s="14">
        <v>44215</v>
      </c>
      <c r="F236" s="3" t="s">
        <v>33</v>
      </c>
      <c r="G236" s="9">
        <v>13</v>
      </c>
    </row>
    <row r="237" spans="2:7" hidden="1" outlineLevel="1" x14ac:dyDescent="0.2">
      <c r="B237" s="19" t="s">
        <v>427</v>
      </c>
      <c r="C237" s="3" t="s">
        <v>513</v>
      </c>
      <c r="D237" s="3" t="s">
        <v>54</v>
      </c>
      <c r="E237" s="14">
        <v>44216</v>
      </c>
      <c r="F237" s="3" t="s">
        <v>33</v>
      </c>
      <c r="G237" s="9">
        <v>39</v>
      </c>
    </row>
    <row r="238" spans="2:7" hidden="1" outlineLevel="1" x14ac:dyDescent="0.2">
      <c r="B238" s="19" t="s">
        <v>427</v>
      </c>
      <c r="C238" s="3" t="s">
        <v>513</v>
      </c>
      <c r="D238" s="3" t="s">
        <v>54</v>
      </c>
      <c r="E238" s="14">
        <v>44216</v>
      </c>
      <c r="F238" s="3" t="s">
        <v>33</v>
      </c>
      <c r="G238" s="9">
        <v>13</v>
      </c>
    </row>
    <row r="239" spans="2:7" hidden="1" outlineLevel="1" x14ac:dyDescent="0.2">
      <c r="B239" s="19" t="s">
        <v>427</v>
      </c>
      <c r="C239" s="3" t="s">
        <v>513</v>
      </c>
      <c r="D239" s="3" t="s">
        <v>54</v>
      </c>
      <c r="E239" s="14">
        <v>44217</v>
      </c>
      <c r="F239" s="3" t="s">
        <v>33</v>
      </c>
      <c r="G239" s="9">
        <v>39</v>
      </c>
    </row>
    <row r="240" spans="2:7" hidden="1" outlineLevel="1" x14ac:dyDescent="0.2">
      <c r="B240" s="19" t="s">
        <v>427</v>
      </c>
      <c r="C240" s="3" t="s">
        <v>513</v>
      </c>
      <c r="D240" s="3" t="s">
        <v>54</v>
      </c>
      <c r="E240" s="14">
        <v>44217</v>
      </c>
      <c r="F240" s="3" t="s">
        <v>33</v>
      </c>
      <c r="G240" s="9">
        <v>13</v>
      </c>
    </row>
    <row r="241" spans="2:7" hidden="1" outlineLevel="1" x14ac:dyDescent="0.2">
      <c r="B241" s="19" t="s">
        <v>427</v>
      </c>
      <c r="C241" s="3" t="s">
        <v>513</v>
      </c>
      <c r="D241" s="3" t="s">
        <v>54</v>
      </c>
      <c r="E241" s="14">
        <v>44218</v>
      </c>
      <c r="F241" s="3" t="s">
        <v>33</v>
      </c>
      <c r="G241" s="9">
        <v>39</v>
      </c>
    </row>
    <row r="242" spans="2:7" hidden="1" outlineLevel="1" x14ac:dyDescent="0.2">
      <c r="B242" s="19" t="s">
        <v>427</v>
      </c>
      <c r="C242" s="3" t="s">
        <v>513</v>
      </c>
      <c r="D242" s="3" t="s">
        <v>54</v>
      </c>
      <c r="E242" s="14">
        <v>44218</v>
      </c>
      <c r="F242" s="3" t="s">
        <v>33</v>
      </c>
      <c r="G242" s="9">
        <v>13</v>
      </c>
    </row>
    <row r="243" spans="2:7" hidden="1" outlineLevel="1" x14ac:dyDescent="0.2">
      <c r="B243" s="19" t="s">
        <v>427</v>
      </c>
      <c r="C243" s="3" t="s">
        <v>513</v>
      </c>
      <c r="D243" s="3" t="s">
        <v>54</v>
      </c>
      <c r="E243" s="14">
        <v>44221</v>
      </c>
      <c r="F243" s="3" t="s">
        <v>33</v>
      </c>
      <c r="G243" s="9">
        <v>39</v>
      </c>
    </row>
    <row r="244" spans="2:7" hidden="1" outlineLevel="1" x14ac:dyDescent="0.2">
      <c r="B244" s="19" t="s">
        <v>427</v>
      </c>
      <c r="C244" s="3" t="s">
        <v>513</v>
      </c>
      <c r="D244" s="3" t="s">
        <v>54</v>
      </c>
      <c r="E244" s="14">
        <v>44221</v>
      </c>
      <c r="F244" s="3" t="s">
        <v>33</v>
      </c>
      <c r="G244" s="9">
        <v>13</v>
      </c>
    </row>
    <row r="245" spans="2:7" hidden="1" outlineLevel="1" x14ac:dyDescent="0.2">
      <c r="B245" s="19" t="s">
        <v>427</v>
      </c>
      <c r="C245" s="3" t="s">
        <v>513</v>
      </c>
      <c r="D245" s="3" t="s">
        <v>54</v>
      </c>
      <c r="E245" s="14">
        <v>44222</v>
      </c>
      <c r="F245" s="3" t="s">
        <v>33</v>
      </c>
      <c r="G245" s="9">
        <v>39</v>
      </c>
    </row>
    <row r="246" spans="2:7" hidden="1" outlineLevel="1" x14ac:dyDescent="0.2">
      <c r="B246" s="19" t="s">
        <v>427</v>
      </c>
      <c r="C246" s="3" t="s">
        <v>513</v>
      </c>
      <c r="D246" s="3" t="s">
        <v>54</v>
      </c>
      <c r="E246" s="14">
        <v>44222</v>
      </c>
      <c r="F246" s="3" t="s">
        <v>33</v>
      </c>
      <c r="G246" s="9">
        <v>13</v>
      </c>
    </row>
    <row r="247" spans="2:7" hidden="1" outlineLevel="1" x14ac:dyDescent="0.2">
      <c r="B247" s="19" t="s">
        <v>427</v>
      </c>
      <c r="C247" s="3" t="s">
        <v>513</v>
      </c>
      <c r="D247" s="3" t="s">
        <v>54</v>
      </c>
      <c r="E247" s="14">
        <v>44223</v>
      </c>
      <c r="F247" s="3" t="s">
        <v>33</v>
      </c>
      <c r="G247" s="9">
        <v>39</v>
      </c>
    </row>
    <row r="248" spans="2:7" hidden="1" outlineLevel="1" x14ac:dyDescent="0.2">
      <c r="B248" s="19" t="s">
        <v>427</v>
      </c>
      <c r="C248" s="3" t="s">
        <v>513</v>
      </c>
      <c r="D248" s="3" t="s">
        <v>54</v>
      </c>
      <c r="E248" s="14">
        <v>44223</v>
      </c>
      <c r="F248" s="3" t="s">
        <v>33</v>
      </c>
      <c r="G248" s="9">
        <v>13</v>
      </c>
    </row>
    <row r="249" spans="2:7" hidden="1" outlineLevel="1" x14ac:dyDescent="0.2">
      <c r="B249" s="19" t="s">
        <v>427</v>
      </c>
      <c r="C249" s="3" t="s">
        <v>513</v>
      </c>
      <c r="D249" s="3" t="s">
        <v>54</v>
      </c>
      <c r="E249" s="14">
        <v>44224</v>
      </c>
      <c r="F249" s="3" t="s">
        <v>33</v>
      </c>
      <c r="G249" s="9">
        <v>39</v>
      </c>
    </row>
    <row r="250" spans="2:7" hidden="1" outlineLevel="1" x14ac:dyDescent="0.2">
      <c r="B250" s="19" t="s">
        <v>427</v>
      </c>
      <c r="C250" s="3" t="s">
        <v>513</v>
      </c>
      <c r="D250" s="3" t="s">
        <v>54</v>
      </c>
      <c r="E250" s="14">
        <v>44224</v>
      </c>
      <c r="F250" s="3" t="s">
        <v>33</v>
      </c>
      <c r="G250" s="9">
        <v>13</v>
      </c>
    </row>
    <row r="251" spans="2:7" hidden="1" outlineLevel="1" x14ac:dyDescent="0.2">
      <c r="B251" s="19" t="s">
        <v>427</v>
      </c>
      <c r="C251" s="3" t="s">
        <v>513</v>
      </c>
      <c r="D251" s="3" t="s">
        <v>54</v>
      </c>
      <c r="E251" s="14">
        <v>44225</v>
      </c>
      <c r="F251" s="3" t="s">
        <v>33</v>
      </c>
      <c r="G251" s="9">
        <v>39</v>
      </c>
    </row>
    <row r="252" spans="2:7" hidden="1" outlineLevel="1" x14ac:dyDescent="0.2">
      <c r="B252" s="19" t="s">
        <v>427</v>
      </c>
      <c r="C252" s="3" t="s">
        <v>513</v>
      </c>
      <c r="D252" s="3" t="s">
        <v>54</v>
      </c>
      <c r="E252" s="14">
        <v>44225</v>
      </c>
      <c r="F252" s="3" t="s">
        <v>33</v>
      </c>
      <c r="G252" s="9">
        <v>13</v>
      </c>
    </row>
    <row r="253" spans="2:7" hidden="1" outlineLevel="1" x14ac:dyDescent="0.2">
      <c r="B253" s="19" t="s">
        <v>427</v>
      </c>
      <c r="C253" s="3" t="s">
        <v>513</v>
      </c>
      <c r="D253" s="3" t="s">
        <v>54</v>
      </c>
      <c r="E253" s="14">
        <v>44228</v>
      </c>
      <c r="F253" s="3" t="s">
        <v>33</v>
      </c>
      <c r="G253" s="9">
        <v>39</v>
      </c>
    </row>
    <row r="254" spans="2:7" hidden="1" outlineLevel="1" x14ac:dyDescent="0.2">
      <c r="B254" s="19" t="s">
        <v>427</v>
      </c>
      <c r="C254" s="3" t="s">
        <v>513</v>
      </c>
      <c r="D254" s="3" t="s">
        <v>54</v>
      </c>
      <c r="E254" s="14">
        <v>44228</v>
      </c>
      <c r="F254" s="3" t="s">
        <v>33</v>
      </c>
      <c r="G254" s="9">
        <v>13</v>
      </c>
    </row>
    <row r="255" spans="2:7" hidden="1" outlineLevel="1" x14ac:dyDescent="0.2">
      <c r="B255" s="19" t="s">
        <v>427</v>
      </c>
      <c r="C255" s="3" t="s">
        <v>513</v>
      </c>
      <c r="D255" s="3" t="s">
        <v>54</v>
      </c>
      <c r="E255" s="14">
        <v>44229</v>
      </c>
      <c r="F255" s="3" t="s">
        <v>33</v>
      </c>
      <c r="G255" s="9">
        <v>39</v>
      </c>
    </row>
    <row r="256" spans="2:7" hidden="1" outlineLevel="1" x14ac:dyDescent="0.2">
      <c r="B256" s="19" t="s">
        <v>427</v>
      </c>
      <c r="C256" s="3" t="s">
        <v>513</v>
      </c>
      <c r="D256" s="3" t="s">
        <v>54</v>
      </c>
      <c r="E256" s="14">
        <v>44229</v>
      </c>
      <c r="F256" s="3" t="s">
        <v>33</v>
      </c>
      <c r="G256" s="9">
        <v>13</v>
      </c>
    </row>
    <row r="257" spans="2:7" hidden="1" outlineLevel="1" x14ac:dyDescent="0.2">
      <c r="B257" s="19" t="s">
        <v>427</v>
      </c>
      <c r="C257" s="3" t="s">
        <v>513</v>
      </c>
      <c r="D257" s="3" t="s">
        <v>54</v>
      </c>
      <c r="E257" s="14">
        <v>44230</v>
      </c>
      <c r="F257" s="3" t="s">
        <v>33</v>
      </c>
      <c r="G257" s="9">
        <v>39</v>
      </c>
    </row>
    <row r="258" spans="2:7" hidden="1" outlineLevel="1" x14ac:dyDescent="0.2">
      <c r="B258" s="19" t="s">
        <v>427</v>
      </c>
      <c r="C258" s="3" t="s">
        <v>513</v>
      </c>
      <c r="D258" s="3" t="s">
        <v>54</v>
      </c>
      <c r="E258" s="14">
        <v>44230</v>
      </c>
      <c r="F258" s="3" t="s">
        <v>33</v>
      </c>
      <c r="G258" s="9">
        <v>13</v>
      </c>
    </row>
    <row r="259" spans="2:7" hidden="1" outlineLevel="1" x14ac:dyDescent="0.2">
      <c r="B259" s="19" t="s">
        <v>427</v>
      </c>
      <c r="C259" s="3" t="s">
        <v>513</v>
      </c>
      <c r="D259" s="3" t="s">
        <v>54</v>
      </c>
      <c r="E259" s="14">
        <v>44231</v>
      </c>
      <c r="F259" s="3" t="s">
        <v>33</v>
      </c>
      <c r="G259" s="9">
        <v>39</v>
      </c>
    </row>
    <row r="260" spans="2:7" hidden="1" outlineLevel="1" x14ac:dyDescent="0.2">
      <c r="B260" s="19" t="s">
        <v>427</v>
      </c>
      <c r="C260" s="3" t="s">
        <v>513</v>
      </c>
      <c r="D260" s="3" t="s">
        <v>54</v>
      </c>
      <c r="E260" s="14">
        <v>44231</v>
      </c>
      <c r="F260" s="3" t="s">
        <v>33</v>
      </c>
      <c r="G260" s="9">
        <v>13</v>
      </c>
    </row>
    <row r="261" spans="2:7" hidden="1" outlineLevel="1" x14ac:dyDescent="0.2">
      <c r="B261" s="19" t="s">
        <v>427</v>
      </c>
      <c r="C261" s="3" t="s">
        <v>513</v>
      </c>
      <c r="D261" s="3" t="s">
        <v>54</v>
      </c>
      <c r="E261" s="14">
        <v>44232</v>
      </c>
      <c r="F261" s="3" t="s">
        <v>33</v>
      </c>
      <c r="G261" s="9">
        <v>39</v>
      </c>
    </row>
    <row r="262" spans="2:7" hidden="1" outlineLevel="1" x14ac:dyDescent="0.2">
      <c r="B262" s="19" t="s">
        <v>427</v>
      </c>
      <c r="C262" s="3" t="s">
        <v>513</v>
      </c>
      <c r="D262" s="3" t="s">
        <v>54</v>
      </c>
      <c r="E262" s="14">
        <v>44232</v>
      </c>
      <c r="F262" s="3" t="s">
        <v>33</v>
      </c>
      <c r="G262" s="9">
        <v>13</v>
      </c>
    </row>
    <row r="263" spans="2:7" hidden="1" outlineLevel="1" x14ac:dyDescent="0.2"/>
    <row r="264" spans="2:7" ht="12.75" collapsed="1" thickBot="1" x14ac:dyDescent="0.25">
      <c r="C264" s="16"/>
      <c r="D264" s="16"/>
      <c r="E264" s="16"/>
      <c r="F264" s="16"/>
      <c r="G264" s="17">
        <f>+SUM(G53:G263)</f>
        <v>5323.5</v>
      </c>
    </row>
    <row r="265" spans="2:7" ht="12.75" thickTop="1" x14ac:dyDescent="0.2"/>
    <row r="267" spans="2:7" x14ac:dyDescent="0.2">
      <c r="C267" s="8" t="s">
        <v>722</v>
      </c>
    </row>
    <row r="269" spans="2:7" x14ac:dyDescent="0.2">
      <c r="C269" s="19" t="s">
        <v>81</v>
      </c>
      <c r="D269" s="20">
        <f>+G39-G47-G264</f>
        <v>6478.5</v>
      </c>
    </row>
    <row r="270" spans="2:7" ht="12.75" thickBot="1" x14ac:dyDescent="0.25">
      <c r="D270" s="9"/>
      <c r="G270" s="3"/>
    </row>
    <row r="271" spans="2:7" ht="12.75" thickBot="1" x14ac:dyDescent="0.25">
      <c r="C271" s="19" t="s">
        <v>713</v>
      </c>
      <c r="D271" s="21">
        <f>+D269/G39</f>
        <v>0.54893238434163705</v>
      </c>
      <c r="G271" s="3"/>
    </row>
    <row r="272" spans="2:7" x14ac:dyDescent="0.2">
      <c r="G272" s="3"/>
    </row>
    <row r="273" spans="3:7" x14ac:dyDescent="0.2">
      <c r="C273" s="19" t="s">
        <v>84</v>
      </c>
      <c r="D273" s="20">
        <f>+RESUMEN!O9</f>
        <v>4787.0676238034548</v>
      </c>
      <c r="G273" s="3"/>
    </row>
    <row r="274" spans="3:7" ht="12.75" thickBot="1" x14ac:dyDescent="0.25">
      <c r="D274" s="9"/>
    </row>
    <row r="275" spans="3:7" ht="12.75" thickBot="1" x14ac:dyDescent="0.25">
      <c r="C275" s="19" t="s">
        <v>716</v>
      </c>
      <c r="D275" s="83">
        <f>+RESUMEN!P9</f>
        <v>0.40561494863611719</v>
      </c>
    </row>
    <row r="276" spans="3:7" ht="12.75" thickBot="1" x14ac:dyDescent="0.25"/>
    <row r="277" spans="3:7" ht="12.75" thickBot="1" x14ac:dyDescent="0.25">
      <c r="C277" s="19" t="s">
        <v>719</v>
      </c>
      <c r="D277" s="86" t="str">
        <f>+IF($D$62&gt;$D$24,"OK","REVISAR")</f>
        <v>OK</v>
      </c>
    </row>
    <row r="279" spans="3:7" x14ac:dyDescent="0.2">
      <c r="C279" s="8" t="s">
        <v>85</v>
      </c>
    </row>
    <row r="281" spans="3:7" x14ac:dyDescent="0.2">
      <c r="C281" s="10"/>
      <c r="D281" s="10"/>
      <c r="E281" s="10"/>
      <c r="F281" s="10"/>
      <c r="G281" s="11"/>
    </row>
    <row r="282" spans="3:7" x14ac:dyDescent="0.2">
      <c r="C282" s="10"/>
      <c r="D282" s="10"/>
      <c r="E282" s="10"/>
      <c r="F282" s="10"/>
      <c r="G282" s="11"/>
    </row>
    <row r="285" spans="3:7" x14ac:dyDescent="0.2">
      <c r="C285" s="12"/>
      <c r="D285" s="23" t="s">
        <v>427</v>
      </c>
      <c r="E285" s="23" t="s">
        <v>428</v>
      </c>
      <c r="F285" s="23" t="s">
        <v>429</v>
      </c>
    </row>
    <row r="286" spans="3:7" x14ac:dyDescent="0.2">
      <c r="C286" s="3" t="s">
        <v>8</v>
      </c>
      <c r="D286" s="22">
        <f>+SUMIF(B36:B38,$D$285,G36:G38)</f>
        <v>11802</v>
      </c>
      <c r="E286" s="22">
        <f>+SUMIF(B36:B38,$E$285,G36:G38)</f>
        <v>0</v>
      </c>
      <c r="F286" s="22">
        <f>+SUMIF(B36:B38,$F$285,G36:G38)</f>
        <v>0</v>
      </c>
    </row>
    <row r="287" spans="3:7" x14ac:dyDescent="0.2">
      <c r="C287" s="3" t="s">
        <v>1019</v>
      </c>
      <c r="D287" s="22">
        <f>-SUMIF(B45:B46,$D$285,G45:G46)</f>
        <v>0</v>
      </c>
      <c r="E287" s="22">
        <f>-SUMIF(B45:B46,$E$285,G45:G46)</f>
        <v>0</v>
      </c>
      <c r="F287" s="22">
        <f>-SUMIF(B45:B46,$F$285,G45:G46)</f>
        <v>0</v>
      </c>
    </row>
    <row r="288" spans="3:7" x14ac:dyDescent="0.2">
      <c r="C288" s="3" t="s">
        <v>24</v>
      </c>
      <c r="D288" s="22">
        <f>-SUMIF(B53:B263,$D$285,G53:G263)</f>
        <v>-5323.5</v>
      </c>
      <c r="E288" s="22">
        <f>-SUMIF(B53:B263,$E$285,G53:G263)</f>
        <v>0</v>
      </c>
      <c r="F288" s="22">
        <f>-SUMIF(B53:B263,$F$285,G53:G263)</f>
        <v>0</v>
      </c>
    </row>
    <row r="289" spans="3:6" ht="12.75" thickBot="1" x14ac:dyDescent="0.25">
      <c r="C289" s="16" t="s">
        <v>1036</v>
      </c>
      <c r="D289" s="182">
        <f>SUM(D286:D288)</f>
        <v>6478.5</v>
      </c>
      <c r="E289" s="182">
        <f t="shared" ref="E289:F289" si="0">SUM(E286:E288)</f>
        <v>0</v>
      </c>
      <c r="F289" s="182">
        <f t="shared" si="0"/>
        <v>0</v>
      </c>
    </row>
    <row r="290" spans="3:6" ht="12.75" thickTop="1" x14ac:dyDescent="0.2"/>
  </sheetData>
  <autoFilter ref="B52:G262" xr:uid="{00000000-0009-0000-0000-00000A000000}"/>
  <conditionalFormatting sqref="D277">
    <cfRule type="containsText" dxfId="208" priority="1" operator="containsText" text="OK">
      <formula>NOT(ISERROR(SEARCH("OK",D277)))</formula>
    </cfRule>
    <cfRule type="cellIs" dxfId="207" priority="2" operator="greaterThan">
      <formula>#REF!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>
    <tabColor rgb="FFFF0000"/>
    <pageSetUpPr fitToPage="1"/>
  </sheetPr>
  <dimension ref="A1:K716"/>
  <sheetViews>
    <sheetView topLeftCell="A49" zoomScale="98" zoomScaleNormal="98" zoomScaleSheetLayoutView="96" workbookViewId="0">
      <selection activeCell="D699" sqref="D699"/>
    </sheetView>
  </sheetViews>
  <sheetFormatPr baseColWidth="10" defaultColWidth="9.140625" defaultRowHeight="12" outlineLevelRow="1" x14ac:dyDescent="0.2"/>
  <cols>
    <col min="1" max="1" width="1.140625" style="3" customWidth="1"/>
    <col min="2" max="2" width="16.140625" style="3" customWidth="1"/>
    <col min="3" max="3" width="31" style="3" customWidth="1"/>
    <col min="4" max="4" width="13.7109375" style="3" customWidth="1"/>
    <col min="5" max="5" width="19.28515625" style="3" bestFit="1" customWidth="1"/>
    <col min="6" max="6" width="15.5703125" style="3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873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646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814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88"/>
      <c r="E25" s="80"/>
    </row>
    <row r="26" spans="3:7" x14ac:dyDescent="0.2">
      <c r="C26" s="81"/>
      <c r="D26" s="88"/>
      <c r="E26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3" spans="2:11" x14ac:dyDescent="0.2">
      <c r="K33" s="22"/>
    </row>
    <row r="34" spans="2:11" x14ac:dyDescent="0.2">
      <c r="C34" s="8" t="s">
        <v>8</v>
      </c>
      <c r="K34" s="22"/>
    </row>
    <row r="35" spans="2:11" x14ac:dyDescent="0.2">
      <c r="K35" s="22"/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  <c r="K36" s="22"/>
    </row>
    <row r="37" spans="2:11" s="9" customFormat="1" hidden="1" outlineLevel="1" x14ac:dyDescent="0.2">
      <c r="B37" s="19" t="s">
        <v>427</v>
      </c>
      <c r="C37" s="14" t="s">
        <v>114</v>
      </c>
      <c r="D37" s="3" t="s">
        <v>412</v>
      </c>
      <c r="E37" s="3">
        <v>430000007</v>
      </c>
      <c r="F37" s="3" t="s">
        <v>873</v>
      </c>
      <c r="G37" s="15">
        <v>10823.5</v>
      </c>
      <c r="H37" s="3"/>
      <c r="I37" s="3"/>
      <c r="J37" s="3"/>
      <c r="K37" s="22"/>
    </row>
    <row r="38" spans="2:11" s="9" customFormat="1" hidden="1" outlineLevel="1" x14ac:dyDescent="0.2">
      <c r="B38" s="19" t="s">
        <v>427</v>
      </c>
      <c r="C38" s="14" t="s">
        <v>115</v>
      </c>
      <c r="D38" s="3" t="s">
        <v>413</v>
      </c>
      <c r="E38" s="3">
        <v>430000007</v>
      </c>
      <c r="F38" s="3" t="s">
        <v>873</v>
      </c>
      <c r="G38" s="15">
        <v>6146</v>
      </c>
      <c r="H38" s="3"/>
      <c r="I38" s="3"/>
      <c r="J38" s="3"/>
      <c r="K38" s="22"/>
    </row>
    <row r="39" spans="2:11" s="9" customFormat="1" hidden="1" outlineLevel="1" x14ac:dyDescent="0.2">
      <c r="B39" s="19" t="s">
        <v>427</v>
      </c>
      <c r="C39" s="14" t="s">
        <v>116</v>
      </c>
      <c r="D39" s="3" t="s">
        <v>414</v>
      </c>
      <c r="E39" s="3">
        <v>430000007</v>
      </c>
      <c r="F39" s="3" t="s">
        <v>873</v>
      </c>
      <c r="G39" s="15">
        <v>5395</v>
      </c>
      <c r="H39" s="3"/>
      <c r="I39" s="3"/>
      <c r="J39" s="3"/>
      <c r="K39" s="3"/>
    </row>
    <row r="40" spans="2:11" s="9" customFormat="1" hidden="1" outlineLevel="1" x14ac:dyDescent="0.2">
      <c r="B40" s="19" t="s">
        <v>427</v>
      </c>
      <c r="C40" s="14" t="s">
        <v>117</v>
      </c>
      <c r="D40" s="3" t="s">
        <v>415</v>
      </c>
      <c r="E40" s="3">
        <v>430000007</v>
      </c>
      <c r="F40" s="3" t="s">
        <v>873</v>
      </c>
      <c r="G40" s="15">
        <v>212.08</v>
      </c>
      <c r="H40" s="3"/>
      <c r="I40" s="3"/>
      <c r="J40" s="3"/>
      <c r="K40" s="3"/>
    </row>
    <row r="41" spans="2:11" s="9" customFormat="1" hidden="1" outlineLevel="1" x14ac:dyDescent="0.2">
      <c r="B41" s="19" t="s">
        <v>427</v>
      </c>
      <c r="C41" s="24">
        <v>44201</v>
      </c>
      <c r="D41" s="3" t="s">
        <v>416</v>
      </c>
      <c r="E41" s="3">
        <v>430000007</v>
      </c>
      <c r="F41" s="3" t="s">
        <v>873</v>
      </c>
      <c r="G41" s="15">
        <v>7020</v>
      </c>
      <c r="H41" s="3"/>
      <c r="I41" s="3"/>
      <c r="J41" s="3"/>
      <c r="K41" s="3"/>
    </row>
    <row r="42" spans="2:11" s="9" customFormat="1" hidden="1" outlineLevel="1" x14ac:dyDescent="0.2">
      <c r="B42" s="19" t="s">
        <v>427</v>
      </c>
      <c r="C42" s="24">
        <v>44223</v>
      </c>
      <c r="D42" s="3" t="s">
        <v>417</v>
      </c>
      <c r="E42" s="3">
        <v>430000007</v>
      </c>
      <c r="F42" s="3" t="s">
        <v>873</v>
      </c>
      <c r="G42" s="15">
        <v>3146</v>
      </c>
      <c r="H42" s="3"/>
      <c r="I42" s="3"/>
      <c r="J42" s="3"/>
      <c r="K42" s="3"/>
    </row>
    <row r="43" spans="2:11" s="9" customFormat="1" hidden="1" outlineLevel="1" x14ac:dyDescent="0.2">
      <c r="B43" s="19" t="s">
        <v>427</v>
      </c>
      <c r="C43" s="24">
        <v>44257</v>
      </c>
      <c r="D43" s="3" t="s">
        <v>418</v>
      </c>
      <c r="E43" s="3">
        <v>430000007</v>
      </c>
      <c r="F43" s="3" t="s">
        <v>873</v>
      </c>
      <c r="G43" s="15">
        <v>8086</v>
      </c>
      <c r="H43" s="3"/>
      <c r="I43" s="3"/>
      <c r="J43" s="3"/>
      <c r="K43" s="3"/>
    </row>
    <row r="44" spans="2:11" s="9" customFormat="1" hidden="1" outlineLevel="1" x14ac:dyDescent="0.2">
      <c r="B44" s="19" t="s">
        <v>427</v>
      </c>
      <c r="C44" s="24">
        <v>44257</v>
      </c>
      <c r="D44" s="3" t="s">
        <v>419</v>
      </c>
      <c r="E44" s="3">
        <v>430000007</v>
      </c>
      <c r="F44" s="3" t="s">
        <v>873</v>
      </c>
      <c r="G44" s="15">
        <v>-556</v>
      </c>
      <c r="H44" s="3"/>
      <c r="I44" s="3"/>
      <c r="J44" s="3"/>
      <c r="K44" s="3"/>
    </row>
    <row r="45" spans="2:11" s="9" customFormat="1" hidden="1" outlineLevel="1" x14ac:dyDescent="0.2">
      <c r="B45" s="19" t="s">
        <v>427</v>
      </c>
      <c r="C45" s="24">
        <v>44286</v>
      </c>
      <c r="D45" s="3" t="s">
        <v>654</v>
      </c>
      <c r="E45" s="3">
        <v>430000007</v>
      </c>
      <c r="F45" s="3" t="s">
        <v>873</v>
      </c>
      <c r="G45" s="15">
        <v>6058</v>
      </c>
      <c r="H45" s="3"/>
      <c r="I45" s="3"/>
      <c r="J45" s="3"/>
      <c r="K45" s="3"/>
    </row>
    <row r="46" spans="2:11" s="9" customFormat="1" hidden="1" outlineLevel="1" x14ac:dyDescent="0.2">
      <c r="B46" s="19" t="s">
        <v>427</v>
      </c>
      <c r="C46" s="24">
        <v>44314</v>
      </c>
      <c r="D46" s="3" t="s">
        <v>745</v>
      </c>
      <c r="E46" s="3">
        <v>430000007</v>
      </c>
      <c r="F46" s="3" t="s">
        <v>873</v>
      </c>
      <c r="G46" s="15">
        <v>2210</v>
      </c>
      <c r="H46" s="3"/>
      <c r="I46" s="3"/>
      <c r="J46" s="3"/>
      <c r="K46" s="3"/>
    </row>
    <row r="47" spans="2:11" s="9" customFormat="1" hidden="1" outlineLevel="1" x14ac:dyDescent="0.2">
      <c r="B47" s="19" t="s">
        <v>427</v>
      </c>
      <c r="C47" s="24">
        <v>44347</v>
      </c>
      <c r="D47" s="3" t="s">
        <v>872</v>
      </c>
      <c r="E47" s="3">
        <v>430000007</v>
      </c>
      <c r="F47" s="3" t="s">
        <v>873</v>
      </c>
      <c r="G47" s="15">
        <v>169</v>
      </c>
      <c r="H47" s="3"/>
      <c r="I47" s="3"/>
      <c r="J47" s="3"/>
      <c r="K47" s="3"/>
    </row>
    <row r="48" spans="2:11" s="9" customFormat="1" hidden="1" outlineLevel="1" x14ac:dyDescent="0.2">
      <c r="B48" s="3"/>
      <c r="C48" s="14"/>
      <c r="D48" s="3"/>
      <c r="E48" s="3"/>
      <c r="F48" s="3"/>
      <c r="G48" s="15"/>
      <c r="H48" s="3"/>
      <c r="I48" s="3"/>
      <c r="J48" s="3"/>
      <c r="K48" s="3"/>
    </row>
    <row r="49" spans="2:11" s="9" customFormat="1" ht="12.75" collapsed="1" thickBot="1" x14ac:dyDescent="0.25">
      <c r="B49" s="3"/>
      <c r="C49" s="16"/>
      <c r="D49" s="16"/>
      <c r="E49" s="16"/>
      <c r="F49" s="16"/>
      <c r="G49" s="17">
        <f>SUM(G37:G48)</f>
        <v>48709.58</v>
      </c>
      <c r="H49" s="3"/>
      <c r="I49" s="3"/>
      <c r="J49" s="3"/>
      <c r="K49" s="3"/>
    </row>
    <row r="50" spans="2:11" ht="12.75" thickTop="1" x14ac:dyDescent="0.2"/>
    <row r="52" spans="2:11" x14ac:dyDescent="0.2">
      <c r="C52" s="8" t="s">
        <v>13</v>
      </c>
    </row>
    <row r="53" spans="2:11" x14ac:dyDescent="0.2">
      <c r="C53" s="18"/>
    </row>
    <row r="54" spans="2:11" x14ac:dyDescent="0.2">
      <c r="B54" s="12" t="s">
        <v>1035</v>
      </c>
      <c r="C54" s="23" t="s">
        <v>9</v>
      </c>
      <c r="D54" s="23" t="s">
        <v>14</v>
      </c>
      <c r="E54" s="23" t="s">
        <v>15</v>
      </c>
      <c r="F54" s="23" t="s">
        <v>16</v>
      </c>
      <c r="G54" s="23" t="s">
        <v>17</v>
      </c>
    </row>
    <row r="55" spans="2:11" ht="15" outlineLevel="1" x14ac:dyDescent="0.2">
      <c r="C55" s="32"/>
      <c r="D55" s="33"/>
      <c r="E55" s="34"/>
      <c r="F55" s="34"/>
      <c r="G55" s="35"/>
      <c r="H55" s="36"/>
    </row>
    <row r="56" spans="2:11" outlineLevel="1" x14ac:dyDescent="0.2">
      <c r="C56" s="14"/>
      <c r="G56" s="15"/>
    </row>
    <row r="57" spans="2:11" ht="12.75" thickBot="1" x14ac:dyDescent="0.25">
      <c r="C57" s="16"/>
      <c r="D57" s="16"/>
      <c r="E57" s="16"/>
      <c r="F57" s="16"/>
      <c r="G57" s="17">
        <f>+SUM(G55:G56)</f>
        <v>0</v>
      </c>
    </row>
    <row r="58" spans="2:11" ht="12.75" thickTop="1" x14ac:dyDescent="0.2"/>
    <row r="60" spans="2:11" x14ac:dyDescent="0.2">
      <c r="C60" s="8" t="s">
        <v>24</v>
      </c>
    </row>
    <row r="62" spans="2:11" x14ac:dyDescent="0.2">
      <c r="B62" s="12" t="s">
        <v>1035</v>
      </c>
      <c r="C62" s="12" t="s">
        <v>25</v>
      </c>
      <c r="D62" s="12" t="s">
        <v>26</v>
      </c>
      <c r="E62" s="12" t="s">
        <v>27</v>
      </c>
      <c r="F62" s="12" t="s">
        <v>637</v>
      </c>
      <c r="G62" s="13" t="s">
        <v>29</v>
      </c>
    </row>
    <row r="63" spans="2:11" hidden="1" outlineLevel="1" x14ac:dyDescent="0.2">
      <c r="B63" s="19" t="s">
        <v>429</v>
      </c>
      <c r="C63" s="3" t="s">
        <v>118</v>
      </c>
      <c r="D63" s="3" t="s">
        <v>54</v>
      </c>
      <c r="E63" s="14">
        <v>44105</v>
      </c>
      <c r="F63" s="3">
        <v>6</v>
      </c>
      <c r="G63" s="19">
        <v>39.96</v>
      </c>
    </row>
    <row r="64" spans="2:11" hidden="1" outlineLevel="1" x14ac:dyDescent="0.2">
      <c r="B64" s="19" t="s">
        <v>429</v>
      </c>
      <c r="C64" s="3" t="s">
        <v>118</v>
      </c>
      <c r="D64" s="3" t="s">
        <v>54</v>
      </c>
      <c r="E64" s="14">
        <v>44105</v>
      </c>
      <c r="F64" s="3">
        <v>3</v>
      </c>
      <c r="G64" s="19">
        <v>19.98</v>
      </c>
    </row>
    <row r="65" spans="2:7" hidden="1" outlineLevel="1" x14ac:dyDescent="0.2">
      <c r="B65" s="19" t="s">
        <v>429</v>
      </c>
      <c r="C65" s="3" t="s">
        <v>118</v>
      </c>
      <c r="D65" s="3" t="s">
        <v>54</v>
      </c>
      <c r="E65" s="14">
        <v>44106</v>
      </c>
      <c r="F65" s="3">
        <v>6</v>
      </c>
      <c r="G65" s="19">
        <v>39.96</v>
      </c>
    </row>
    <row r="66" spans="2:7" hidden="1" outlineLevel="1" x14ac:dyDescent="0.2">
      <c r="B66" s="19" t="s">
        <v>429</v>
      </c>
      <c r="C66" s="3" t="s">
        <v>118</v>
      </c>
      <c r="D66" s="3" t="s">
        <v>54</v>
      </c>
      <c r="E66" s="14">
        <v>44106</v>
      </c>
      <c r="F66" s="3">
        <v>3</v>
      </c>
      <c r="G66" s="19">
        <v>19.98</v>
      </c>
    </row>
    <row r="67" spans="2:7" hidden="1" outlineLevel="1" x14ac:dyDescent="0.2">
      <c r="B67" s="19" t="s">
        <v>429</v>
      </c>
      <c r="C67" s="3" t="s">
        <v>118</v>
      </c>
      <c r="D67" s="3" t="s">
        <v>54</v>
      </c>
      <c r="E67" s="14">
        <v>44109</v>
      </c>
      <c r="F67" s="3">
        <v>6</v>
      </c>
      <c r="G67" s="19">
        <v>39.96</v>
      </c>
    </row>
    <row r="68" spans="2:7" hidden="1" outlineLevel="1" x14ac:dyDescent="0.2">
      <c r="B68" s="19" t="s">
        <v>429</v>
      </c>
      <c r="C68" s="3" t="s">
        <v>118</v>
      </c>
      <c r="D68" s="3" t="s">
        <v>54</v>
      </c>
      <c r="E68" s="14">
        <v>44109</v>
      </c>
      <c r="F68" s="3">
        <v>3</v>
      </c>
      <c r="G68" s="19">
        <v>19.98</v>
      </c>
    </row>
    <row r="69" spans="2:7" hidden="1" outlineLevel="1" x14ac:dyDescent="0.2">
      <c r="B69" s="19" t="s">
        <v>429</v>
      </c>
      <c r="C69" s="3" t="s">
        <v>118</v>
      </c>
      <c r="D69" s="3" t="s">
        <v>54</v>
      </c>
      <c r="E69" s="14">
        <v>44117</v>
      </c>
      <c r="F69" s="3">
        <v>6</v>
      </c>
      <c r="G69" s="19">
        <v>39.96</v>
      </c>
    </row>
    <row r="70" spans="2:7" hidden="1" outlineLevel="1" x14ac:dyDescent="0.2">
      <c r="B70" s="19" t="s">
        <v>429</v>
      </c>
      <c r="C70" s="3" t="s">
        <v>118</v>
      </c>
      <c r="D70" s="3" t="s">
        <v>54</v>
      </c>
      <c r="E70" s="14">
        <v>44117</v>
      </c>
      <c r="F70" s="3">
        <v>3</v>
      </c>
      <c r="G70" s="19">
        <v>19.98</v>
      </c>
    </row>
    <row r="71" spans="2:7" hidden="1" outlineLevel="1" x14ac:dyDescent="0.2">
      <c r="B71" s="19" t="s">
        <v>429</v>
      </c>
      <c r="C71" s="3" t="s">
        <v>118</v>
      </c>
      <c r="D71" s="3" t="s">
        <v>54</v>
      </c>
      <c r="E71" s="14">
        <v>44118</v>
      </c>
      <c r="F71" s="3">
        <v>6</v>
      </c>
      <c r="G71" s="19">
        <v>39.96</v>
      </c>
    </row>
    <row r="72" spans="2:7" hidden="1" outlineLevel="1" x14ac:dyDescent="0.2">
      <c r="B72" s="19" t="s">
        <v>429</v>
      </c>
      <c r="C72" s="3" t="s">
        <v>118</v>
      </c>
      <c r="D72" s="3" t="s">
        <v>54</v>
      </c>
      <c r="E72" s="14">
        <v>44118</v>
      </c>
      <c r="F72" s="3">
        <v>3</v>
      </c>
      <c r="G72" s="19">
        <v>19.98</v>
      </c>
    </row>
    <row r="73" spans="2:7" hidden="1" outlineLevel="1" x14ac:dyDescent="0.2">
      <c r="B73" s="19" t="s">
        <v>429</v>
      </c>
      <c r="C73" s="3" t="s">
        <v>118</v>
      </c>
      <c r="D73" s="3" t="s">
        <v>54</v>
      </c>
      <c r="E73" s="14">
        <v>44119</v>
      </c>
      <c r="F73" s="3">
        <v>6</v>
      </c>
      <c r="G73" s="19">
        <v>39.96</v>
      </c>
    </row>
    <row r="74" spans="2:7" hidden="1" outlineLevel="1" x14ac:dyDescent="0.2">
      <c r="B74" s="19" t="s">
        <v>429</v>
      </c>
      <c r="C74" s="3" t="s">
        <v>118</v>
      </c>
      <c r="D74" s="3" t="s">
        <v>54</v>
      </c>
      <c r="E74" s="14">
        <v>44119</v>
      </c>
      <c r="F74" s="3">
        <v>3</v>
      </c>
      <c r="G74" s="19">
        <v>19.98</v>
      </c>
    </row>
    <row r="75" spans="2:7" hidden="1" outlineLevel="1" x14ac:dyDescent="0.2">
      <c r="B75" s="19" t="s">
        <v>429</v>
      </c>
      <c r="C75" s="3" t="s">
        <v>118</v>
      </c>
      <c r="D75" s="3" t="s">
        <v>54</v>
      </c>
      <c r="E75" s="14">
        <v>44120</v>
      </c>
      <c r="F75" s="3">
        <v>6</v>
      </c>
      <c r="G75" s="19">
        <v>39.96</v>
      </c>
    </row>
    <row r="76" spans="2:7" hidden="1" outlineLevel="1" x14ac:dyDescent="0.2">
      <c r="B76" s="19" t="s">
        <v>429</v>
      </c>
      <c r="C76" s="3" t="s">
        <v>118</v>
      </c>
      <c r="D76" s="3" t="s">
        <v>54</v>
      </c>
      <c r="E76" s="14">
        <v>44120</v>
      </c>
      <c r="F76" s="3">
        <v>3</v>
      </c>
      <c r="G76" s="19">
        <v>19.98</v>
      </c>
    </row>
    <row r="77" spans="2:7" hidden="1" outlineLevel="1" x14ac:dyDescent="0.2">
      <c r="B77" s="19" t="s">
        <v>429</v>
      </c>
      <c r="C77" s="3" t="s">
        <v>118</v>
      </c>
      <c r="D77" s="3" t="s">
        <v>54</v>
      </c>
      <c r="E77" s="14">
        <v>44123</v>
      </c>
      <c r="F77" s="3">
        <v>6</v>
      </c>
      <c r="G77" s="19">
        <v>39.96</v>
      </c>
    </row>
    <row r="78" spans="2:7" hidden="1" outlineLevel="1" x14ac:dyDescent="0.2">
      <c r="B78" s="19" t="s">
        <v>429</v>
      </c>
      <c r="C78" s="3" t="s">
        <v>118</v>
      </c>
      <c r="D78" s="3" t="s">
        <v>54</v>
      </c>
      <c r="E78" s="14">
        <v>44123</v>
      </c>
      <c r="F78" s="3">
        <v>3</v>
      </c>
      <c r="G78" s="19">
        <v>19.98</v>
      </c>
    </row>
    <row r="79" spans="2:7" hidden="1" outlineLevel="1" x14ac:dyDescent="0.2">
      <c r="B79" s="19" t="s">
        <v>429</v>
      </c>
      <c r="C79" s="3" t="s">
        <v>118</v>
      </c>
      <c r="D79" s="3" t="s">
        <v>54</v>
      </c>
      <c r="E79" s="14">
        <v>44125</v>
      </c>
      <c r="F79" s="3">
        <v>6</v>
      </c>
      <c r="G79" s="19">
        <v>39.96</v>
      </c>
    </row>
    <row r="80" spans="2:7" hidden="1" outlineLevel="1" x14ac:dyDescent="0.2">
      <c r="B80" s="19" t="s">
        <v>429</v>
      </c>
      <c r="C80" s="3" t="s">
        <v>118</v>
      </c>
      <c r="D80" s="3" t="s">
        <v>54</v>
      </c>
      <c r="E80" s="14">
        <v>44125</v>
      </c>
      <c r="F80" s="3">
        <v>3</v>
      </c>
      <c r="G80" s="19">
        <v>19.98</v>
      </c>
    </row>
    <row r="81" spans="2:7" hidden="1" outlineLevel="1" x14ac:dyDescent="0.2">
      <c r="B81" s="19" t="s">
        <v>429</v>
      </c>
      <c r="C81" s="3" t="s">
        <v>118</v>
      </c>
      <c r="D81" s="3" t="s">
        <v>54</v>
      </c>
      <c r="E81" s="14">
        <v>44127</v>
      </c>
      <c r="F81" s="3">
        <v>6</v>
      </c>
      <c r="G81" s="19">
        <v>39.96</v>
      </c>
    </row>
    <row r="82" spans="2:7" hidden="1" outlineLevel="1" x14ac:dyDescent="0.2">
      <c r="B82" s="19" t="s">
        <v>429</v>
      </c>
      <c r="C82" s="3" t="s">
        <v>118</v>
      </c>
      <c r="D82" s="3" t="s">
        <v>54</v>
      </c>
      <c r="E82" s="14">
        <v>44127</v>
      </c>
      <c r="F82" s="3">
        <v>3</v>
      </c>
      <c r="G82" s="19">
        <v>19.98</v>
      </c>
    </row>
    <row r="83" spans="2:7" hidden="1" outlineLevel="1" x14ac:dyDescent="0.2">
      <c r="B83" s="19" t="s">
        <v>429</v>
      </c>
      <c r="C83" s="3" t="s">
        <v>118</v>
      </c>
      <c r="D83" s="3" t="s">
        <v>54</v>
      </c>
      <c r="E83" s="14">
        <v>44130</v>
      </c>
      <c r="F83" s="3">
        <v>6</v>
      </c>
      <c r="G83" s="19">
        <v>39.96</v>
      </c>
    </row>
    <row r="84" spans="2:7" hidden="1" outlineLevel="1" x14ac:dyDescent="0.2">
      <c r="B84" s="19" t="s">
        <v>429</v>
      </c>
      <c r="C84" s="3" t="s">
        <v>118</v>
      </c>
      <c r="D84" s="3" t="s">
        <v>54</v>
      </c>
      <c r="E84" s="14">
        <v>44130</v>
      </c>
      <c r="F84" s="3">
        <v>3</v>
      </c>
      <c r="G84" s="19">
        <v>19.98</v>
      </c>
    </row>
    <row r="85" spans="2:7" hidden="1" outlineLevel="1" x14ac:dyDescent="0.2">
      <c r="B85" s="19" t="s">
        <v>429</v>
      </c>
      <c r="C85" s="3" t="s">
        <v>118</v>
      </c>
      <c r="D85" s="3" t="s">
        <v>54</v>
      </c>
      <c r="E85" s="14">
        <v>44131</v>
      </c>
      <c r="F85" s="3">
        <v>6</v>
      </c>
      <c r="G85" s="19">
        <v>39.96</v>
      </c>
    </row>
    <row r="86" spans="2:7" hidden="1" outlineLevel="1" x14ac:dyDescent="0.2">
      <c r="B86" s="19" t="s">
        <v>429</v>
      </c>
      <c r="C86" s="3" t="s">
        <v>118</v>
      </c>
      <c r="D86" s="3" t="s">
        <v>54</v>
      </c>
      <c r="E86" s="14">
        <v>44131</v>
      </c>
      <c r="F86" s="3">
        <v>3</v>
      </c>
      <c r="G86" s="19">
        <v>19.98</v>
      </c>
    </row>
    <row r="87" spans="2:7" hidden="1" outlineLevel="1" x14ac:dyDescent="0.2">
      <c r="B87" s="19" t="s">
        <v>429</v>
      </c>
      <c r="C87" s="3" t="s">
        <v>118</v>
      </c>
      <c r="D87" s="3" t="s">
        <v>54</v>
      </c>
      <c r="E87" s="14">
        <v>44107</v>
      </c>
      <c r="F87" s="3">
        <v>6</v>
      </c>
      <c r="G87" s="19">
        <v>39.96</v>
      </c>
    </row>
    <row r="88" spans="2:7" hidden="1" outlineLevel="1" x14ac:dyDescent="0.2">
      <c r="B88" s="19" t="s">
        <v>429</v>
      </c>
      <c r="C88" s="3" t="s">
        <v>118</v>
      </c>
      <c r="D88" s="3" t="s">
        <v>54</v>
      </c>
      <c r="E88" s="14">
        <v>44107</v>
      </c>
      <c r="F88" s="3">
        <v>3</v>
      </c>
      <c r="G88" s="19">
        <v>19.98</v>
      </c>
    </row>
    <row r="89" spans="2:7" hidden="1" outlineLevel="1" x14ac:dyDescent="0.2">
      <c r="B89" s="19" t="s">
        <v>429</v>
      </c>
      <c r="C89" s="3" t="s">
        <v>118</v>
      </c>
      <c r="D89" s="3" t="s">
        <v>54</v>
      </c>
      <c r="E89" s="14">
        <v>44132</v>
      </c>
      <c r="F89" s="3">
        <v>6</v>
      </c>
      <c r="G89" s="19">
        <v>39.96</v>
      </c>
    </row>
    <row r="90" spans="2:7" hidden="1" outlineLevel="1" x14ac:dyDescent="0.2">
      <c r="B90" s="19" t="s">
        <v>429</v>
      </c>
      <c r="C90" s="3" t="s">
        <v>118</v>
      </c>
      <c r="D90" s="3" t="s">
        <v>54</v>
      </c>
      <c r="E90" s="14">
        <v>44132</v>
      </c>
      <c r="F90" s="3">
        <v>3</v>
      </c>
      <c r="G90" s="19">
        <v>19.98</v>
      </c>
    </row>
    <row r="91" spans="2:7" hidden="1" outlineLevel="1" x14ac:dyDescent="0.2">
      <c r="B91" s="19" t="s">
        <v>429</v>
      </c>
      <c r="C91" s="3" t="s">
        <v>118</v>
      </c>
      <c r="D91" s="3" t="s">
        <v>54</v>
      </c>
      <c r="E91" s="14">
        <v>44133</v>
      </c>
      <c r="F91" s="3">
        <v>6</v>
      </c>
      <c r="G91" s="19">
        <v>39.96</v>
      </c>
    </row>
    <row r="92" spans="2:7" hidden="1" outlineLevel="1" x14ac:dyDescent="0.2">
      <c r="B92" s="19" t="s">
        <v>429</v>
      </c>
      <c r="C92" s="3" t="s">
        <v>118</v>
      </c>
      <c r="D92" s="3" t="s">
        <v>54</v>
      </c>
      <c r="E92" s="14">
        <v>44133</v>
      </c>
      <c r="F92" s="3">
        <v>3</v>
      </c>
      <c r="G92" s="19">
        <v>19.98</v>
      </c>
    </row>
    <row r="93" spans="2:7" hidden="1" outlineLevel="1" x14ac:dyDescent="0.2">
      <c r="B93" s="19" t="s">
        <v>429</v>
      </c>
      <c r="C93" s="3" t="s">
        <v>118</v>
      </c>
      <c r="D93" s="3" t="s">
        <v>54</v>
      </c>
      <c r="E93" s="14">
        <v>44134</v>
      </c>
      <c r="F93" s="3">
        <v>6</v>
      </c>
      <c r="G93" s="19">
        <v>39.96</v>
      </c>
    </row>
    <row r="94" spans="2:7" hidden="1" outlineLevel="1" x14ac:dyDescent="0.2">
      <c r="B94" s="19" t="s">
        <v>429</v>
      </c>
      <c r="C94" s="3" t="s">
        <v>118</v>
      </c>
      <c r="D94" s="3" t="s">
        <v>54</v>
      </c>
      <c r="E94" s="14">
        <v>44134</v>
      </c>
      <c r="F94" s="3">
        <v>3</v>
      </c>
      <c r="G94" s="19">
        <v>19.98</v>
      </c>
    </row>
    <row r="95" spans="2:7" hidden="1" outlineLevel="1" x14ac:dyDescent="0.2">
      <c r="B95" s="19" t="s">
        <v>429</v>
      </c>
      <c r="C95" s="3" t="s">
        <v>118</v>
      </c>
      <c r="D95" s="3" t="s">
        <v>54</v>
      </c>
      <c r="E95" s="14">
        <v>44135</v>
      </c>
      <c r="F95" s="3">
        <v>6</v>
      </c>
      <c r="G95" s="19">
        <v>39.96</v>
      </c>
    </row>
    <row r="96" spans="2:7" hidden="1" outlineLevel="1" x14ac:dyDescent="0.2">
      <c r="B96" s="19" t="s">
        <v>429</v>
      </c>
      <c r="C96" s="3" t="s">
        <v>118</v>
      </c>
      <c r="D96" s="3" t="s">
        <v>54</v>
      </c>
      <c r="E96" s="14">
        <v>44135</v>
      </c>
      <c r="F96" s="3">
        <v>3</v>
      </c>
      <c r="G96" s="19">
        <v>19.98</v>
      </c>
    </row>
    <row r="97" spans="2:7" hidden="1" outlineLevel="1" x14ac:dyDescent="0.2">
      <c r="B97" s="19" t="s">
        <v>429</v>
      </c>
      <c r="C97" s="3" t="s">
        <v>118</v>
      </c>
      <c r="D97" s="3" t="s">
        <v>54</v>
      </c>
      <c r="E97" s="14">
        <v>44137</v>
      </c>
      <c r="F97" s="3">
        <v>5</v>
      </c>
      <c r="G97" s="19">
        <v>33.299999999999997</v>
      </c>
    </row>
    <row r="98" spans="2:7" hidden="1" outlineLevel="1" x14ac:dyDescent="0.2">
      <c r="B98" s="19" t="s">
        <v>429</v>
      </c>
      <c r="C98" s="3" t="s">
        <v>118</v>
      </c>
      <c r="D98" s="3" t="s">
        <v>54</v>
      </c>
      <c r="E98" s="14">
        <v>44138</v>
      </c>
      <c r="F98" s="3">
        <v>6</v>
      </c>
      <c r="G98" s="19">
        <v>39.96</v>
      </c>
    </row>
    <row r="99" spans="2:7" hidden="1" outlineLevel="1" x14ac:dyDescent="0.2">
      <c r="B99" s="19" t="s">
        <v>429</v>
      </c>
      <c r="C99" s="3" t="s">
        <v>118</v>
      </c>
      <c r="D99" s="3" t="s">
        <v>54</v>
      </c>
      <c r="E99" s="14">
        <v>44138</v>
      </c>
      <c r="F99" s="3">
        <v>3</v>
      </c>
      <c r="G99" s="19">
        <v>19.98</v>
      </c>
    </row>
    <row r="100" spans="2:7" hidden="1" outlineLevel="1" x14ac:dyDescent="0.2">
      <c r="B100" s="19" t="s">
        <v>429</v>
      </c>
      <c r="C100" s="3" t="s">
        <v>118</v>
      </c>
      <c r="D100" s="3" t="s">
        <v>54</v>
      </c>
      <c r="E100" s="14">
        <v>44139</v>
      </c>
      <c r="F100" s="3">
        <v>6</v>
      </c>
      <c r="G100" s="19">
        <v>39.96</v>
      </c>
    </row>
    <row r="101" spans="2:7" hidden="1" outlineLevel="1" x14ac:dyDescent="0.2">
      <c r="B101" s="19" t="s">
        <v>429</v>
      </c>
      <c r="C101" s="3" t="s">
        <v>118</v>
      </c>
      <c r="D101" s="3" t="s">
        <v>54</v>
      </c>
      <c r="E101" s="14">
        <v>44139</v>
      </c>
      <c r="F101" s="3">
        <v>3</v>
      </c>
      <c r="G101" s="19">
        <v>19.98</v>
      </c>
    </row>
    <row r="102" spans="2:7" hidden="1" outlineLevel="1" x14ac:dyDescent="0.2">
      <c r="B102" s="19" t="s">
        <v>429</v>
      </c>
      <c r="C102" s="3" t="s">
        <v>118</v>
      </c>
      <c r="D102" s="3" t="s">
        <v>54</v>
      </c>
      <c r="E102" s="14">
        <v>44140</v>
      </c>
      <c r="F102" s="3">
        <v>6</v>
      </c>
      <c r="G102" s="19">
        <v>39.96</v>
      </c>
    </row>
    <row r="103" spans="2:7" hidden="1" outlineLevel="1" x14ac:dyDescent="0.2">
      <c r="B103" s="19" t="s">
        <v>429</v>
      </c>
      <c r="C103" s="3" t="s">
        <v>118</v>
      </c>
      <c r="D103" s="3" t="s">
        <v>54</v>
      </c>
      <c r="E103" s="14">
        <v>44140</v>
      </c>
      <c r="F103" s="3">
        <v>3</v>
      </c>
      <c r="G103" s="19">
        <v>19.98</v>
      </c>
    </row>
    <row r="104" spans="2:7" hidden="1" outlineLevel="1" x14ac:dyDescent="0.2">
      <c r="B104" s="19" t="s">
        <v>429</v>
      </c>
      <c r="C104" s="3" t="s">
        <v>118</v>
      </c>
      <c r="D104" s="3" t="s">
        <v>54</v>
      </c>
      <c r="E104" s="14">
        <v>44141</v>
      </c>
      <c r="F104" s="3">
        <v>6</v>
      </c>
      <c r="G104" s="19">
        <v>39.96</v>
      </c>
    </row>
    <row r="105" spans="2:7" hidden="1" outlineLevel="1" x14ac:dyDescent="0.2">
      <c r="B105" s="19" t="s">
        <v>429</v>
      </c>
      <c r="C105" s="3" t="s">
        <v>118</v>
      </c>
      <c r="D105" s="3" t="s">
        <v>54</v>
      </c>
      <c r="E105" s="14">
        <v>44141</v>
      </c>
      <c r="F105" s="3">
        <v>3</v>
      </c>
      <c r="G105" s="19">
        <v>19.98</v>
      </c>
    </row>
    <row r="106" spans="2:7" hidden="1" outlineLevel="1" x14ac:dyDescent="0.2">
      <c r="B106" s="19" t="s">
        <v>429</v>
      </c>
      <c r="C106" s="3" t="s">
        <v>118</v>
      </c>
      <c r="D106" s="3" t="s">
        <v>54</v>
      </c>
      <c r="E106" s="14">
        <v>44144</v>
      </c>
      <c r="F106" s="3">
        <v>6</v>
      </c>
      <c r="G106" s="19">
        <v>39.96</v>
      </c>
    </row>
    <row r="107" spans="2:7" hidden="1" outlineLevel="1" x14ac:dyDescent="0.2">
      <c r="B107" s="19" t="s">
        <v>429</v>
      </c>
      <c r="C107" s="3" t="s">
        <v>118</v>
      </c>
      <c r="D107" s="3" t="s">
        <v>54</v>
      </c>
      <c r="E107" s="14">
        <v>44144</v>
      </c>
      <c r="F107" s="3">
        <v>3</v>
      </c>
      <c r="G107" s="19">
        <v>19.98</v>
      </c>
    </row>
    <row r="108" spans="2:7" hidden="1" outlineLevel="1" x14ac:dyDescent="0.2">
      <c r="B108" s="19" t="s">
        <v>429</v>
      </c>
      <c r="C108" s="3" t="s">
        <v>118</v>
      </c>
      <c r="D108" s="3" t="s">
        <v>54</v>
      </c>
      <c r="E108" s="14">
        <v>44145</v>
      </c>
      <c r="F108" s="3">
        <v>6</v>
      </c>
      <c r="G108" s="19">
        <v>39.96</v>
      </c>
    </row>
    <row r="109" spans="2:7" hidden="1" outlineLevel="1" x14ac:dyDescent="0.2">
      <c r="B109" s="19" t="s">
        <v>429</v>
      </c>
      <c r="C109" s="3" t="s">
        <v>118</v>
      </c>
      <c r="D109" s="3" t="s">
        <v>54</v>
      </c>
      <c r="E109" s="14">
        <v>44145</v>
      </c>
      <c r="F109" s="3">
        <v>3</v>
      </c>
      <c r="G109" s="19">
        <v>19.98</v>
      </c>
    </row>
    <row r="110" spans="2:7" hidden="1" outlineLevel="1" x14ac:dyDescent="0.2">
      <c r="B110" s="19" t="s">
        <v>429</v>
      </c>
      <c r="C110" s="3" t="s">
        <v>118</v>
      </c>
      <c r="D110" s="3" t="s">
        <v>54</v>
      </c>
      <c r="E110" s="14">
        <v>44146</v>
      </c>
      <c r="F110" s="3">
        <v>6</v>
      </c>
      <c r="G110" s="19">
        <v>39.96</v>
      </c>
    </row>
    <row r="111" spans="2:7" hidden="1" outlineLevel="1" x14ac:dyDescent="0.2">
      <c r="B111" s="19" t="s">
        <v>429</v>
      </c>
      <c r="C111" s="3" t="s">
        <v>118</v>
      </c>
      <c r="D111" s="3" t="s">
        <v>54</v>
      </c>
      <c r="E111" s="14">
        <v>44146</v>
      </c>
      <c r="F111" s="3">
        <v>3</v>
      </c>
      <c r="G111" s="19">
        <v>19.98</v>
      </c>
    </row>
    <row r="112" spans="2:7" hidden="1" outlineLevel="1" x14ac:dyDescent="0.2">
      <c r="B112" s="19" t="s">
        <v>429</v>
      </c>
      <c r="C112" s="3" t="s">
        <v>118</v>
      </c>
      <c r="D112" s="3" t="s">
        <v>54</v>
      </c>
      <c r="E112" s="14">
        <v>44147</v>
      </c>
      <c r="F112" s="3">
        <v>6</v>
      </c>
      <c r="G112" s="19">
        <v>39.96</v>
      </c>
    </row>
    <row r="113" spans="2:7" hidden="1" outlineLevel="1" x14ac:dyDescent="0.2">
      <c r="B113" s="19" t="s">
        <v>429</v>
      </c>
      <c r="C113" s="3" t="s">
        <v>118</v>
      </c>
      <c r="D113" s="3" t="s">
        <v>54</v>
      </c>
      <c r="E113" s="14">
        <v>44147</v>
      </c>
      <c r="F113" s="3">
        <v>3</v>
      </c>
      <c r="G113" s="19">
        <v>19.98</v>
      </c>
    </row>
    <row r="114" spans="2:7" hidden="1" outlineLevel="1" x14ac:dyDescent="0.2">
      <c r="B114" s="19" t="s">
        <v>429</v>
      </c>
      <c r="C114" s="3" t="s">
        <v>118</v>
      </c>
      <c r="D114" s="3" t="s">
        <v>54</v>
      </c>
      <c r="E114" s="14">
        <v>44148</v>
      </c>
      <c r="F114" s="3">
        <v>6</v>
      </c>
      <c r="G114" s="19">
        <v>39.96</v>
      </c>
    </row>
    <row r="115" spans="2:7" hidden="1" outlineLevel="1" x14ac:dyDescent="0.2">
      <c r="B115" s="19" t="s">
        <v>429</v>
      </c>
      <c r="C115" s="3" t="s">
        <v>118</v>
      </c>
      <c r="D115" s="3" t="s">
        <v>54</v>
      </c>
      <c r="E115" s="14">
        <v>44148</v>
      </c>
      <c r="F115" s="3">
        <v>3</v>
      </c>
      <c r="G115" s="19">
        <v>19.98</v>
      </c>
    </row>
    <row r="116" spans="2:7" hidden="1" outlineLevel="1" x14ac:dyDescent="0.2">
      <c r="B116" s="19" t="s">
        <v>429</v>
      </c>
      <c r="C116" s="3" t="s">
        <v>118</v>
      </c>
      <c r="D116" s="3" t="s">
        <v>54</v>
      </c>
      <c r="E116" s="14">
        <v>44151</v>
      </c>
      <c r="F116" s="3">
        <v>6</v>
      </c>
      <c r="G116" s="19">
        <v>39.96</v>
      </c>
    </row>
    <row r="117" spans="2:7" hidden="1" outlineLevel="1" x14ac:dyDescent="0.2">
      <c r="B117" s="19" t="s">
        <v>429</v>
      </c>
      <c r="C117" s="3" t="s">
        <v>118</v>
      </c>
      <c r="D117" s="3" t="s">
        <v>54</v>
      </c>
      <c r="E117" s="14">
        <v>44151</v>
      </c>
      <c r="F117" s="3">
        <v>3</v>
      </c>
      <c r="G117" s="19">
        <v>19.98</v>
      </c>
    </row>
    <row r="118" spans="2:7" hidden="1" outlineLevel="1" x14ac:dyDescent="0.2">
      <c r="B118" s="19" t="s">
        <v>429</v>
      </c>
      <c r="C118" s="3" t="s">
        <v>118</v>
      </c>
      <c r="D118" s="3" t="s">
        <v>54</v>
      </c>
      <c r="E118" s="14">
        <v>44152</v>
      </c>
      <c r="F118" s="3">
        <v>6</v>
      </c>
      <c r="G118" s="19">
        <v>39.96</v>
      </c>
    </row>
    <row r="119" spans="2:7" hidden="1" outlineLevel="1" x14ac:dyDescent="0.2">
      <c r="B119" s="19" t="s">
        <v>429</v>
      </c>
      <c r="C119" s="3" t="s">
        <v>118</v>
      </c>
      <c r="D119" s="3" t="s">
        <v>54</v>
      </c>
      <c r="E119" s="14">
        <v>44152</v>
      </c>
      <c r="F119" s="3">
        <v>3</v>
      </c>
      <c r="G119" s="19">
        <v>19.98</v>
      </c>
    </row>
    <row r="120" spans="2:7" hidden="1" outlineLevel="1" x14ac:dyDescent="0.2">
      <c r="B120" s="19" t="s">
        <v>429</v>
      </c>
      <c r="C120" s="3" t="s">
        <v>118</v>
      </c>
      <c r="D120" s="3" t="s">
        <v>54</v>
      </c>
      <c r="E120" s="14">
        <v>44153</v>
      </c>
      <c r="F120" s="3">
        <v>6</v>
      </c>
      <c r="G120" s="19">
        <v>39.96</v>
      </c>
    </row>
    <row r="121" spans="2:7" hidden="1" outlineLevel="1" x14ac:dyDescent="0.2">
      <c r="B121" s="19" t="s">
        <v>429</v>
      </c>
      <c r="C121" s="3" t="s">
        <v>118</v>
      </c>
      <c r="D121" s="3" t="s">
        <v>54</v>
      </c>
      <c r="E121" s="14">
        <v>44153</v>
      </c>
      <c r="F121" s="3">
        <v>3</v>
      </c>
      <c r="G121" s="19">
        <v>19.98</v>
      </c>
    </row>
    <row r="122" spans="2:7" hidden="1" outlineLevel="1" x14ac:dyDescent="0.2">
      <c r="B122" s="19" t="s">
        <v>429</v>
      </c>
      <c r="C122" s="3" t="s">
        <v>118</v>
      </c>
      <c r="D122" s="3" t="s">
        <v>54</v>
      </c>
      <c r="E122" s="14">
        <v>44154</v>
      </c>
      <c r="F122" s="3">
        <v>6</v>
      </c>
      <c r="G122" s="19">
        <v>39.96</v>
      </c>
    </row>
    <row r="123" spans="2:7" hidden="1" outlineLevel="1" x14ac:dyDescent="0.2">
      <c r="B123" s="19" t="s">
        <v>429</v>
      </c>
      <c r="C123" s="3" t="s">
        <v>118</v>
      </c>
      <c r="D123" s="3" t="s">
        <v>54</v>
      </c>
      <c r="E123" s="14">
        <v>44154</v>
      </c>
      <c r="F123" s="3">
        <v>3</v>
      </c>
      <c r="G123" s="19">
        <v>19.98</v>
      </c>
    </row>
    <row r="124" spans="2:7" hidden="1" outlineLevel="1" x14ac:dyDescent="0.2">
      <c r="B124" s="19" t="s">
        <v>429</v>
      </c>
      <c r="C124" s="3" t="s">
        <v>118</v>
      </c>
      <c r="D124" s="3" t="s">
        <v>54</v>
      </c>
      <c r="E124" s="14">
        <v>44155</v>
      </c>
      <c r="F124" s="3">
        <v>6</v>
      </c>
      <c r="G124" s="19">
        <v>39.96</v>
      </c>
    </row>
    <row r="125" spans="2:7" hidden="1" outlineLevel="1" x14ac:dyDescent="0.2">
      <c r="B125" s="19" t="s">
        <v>429</v>
      </c>
      <c r="C125" s="3" t="s">
        <v>118</v>
      </c>
      <c r="D125" s="3" t="s">
        <v>54</v>
      </c>
      <c r="E125" s="14">
        <v>44155</v>
      </c>
      <c r="F125" s="3">
        <v>3</v>
      </c>
      <c r="G125" s="19">
        <v>19.98</v>
      </c>
    </row>
    <row r="126" spans="2:7" hidden="1" outlineLevel="1" x14ac:dyDescent="0.2">
      <c r="B126" s="19" t="s">
        <v>429</v>
      </c>
      <c r="C126" s="3" t="s">
        <v>118</v>
      </c>
      <c r="D126" s="3" t="s">
        <v>54</v>
      </c>
      <c r="E126" s="14">
        <v>44158</v>
      </c>
      <c r="F126" s="3">
        <v>6</v>
      </c>
      <c r="G126" s="19">
        <v>39.96</v>
      </c>
    </row>
    <row r="127" spans="2:7" hidden="1" outlineLevel="1" x14ac:dyDescent="0.2">
      <c r="B127" s="19" t="s">
        <v>429</v>
      </c>
      <c r="C127" s="3" t="s">
        <v>118</v>
      </c>
      <c r="D127" s="3" t="s">
        <v>54</v>
      </c>
      <c r="E127" s="14">
        <v>44158</v>
      </c>
      <c r="F127" s="3">
        <v>3</v>
      </c>
      <c r="G127" s="19">
        <v>19.98</v>
      </c>
    </row>
    <row r="128" spans="2:7" hidden="1" outlineLevel="1" x14ac:dyDescent="0.2">
      <c r="B128" s="19" t="s">
        <v>429</v>
      </c>
      <c r="C128" s="3" t="s">
        <v>118</v>
      </c>
      <c r="D128" s="3" t="s">
        <v>54</v>
      </c>
      <c r="E128" s="14">
        <v>44159</v>
      </c>
      <c r="F128" s="3">
        <v>6</v>
      </c>
      <c r="G128" s="19">
        <v>39.96</v>
      </c>
    </row>
    <row r="129" spans="2:7" hidden="1" outlineLevel="1" x14ac:dyDescent="0.2">
      <c r="B129" s="19" t="s">
        <v>429</v>
      </c>
      <c r="C129" s="3" t="s">
        <v>118</v>
      </c>
      <c r="D129" s="3" t="s">
        <v>54</v>
      </c>
      <c r="E129" s="14">
        <v>44159</v>
      </c>
      <c r="F129" s="3">
        <v>3</v>
      </c>
      <c r="G129" s="19">
        <v>19.98</v>
      </c>
    </row>
    <row r="130" spans="2:7" hidden="1" outlineLevel="1" x14ac:dyDescent="0.2">
      <c r="B130" s="19" t="s">
        <v>429</v>
      </c>
      <c r="C130" s="3" t="s">
        <v>118</v>
      </c>
      <c r="D130" s="3" t="s">
        <v>54</v>
      </c>
      <c r="E130" s="14">
        <v>44160</v>
      </c>
      <c r="F130" s="3">
        <v>6</v>
      </c>
      <c r="G130" s="19">
        <v>39.96</v>
      </c>
    </row>
    <row r="131" spans="2:7" hidden="1" outlineLevel="1" x14ac:dyDescent="0.2">
      <c r="B131" s="19" t="s">
        <v>429</v>
      </c>
      <c r="C131" s="3" t="s">
        <v>118</v>
      </c>
      <c r="D131" s="3" t="s">
        <v>54</v>
      </c>
      <c r="E131" s="14">
        <v>44160</v>
      </c>
      <c r="F131" s="3">
        <v>3</v>
      </c>
      <c r="G131" s="19">
        <v>19.98</v>
      </c>
    </row>
    <row r="132" spans="2:7" hidden="1" outlineLevel="1" x14ac:dyDescent="0.2">
      <c r="B132" s="19" t="s">
        <v>429</v>
      </c>
      <c r="C132" s="3" t="s">
        <v>118</v>
      </c>
      <c r="D132" s="3" t="s">
        <v>54</v>
      </c>
      <c r="E132" s="14">
        <v>44161</v>
      </c>
      <c r="F132" s="3">
        <v>6</v>
      </c>
      <c r="G132" s="19">
        <v>39.96</v>
      </c>
    </row>
    <row r="133" spans="2:7" hidden="1" outlineLevel="1" x14ac:dyDescent="0.2">
      <c r="B133" s="19" t="s">
        <v>429</v>
      </c>
      <c r="C133" s="3" t="s">
        <v>118</v>
      </c>
      <c r="D133" s="3" t="s">
        <v>54</v>
      </c>
      <c r="E133" s="14">
        <v>44161</v>
      </c>
      <c r="F133" s="3">
        <v>3</v>
      </c>
      <c r="G133" s="19">
        <v>19.98</v>
      </c>
    </row>
    <row r="134" spans="2:7" hidden="1" outlineLevel="1" x14ac:dyDescent="0.2">
      <c r="B134" s="19" t="s">
        <v>429</v>
      </c>
      <c r="C134" s="3" t="s">
        <v>118</v>
      </c>
      <c r="D134" s="3" t="s">
        <v>54</v>
      </c>
      <c r="E134" s="14">
        <v>44162</v>
      </c>
      <c r="F134" s="3">
        <v>6</v>
      </c>
      <c r="G134" s="19">
        <v>39.96</v>
      </c>
    </row>
    <row r="135" spans="2:7" hidden="1" outlineLevel="1" x14ac:dyDescent="0.2">
      <c r="B135" s="19" t="s">
        <v>429</v>
      </c>
      <c r="C135" s="3" t="s">
        <v>118</v>
      </c>
      <c r="D135" s="3" t="s">
        <v>54</v>
      </c>
      <c r="E135" s="14">
        <v>44162</v>
      </c>
      <c r="F135" s="3">
        <v>3</v>
      </c>
      <c r="G135" s="19">
        <v>19.98</v>
      </c>
    </row>
    <row r="136" spans="2:7" hidden="1" outlineLevel="1" x14ac:dyDescent="0.2">
      <c r="B136" s="19" t="s">
        <v>429</v>
      </c>
      <c r="C136" s="3" t="s">
        <v>118</v>
      </c>
      <c r="D136" s="3" t="s">
        <v>54</v>
      </c>
      <c r="E136" s="14">
        <v>44165</v>
      </c>
      <c r="F136" s="3">
        <v>6</v>
      </c>
      <c r="G136" s="19">
        <v>39.96</v>
      </c>
    </row>
    <row r="137" spans="2:7" hidden="1" outlineLevel="1" x14ac:dyDescent="0.2">
      <c r="B137" s="19" t="s">
        <v>429</v>
      </c>
      <c r="C137" s="3" t="s">
        <v>118</v>
      </c>
      <c r="D137" s="3" t="s">
        <v>54</v>
      </c>
      <c r="E137" s="14">
        <v>44136</v>
      </c>
      <c r="F137" s="3">
        <v>6</v>
      </c>
      <c r="G137" s="19">
        <v>39.96</v>
      </c>
    </row>
    <row r="138" spans="2:7" hidden="1" outlineLevel="1" x14ac:dyDescent="0.2">
      <c r="B138" s="19" t="s">
        <v>429</v>
      </c>
      <c r="C138" s="3" t="s">
        <v>118</v>
      </c>
      <c r="D138" s="3" t="s">
        <v>54</v>
      </c>
      <c r="E138" s="14">
        <v>44136</v>
      </c>
      <c r="F138" s="3">
        <v>2</v>
      </c>
      <c r="G138" s="19">
        <v>13.32</v>
      </c>
    </row>
    <row r="139" spans="2:7" hidden="1" outlineLevel="1" x14ac:dyDescent="0.2">
      <c r="B139" s="19" t="s">
        <v>429</v>
      </c>
      <c r="C139" s="3" t="s">
        <v>118</v>
      </c>
      <c r="D139" s="3" t="s">
        <v>54</v>
      </c>
      <c r="E139" s="14">
        <v>44156</v>
      </c>
      <c r="F139" s="3">
        <v>6</v>
      </c>
      <c r="G139" s="19">
        <v>39.96</v>
      </c>
    </row>
    <row r="140" spans="2:7" hidden="1" outlineLevel="1" x14ac:dyDescent="0.2">
      <c r="B140" s="19" t="s">
        <v>429</v>
      </c>
      <c r="C140" s="3" t="s">
        <v>118</v>
      </c>
      <c r="D140" s="3" t="s">
        <v>54</v>
      </c>
      <c r="E140" s="14">
        <v>44156</v>
      </c>
      <c r="F140" s="3">
        <v>3</v>
      </c>
      <c r="G140" s="19">
        <v>19.98</v>
      </c>
    </row>
    <row r="141" spans="2:7" hidden="1" outlineLevel="1" x14ac:dyDescent="0.2">
      <c r="B141" s="19" t="s">
        <v>429</v>
      </c>
      <c r="C141" s="3" t="s">
        <v>118</v>
      </c>
      <c r="D141" s="3" t="s">
        <v>54</v>
      </c>
      <c r="E141" s="14">
        <v>44163</v>
      </c>
      <c r="F141" s="3">
        <v>6</v>
      </c>
      <c r="G141" s="19">
        <v>39.96</v>
      </c>
    </row>
    <row r="142" spans="2:7" hidden="1" outlineLevel="1" x14ac:dyDescent="0.2">
      <c r="B142" s="19" t="s">
        <v>429</v>
      </c>
      <c r="C142" s="3" t="s">
        <v>118</v>
      </c>
      <c r="D142" s="3" t="s">
        <v>54</v>
      </c>
      <c r="E142" s="14">
        <v>44163</v>
      </c>
      <c r="F142" s="3">
        <v>3</v>
      </c>
      <c r="G142" s="19">
        <v>19.98</v>
      </c>
    </row>
    <row r="143" spans="2:7" hidden="1" outlineLevel="1" x14ac:dyDescent="0.2">
      <c r="B143" s="19" t="s">
        <v>429</v>
      </c>
      <c r="C143" s="3" t="s">
        <v>118</v>
      </c>
      <c r="D143" s="3" t="s">
        <v>54</v>
      </c>
      <c r="E143" s="14">
        <v>44165</v>
      </c>
      <c r="F143" s="3">
        <v>3</v>
      </c>
      <c r="G143" s="19">
        <v>19.98</v>
      </c>
    </row>
    <row r="144" spans="2:7" hidden="1" outlineLevel="1" x14ac:dyDescent="0.2">
      <c r="B144" s="19" t="s">
        <v>429</v>
      </c>
      <c r="C144" s="3" t="s">
        <v>118</v>
      </c>
      <c r="D144" s="3" t="s">
        <v>54</v>
      </c>
      <c r="E144" s="14">
        <v>44166</v>
      </c>
      <c r="F144" s="3">
        <v>6</v>
      </c>
      <c r="G144" s="19">
        <v>39.96</v>
      </c>
    </row>
    <row r="145" spans="2:7" hidden="1" outlineLevel="1" x14ac:dyDescent="0.2">
      <c r="B145" s="19" t="s">
        <v>429</v>
      </c>
      <c r="C145" s="3" t="s">
        <v>118</v>
      </c>
      <c r="D145" s="3" t="s">
        <v>54</v>
      </c>
      <c r="E145" s="14">
        <v>44166</v>
      </c>
      <c r="F145" s="3">
        <v>3</v>
      </c>
      <c r="G145" s="19">
        <v>19.98</v>
      </c>
    </row>
    <row r="146" spans="2:7" hidden="1" outlineLevel="1" x14ac:dyDescent="0.2">
      <c r="B146" s="19" t="s">
        <v>429</v>
      </c>
      <c r="C146" s="3" t="s">
        <v>118</v>
      </c>
      <c r="D146" s="3" t="s">
        <v>54</v>
      </c>
      <c r="E146" s="14">
        <v>44167</v>
      </c>
      <c r="F146" s="3">
        <v>6</v>
      </c>
      <c r="G146" s="19">
        <v>39.96</v>
      </c>
    </row>
    <row r="147" spans="2:7" hidden="1" outlineLevel="1" x14ac:dyDescent="0.2">
      <c r="B147" s="19" t="s">
        <v>429</v>
      </c>
      <c r="C147" s="3" t="s">
        <v>118</v>
      </c>
      <c r="D147" s="3" t="s">
        <v>54</v>
      </c>
      <c r="E147" s="14">
        <v>44167</v>
      </c>
      <c r="F147" s="3">
        <v>3</v>
      </c>
      <c r="G147" s="19">
        <v>19.98</v>
      </c>
    </row>
    <row r="148" spans="2:7" hidden="1" outlineLevel="1" x14ac:dyDescent="0.2">
      <c r="B148" s="19" t="s">
        <v>429</v>
      </c>
      <c r="C148" s="3" t="s">
        <v>118</v>
      </c>
      <c r="D148" s="3" t="s">
        <v>54</v>
      </c>
      <c r="E148" s="14">
        <v>44168</v>
      </c>
      <c r="F148" s="3">
        <v>6</v>
      </c>
      <c r="G148" s="19">
        <v>39.96</v>
      </c>
    </row>
    <row r="149" spans="2:7" hidden="1" outlineLevel="1" x14ac:dyDescent="0.2">
      <c r="B149" s="19" t="s">
        <v>429</v>
      </c>
      <c r="C149" s="3" t="s">
        <v>118</v>
      </c>
      <c r="D149" s="3" t="s">
        <v>54</v>
      </c>
      <c r="E149" s="14">
        <v>44168</v>
      </c>
      <c r="F149" s="3">
        <v>3</v>
      </c>
      <c r="G149" s="19">
        <v>19.98</v>
      </c>
    </row>
    <row r="150" spans="2:7" hidden="1" outlineLevel="1" x14ac:dyDescent="0.2">
      <c r="B150" s="19" t="s">
        <v>429</v>
      </c>
      <c r="C150" s="3" t="s">
        <v>118</v>
      </c>
      <c r="D150" s="3" t="s">
        <v>54</v>
      </c>
      <c r="E150" s="14">
        <v>44172</v>
      </c>
      <c r="F150" s="3">
        <v>6</v>
      </c>
      <c r="G150" s="19">
        <v>39.96</v>
      </c>
    </row>
    <row r="151" spans="2:7" hidden="1" outlineLevel="1" x14ac:dyDescent="0.2">
      <c r="B151" s="19" t="s">
        <v>429</v>
      </c>
      <c r="C151" s="3" t="s">
        <v>118</v>
      </c>
      <c r="D151" s="3" t="s">
        <v>54</v>
      </c>
      <c r="E151" s="14">
        <v>44172</v>
      </c>
      <c r="F151" s="3">
        <v>2</v>
      </c>
      <c r="G151" s="19">
        <v>13.32</v>
      </c>
    </row>
    <row r="152" spans="2:7" hidden="1" outlineLevel="1" x14ac:dyDescent="0.2">
      <c r="B152" s="19" t="s">
        <v>429</v>
      </c>
      <c r="C152" s="3" t="s">
        <v>118</v>
      </c>
      <c r="D152" s="3" t="s">
        <v>54</v>
      </c>
      <c r="E152" s="14">
        <v>44173</v>
      </c>
      <c r="F152" s="3">
        <v>6</v>
      </c>
      <c r="G152" s="19">
        <v>39.96</v>
      </c>
    </row>
    <row r="153" spans="2:7" hidden="1" outlineLevel="1" x14ac:dyDescent="0.2">
      <c r="B153" s="19" t="s">
        <v>429</v>
      </c>
      <c r="C153" s="3" t="s">
        <v>118</v>
      </c>
      <c r="D153" s="3" t="s">
        <v>54</v>
      </c>
      <c r="E153" s="14">
        <v>44174</v>
      </c>
      <c r="F153" s="3">
        <v>6</v>
      </c>
      <c r="G153" s="19">
        <v>39.96</v>
      </c>
    </row>
    <row r="154" spans="2:7" hidden="1" outlineLevel="1" x14ac:dyDescent="0.2">
      <c r="B154" s="19" t="s">
        <v>429</v>
      </c>
      <c r="C154" s="3" t="s">
        <v>118</v>
      </c>
      <c r="D154" s="3" t="s">
        <v>54</v>
      </c>
      <c r="E154" s="14">
        <v>44174</v>
      </c>
      <c r="F154" s="3">
        <v>3</v>
      </c>
      <c r="G154" s="19">
        <v>19.98</v>
      </c>
    </row>
    <row r="155" spans="2:7" hidden="1" outlineLevel="1" x14ac:dyDescent="0.2">
      <c r="B155" s="19" t="s">
        <v>429</v>
      </c>
      <c r="C155" s="3" t="s">
        <v>118</v>
      </c>
      <c r="D155" s="3" t="s">
        <v>54</v>
      </c>
      <c r="E155" s="14">
        <v>44175</v>
      </c>
      <c r="F155" s="3">
        <v>6</v>
      </c>
      <c r="G155" s="19">
        <v>39.96</v>
      </c>
    </row>
    <row r="156" spans="2:7" hidden="1" outlineLevel="1" x14ac:dyDescent="0.2">
      <c r="B156" s="19" t="s">
        <v>429</v>
      </c>
      <c r="C156" s="3" t="s">
        <v>118</v>
      </c>
      <c r="D156" s="3" t="s">
        <v>54</v>
      </c>
      <c r="E156" s="14">
        <v>44175</v>
      </c>
      <c r="F156" s="3">
        <v>3</v>
      </c>
      <c r="G156" s="19">
        <v>19.98</v>
      </c>
    </row>
    <row r="157" spans="2:7" hidden="1" outlineLevel="1" x14ac:dyDescent="0.2">
      <c r="B157" s="19" t="s">
        <v>429</v>
      </c>
      <c r="C157" s="3" t="s">
        <v>118</v>
      </c>
      <c r="D157" s="3" t="s">
        <v>54</v>
      </c>
      <c r="E157" s="14">
        <v>44176</v>
      </c>
      <c r="F157" s="3">
        <v>6</v>
      </c>
      <c r="G157" s="19">
        <v>39.96</v>
      </c>
    </row>
    <row r="158" spans="2:7" hidden="1" outlineLevel="1" x14ac:dyDescent="0.2">
      <c r="B158" s="19" t="s">
        <v>429</v>
      </c>
      <c r="C158" s="3" t="s">
        <v>118</v>
      </c>
      <c r="D158" s="3" t="s">
        <v>54</v>
      </c>
      <c r="E158" s="14">
        <v>44176</v>
      </c>
      <c r="F158" s="3">
        <v>3</v>
      </c>
      <c r="G158" s="19">
        <v>19.98</v>
      </c>
    </row>
    <row r="159" spans="2:7" hidden="1" outlineLevel="1" x14ac:dyDescent="0.2">
      <c r="B159" s="19" t="s">
        <v>429</v>
      </c>
      <c r="C159" s="3" t="s">
        <v>118</v>
      </c>
      <c r="D159" s="3" t="s">
        <v>54</v>
      </c>
      <c r="E159" s="14">
        <v>44179</v>
      </c>
      <c r="F159" s="3">
        <v>6</v>
      </c>
      <c r="G159" s="19">
        <v>39.96</v>
      </c>
    </row>
    <row r="160" spans="2:7" hidden="1" outlineLevel="1" x14ac:dyDescent="0.2">
      <c r="B160" s="19" t="s">
        <v>429</v>
      </c>
      <c r="C160" s="3" t="s">
        <v>118</v>
      </c>
      <c r="D160" s="3" t="s">
        <v>54</v>
      </c>
      <c r="E160" s="14">
        <v>44179</v>
      </c>
      <c r="F160" s="3">
        <v>3</v>
      </c>
      <c r="G160" s="19">
        <v>19.98</v>
      </c>
    </row>
    <row r="161" spans="2:7" hidden="1" outlineLevel="1" x14ac:dyDescent="0.2">
      <c r="B161" s="19" t="s">
        <v>429</v>
      </c>
      <c r="C161" s="3" t="s">
        <v>118</v>
      </c>
      <c r="D161" s="3" t="s">
        <v>54</v>
      </c>
      <c r="E161" s="14">
        <v>44180</v>
      </c>
      <c r="F161" s="3">
        <v>6</v>
      </c>
      <c r="G161" s="19">
        <v>39.96</v>
      </c>
    </row>
    <row r="162" spans="2:7" hidden="1" outlineLevel="1" x14ac:dyDescent="0.2">
      <c r="B162" s="19" t="s">
        <v>429</v>
      </c>
      <c r="C162" s="3" t="s">
        <v>118</v>
      </c>
      <c r="D162" s="3" t="s">
        <v>54</v>
      </c>
      <c r="E162" s="14">
        <v>44180</v>
      </c>
      <c r="F162" s="3">
        <v>3</v>
      </c>
      <c r="G162" s="19">
        <v>19.98</v>
      </c>
    </row>
    <row r="163" spans="2:7" hidden="1" outlineLevel="1" x14ac:dyDescent="0.2">
      <c r="B163" s="19" t="s">
        <v>429</v>
      </c>
      <c r="C163" s="3" t="s">
        <v>118</v>
      </c>
      <c r="D163" s="3" t="s">
        <v>54</v>
      </c>
      <c r="E163" s="14">
        <v>44181</v>
      </c>
      <c r="F163" s="3">
        <v>6</v>
      </c>
      <c r="G163" s="19">
        <v>39.96</v>
      </c>
    </row>
    <row r="164" spans="2:7" hidden="1" outlineLevel="1" x14ac:dyDescent="0.2">
      <c r="B164" s="19" t="s">
        <v>429</v>
      </c>
      <c r="C164" s="3" t="s">
        <v>118</v>
      </c>
      <c r="D164" s="3" t="s">
        <v>54</v>
      </c>
      <c r="E164" s="14">
        <v>44181</v>
      </c>
      <c r="F164" s="3">
        <v>3</v>
      </c>
      <c r="G164" s="19">
        <v>19.98</v>
      </c>
    </row>
    <row r="165" spans="2:7" hidden="1" outlineLevel="1" x14ac:dyDescent="0.2">
      <c r="B165" s="19" t="s">
        <v>429</v>
      </c>
      <c r="C165" s="3" t="s">
        <v>118</v>
      </c>
      <c r="D165" s="3" t="s">
        <v>54</v>
      </c>
      <c r="E165" s="14">
        <v>44182</v>
      </c>
      <c r="F165" s="3">
        <v>6</v>
      </c>
      <c r="G165" s="19">
        <v>39.96</v>
      </c>
    </row>
    <row r="166" spans="2:7" hidden="1" outlineLevel="1" x14ac:dyDescent="0.2">
      <c r="B166" s="19" t="s">
        <v>429</v>
      </c>
      <c r="C166" s="3" t="s">
        <v>118</v>
      </c>
      <c r="D166" s="3" t="s">
        <v>54</v>
      </c>
      <c r="E166" s="14">
        <v>44182</v>
      </c>
      <c r="F166" s="3">
        <v>3</v>
      </c>
      <c r="G166" s="19">
        <v>19.98</v>
      </c>
    </row>
    <row r="167" spans="2:7" hidden="1" outlineLevel="1" x14ac:dyDescent="0.2">
      <c r="B167" s="19" t="s">
        <v>429</v>
      </c>
      <c r="C167" s="3" t="s">
        <v>118</v>
      </c>
      <c r="D167" s="3" t="s">
        <v>54</v>
      </c>
      <c r="E167" s="14">
        <v>44183</v>
      </c>
      <c r="F167" s="3">
        <v>6</v>
      </c>
      <c r="G167" s="19">
        <v>39.96</v>
      </c>
    </row>
    <row r="168" spans="2:7" hidden="1" outlineLevel="1" x14ac:dyDescent="0.2">
      <c r="B168" s="19" t="s">
        <v>429</v>
      </c>
      <c r="C168" s="3" t="s">
        <v>118</v>
      </c>
      <c r="D168" s="3" t="s">
        <v>54</v>
      </c>
      <c r="E168" s="14">
        <v>44183</v>
      </c>
      <c r="F168" s="3">
        <v>3</v>
      </c>
      <c r="G168" s="19">
        <v>19.98</v>
      </c>
    </row>
    <row r="169" spans="2:7" hidden="1" outlineLevel="1" x14ac:dyDescent="0.2">
      <c r="B169" s="19" t="s">
        <v>429</v>
      </c>
      <c r="C169" s="3" t="s">
        <v>118</v>
      </c>
      <c r="D169" s="3" t="s">
        <v>54</v>
      </c>
      <c r="E169" s="14">
        <v>44184</v>
      </c>
      <c r="F169" s="3">
        <v>6</v>
      </c>
      <c r="G169" s="19">
        <v>39.96</v>
      </c>
    </row>
    <row r="170" spans="2:7" hidden="1" outlineLevel="1" x14ac:dyDescent="0.2">
      <c r="B170" s="19" t="s">
        <v>429</v>
      </c>
      <c r="C170" s="3" t="s">
        <v>118</v>
      </c>
      <c r="D170" s="3" t="s">
        <v>54</v>
      </c>
      <c r="E170" s="14">
        <v>44186</v>
      </c>
      <c r="F170" s="3">
        <v>6</v>
      </c>
      <c r="G170" s="19">
        <v>39.96</v>
      </c>
    </row>
    <row r="171" spans="2:7" hidden="1" outlineLevel="1" x14ac:dyDescent="0.2">
      <c r="B171" s="19" t="s">
        <v>429</v>
      </c>
      <c r="C171" s="3" t="s">
        <v>118</v>
      </c>
      <c r="D171" s="3" t="s">
        <v>54</v>
      </c>
      <c r="E171" s="14">
        <v>44186</v>
      </c>
      <c r="F171" s="3">
        <v>3</v>
      </c>
      <c r="G171" s="19">
        <v>19.98</v>
      </c>
    </row>
    <row r="172" spans="2:7" hidden="1" outlineLevel="1" x14ac:dyDescent="0.2">
      <c r="B172" s="19" t="s">
        <v>429</v>
      </c>
      <c r="C172" s="3" t="s">
        <v>118</v>
      </c>
      <c r="D172" s="3" t="s">
        <v>54</v>
      </c>
      <c r="E172" s="14">
        <v>44187</v>
      </c>
      <c r="F172" s="3">
        <v>6</v>
      </c>
      <c r="G172" s="19">
        <v>39.96</v>
      </c>
    </row>
    <row r="173" spans="2:7" hidden="1" outlineLevel="1" x14ac:dyDescent="0.2">
      <c r="B173" s="19" t="s">
        <v>429</v>
      </c>
      <c r="C173" s="3" t="s">
        <v>118</v>
      </c>
      <c r="D173" s="3" t="s">
        <v>54</v>
      </c>
      <c r="E173" s="14">
        <v>44187</v>
      </c>
      <c r="F173" s="3">
        <v>3</v>
      </c>
      <c r="G173" s="19">
        <v>19.98</v>
      </c>
    </row>
    <row r="174" spans="2:7" hidden="1" outlineLevel="1" x14ac:dyDescent="0.2">
      <c r="B174" s="19" t="s">
        <v>429</v>
      </c>
      <c r="C174" s="3" t="s">
        <v>118</v>
      </c>
      <c r="D174" s="3" t="s">
        <v>54</v>
      </c>
      <c r="E174" s="14">
        <v>44193</v>
      </c>
      <c r="F174" s="3">
        <v>6</v>
      </c>
      <c r="G174" s="19">
        <v>39.96</v>
      </c>
    </row>
    <row r="175" spans="2:7" hidden="1" outlineLevel="1" x14ac:dyDescent="0.2">
      <c r="B175" s="19" t="s">
        <v>429</v>
      </c>
      <c r="C175" s="3" t="s">
        <v>118</v>
      </c>
      <c r="D175" s="3" t="s">
        <v>54</v>
      </c>
      <c r="E175" s="14">
        <v>44193</v>
      </c>
      <c r="F175" s="3">
        <v>3</v>
      </c>
      <c r="G175" s="19">
        <v>19.98</v>
      </c>
    </row>
    <row r="176" spans="2:7" hidden="1" outlineLevel="1" x14ac:dyDescent="0.2">
      <c r="B176" s="19" t="s">
        <v>429</v>
      </c>
      <c r="C176" s="3" t="s">
        <v>118</v>
      </c>
      <c r="D176" s="3" t="s">
        <v>54</v>
      </c>
      <c r="E176" s="14">
        <v>44194</v>
      </c>
      <c r="F176" s="3">
        <v>6</v>
      </c>
      <c r="G176" s="19">
        <v>39.96</v>
      </c>
    </row>
    <row r="177" spans="2:7" hidden="1" outlineLevel="1" x14ac:dyDescent="0.2">
      <c r="B177" s="19" t="s">
        <v>429</v>
      </c>
      <c r="C177" s="3" t="s">
        <v>118</v>
      </c>
      <c r="D177" s="3" t="s">
        <v>54</v>
      </c>
      <c r="E177" s="14">
        <v>44194</v>
      </c>
      <c r="F177" s="3">
        <v>3</v>
      </c>
      <c r="G177" s="19">
        <v>19.98</v>
      </c>
    </row>
    <row r="178" spans="2:7" hidden="1" outlineLevel="1" x14ac:dyDescent="0.2">
      <c r="B178" s="19" t="s">
        <v>429</v>
      </c>
      <c r="C178" s="3" t="s">
        <v>118</v>
      </c>
      <c r="D178" s="3" t="s">
        <v>54</v>
      </c>
      <c r="E178" s="14">
        <v>44171</v>
      </c>
      <c r="F178" s="3">
        <v>6</v>
      </c>
      <c r="G178" s="19">
        <v>39.96</v>
      </c>
    </row>
    <row r="179" spans="2:7" hidden="1" outlineLevel="1" x14ac:dyDescent="0.2">
      <c r="B179" s="19" t="s">
        <v>429</v>
      </c>
      <c r="C179" s="3" t="s">
        <v>118</v>
      </c>
      <c r="D179" s="3" t="s">
        <v>54</v>
      </c>
      <c r="E179" s="14">
        <v>44195</v>
      </c>
      <c r="F179" s="3">
        <v>6</v>
      </c>
      <c r="G179" s="19">
        <v>39.96</v>
      </c>
    </row>
    <row r="180" spans="2:7" hidden="1" outlineLevel="1" x14ac:dyDescent="0.2">
      <c r="B180" s="19" t="s">
        <v>429</v>
      </c>
      <c r="C180" s="3" t="s">
        <v>118</v>
      </c>
      <c r="D180" s="3" t="s">
        <v>54</v>
      </c>
      <c r="E180" s="14">
        <v>44177</v>
      </c>
      <c r="F180" s="3">
        <v>6</v>
      </c>
      <c r="G180" s="19">
        <v>39.96</v>
      </c>
    </row>
    <row r="181" spans="2:7" hidden="1" outlineLevel="1" x14ac:dyDescent="0.2">
      <c r="B181" s="19" t="s">
        <v>429</v>
      </c>
      <c r="C181" s="3" t="s">
        <v>118</v>
      </c>
      <c r="D181" s="3" t="s">
        <v>54</v>
      </c>
      <c r="E181" s="14">
        <v>44200</v>
      </c>
      <c r="F181" s="3">
        <v>6</v>
      </c>
      <c r="G181" s="19">
        <v>39.96</v>
      </c>
    </row>
    <row r="182" spans="2:7" hidden="1" outlineLevel="1" x14ac:dyDescent="0.2">
      <c r="B182" s="19" t="s">
        <v>429</v>
      </c>
      <c r="C182" s="3" t="s">
        <v>118</v>
      </c>
      <c r="D182" s="3" t="s">
        <v>54</v>
      </c>
      <c r="E182" s="14">
        <v>44200</v>
      </c>
      <c r="F182" s="3">
        <v>3</v>
      </c>
      <c r="G182" s="19">
        <v>19.98</v>
      </c>
    </row>
    <row r="183" spans="2:7" hidden="1" outlineLevel="1" x14ac:dyDescent="0.2">
      <c r="B183" s="19" t="s">
        <v>429</v>
      </c>
      <c r="C183" s="3" t="s">
        <v>118</v>
      </c>
      <c r="D183" s="3" t="s">
        <v>54</v>
      </c>
      <c r="E183" s="14">
        <v>44201</v>
      </c>
      <c r="F183" s="3">
        <v>6</v>
      </c>
      <c r="G183" s="19">
        <v>39.96</v>
      </c>
    </row>
    <row r="184" spans="2:7" hidden="1" outlineLevel="1" x14ac:dyDescent="0.2">
      <c r="B184" s="19" t="s">
        <v>429</v>
      </c>
      <c r="C184" s="3" t="s">
        <v>118</v>
      </c>
      <c r="D184" s="3" t="s">
        <v>54</v>
      </c>
      <c r="E184" s="14">
        <v>44201</v>
      </c>
      <c r="F184" s="3">
        <v>3</v>
      </c>
      <c r="G184" s="19">
        <v>19.98</v>
      </c>
    </row>
    <row r="185" spans="2:7" hidden="1" outlineLevel="1" x14ac:dyDescent="0.2">
      <c r="B185" s="19" t="s">
        <v>429</v>
      </c>
      <c r="C185" s="3" t="s">
        <v>118</v>
      </c>
      <c r="D185" s="3" t="s">
        <v>54</v>
      </c>
      <c r="E185" s="14">
        <v>44202</v>
      </c>
      <c r="F185" s="3">
        <v>6</v>
      </c>
      <c r="G185" s="19">
        <v>39.96</v>
      </c>
    </row>
    <row r="186" spans="2:7" hidden="1" outlineLevel="1" x14ac:dyDescent="0.2">
      <c r="B186" s="19" t="s">
        <v>429</v>
      </c>
      <c r="C186" s="3" t="s">
        <v>118</v>
      </c>
      <c r="D186" s="3" t="s">
        <v>54</v>
      </c>
      <c r="E186" s="14">
        <v>44202</v>
      </c>
      <c r="F186" s="3">
        <v>3</v>
      </c>
      <c r="G186" s="19">
        <v>19.98</v>
      </c>
    </row>
    <row r="187" spans="2:7" hidden="1" outlineLevel="1" x14ac:dyDescent="0.2">
      <c r="B187" s="19" t="s">
        <v>429</v>
      </c>
      <c r="C187" s="3" t="s">
        <v>118</v>
      </c>
      <c r="D187" s="3" t="s">
        <v>54</v>
      </c>
      <c r="E187" s="14">
        <v>44203</v>
      </c>
      <c r="F187" s="3">
        <v>6</v>
      </c>
      <c r="G187" s="19">
        <v>39.96</v>
      </c>
    </row>
    <row r="188" spans="2:7" hidden="1" outlineLevel="1" x14ac:dyDescent="0.2">
      <c r="B188" s="19" t="s">
        <v>429</v>
      </c>
      <c r="C188" s="3" t="s">
        <v>118</v>
      </c>
      <c r="D188" s="3" t="s">
        <v>54</v>
      </c>
      <c r="E188" s="14">
        <v>44203</v>
      </c>
      <c r="F188" s="3">
        <v>3</v>
      </c>
      <c r="G188" s="19">
        <v>19.98</v>
      </c>
    </row>
    <row r="189" spans="2:7" hidden="1" outlineLevel="1" x14ac:dyDescent="0.2">
      <c r="B189" s="19" t="s">
        <v>429</v>
      </c>
      <c r="C189" s="3" t="s">
        <v>118</v>
      </c>
      <c r="D189" s="3" t="s">
        <v>54</v>
      </c>
      <c r="E189" s="14">
        <v>44204</v>
      </c>
      <c r="F189" s="3">
        <v>7</v>
      </c>
      <c r="G189" s="19">
        <v>46.62</v>
      </c>
    </row>
    <row r="190" spans="2:7" hidden="1" outlineLevel="1" x14ac:dyDescent="0.2">
      <c r="B190" s="19" t="s">
        <v>429</v>
      </c>
      <c r="C190" s="3" t="s">
        <v>118</v>
      </c>
      <c r="D190" s="3" t="s">
        <v>54</v>
      </c>
      <c r="E190" s="14">
        <v>44210</v>
      </c>
      <c r="F190" s="3">
        <v>6</v>
      </c>
      <c r="G190" s="19">
        <v>39.96</v>
      </c>
    </row>
    <row r="191" spans="2:7" hidden="1" outlineLevel="1" x14ac:dyDescent="0.2">
      <c r="B191" s="19" t="s">
        <v>429</v>
      </c>
      <c r="C191" s="3" t="s">
        <v>118</v>
      </c>
      <c r="D191" s="3" t="s">
        <v>54</v>
      </c>
      <c r="E191" s="14">
        <v>44210</v>
      </c>
      <c r="F191" s="3">
        <v>3</v>
      </c>
      <c r="G191" s="19">
        <v>19.98</v>
      </c>
    </row>
    <row r="192" spans="2:7" hidden="1" outlineLevel="1" x14ac:dyDescent="0.2">
      <c r="B192" s="19" t="s">
        <v>429</v>
      </c>
      <c r="C192" s="3" t="s">
        <v>118</v>
      </c>
      <c r="D192" s="3" t="s">
        <v>54</v>
      </c>
      <c r="E192" s="14">
        <v>44211</v>
      </c>
      <c r="F192" s="3">
        <v>6</v>
      </c>
      <c r="G192" s="19">
        <v>39.96</v>
      </c>
    </row>
    <row r="193" spans="2:7" hidden="1" outlineLevel="1" x14ac:dyDescent="0.2">
      <c r="B193" s="19" t="s">
        <v>429</v>
      </c>
      <c r="C193" s="3" t="s">
        <v>118</v>
      </c>
      <c r="D193" s="3" t="s">
        <v>54</v>
      </c>
      <c r="E193" s="14">
        <v>44211</v>
      </c>
      <c r="F193" s="3">
        <v>3</v>
      </c>
      <c r="G193" s="19">
        <v>19.98</v>
      </c>
    </row>
    <row r="194" spans="2:7" hidden="1" outlineLevel="1" x14ac:dyDescent="0.2">
      <c r="B194" s="19" t="s">
        <v>429</v>
      </c>
      <c r="C194" s="3" t="s">
        <v>118</v>
      </c>
      <c r="D194" s="3" t="s">
        <v>54</v>
      </c>
      <c r="E194" s="14">
        <v>44214</v>
      </c>
      <c r="F194" s="3">
        <v>6</v>
      </c>
      <c r="G194" s="19">
        <v>39.96</v>
      </c>
    </row>
    <row r="195" spans="2:7" hidden="1" outlineLevel="1" x14ac:dyDescent="0.2">
      <c r="B195" s="19" t="s">
        <v>429</v>
      </c>
      <c r="C195" s="3" t="s">
        <v>118</v>
      </c>
      <c r="D195" s="3" t="s">
        <v>54</v>
      </c>
      <c r="E195" s="14">
        <v>44214</v>
      </c>
      <c r="F195" s="3">
        <v>3</v>
      </c>
      <c r="G195" s="19">
        <v>19.98</v>
      </c>
    </row>
    <row r="196" spans="2:7" hidden="1" outlineLevel="1" x14ac:dyDescent="0.2">
      <c r="B196" s="19" t="s">
        <v>429</v>
      </c>
      <c r="C196" s="3" t="s">
        <v>118</v>
      </c>
      <c r="D196" s="3" t="s">
        <v>54</v>
      </c>
      <c r="E196" s="14">
        <v>44215</v>
      </c>
      <c r="F196" s="3">
        <v>6</v>
      </c>
      <c r="G196" s="19">
        <v>39.96</v>
      </c>
    </row>
    <row r="197" spans="2:7" hidden="1" outlineLevel="1" x14ac:dyDescent="0.2">
      <c r="B197" s="19" t="s">
        <v>429</v>
      </c>
      <c r="C197" s="3" t="s">
        <v>118</v>
      </c>
      <c r="D197" s="3" t="s">
        <v>54</v>
      </c>
      <c r="E197" s="14">
        <v>44215</v>
      </c>
      <c r="F197" s="3">
        <v>3</v>
      </c>
      <c r="G197" s="19">
        <v>19.98</v>
      </c>
    </row>
    <row r="198" spans="2:7" hidden="1" outlineLevel="1" x14ac:dyDescent="0.2">
      <c r="B198" s="19" t="s">
        <v>429</v>
      </c>
      <c r="C198" s="3" t="s">
        <v>118</v>
      </c>
      <c r="D198" s="3" t="s">
        <v>54</v>
      </c>
      <c r="E198" s="14">
        <v>44216</v>
      </c>
      <c r="F198" s="3">
        <v>6</v>
      </c>
      <c r="G198" s="19">
        <v>39.96</v>
      </c>
    </row>
    <row r="199" spans="2:7" hidden="1" outlineLevel="1" x14ac:dyDescent="0.2">
      <c r="B199" s="19" t="s">
        <v>429</v>
      </c>
      <c r="C199" s="3" t="s">
        <v>118</v>
      </c>
      <c r="D199" s="3" t="s">
        <v>54</v>
      </c>
      <c r="E199" s="14">
        <v>44216</v>
      </c>
      <c r="F199" s="3">
        <v>3</v>
      </c>
      <c r="G199" s="19">
        <v>19.98</v>
      </c>
    </row>
    <row r="200" spans="2:7" hidden="1" outlineLevel="1" x14ac:dyDescent="0.2">
      <c r="B200" s="19" t="s">
        <v>429</v>
      </c>
      <c r="C200" s="3" t="s">
        <v>118</v>
      </c>
      <c r="D200" s="3" t="s">
        <v>54</v>
      </c>
      <c r="E200" s="14">
        <v>44217</v>
      </c>
      <c r="F200" s="3">
        <v>6</v>
      </c>
      <c r="G200" s="19">
        <v>39.96</v>
      </c>
    </row>
    <row r="201" spans="2:7" hidden="1" outlineLevel="1" x14ac:dyDescent="0.2">
      <c r="B201" s="19" t="s">
        <v>429</v>
      </c>
      <c r="C201" s="3" t="s">
        <v>118</v>
      </c>
      <c r="D201" s="3" t="s">
        <v>54</v>
      </c>
      <c r="E201" s="14">
        <v>44217</v>
      </c>
      <c r="F201" s="3">
        <v>3</v>
      </c>
      <c r="G201" s="19">
        <v>19.98</v>
      </c>
    </row>
    <row r="202" spans="2:7" hidden="1" outlineLevel="1" x14ac:dyDescent="0.2">
      <c r="B202" s="19" t="s">
        <v>429</v>
      </c>
      <c r="C202" s="3" t="s">
        <v>118</v>
      </c>
      <c r="D202" s="3" t="s">
        <v>54</v>
      </c>
      <c r="E202" s="14">
        <v>44218</v>
      </c>
      <c r="F202" s="3">
        <v>6</v>
      </c>
      <c r="G202" s="19">
        <v>39.96</v>
      </c>
    </row>
    <row r="203" spans="2:7" hidden="1" outlineLevel="1" x14ac:dyDescent="0.2">
      <c r="B203" s="19" t="s">
        <v>429</v>
      </c>
      <c r="C203" s="3" t="s">
        <v>118</v>
      </c>
      <c r="D203" s="3" t="s">
        <v>54</v>
      </c>
      <c r="E203" s="14">
        <v>44218</v>
      </c>
      <c r="F203" s="3">
        <v>3</v>
      </c>
      <c r="G203" s="19">
        <v>19.98</v>
      </c>
    </row>
    <row r="204" spans="2:7" hidden="1" outlineLevel="1" x14ac:dyDescent="0.2">
      <c r="B204" s="19" t="s">
        <v>429</v>
      </c>
      <c r="C204" s="3" t="s">
        <v>118</v>
      </c>
      <c r="D204" s="3" t="s">
        <v>54</v>
      </c>
      <c r="E204" s="14">
        <v>44219</v>
      </c>
      <c r="F204" s="3">
        <v>6</v>
      </c>
      <c r="G204" s="19">
        <v>39.96</v>
      </c>
    </row>
    <row r="205" spans="2:7" hidden="1" outlineLevel="1" x14ac:dyDescent="0.2">
      <c r="B205" s="19" t="s">
        <v>429</v>
      </c>
      <c r="C205" s="3" t="s">
        <v>118</v>
      </c>
      <c r="D205" s="3" t="s">
        <v>54</v>
      </c>
      <c r="E205" s="14">
        <v>44221</v>
      </c>
      <c r="F205" s="3">
        <v>6</v>
      </c>
      <c r="G205" s="19">
        <v>39.96</v>
      </c>
    </row>
    <row r="206" spans="2:7" hidden="1" outlineLevel="1" x14ac:dyDescent="0.2">
      <c r="B206" s="19" t="s">
        <v>429</v>
      </c>
      <c r="C206" s="3" t="s">
        <v>118</v>
      </c>
      <c r="D206" s="3" t="s">
        <v>54</v>
      </c>
      <c r="E206" s="14">
        <v>44221</v>
      </c>
      <c r="F206" s="3">
        <v>3</v>
      </c>
      <c r="G206" s="19">
        <v>19.98</v>
      </c>
    </row>
    <row r="207" spans="2:7" hidden="1" outlineLevel="1" x14ac:dyDescent="0.2">
      <c r="B207" s="19" t="s">
        <v>429</v>
      </c>
      <c r="C207" s="3" t="s">
        <v>118</v>
      </c>
      <c r="D207" s="3" t="s">
        <v>54</v>
      </c>
      <c r="E207" s="14">
        <v>44222</v>
      </c>
      <c r="F207" s="3">
        <v>6</v>
      </c>
      <c r="G207" s="19">
        <v>39.96</v>
      </c>
    </row>
    <row r="208" spans="2:7" hidden="1" outlineLevel="1" x14ac:dyDescent="0.2">
      <c r="B208" s="19" t="s">
        <v>429</v>
      </c>
      <c r="C208" s="3" t="s">
        <v>118</v>
      </c>
      <c r="D208" s="3" t="s">
        <v>54</v>
      </c>
      <c r="E208" s="14">
        <v>44222</v>
      </c>
      <c r="F208" s="3">
        <v>3</v>
      </c>
      <c r="G208" s="19">
        <v>19.98</v>
      </c>
    </row>
    <row r="209" spans="2:7" hidden="1" outlineLevel="1" x14ac:dyDescent="0.2">
      <c r="B209" s="19" t="s">
        <v>429</v>
      </c>
      <c r="C209" s="3" t="s">
        <v>118</v>
      </c>
      <c r="D209" s="3" t="s">
        <v>54</v>
      </c>
      <c r="E209" s="14">
        <v>44223</v>
      </c>
      <c r="F209" s="3">
        <v>6</v>
      </c>
      <c r="G209" s="19">
        <v>39.96</v>
      </c>
    </row>
    <row r="210" spans="2:7" hidden="1" outlineLevel="1" x14ac:dyDescent="0.2">
      <c r="B210" s="19" t="s">
        <v>429</v>
      </c>
      <c r="C210" s="3" t="s">
        <v>118</v>
      </c>
      <c r="D210" s="3" t="s">
        <v>54</v>
      </c>
      <c r="E210" s="14">
        <v>44223</v>
      </c>
      <c r="F210" s="3">
        <v>3</v>
      </c>
      <c r="G210" s="19">
        <v>19.98</v>
      </c>
    </row>
    <row r="211" spans="2:7" hidden="1" outlineLevel="1" x14ac:dyDescent="0.2">
      <c r="B211" s="19" t="s">
        <v>429</v>
      </c>
      <c r="C211" s="3" t="s">
        <v>118</v>
      </c>
      <c r="D211" s="3" t="s">
        <v>54</v>
      </c>
      <c r="E211" s="14">
        <v>44224</v>
      </c>
      <c r="F211" s="3">
        <v>6</v>
      </c>
      <c r="G211" s="19">
        <v>39.96</v>
      </c>
    </row>
    <row r="212" spans="2:7" hidden="1" outlineLevel="1" x14ac:dyDescent="0.2">
      <c r="B212" s="19" t="s">
        <v>429</v>
      </c>
      <c r="C212" s="3" t="s">
        <v>118</v>
      </c>
      <c r="D212" s="3" t="s">
        <v>54</v>
      </c>
      <c r="E212" s="14">
        <v>44224</v>
      </c>
      <c r="F212" s="3">
        <v>3</v>
      </c>
      <c r="G212" s="19">
        <v>19.98</v>
      </c>
    </row>
    <row r="213" spans="2:7" hidden="1" outlineLevel="1" x14ac:dyDescent="0.2">
      <c r="B213" s="19" t="s">
        <v>429</v>
      </c>
      <c r="C213" s="3" t="s">
        <v>118</v>
      </c>
      <c r="D213" s="3" t="s">
        <v>54</v>
      </c>
      <c r="E213" s="14">
        <v>44225</v>
      </c>
      <c r="F213" s="3">
        <v>6</v>
      </c>
      <c r="G213" s="19">
        <v>39.96</v>
      </c>
    </row>
    <row r="214" spans="2:7" hidden="1" outlineLevel="1" x14ac:dyDescent="0.2">
      <c r="B214" s="19" t="s">
        <v>429</v>
      </c>
      <c r="C214" s="3" t="s">
        <v>118</v>
      </c>
      <c r="D214" s="3" t="s">
        <v>54</v>
      </c>
      <c r="E214" s="14">
        <v>44225</v>
      </c>
      <c r="F214" s="3">
        <v>3</v>
      </c>
      <c r="G214" s="19">
        <v>19.98</v>
      </c>
    </row>
    <row r="215" spans="2:7" hidden="1" outlineLevel="1" x14ac:dyDescent="0.2">
      <c r="B215" s="19" t="s">
        <v>429</v>
      </c>
      <c r="C215" s="3" t="s">
        <v>118</v>
      </c>
      <c r="D215" s="3" t="s">
        <v>54</v>
      </c>
      <c r="E215" s="14">
        <v>44226</v>
      </c>
      <c r="F215" s="3">
        <v>6</v>
      </c>
      <c r="G215" s="19">
        <v>39.96</v>
      </c>
    </row>
    <row r="216" spans="2:7" hidden="1" outlineLevel="1" x14ac:dyDescent="0.2">
      <c r="B216" s="19" t="s">
        <v>429</v>
      </c>
      <c r="C216" s="3" t="s">
        <v>118</v>
      </c>
      <c r="D216" s="3" t="s">
        <v>54</v>
      </c>
      <c r="E216" s="14">
        <v>44228</v>
      </c>
      <c r="F216" s="3">
        <v>6</v>
      </c>
      <c r="G216" s="19">
        <v>39.96</v>
      </c>
    </row>
    <row r="217" spans="2:7" hidden="1" outlineLevel="1" x14ac:dyDescent="0.2">
      <c r="B217" s="19" t="s">
        <v>429</v>
      </c>
      <c r="C217" s="3" t="s">
        <v>118</v>
      </c>
      <c r="D217" s="3" t="s">
        <v>54</v>
      </c>
      <c r="E217" s="14">
        <v>44228</v>
      </c>
      <c r="F217" s="3">
        <v>3</v>
      </c>
      <c r="G217" s="19">
        <v>19.98</v>
      </c>
    </row>
    <row r="218" spans="2:7" hidden="1" outlineLevel="1" x14ac:dyDescent="0.2">
      <c r="B218" s="19" t="s">
        <v>429</v>
      </c>
      <c r="C218" s="3" t="s">
        <v>118</v>
      </c>
      <c r="D218" s="3" t="s">
        <v>54</v>
      </c>
      <c r="E218" s="14">
        <v>44230</v>
      </c>
      <c r="F218" s="3">
        <v>6</v>
      </c>
      <c r="G218" s="19">
        <v>39.96</v>
      </c>
    </row>
    <row r="219" spans="2:7" hidden="1" outlineLevel="1" x14ac:dyDescent="0.2">
      <c r="B219" s="19" t="s">
        <v>429</v>
      </c>
      <c r="C219" s="3" t="s">
        <v>118</v>
      </c>
      <c r="D219" s="3" t="s">
        <v>54</v>
      </c>
      <c r="E219" s="14">
        <v>44230</v>
      </c>
      <c r="F219" s="3">
        <v>3</v>
      </c>
      <c r="G219" s="19">
        <v>19.98</v>
      </c>
    </row>
    <row r="220" spans="2:7" hidden="1" outlineLevel="1" x14ac:dyDescent="0.2">
      <c r="B220" s="19" t="s">
        <v>429</v>
      </c>
      <c r="C220" s="3" t="s">
        <v>118</v>
      </c>
      <c r="D220" s="3" t="s">
        <v>54</v>
      </c>
      <c r="E220" s="14">
        <v>44231</v>
      </c>
      <c r="F220" s="3">
        <v>6</v>
      </c>
      <c r="G220" s="19">
        <v>39.96</v>
      </c>
    </row>
    <row r="221" spans="2:7" hidden="1" outlineLevel="1" x14ac:dyDescent="0.2">
      <c r="B221" s="19" t="s">
        <v>429</v>
      </c>
      <c r="C221" s="3" t="s">
        <v>118</v>
      </c>
      <c r="D221" s="3" t="s">
        <v>54</v>
      </c>
      <c r="E221" s="14">
        <v>44231</v>
      </c>
      <c r="F221" s="3">
        <v>3</v>
      </c>
      <c r="G221" s="19">
        <v>19.98</v>
      </c>
    </row>
    <row r="222" spans="2:7" hidden="1" outlineLevel="1" x14ac:dyDescent="0.2">
      <c r="B222" s="19" t="s">
        <v>429</v>
      </c>
      <c r="C222" s="3" t="s">
        <v>118</v>
      </c>
      <c r="D222" s="3" t="s">
        <v>54</v>
      </c>
      <c r="E222" s="14">
        <v>44232</v>
      </c>
      <c r="F222" s="3">
        <v>6</v>
      </c>
      <c r="G222" s="19">
        <v>39.96</v>
      </c>
    </row>
    <row r="223" spans="2:7" hidden="1" outlineLevel="1" x14ac:dyDescent="0.2">
      <c r="B223" s="19" t="s">
        <v>429</v>
      </c>
      <c r="C223" s="3" t="s">
        <v>118</v>
      </c>
      <c r="D223" s="3" t="s">
        <v>54</v>
      </c>
      <c r="E223" s="14">
        <v>44232</v>
      </c>
      <c r="F223" s="3">
        <v>3</v>
      </c>
      <c r="G223" s="19">
        <v>19.98</v>
      </c>
    </row>
    <row r="224" spans="2:7" hidden="1" outlineLevel="1" x14ac:dyDescent="0.2">
      <c r="B224" s="19" t="s">
        <v>429</v>
      </c>
      <c r="C224" s="3" t="s">
        <v>118</v>
      </c>
      <c r="D224" s="3" t="s">
        <v>54</v>
      </c>
      <c r="E224" s="14">
        <v>44235</v>
      </c>
      <c r="F224" s="3">
        <v>6</v>
      </c>
      <c r="G224" s="19">
        <v>39.96</v>
      </c>
    </row>
    <row r="225" spans="2:7" hidden="1" outlineLevel="1" x14ac:dyDescent="0.2">
      <c r="B225" s="19" t="s">
        <v>429</v>
      </c>
      <c r="C225" s="3" t="s">
        <v>118</v>
      </c>
      <c r="D225" s="3" t="s">
        <v>54</v>
      </c>
      <c r="E225" s="14">
        <v>44235</v>
      </c>
      <c r="F225" s="3">
        <v>3</v>
      </c>
      <c r="G225" s="19">
        <v>19.98</v>
      </c>
    </row>
    <row r="226" spans="2:7" hidden="1" outlineLevel="1" x14ac:dyDescent="0.2">
      <c r="B226" s="19" t="s">
        <v>429</v>
      </c>
      <c r="C226" s="3" t="s">
        <v>118</v>
      </c>
      <c r="D226" s="3" t="s">
        <v>54</v>
      </c>
      <c r="E226" s="14">
        <v>44236</v>
      </c>
      <c r="F226" s="3">
        <v>6</v>
      </c>
      <c r="G226" s="19">
        <v>39.96</v>
      </c>
    </row>
    <row r="227" spans="2:7" hidden="1" outlineLevel="1" x14ac:dyDescent="0.2">
      <c r="B227" s="19" t="s">
        <v>429</v>
      </c>
      <c r="C227" s="3" t="s">
        <v>118</v>
      </c>
      <c r="D227" s="3" t="s">
        <v>54</v>
      </c>
      <c r="E227" s="14">
        <v>44236</v>
      </c>
      <c r="F227" s="3">
        <v>3</v>
      </c>
      <c r="G227" s="19">
        <v>19.98</v>
      </c>
    </row>
    <row r="228" spans="2:7" hidden="1" outlineLevel="1" x14ac:dyDescent="0.2">
      <c r="B228" s="19" t="s">
        <v>429</v>
      </c>
      <c r="C228" s="3" t="s">
        <v>118</v>
      </c>
      <c r="D228" s="3" t="s">
        <v>54</v>
      </c>
      <c r="E228" s="14">
        <v>44237</v>
      </c>
      <c r="F228" s="3">
        <v>6</v>
      </c>
      <c r="G228" s="19">
        <v>39.96</v>
      </c>
    </row>
    <row r="229" spans="2:7" hidden="1" outlineLevel="1" x14ac:dyDescent="0.2">
      <c r="B229" s="19" t="s">
        <v>429</v>
      </c>
      <c r="C229" s="3" t="s">
        <v>118</v>
      </c>
      <c r="D229" s="3" t="s">
        <v>54</v>
      </c>
      <c r="E229" s="14">
        <v>44237</v>
      </c>
      <c r="F229" s="3">
        <v>3</v>
      </c>
      <c r="G229" s="19">
        <v>19.98</v>
      </c>
    </row>
    <row r="230" spans="2:7" hidden="1" outlineLevel="1" x14ac:dyDescent="0.2">
      <c r="B230" s="19" t="s">
        <v>429</v>
      </c>
      <c r="C230" s="3" t="s">
        <v>118</v>
      </c>
      <c r="D230" s="3" t="s">
        <v>54</v>
      </c>
      <c r="E230" s="14">
        <v>44238</v>
      </c>
      <c r="F230" s="3">
        <v>6</v>
      </c>
      <c r="G230" s="19">
        <v>39.96</v>
      </c>
    </row>
    <row r="231" spans="2:7" hidden="1" outlineLevel="1" x14ac:dyDescent="0.2">
      <c r="B231" s="19" t="s">
        <v>429</v>
      </c>
      <c r="C231" s="3" t="s">
        <v>118</v>
      </c>
      <c r="D231" s="3" t="s">
        <v>54</v>
      </c>
      <c r="E231" s="14">
        <v>44238</v>
      </c>
      <c r="F231" s="3">
        <v>3</v>
      </c>
      <c r="G231" s="19">
        <v>19.98</v>
      </c>
    </row>
    <row r="232" spans="2:7" hidden="1" outlineLevel="1" x14ac:dyDescent="0.2">
      <c r="B232" s="19" t="s">
        <v>429</v>
      </c>
      <c r="C232" s="3" t="s">
        <v>118</v>
      </c>
      <c r="D232" s="3" t="s">
        <v>54</v>
      </c>
      <c r="E232" s="14">
        <v>44239</v>
      </c>
      <c r="F232" s="3">
        <v>6</v>
      </c>
      <c r="G232" s="19">
        <v>39.96</v>
      </c>
    </row>
    <row r="233" spans="2:7" hidden="1" outlineLevel="1" x14ac:dyDescent="0.2">
      <c r="B233" s="19" t="s">
        <v>429</v>
      </c>
      <c r="C233" s="3" t="s">
        <v>118</v>
      </c>
      <c r="D233" s="3" t="s">
        <v>54</v>
      </c>
      <c r="E233" s="14">
        <v>44239</v>
      </c>
      <c r="F233" s="3">
        <v>3</v>
      </c>
      <c r="G233" s="19">
        <v>19.98</v>
      </c>
    </row>
    <row r="234" spans="2:7" hidden="1" outlineLevel="1" x14ac:dyDescent="0.2">
      <c r="B234" s="19" t="s">
        <v>429</v>
      </c>
      <c r="C234" s="3" t="s">
        <v>118</v>
      </c>
      <c r="D234" s="3" t="s">
        <v>54</v>
      </c>
      <c r="E234" s="14">
        <v>44242</v>
      </c>
      <c r="F234" s="3">
        <v>6</v>
      </c>
      <c r="G234" s="19">
        <v>39.96</v>
      </c>
    </row>
    <row r="235" spans="2:7" hidden="1" outlineLevel="1" x14ac:dyDescent="0.2">
      <c r="B235" s="19" t="s">
        <v>429</v>
      </c>
      <c r="C235" s="3" t="s">
        <v>118</v>
      </c>
      <c r="D235" s="3" t="s">
        <v>54</v>
      </c>
      <c r="E235" s="14">
        <v>44242</v>
      </c>
      <c r="F235" s="3">
        <v>3</v>
      </c>
      <c r="G235" s="19">
        <v>19.98</v>
      </c>
    </row>
    <row r="236" spans="2:7" hidden="1" outlineLevel="1" x14ac:dyDescent="0.2">
      <c r="B236" s="19" t="s">
        <v>429</v>
      </c>
      <c r="C236" s="3" t="s">
        <v>118</v>
      </c>
      <c r="D236" s="3" t="s">
        <v>54</v>
      </c>
      <c r="E236" s="14">
        <v>44243</v>
      </c>
      <c r="F236" s="3">
        <v>6</v>
      </c>
      <c r="G236" s="19">
        <v>39.96</v>
      </c>
    </row>
    <row r="237" spans="2:7" hidden="1" outlineLevel="1" x14ac:dyDescent="0.2">
      <c r="B237" s="19" t="s">
        <v>429</v>
      </c>
      <c r="C237" s="3" t="s">
        <v>118</v>
      </c>
      <c r="D237" s="3" t="s">
        <v>54</v>
      </c>
      <c r="E237" s="14">
        <v>44243</v>
      </c>
      <c r="F237" s="3">
        <v>3</v>
      </c>
      <c r="G237" s="19">
        <v>19.98</v>
      </c>
    </row>
    <row r="238" spans="2:7" hidden="1" outlineLevel="1" x14ac:dyDescent="0.2">
      <c r="B238" s="19" t="s">
        <v>429</v>
      </c>
      <c r="C238" s="3" t="s">
        <v>118</v>
      </c>
      <c r="D238" s="3" t="s">
        <v>54</v>
      </c>
      <c r="E238" s="14">
        <v>44244</v>
      </c>
      <c r="F238" s="3">
        <v>6</v>
      </c>
      <c r="G238" s="19">
        <v>39.96</v>
      </c>
    </row>
    <row r="239" spans="2:7" hidden="1" outlineLevel="1" x14ac:dyDescent="0.2">
      <c r="B239" s="19" t="s">
        <v>429</v>
      </c>
      <c r="C239" s="3" t="s">
        <v>118</v>
      </c>
      <c r="D239" s="3" t="s">
        <v>54</v>
      </c>
      <c r="E239" s="14">
        <v>44244</v>
      </c>
      <c r="F239" s="3">
        <v>3</v>
      </c>
      <c r="G239" s="19">
        <v>19.98</v>
      </c>
    </row>
    <row r="240" spans="2:7" hidden="1" outlineLevel="1" x14ac:dyDescent="0.2">
      <c r="B240" s="19" t="s">
        <v>429</v>
      </c>
      <c r="C240" s="3" t="s">
        <v>118</v>
      </c>
      <c r="D240" s="3" t="s">
        <v>54</v>
      </c>
      <c r="E240" s="14">
        <v>44245</v>
      </c>
      <c r="F240" s="3">
        <v>6</v>
      </c>
      <c r="G240" s="19">
        <v>39.96</v>
      </c>
    </row>
    <row r="241" spans="2:7" hidden="1" outlineLevel="1" x14ac:dyDescent="0.2">
      <c r="B241" s="19" t="s">
        <v>429</v>
      </c>
      <c r="C241" s="3" t="s">
        <v>118</v>
      </c>
      <c r="D241" s="3" t="s">
        <v>54</v>
      </c>
      <c r="E241" s="14">
        <v>44245</v>
      </c>
      <c r="F241" s="3">
        <v>3</v>
      </c>
      <c r="G241" s="19">
        <v>19.98</v>
      </c>
    </row>
    <row r="242" spans="2:7" hidden="1" outlineLevel="1" x14ac:dyDescent="0.2">
      <c r="B242" s="19" t="s">
        <v>429</v>
      </c>
      <c r="C242" s="3" t="s">
        <v>118</v>
      </c>
      <c r="D242" s="3" t="s">
        <v>54</v>
      </c>
      <c r="E242" s="14">
        <v>44246</v>
      </c>
      <c r="F242" s="3">
        <v>6</v>
      </c>
      <c r="G242" s="19">
        <v>39.96</v>
      </c>
    </row>
    <row r="243" spans="2:7" hidden="1" outlineLevel="1" x14ac:dyDescent="0.2">
      <c r="B243" s="19" t="s">
        <v>429</v>
      </c>
      <c r="C243" s="3" t="s">
        <v>118</v>
      </c>
      <c r="D243" s="3" t="s">
        <v>54</v>
      </c>
      <c r="E243" s="14">
        <v>44246</v>
      </c>
      <c r="F243" s="3">
        <v>3</v>
      </c>
      <c r="G243" s="19">
        <v>19.98</v>
      </c>
    </row>
    <row r="244" spans="2:7" hidden="1" outlineLevel="1" x14ac:dyDescent="0.2">
      <c r="B244" s="19" t="s">
        <v>429</v>
      </c>
      <c r="C244" s="3" t="s">
        <v>118</v>
      </c>
      <c r="D244" s="3" t="s">
        <v>54</v>
      </c>
      <c r="E244" s="14">
        <v>44249</v>
      </c>
      <c r="F244" s="3">
        <v>6</v>
      </c>
      <c r="G244" s="19">
        <v>39.96</v>
      </c>
    </row>
    <row r="245" spans="2:7" hidden="1" outlineLevel="1" x14ac:dyDescent="0.2">
      <c r="B245" s="19" t="s">
        <v>429</v>
      </c>
      <c r="C245" s="3" t="s">
        <v>118</v>
      </c>
      <c r="D245" s="3" t="s">
        <v>54</v>
      </c>
      <c r="E245" s="14">
        <v>44249</v>
      </c>
      <c r="F245" s="3">
        <v>3</v>
      </c>
      <c r="G245" s="19">
        <v>19.98</v>
      </c>
    </row>
    <row r="246" spans="2:7" hidden="1" outlineLevel="1" x14ac:dyDescent="0.2">
      <c r="B246" s="19" t="s">
        <v>429</v>
      </c>
      <c r="C246" s="3" t="s">
        <v>118</v>
      </c>
      <c r="D246" s="3" t="s">
        <v>54</v>
      </c>
      <c r="E246" s="14">
        <v>44250</v>
      </c>
      <c r="F246" s="3">
        <v>6</v>
      </c>
      <c r="G246" s="19">
        <v>39.96</v>
      </c>
    </row>
    <row r="247" spans="2:7" hidden="1" outlineLevel="1" x14ac:dyDescent="0.2">
      <c r="B247" s="19" t="s">
        <v>429</v>
      </c>
      <c r="C247" s="3" t="s">
        <v>118</v>
      </c>
      <c r="D247" s="3" t="s">
        <v>54</v>
      </c>
      <c r="E247" s="14">
        <v>44250</v>
      </c>
      <c r="F247" s="3">
        <v>3</v>
      </c>
      <c r="G247" s="19">
        <v>19.98</v>
      </c>
    </row>
    <row r="248" spans="2:7" hidden="1" outlineLevel="1" x14ac:dyDescent="0.2">
      <c r="B248" s="19" t="s">
        <v>429</v>
      </c>
      <c r="C248" s="3" t="s">
        <v>118</v>
      </c>
      <c r="D248" s="3" t="s">
        <v>54</v>
      </c>
      <c r="E248" s="14">
        <v>44251</v>
      </c>
      <c r="F248" s="3">
        <v>6</v>
      </c>
      <c r="G248" s="19">
        <v>39.96</v>
      </c>
    </row>
    <row r="249" spans="2:7" hidden="1" outlineLevel="1" x14ac:dyDescent="0.2">
      <c r="B249" s="19" t="s">
        <v>429</v>
      </c>
      <c r="C249" s="3" t="s">
        <v>118</v>
      </c>
      <c r="D249" s="3" t="s">
        <v>54</v>
      </c>
      <c r="E249" s="14">
        <v>44251</v>
      </c>
      <c r="F249" s="3">
        <v>3</v>
      </c>
      <c r="G249" s="19">
        <v>19.98</v>
      </c>
    </row>
    <row r="250" spans="2:7" hidden="1" outlineLevel="1" x14ac:dyDescent="0.2">
      <c r="B250" s="19" t="s">
        <v>429</v>
      </c>
      <c r="C250" s="3" t="s">
        <v>118</v>
      </c>
      <c r="D250" s="3" t="s">
        <v>54</v>
      </c>
      <c r="E250" s="14">
        <v>44252</v>
      </c>
      <c r="F250" s="3">
        <v>6</v>
      </c>
      <c r="G250" s="19">
        <v>39.96</v>
      </c>
    </row>
    <row r="251" spans="2:7" hidden="1" outlineLevel="1" x14ac:dyDescent="0.2">
      <c r="B251" s="19" t="s">
        <v>429</v>
      </c>
      <c r="C251" s="3" t="s">
        <v>118</v>
      </c>
      <c r="D251" s="3" t="s">
        <v>54</v>
      </c>
      <c r="E251" s="14">
        <v>44252</v>
      </c>
      <c r="F251" s="3">
        <v>3</v>
      </c>
      <c r="G251" s="19">
        <v>19.98</v>
      </c>
    </row>
    <row r="252" spans="2:7" hidden="1" outlineLevel="1" x14ac:dyDescent="0.2">
      <c r="B252" s="19" t="s">
        <v>429</v>
      </c>
      <c r="C252" s="3" t="s">
        <v>118</v>
      </c>
      <c r="D252" s="3" t="s">
        <v>54</v>
      </c>
      <c r="E252" s="14">
        <v>44253</v>
      </c>
      <c r="F252" s="3">
        <v>6</v>
      </c>
      <c r="G252" s="19">
        <v>39.96</v>
      </c>
    </row>
    <row r="253" spans="2:7" hidden="1" outlineLevel="1" x14ac:dyDescent="0.2">
      <c r="B253" s="19" t="s">
        <v>429</v>
      </c>
      <c r="C253" s="3" t="s">
        <v>118</v>
      </c>
      <c r="D253" s="3" t="s">
        <v>54</v>
      </c>
      <c r="E253" s="14">
        <v>44253</v>
      </c>
      <c r="F253" s="3">
        <v>3</v>
      </c>
      <c r="G253" s="19">
        <v>19.98</v>
      </c>
    </row>
    <row r="254" spans="2:7" hidden="1" outlineLevel="1" x14ac:dyDescent="0.2">
      <c r="B254" s="19" t="s">
        <v>429</v>
      </c>
      <c r="C254" s="3" t="s">
        <v>118</v>
      </c>
      <c r="D254" s="3" t="s">
        <v>54</v>
      </c>
      <c r="E254" s="14">
        <v>44247</v>
      </c>
      <c r="F254" s="3">
        <v>9</v>
      </c>
      <c r="G254" s="19">
        <v>59.94</v>
      </c>
    </row>
    <row r="255" spans="2:7" hidden="1" outlineLevel="1" x14ac:dyDescent="0.2">
      <c r="B255" s="19" t="s">
        <v>429</v>
      </c>
      <c r="C255" s="3" t="s">
        <v>118</v>
      </c>
      <c r="D255" s="3" t="s">
        <v>54</v>
      </c>
      <c r="E255" s="14">
        <v>44256</v>
      </c>
      <c r="F255" s="3">
        <v>6</v>
      </c>
      <c r="G255" s="19">
        <v>39.96</v>
      </c>
    </row>
    <row r="256" spans="2:7" hidden="1" outlineLevel="1" x14ac:dyDescent="0.2">
      <c r="B256" s="19" t="s">
        <v>429</v>
      </c>
      <c r="C256" s="3" t="s">
        <v>118</v>
      </c>
      <c r="D256" s="3" t="s">
        <v>54</v>
      </c>
      <c r="E256" s="14">
        <v>44256</v>
      </c>
      <c r="F256" s="3">
        <v>3</v>
      </c>
      <c r="G256" s="19">
        <v>19.98</v>
      </c>
    </row>
    <row r="257" spans="2:7" hidden="1" outlineLevel="1" x14ac:dyDescent="0.2">
      <c r="B257" s="19" t="s">
        <v>429</v>
      </c>
      <c r="C257" s="3" t="s">
        <v>118</v>
      </c>
      <c r="D257" s="3" t="s">
        <v>54</v>
      </c>
      <c r="E257" s="14">
        <v>44257</v>
      </c>
      <c r="F257" s="3">
        <v>6</v>
      </c>
      <c r="G257" s="19">
        <v>39.96</v>
      </c>
    </row>
    <row r="258" spans="2:7" hidden="1" outlineLevel="1" x14ac:dyDescent="0.2">
      <c r="B258" s="19" t="s">
        <v>429</v>
      </c>
      <c r="C258" s="3" t="s">
        <v>118</v>
      </c>
      <c r="D258" s="3" t="s">
        <v>54</v>
      </c>
      <c r="E258" s="14">
        <v>44257</v>
      </c>
      <c r="F258" s="3">
        <v>3</v>
      </c>
      <c r="G258" s="19">
        <v>19.98</v>
      </c>
    </row>
    <row r="259" spans="2:7" hidden="1" outlineLevel="1" x14ac:dyDescent="0.2">
      <c r="B259" s="19" t="s">
        <v>429</v>
      </c>
      <c r="C259" s="3" t="s">
        <v>118</v>
      </c>
      <c r="D259" s="3" t="s">
        <v>54</v>
      </c>
      <c r="E259" s="14">
        <v>44258</v>
      </c>
      <c r="F259" s="3">
        <v>6</v>
      </c>
      <c r="G259" s="19">
        <v>39.96</v>
      </c>
    </row>
    <row r="260" spans="2:7" hidden="1" outlineLevel="1" x14ac:dyDescent="0.2">
      <c r="B260" s="19" t="s">
        <v>429</v>
      </c>
      <c r="C260" s="3" t="s">
        <v>118</v>
      </c>
      <c r="D260" s="3" t="s">
        <v>54</v>
      </c>
      <c r="E260" s="14">
        <v>44258</v>
      </c>
      <c r="F260" s="3">
        <v>3</v>
      </c>
      <c r="G260" s="19">
        <v>19.98</v>
      </c>
    </row>
    <row r="261" spans="2:7" hidden="1" outlineLevel="1" x14ac:dyDescent="0.2">
      <c r="B261" s="19" t="s">
        <v>429</v>
      </c>
      <c r="C261" s="3" t="s">
        <v>118</v>
      </c>
      <c r="D261" s="3" t="s">
        <v>54</v>
      </c>
      <c r="E261" s="14">
        <v>44259</v>
      </c>
      <c r="F261" s="3">
        <v>6</v>
      </c>
      <c r="G261" s="19">
        <v>39.96</v>
      </c>
    </row>
    <row r="262" spans="2:7" hidden="1" outlineLevel="1" x14ac:dyDescent="0.2">
      <c r="B262" s="19" t="s">
        <v>429</v>
      </c>
      <c r="C262" s="3" t="s">
        <v>118</v>
      </c>
      <c r="D262" s="3" t="s">
        <v>54</v>
      </c>
      <c r="E262" s="14">
        <v>44259</v>
      </c>
      <c r="F262" s="3">
        <v>3</v>
      </c>
      <c r="G262" s="19">
        <v>19.98</v>
      </c>
    </row>
    <row r="263" spans="2:7" hidden="1" outlineLevel="1" x14ac:dyDescent="0.2">
      <c r="B263" s="19" t="s">
        <v>429</v>
      </c>
      <c r="C263" s="3" t="s">
        <v>118</v>
      </c>
      <c r="D263" s="3" t="s">
        <v>54</v>
      </c>
      <c r="E263" s="14">
        <v>44260</v>
      </c>
      <c r="F263" s="3">
        <v>6</v>
      </c>
      <c r="G263" s="19">
        <v>39.96</v>
      </c>
    </row>
    <row r="264" spans="2:7" hidden="1" outlineLevel="1" x14ac:dyDescent="0.2">
      <c r="B264" s="19" t="s">
        <v>429</v>
      </c>
      <c r="C264" s="3" t="s">
        <v>118</v>
      </c>
      <c r="D264" s="3" t="s">
        <v>54</v>
      </c>
      <c r="E264" s="14">
        <v>44260</v>
      </c>
      <c r="F264" s="3">
        <v>3</v>
      </c>
      <c r="G264" s="19">
        <v>19.98</v>
      </c>
    </row>
    <row r="265" spans="2:7" hidden="1" outlineLevel="1" x14ac:dyDescent="0.2">
      <c r="B265" s="19" t="s">
        <v>429</v>
      </c>
      <c r="C265" s="3" t="s">
        <v>118</v>
      </c>
      <c r="D265" s="3" t="s">
        <v>54</v>
      </c>
      <c r="E265" s="14">
        <v>44263</v>
      </c>
      <c r="F265" s="3">
        <v>6</v>
      </c>
      <c r="G265" s="19">
        <v>39.96</v>
      </c>
    </row>
    <row r="266" spans="2:7" hidden="1" outlineLevel="1" x14ac:dyDescent="0.2">
      <c r="B266" s="19" t="s">
        <v>429</v>
      </c>
      <c r="C266" s="3" t="s">
        <v>118</v>
      </c>
      <c r="D266" s="3" t="s">
        <v>54</v>
      </c>
      <c r="E266" s="14">
        <v>44263</v>
      </c>
      <c r="F266" s="3">
        <v>3</v>
      </c>
      <c r="G266" s="19">
        <v>19.98</v>
      </c>
    </row>
    <row r="267" spans="2:7" hidden="1" outlineLevel="1" x14ac:dyDescent="0.2">
      <c r="B267" s="19" t="s">
        <v>429</v>
      </c>
      <c r="C267" s="3" t="s">
        <v>118</v>
      </c>
      <c r="D267" s="3" t="s">
        <v>54</v>
      </c>
      <c r="E267" s="14">
        <v>44264</v>
      </c>
      <c r="F267" s="3">
        <v>6</v>
      </c>
      <c r="G267" s="19">
        <v>39.96</v>
      </c>
    </row>
    <row r="268" spans="2:7" hidden="1" outlineLevel="1" x14ac:dyDescent="0.2">
      <c r="B268" s="19" t="s">
        <v>429</v>
      </c>
      <c r="C268" s="3" t="s">
        <v>118</v>
      </c>
      <c r="D268" s="3" t="s">
        <v>54</v>
      </c>
      <c r="E268" s="14">
        <v>44264</v>
      </c>
      <c r="F268" s="3">
        <v>3</v>
      </c>
      <c r="G268" s="19">
        <v>19.98</v>
      </c>
    </row>
    <row r="269" spans="2:7" hidden="1" outlineLevel="1" x14ac:dyDescent="0.2">
      <c r="B269" s="19" t="s">
        <v>429</v>
      </c>
      <c r="C269" s="3" t="s">
        <v>118</v>
      </c>
      <c r="D269" s="3" t="s">
        <v>54</v>
      </c>
      <c r="E269" s="14">
        <v>44265</v>
      </c>
      <c r="F269" s="3">
        <v>6</v>
      </c>
      <c r="G269" s="19">
        <v>39.96</v>
      </c>
    </row>
    <row r="270" spans="2:7" hidden="1" outlineLevel="1" x14ac:dyDescent="0.2">
      <c r="B270" s="19" t="s">
        <v>429</v>
      </c>
      <c r="C270" s="3" t="s">
        <v>118</v>
      </c>
      <c r="D270" s="3" t="s">
        <v>54</v>
      </c>
      <c r="E270" s="14">
        <v>44265</v>
      </c>
      <c r="F270" s="3">
        <v>3</v>
      </c>
      <c r="G270" s="19">
        <v>19.98</v>
      </c>
    </row>
    <row r="271" spans="2:7" hidden="1" outlineLevel="1" x14ac:dyDescent="0.2">
      <c r="B271" s="19" t="s">
        <v>429</v>
      </c>
      <c r="C271" s="3" t="s">
        <v>118</v>
      </c>
      <c r="D271" s="3" t="s">
        <v>54</v>
      </c>
      <c r="E271" s="14">
        <v>44266</v>
      </c>
      <c r="F271" s="3">
        <v>6</v>
      </c>
      <c r="G271" s="19">
        <v>39.96</v>
      </c>
    </row>
    <row r="272" spans="2:7" hidden="1" outlineLevel="1" x14ac:dyDescent="0.2">
      <c r="B272" s="19" t="s">
        <v>429</v>
      </c>
      <c r="C272" s="3" t="s">
        <v>118</v>
      </c>
      <c r="D272" s="3" t="s">
        <v>54</v>
      </c>
      <c r="E272" s="14">
        <v>44266</v>
      </c>
      <c r="F272" s="3">
        <v>3</v>
      </c>
      <c r="G272" s="19">
        <v>19.98</v>
      </c>
    </row>
    <row r="273" spans="2:7" hidden="1" outlineLevel="1" x14ac:dyDescent="0.2">
      <c r="B273" s="19" t="s">
        <v>429</v>
      </c>
      <c r="C273" s="3" t="s">
        <v>118</v>
      </c>
      <c r="D273" s="3" t="s">
        <v>54</v>
      </c>
      <c r="E273" s="14">
        <v>44261</v>
      </c>
      <c r="F273" s="3">
        <v>6</v>
      </c>
      <c r="G273" s="19">
        <v>39.96</v>
      </c>
    </row>
    <row r="274" spans="2:7" hidden="1" outlineLevel="1" x14ac:dyDescent="0.2">
      <c r="B274" s="19" t="s">
        <v>429</v>
      </c>
      <c r="C274" s="3" t="s">
        <v>118</v>
      </c>
      <c r="D274" s="3" t="s">
        <v>54</v>
      </c>
      <c r="E274" s="14">
        <v>44267</v>
      </c>
      <c r="F274" s="3">
        <v>6</v>
      </c>
      <c r="G274" s="19">
        <v>39.96</v>
      </c>
    </row>
    <row r="275" spans="2:7" hidden="1" outlineLevel="1" x14ac:dyDescent="0.2">
      <c r="B275" s="19" t="s">
        <v>429</v>
      </c>
      <c r="C275" s="3" t="s">
        <v>118</v>
      </c>
      <c r="D275" s="3" t="s">
        <v>54</v>
      </c>
      <c r="E275" s="14">
        <v>44267</v>
      </c>
      <c r="F275" s="3">
        <v>3</v>
      </c>
      <c r="G275" s="19">
        <v>19.98</v>
      </c>
    </row>
    <row r="276" spans="2:7" hidden="1" outlineLevel="1" x14ac:dyDescent="0.2">
      <c r="B276" s="19" t="s">
        <v>429</v>
      </c>
      <c r="C276" s="3" t="s">
        <v>118</v>
      </c>
      <c r="D276" s="3" t="s">
        <v>54</v>
      </c>
      <c r="E276" s="14">
        <v>44270</v>
      </c>
      <c r="F276" s="3">
        <v>6</v>
      </c>
      <c r="G276" s="19">
        <v>39.96</v>
      </c>
    </row>
    <row r="277" spans="2:7" hidden="1" outlineLevel="1" x14ac:dyDescent="0.2">
      <c r="B277" s="19" t="s">
        <v>429</v>
      </c>
      <c r="C277" s="3" t="s">
        <v>118</v>
      </c>
      <c r="D277" s="3" t="s">
        <v>54</v>
      </c>
      <c r="E277" s="14">
        <v>44270</v>
      </c>
      <c r="F277" s="3">
        <v>3</v>
      </c>
      <c r="G277" s="19">
        <v>19.98</v>
      </c>
    </row>
    <row r="278" spans="2:7" hidden="1" outlineLevel="1" x14ac:dyDescent="0.2">
      <c r="B278" s="19" t="s">
        <v>429</v>
      </c>
      <c r="C278" s="3" t="s">
        <v>118</v>
      </c>
      <c r="D278" s="3" t="s">
        <v>54</v>
      </c>
      <c r="E278" s="14">
        <v>44271</v>
      </c>
      <c r="F278" s="3">
        <v>6</v>
      </c>
      <c r="G278" s="19">
        <v>39.96</v>
      </c>
    </row>
    <row r="279" spans="2:7" hidden="1" outlineLevel="1" x14ac:dyDescent="0.2">
      <c r="B279" s="19" t="s">
        <v>429</v>
      </c>
      <c r="C279" s="3" t="s">
        <v>118</v>
      </c>
      <c r="D279" s="3" t="s">
        <v>54</v>
      </c>
      <c r="E279" s="14">
        <v>44271</v>
      </c>
      <c r="F279" s="3">
        <v>3</v>
      </c>
      <c r="G279" s="19">
        <v>19.98</v>
      </c>
    </row>
    <row r="280" spans="2:7" hidden="1" outlineLevel="1" x14ac:dyDescent="0.2">
      <c r="B280" s="19" t="s">
        <v>429</v>
      </c>
      <c r="C280" s="3" t="s">
        <v>118</v>
      </c>
      <c r="D280" s="3" t="s">
        <v>54</v>
      </c>
      <c r="E280" s="14">
        <v>44273</v>
      </c>
      <c r="F280" s="3">
        <v>5</v>
      </c>
      <c r="G280" s="19">
        <v>33.299999999999997</v>
      </c>
    </row>
    <row r="281" spans="2:7" hidden="1" outlineLevel="1" x14ac:dyDescent="0.2">
      <c r="B281" s="19" t="s">
        <v>429</v>
      </c>
      <c r="C281" s="3" t="s">
        <v>118</v>
      </c>
      <c r="D281" s="3" t="s">
        <v>54</v>
      </c>
      <c r="E281" s="14">
        <v>44268</v>
      </c>
      <c r="F281" s="3">
        <v>8</v>
      </c>
      <c r="G281" s="19">
        <v>53.28</v>
      </c>
    </row>
    <row r="282" spans="2:7" hidden="1" outlineLevel="1" x14ac:dyDescent="0.2">
      <c r="B282" s="19" t="s">
        <v>429</v>
      </c>
      <c r="C282" s="3" t="s">
        <v>118</v>
      </c>
      <c r="D282" s="3" t="s">
        <v>54</v>
      </c>
      <c r="E282" s="14">
        <v>44269</v>
      </c>
      <c r="F282" s="3">
        <v>9</v>
      </c>
      <c r="G282" s="19">
        <v>59.94</v>
      </c>
    </row>
    <row r="283" spans="2:7" hidden="1" outlineLevel="1" x14ac:dyDescent="0.2">
      <c r="B283" s="19" t="s">
        <v>429</v>
      </c>
      <c r="C283" s="3" t="s">
        <v>118</v>
      </c>
      <c r="D283" s="3" t="s">
        <v>54</v>
      </c>
      <c r="E283" s="14">
        <v>44275</v>
      </c>
      <c r="F283" s="3">
        <v>9</v>
      </c>
      <c r="G283" s="19">
        <v>59.94</v>
      </c>
    </row>
    <row r="284" spans="2:7" hidden="1" outlineLevel="1" x14ac:dyDescent="0.2">
      <c r="B284" s="19" t="s">
        <v>429</v>
      </c>
      <c r="C284" s="3" t="s">
        <v>118</v>
      </c>
      <c r="D284" s="3" t="s">
        <v>54</v>
      </c>
      <c r="E284" s="14">
        <v>44280</v>
      </c>
      <c r="F284" s="3">
        <v>6</v>
      </c>
      <c r="G284" s="19">
        <v>39.96</v>
      </c>
    </row>
    <row r="285" spans="2:7" hidden="1" outlineLevel="1" x14ac:dyDescent="0.2">
      <c r="B285" s="19" t="s">
        <v>429</v>
      </c>
      <c r="C285" s="3" t="s">
        <v>118</v>
      </c>
      <c r="D285" s="3" t="s">
        <v>54</v>
      </c>
      <c r="E285" s="14">
        <v>44284</v>
      </c>
      <c r="F285" s="3">
        <v>6</v>
      </c>
      <c r="G285" s="19">
        <v>39.96</v>
      </c>
    </row>
    <row r="286" spans="2:7" hidden="1" outlineLevel="1" x14ac:dyDescent="0.2">
      <c r="B286" s="19" t="s">
        <v>429</v>
      </c>
      <c r="C286" s="3" t="s">
        <v>118</v>
      </c>
      <c r="D286" s="3" t="s">
        <v>54</v>
      </c>
      <c r="E286" s="14">
        <v>44284</v>
      </c>
      <c r="F286" s="3">
        <v>3</v>
      </c>
      <c r="G286" s="19">
        <v>19.98</v>
      </c>
    </row>
    <row r="287" spans="2:7" hidden="1" outlineLevel="1" x14ac:dyDescent="0.2">
      <c r="B287" s="19" t="s">
        <v>429</v>
      </c>
      <c r="C287" s="3" t="s">
        <v>118</v>
      </c>
      <c r="D287" s="3" t="s">
        <v>54</v>
      </c>
      <c r="E287" s="14">
        <v>44285</v>
      </c>
      <c r="F287" s="3">
        <v>5</v>
      </c>
      <c r="G287" s="19">
        <v>33.299999999999997</v>
      </c>
    </row>
    <row r="288" spans="2:7" hidden="1" outlineLevel="1" x14ac:dyDescent="0.2">
      <c r="B288" s="19" t="s">
        <v>429</v>
      </c>
      <c r="C288" s="3" t="s">
        <v>118</v>
      </c>
      <c r="D288" s="3" t="s">
        <v>54</v>
      </c>
      <c r="E288" s="14">
        <v>44294</v>
      </c>
      <c r="F288" s="3">
        <v>6</v>
      </c>
      <c r="G288" s="3">
        <v>39.96</v>
      </c>
    </row>
    <row r="289" spans="2:7" hidden="1" outlineLevel="1" x14ac:dyDescent="0.2">
      <c r="B289" s="19" t="s">
        <v>429</v>
      </c>
      <c r="C289" s="3" t="s">
        <v>118</v>
      </c>
      <c r="D289" s="3" t="s">
        <v>54</v>
      </c>
      <c r="E289" s="14">
        <v>44294</v>
      </c>
      <c r="F289" s="3">
        <v>3</v>
      </c>
      <c r="G289" s="3">
        <v>19.98</v>
      </c>
    </row>
    <row r="290" spans="2:7" hidden="1" outlineLevel="1" x14ac:dyDescent="0.2">
      <c r="B290" s="19" t="s">
        <v>429</v>
      </c>
      <c r="C290" s="3" t="s">
        <v>118</v>
      </c>
      <c r="D290" s="3" t="s">
        <v>54</v>
      </c>
      <c r="E290" s="14">
        <v>44295</v>
      </c>
      <c r="F290" s="3">
        <v>6</v>
      </c>
      <c r="G290" s="3">
        <v>39.96</v>
      </c>
    </row>
    <row r="291" spans="2:7" hidden="1" outlineLevel="1" x14ac:dyDescent="0.2">
      <c r="B291" s="19" t="s">
        <v>429</v>
      </c>
      <c r="C291" s="3" t="s">
        <v>118</v>
      </c>
      <c r="D291" s="3" t="s">
        <v>54</v>
      </c>
      <c r="E291" s="14">
        <v>44295</v>
      </c>
      <c r="F291" s="3">
        <v>3</v>
      </c>
      <c r="G291" s="3">
        <v>19.98</v>
      </c>
    </row>
    <row r="292" spans="2:7" hidden="1" outlineLevel="1" x14ac:dyDescent="0.2">
      <c r="B292" s="19" t="s">
        <v>429</v>
      </c>
      <c r="C292" s="3" t="s">
        <v>118</v>
      </c>
      <c r="D292" s="3" t="s">
        <v>54</v>
      </c>
      <c r="E292" s="14">
        <v>44293</v>
      </c>
      <c r="F292" s="3">
        <v>6</v>
      </c>
      <c r="G292" s="3">
        <v>39.96</v>
      </c>
    </row>
    <row r="293" spans="2:7" hidden="1" outlineLevel="1" x14ac:dyDescent="0.2">
      <c r="B293" s="19" t="s">
        <v>429</v>
      </c>
      <c r="C293" s="3" t="s">
        <v>118</v>
      </c>
      <c r="D293" s="3" t="s">
        <v>54</v>
      </c>
      <c r="E293" s="14">
        <v>44296</v>
      </c>
      <c r="F293" s="3">
        <v>9</v>
      </c>
      <c r="G293" s="3">
        <v>59.94</v>
      </c>
    </row>
    <row r="294" spans="2:7" hidden="1" outlineLevel="1" x14ac:dyDescent="0.2">
      <c r="B294" s="19" t="s">
        <v>429</v>
      </c>
      <c r="C294" s="3" t="s">
        <v>118</v>
      </c>
      <c r="D294" s="3" t="s">
        <v>54</v>
      </c>
      <c r="E294" s="14">
        <v>44297</v>
      </c>
      <c r="F294" s="3">
        <v>9</v>
      </c>
      <c r="G294" s="3">
        <v>59.94</v>
      </c>
    </row>
    <row r="295" spans="2:7" hidden="1" outlineLevel="1" x14ac:dyDescent="0.2">
      <c r="B295" s="19" t="s">
        <v>429</v>
      </c>
      <c r="C295" s="3" t="s">
        <v>118</v>
      </c>
      <c r="D295" s="3" t="s">
        <v>54</v>
      </c>
      <c r="E295" s="14">
        <v>44301</v>
      </c>
      <c r="F295" s="3">
        <v>6</v>
      </c>
      <c r="G295" s="3">
        <v>39.96</v>
      </c>
    </row>
    <row r="296" spans="2:7" hidden="1" outlineLevel="1" x14ac:dyDescent="0.2">
      <c r="B296" s="19" t="s">
        <v>429</v>
      </c>
      <c r="C296" s="3" t="s">
        <v>118</v>
      </c>
      <c r="D296" s="3" t="s">
        <v>54</v>
      </c>
      <c r="E296" s="14">
        <v>44301</v>
      </c>
      <c r="F296" s="3">
        <v>3</v>
      </c>
      <c r="G296" s="3">
        <v>19.98</v>
      </c>
    </row>
    <row r="297" spans="2:7" hidden="1" outlineLevel="1" x14ac:dyDescent="0.2">
      <c r="B297" s="19" t="s">
        <v>429</v>
      </c>
      <c r="C297" s="3" t="s">
        <v>118</v>
      </c>
      <c r="D297" s="3" t="s">
        <v>54</v>
      </c>
      <c r="E297" s="14">
        <v>44302</v>
      </c>
      <c r="F297" s="3">
        <v>3</v>
      </c>
      <c r="G297" s="3">
        <v>19.98</v>
      </c>
    </row>
    <row r="298" spans="2:7" hidden="1" outlineLevel="1" x14ac:dyDescent="0.2">
      <c r="B298" s="19" t="s">
        <v>429</v>
      </c>
      <c r="C298" s="3" t="s">
        <v>152</v>
      </c>
      <c r="D298" s="3" t="s">
        <v>54</v>
      </c>
      <c r="E298" s="14">
        <v>44172</v>
      </c>
      <c r="F298" s="3">
        <v>6</v>
      </c>
      <c r="G298" s="19">
        <v>33.299999999999997</v>
      </c>
    </row>
    <row r="299" spans="2:7" hidden="1" outlineLevel="1" x14ac:dyDescent="0.2">
      <c r="B299" s="19" t="s">
        <v>429</v>
      </c>
      <c r="C299" s="3" t="s">
        <v>152</v>
      </c>
      <c r="D299" s="3" t="s">
        <v>54</v>
      </c>
      <c r="E299" s="14">
        <v>44172</v>
      </c>
      <c r="F299" s="3">
        <v>2</v>
      </c>
      <c r="G299" s="19">
        <v>11.1</v>
      </c>
    </row>
    <row r="300" spans="2:7" hidden="1" outlineLevel="1" x14ac:dyDescent="0.2">
      <c r="B300" s="19" t="s">
        <v>429</v>
      </c>
      <c r="C300" s="3" t="s">
        <v>152</v>
      </c>
      <c r="D300" s="3" t="s">
        <v>54</v>
      </c>
      <c r="E300" s="14">
        <v>44173</v>
      </c>
      <c r="F300" s="3">
        <v>6</v>
      </c>
      <c r="G300" s="19">
        <v>33.299999999999997</v>
      </c>
    </row>
    <row r="301" spans="2:7" hidden="1" outlineLevel="1" x14ac:dyDescent="0.2">
      <c r="B301" s="19" t="s">
        <v>429</v>
      </c>
      <c r="C301" s="3" t="s">
        <v>152</v>
      </c>
      <c r="D301" s="3" t="s">
        <v>54</v>
      </c>
      <c r="E301" s="14">
        <v>44174</v>
      </c>
      <c r="F301" s="3">
        <v>6</v>
      </c>
      <c r="G301" s="19">
        <v>33.299999999999997</v>
      </c>
    </row>
    <row r="302" spans="2:7" hidden="1" outlineLevel="1" x14ac:dyDescent="0.2">
      <c r="B302" s="19" t="s">
        <v>429</v>
      </c>
      <c r="C302" s="3" t="s">
        <v>152</v>
      </c>
      <c r="D302" s="3" t="s">
        <v>54</v>
      </c>
      <c r="E302" s="14">
        <v>44174</v>
      </c>
      <c r="F302" s="3">
        <v>3</v>
      </c>
      <c r="G302" s="19">
        <v>16.649999999999999</v>
      </c>
    </row>
    <row r="303" spans="2:7" hidden="1" outlineLevel="1" x14ac:dyDescent="0.2">
      <c r="B303" s="19" t="s">
        <v>429</v>
      </c>
      <c r="C303" s="3" t="s">
        <v>152</v>
      </c>
      <c r="D303" s="3" t="s">
        <v>54</v>
      </c>
      <c r="E303" s="14">
        <v>44175</v>
      </c>
      <c r="F303" s="3">
        <v>6</v>
      </c>
      <c r="G303" s="19">
        <v>33.299999999999997</v>
      </c>
    </row>
    <row r="304" spans="2:7" hidden="1" outlineLevel="1" x14ac:dyDescent="0.2">
      <c r="B304" s="19" t="s">
        <v>429</v>
      </c>
      <c r="C304" s="3" t="s">
        <v>152</v>
      </c>
      <c r="D304" s="3" t="s">
        <v>54</v>
      </c>
      <c r="E304" s="14">
        <v>44175</v>
      </c>
      <c r="F304" s="3">
        <v>3</v>
      </c>
      <c r="G304" s="19">
        <v>16.649999999999999</v>
      </c>
    </row>
    <row r="305" spans="2:7" hidden="1" outlineLevel="1" x14ac:dyDescent="0.2">
      <c r="B305" s="19" t="s">
        <v>429</v>
      </c>
      <c r="C305" s="3" t="s">
        <v>152</v>
      </c>
      <c r="D305" s="3" t="s">
        <v>54</v>
      </c>
      <c r="E305" s="14">
        <v>44176</v>
      </c>
      <c r="F305" s="3">
        <v>6</v>
      </c>
      <c r="G305" s="19">
        <v>33.299999999999997</v>
      </c>
    </row>
    <row r="306" spans="2:7" hidden="1" outlineLevel="1" x14ac:dyDescent="0.2">
      <c r="B306" s="19" t="s">
        <v>429</v>
      </c>
      <c r="C306" s="3" t="s">
        <v>152</v>
      </c>
      <c r="D306" s="3" t="s">
        <v>54</v>
      </c>
      <c r="E306" s="14">
        <v>44176</v>
      </c>
      <c r="F306" s="3">
        <v>3</v>
      </c>
      <c r="G306" s="19">
        <v>16.649999999999999</v>
      </c>
    </row>
    <row r="307" spans="2:7" hidden="1" outlineLevel="1" x14ac:dyDescent="0.2">
      <c r="B307" s="19" t="s">
        <v>429</v>
      </c>
      <c r="C307" s="3" t="s">
        <v>152</v>
      </c>
      <c r="D307" s="3" t="s">
        <v>54</v>
      </c>
      <c r="E307" s="14">
        <v>44147</v>
      </c>
      <c r="F307" s="3">
        <v>6</v>
      </c>
      <c r="G307" s="19">
        <v>33.299999999999997</v>
      </c>
    </row>
    <row r="308" spans="2:7" hidden="1" outlineLevel="1" x14ac:dyDescent="0.2">
      <c r="B308" s="19" t="s">
        <v>429</v>
      </c>
      <c r="C308" s="3" t="s">
        <v>152</v>
      </c>
      <c r="D308" s="3" t="s">
        <v>54</v>
      </c>
      <c r="E308" s="14">
        <v>44177</v>
      </c>
      <c r="F308" s="3">
        <v>6</v>
      </c>
      <c r="G308" s="19">
        <v>33.299999999999997</v>
      </c>
    </row>
    <row r="309" spans="2:7" hidden="1" outlineLevel="1" x14ac:dyDescent="0.2">
      <c r="B309" s="19" t="s">
        <v>429</v>
      </c>
      <c r="C309" s="3" t="s">
        <v>152</v>
      </c>
      <c r="D309" s="3" t="s">
        <v>54</v>
      </c>
      <c r="E309" s="14">
        <v>44193</v>
      </c>
      <c r="F309" s="3">
        <v>6</v>
      </c>
      <c r="G309" s="19">
        <v>33.299999999999997</v>
      </c>
    </row>
    <row r="310" spans="2:7" hidden="1" outlineLevel="1" x14ac:dyDescent="0.2">
      <c r="B310" s="19" t="s">
        <v>429</v>
      </c>
      <c r="C310" s="3" t="s">
        <v>152</v>
      </c>
      <c r="D310" s="3" t="s">
        <v>54</v>
      </c>
      <c r="E310" s="14">
        <v>44193</v>
      </c>
      <c r="F310" s="3">
        <v>3</v>
      </c>
      <c r="G310" s="19">
        <v>16.649999999999999</v>
      </c>
    </row>
    <row r="311" spans="2:7" hidden="1" outlineLevel="1" x14ac:dyDescent="0.2">
      <c r="B311" s="19" t="s">
        <v>429</v>
      </c>
      <c r="C311" s="3" t="s">
        <v>152</v>
      </c>
      <c r="D311" s="3" t="s">
        <v>54</v>
      </c>
      <c r="E311" s="14">
        <v>44194</v>
      </c>
      <c r="F311" s="3">
        <v>6</v>
      </c>
      <c r="G311" s="19">
        <v>33.299999999999997</v>
      </c>
    </row>
    <row r="312" spans="2:7" hidden="1" outlineLevel="1" x14ac:dyDescent="0.2">
      <c r="B312" s="19" t="s">
        <v>429</v>
      </c>
      <c r="C312" s="3" t="s">
        <v>152</v>
      </c>
      <c r="D312" s="3" t="s">
        <v>54</v>
      </c>
      <c r="E312" s="14">
        <v>44194</v>
      </c>
      <c r="F312" s="3">
        <v>3</v>
      </c>
      <c r="G312" s="19">
        <v>16.649999999999999</v>
      </c>
    </row>
    <row r="313" spans="2:7" hidden="1" outlineLevel="1" x14ac:dyDescent="0.2">
      <c r="B313" s="19" t="s">
        <v>429</v>
      </c>
      <c r="C313" s="3" t="s">
        <v>152</v>
      </c>
      <c r="D313" s="3" t="s">
        <v>54</v>
      </c>
      <c r="E313" s="14">
        <v>44179</v>
      </c>
      <c r="F313" s="3">
        <v>6</v>
      </c>
      <c r="G313" s="19">
        <v>33.299999999999997</v>
      </c>
    </row>
    <row r="314" spans="2:7" hidden="1" outlineLevel="1" x14ac:dyDescent="0.2">
      <c r="B314" s="19" t="s">
        <v>429</v>
      </c>
      <c r="C314" s="3" t="s">
        <v>152</v>
      </c>
      <c r="D314" s="3" t="s">
        <v>54</v>
      </c>
      <c r="E314" s="14">
        <v>44179</v>
      </c>
      <c r="F314" s="3">
        <v>3</v>
      </c>
      <c r="G314" s="19">
        <v>16.649999999999999</v>
      </c>
    </row>
    <row r="315" spans="2:7" hidden="1" outlineLevel="1" x14ac:dyDescent="0.2">
      <c r="B315" s="19" t="s">
        <v>429</v>
      </c>
      <c r="C315" s="3" t="s">
        <v>152</v>
      </c>
      <c r="D315" s="3" t="s">
        <v>54</v>
      </c>
      <c r="E315" s="14">
        <v>44180</v>
      </c>
      <c r="F315" s="3">
        <v>6</v>
      </c>
      <c r="G315" s="19">
        <v>33.299999999999997</v>
      </c>
    </row>
    <row r="316" spans="2:7" hidden="1" outlineLevel="1" x14ac:dyDescent="0.2">
      <c r="B316" s="19" t="s">
        <v>429</v>
      </c>
      <c r="C316" s="3" t="s">
        <v>152</v>
      </c>
      <c r="D316" s="3" t="s">
        <v>54</v>
      </c>
      <c r="E316" s="14">
        <v>44180</v>
      </c>
      <c r="F316" s="3">
        <v>3</v>
      </c>
      <c r="G316" s="19">
        <v>16.649999999999999</v>
      </c>
    </row>
    <row r="317" spans="2:7" hidden="1" outlineLevel="1" x14ac:dyDescent="0.2">
      <c r="B317" s="19" t="s">
        <v>429</v>
      </c>
      <c r="C317" s="3" t="s">
        <v>152</v>
      </c>
      <c r="D317" s="3" t="s">
        <v>54</v>
      </c>
      <c r="E317" s="14">
        <v>44181</v>
      </c>
      <c r="F317" s="3">
        <v>6</v>
      </c>
      <c r="G317" s="19">
        <v>33.299999999999997</v>
      </c>
    </row>
    <row r="318" spans="2:7" hidden="1" outlineLevel="1" x14ac:dyDescent="0.2">
      <c r="B318" s="19" t="s">
        <v>429</v>
      </c>
      <c r="C318" s="3" t="s">
        <v>152</v>
      </c>
      <c r="D318" s="3" t="s">
        <v>54</v>
      </c>
      <c r="E318" s="14">
        <v>44181</v>
      </c>
      <c r="F318" s="3">
        <v>3</v>
      </c>
      <c r="G318" s="19">
        <v>16.649999999999999</v>
      </c>
    </row>
    <row r="319" spans="2:7" hidden="1" outlineLevel="1" x14ac:dyDescent="0.2">
      <c r="B319" s="19" t="s">
        <v>429</v>
      </c>
      <c r="C319" s="3" t="s">
        <v>152</v>
      </c>
      <c r="D319" s="3" t="s">
        <v>54</v>
      </c>
      <c r="E319" s="14">
        <v>44182</v>
      </c>
      <c r="F319" s="3">
        <v>6</v>
      </c>
      <c r="G319" s="19">
        <v>33.299999999999997</v>
      </c>
    </row>
    <row r="320" spans="2:7" hidden="1" outlineLevel="1" x14ac:dyDescent="0.2">
      <c r="B320" s="19" t="s">
        <v>429</v>
      </c>
      <c r="C320" s="3" t="s">
        <v>152</v>
      </c>
      <c r="D320" s="3" t="s">
        <v>54</v>
      </c>
      <c r="E320" s="14">
        <v>44182</v>
      </c>
      <c r="F320" s="3">
        <v>3</v>
      </c>
      <c r="G320" s="19">
        <v>16.649999999999999</v>
      </c>
    </row>
    <row r="321" spans="2:7" hidden="1" outlineLevel="1" x14ac:dyDescent="0.2">
      <c r="B321" s="19" t="s">
        <v>429</v>
      </c>
      <c r="C321" s="3" t="s">
        <v>152</v>
      </c>
      <c r="D321" s="3" t="s">
        <v>54</v>
      </c>
      <c r="E321" s="14">
        <v>44183</v>
      </c>
      <c r="F321" s="3">
        <v>6</v>
      </c>
      <c r="G321" s="19">
        <v>33.299999999999997</v>
      </c>
    </row>
    <row r="322" spans="2:7" hidden="1" outlineLevel="1" x14ac:dyDescent="0.2">
      <c r="B322" s="19" t="s">
        <v>429</v>
      </c>
      <c r="C322" s="3" t="s">
        <v>152</v>
      </c>
      <c r="D322" s="3" t="s">
        <v>54</v>
      </c>
      <c r="E322" s="14">
        <v>44183</v>
      </c>
      <c r="F322" s="3">
        <v>3</v>
      </c>
      <c r="G322" s="19">
        <v>16.649999999999999</v>
      </c>
    </row>
    <row r="323" spans="2:7" hidden="1" outlineLevel="1" x14ac:dyDescent="0.2">
      <c r="B323" s="19" t="s">
        <v>429</v>
      </c>
      <c r="C323" s="3" t="s">
        <v>152</v>
      </c>
      <c r="D323" s="3" t="s">
        <v>54</v>
      </c>
      <c r="E323" s="14">
        <v>44166</v>
      </c>
      <c r="F323" s="3">
        <v>6</v>
      </c>
      <c r="G323" s="19">
        <v>33.299999999999997</v>
      </c>
    </row>
    <row r="324" spans="2:7" hidden="1" outlineLevel="1" x14ac:dyDescent="0.2">
      <c r="B324" s="19" t="s">
        <v>429</v>
      </c>
      <c r="C324" s="3" t="s">
        <v>152</v>
      </c>
      <c r="D324" s="3" t="s">
        <v>54</v>
      </c>
      <c r="E324" s="14">
        <v>44166</v>
      </c>
      <c r="F324" s="3">
        <v>3</v>
      </c>
      <c r="G324" s="19">
        <v>16.649999999999999</v>
      </c>
    </row>
    <row r="325" spans="2:7" hidden="1" outlineLevel="1" x14ac:dyDescent="0.2">
      <c r="B325" s="19" t="s">
        <v>429</v>
      </c>
      <c r="C325" s="3" t="s">
        <v>152</v>
      </c>
      <c r="D325" s="3" t="s">
        <v>54</v>
      </c>
      <c r="E325" s="14">
        <v>44167</v>
      </c>
      <c r="F325" s="3">
        <v>6</v>
      </c>
      <c r="G325" s="19">
        <v>33.299999999999997</v>
      </c>
    </row>
    <row r="326" spans="2:7" hidden="1" outlineLevel="1" x14ac:dyDescent="0.2">
      <c r="B326" s="19" t="s">
        <v>429</v>
      </c>
      <c r="C326" s="3" t="s">
        <v>152</v>
      </c>
      <c r="D326" s="3" t="s">
        <v>54</v>
      </c>
      <c r="E326" s="14">
        <v>44167</v>
      </c>
      <c r="F326" s="3">
        <v>3</v>
      </c>
      <c r="G326" s="19">
        <v>16.649999999999999</v>
      </c>
    </row>
    <row r="327" spans="2:7" hidden="1" outlineLevel="1" x14ac:dyDescent="0.2">
      <c r="B327" s="19" t="s">
        <v>429</v>
      </c>
      <c r="C327" s="3" t="s">
        <v>152</v>
      </c>
      <c r="D327" s="3" t="s">
        <v>54</v>
      </c>
      <c r="E327" s="14">
        <v>44168</v>
      </c>
      <c r="F327" s="3">
        <v>6</v>
      </c>
      <c r="G327" s="19">
        <v>33.299999999999997</v>
      </c>
    </row>
    <row r="328" spans="2:7" hidden="1" outlineLevel="1" x14ac:dyDescent="0.2">
      <c r="B328" s="19" t="s">
        <v>429</v>
      </c>
      <c r="C328" s="3" t="s">
        <v>152</v>
      </c>
      <c r="D328" s="3" t="s">
        <v>54</v>
      </c>
      <c r="E328" s="14">
        <v>44168</v>
      </c>
      <c r="F328" s="3">
        <v>3</v>
      </c>
      <c r="G328" s="19">
        <v>16.649999999999999</v>
      </c>
    </row>
    <row r="329" spans="2:7" hidden="1" outlineLevel="1" x14ac:dyDescent="0.2">
      <c r="B329" s="19" t="s">
        <v>429</v>
      </c>
      <c r="C329" s="3" t="s">
        <v>152</v>
      </c>
      <c r="D329" s="3" t="s">
        <v>54</v>
      </c>
      <c r="E329" s="14">
        <v>44169</v>
      </c>
      <c r="F329" s="3">
        <v>6</v>
      </c>
      <c r="G329" s="19">
        <v>33.299999999999997</v>
      </c>
    </row>
    <row r="330" spans="2:7" hidden="1" outlineLevel="1" x14ac:dyDescent="0.2">
      <c r="B330" s="19" t="s">
        <v>429</v>
      </c>
      <c r="C330" s="3" t="s">
        <v>152</v>
      </c>
      <c r="D330" s="3" t="s">
        <v>54</v>
      </c>
      <c r="E330" s="14">
        <v>44169</v>
      </c>
      <c r="F330" s="3">
        <v>3</v>
      </c>
      <c r="G330" s="19">
        <v>16.649999999999999</v>
      </c>
    </row>
    <row r="331" spans="2:7" hidden="1" outlineLevel="1" x14ac:dyDescent="0.2">
      <c r="B331" s="19" t="s">
        <v>429</v>
      </c>
      <c r="C331" s="3" t="s">
        <v>152</v>
      </c>
      <c r="D331" s="3" t="s">
        <v>54</v>
      </c>
      <c r="E331" s="14">
        <v>44195</v>
      </c>
      <c r="F331" s="3">
        <v>6</v>
      </c>
      <c r="G331" s="19">
        <v>33.299999999999997</v>
      </c>
    </row>
    <row r="332" spans="2:7" hidden="1" outlineLevel="1" x14ac:dyDescent="0.2">
      <c r="B332" s="19" t="s">
        <v>429</v>
      </c>
      <c r="C332" s="3" t="s">
        <v>152</v>
      </c>
      <c r="D332" s="3" t="s">
        <v>54</v>
      </c>
      <c r="E332" s="14">
        <v>44186</v>
      </c>
      <c r="F332" s="3">
        <v>6</v>
      </c>
      <c r="G332" s="19">
        <v>33.299999999999997</v>
      </c>
    </row>
    <row r="333" spans="2:7" hidden="1" outlineLevel="1" x14ac:dyDescent="0.2">
      <c r="B333" s="19" t="s">
        <v>429</v>
      </c>
      <c r="C333" s="3" t="s">
        <v>152</v>
      </c>
      <c r="D333" s="3" t="s">
        <v>54</v>
      </c>
      <c r="E333" s="14">
        <v>44186</v>
      </c>
      <c r="F333" s="3">
        <v>3</v>
      </c>
      <c r="G333" s="19">
        <v>16.649999999999999</v>
      </c>
    </row>
    <row r="334" spans="2:7" hidden="1" outlineLevel="1" x14ac:dyDescent="0.2">
      <c r="B334" s="19" t="s">
        <v>429</v>
      </c>
      <c r="C334" s="3" t="s">
        <v>152</v>
      </c>
      <c r="D334" s="3" t="s">
        <v>54</v>
      </c>
      <c r="E334" s="14">
        <v>44187</v>
      </c>
      <c r="F334" s="3">
        <v>6</v>
      </c>
      <c r="G334" s="19">
        <v>33.299999999999997</v>
      </c>
    </row>
    <row r="335" spans="2:7" hidden="1" outlineLevel="1" x14ac:dyDescent="0.2">
      <c r="B335" s="19" t="s">
        <v>429</v>
      </c>
      <c r="C335" s="3" t="s">
        <v>152</v>
      </c>
      <c r="D335" s="3" t="s">
        <v>54</v>
      </c>
      <c r="E335" s="14">
        <v>44187</v>
      </c>
      <c r="F335" s="3">
        <v>3</v>
      </c>
      <c r="G335" s="19">
        <v>16.649999999999999</v>
      </c>
    </row>
    <row r="336" spans="2:7" hidden="1" outlineLevel="1" x14ac:dyDescent="0.2">
      <c r="B336" s="19" t="s">
        <v>429</v>
      </c>
      <c r="C336" s="3" t="s">
        <v>152</v>
      </c>
      <c r="D336" s="3" t="s">
        <v>54</v>
      </c>
      <c r="E336" s="14">
        <v>44188</v>
      </c>
      <c r="F336" s="3">
        <v>6</v>
      </c>
      <c r="G336" s="19">
        <v>33.299999999999997</v>
      </c>
    </row>
    <row r="337" spans="2:7" hidden="1" outlineLevel="1" x14ac:dyDescent="0.2">
      <c r="B337" s="19" t="s">
        <v>429</v>
      </c>
      <c r="C337" s="3" t="s">
        <v>152</v>
      </c>
      <c r="D337" s="3" t="s">
        <v>54</v>
      </c>
      <c r="E337" s="14">
        <v>44188</v>
      </c>
      <c r="F337" s="3">
        <v>3</v>
      </c>
      <c r="G337" s="19">
        <v>16.649999999999999</v>
      </c>
    </row>
    <row r="338" spans="2:7" hidden="1" outlineLevel="1" x14ac:dyDescent="0.2">
      <c r="B338" s="19" t="s">
        <v>429</v>
      </c>
      <c r="C338" s="3" t="s">
        <v>152</v>
      </c>
      <c r="D338" s="3" t="s">
        <v>54</v>
      </c>
      <c r="E338" s="14">
        <v>44221</v>
      </c>
      <c r="F338" s="3">
        <v>6</v>
      </c>
      <c r="G338" s="19">
        <v>33.299999999999997</v>
      </c>
    </row>
    <row r="339" spans="2:7" hidden="1" outlineLevel="1" x14ac:dyDescent="0.2">
      <c r="B339" s="19" t="s">
        <v>429</v>
      </c>
      <c r="C339" s="3" t="s">
        <v>152</v>
      </c>
      <c r="D339" s="3" t="s">
        <v>54</v>
      </c>
      <c r="E339" s="14">
        <v>44221</v>
      </c>
      <c r="F339" s="3">
        <v>3</v>
      </c>
      <c r="G339" s="19">
        <v>16.649999999999999</v>
      </c>
    </row>
    <row r="340" spans="2:7" hidden="1" outlineLevel="1" x14ac:dyDescent="0.2">
      <c r="B340" s="19" t="s">
        <v>429</v>
      </c>
      <c r="C340" s="3" t="s">
        <v>152</v>
      </c>
      <c r="D340" s="3" t="s">
        <v>54</v>
      </c>
      <c r="E340" s="14">
        <v>44222</v>
      </c>
      <c r="F340" s="3">
        <v>6</v>
      </c>
      <c r="G340" s="19">
        <v>33.299999999999997</v>
      </c>
    </row>
    <row r="341" spans="2:7" hidden="1" outlineLevel="1" x14ac:dyDescent="0.2">
      <c r="B341" s="19" t="s">
        <v>429</v>
      </c>
      <c r="C341" s="3" t="s">
        <v>152</v>
      </c>
      <c r="D341" s="3" t="s">
        <v>54</v>
      </c>
      <c r="E341" s="14">
        <v>44222</v>
      </c>
      <c r="F341" s="3">
        <v>3</v>
      </c>
      <c r="G341" s="19">
        <v>16.649999999999999</v>
      </c>
    </row>
    <row r="342" spans="2:7" hidden="1" outlineLevel="1" x14ac:dyDescent="0.2">
      <c r="B342" s="19" t="s">
        <v>429</v>
      </c>
      <c r="C342" s="3" t="s">
        <v>152</v>
      </c>
      <c r="D342" s="3" t="s">
        <v>54</v>
      </c>
      <c r="E342" s="14">
        <v>44223</v>
      </c>
      <c r="F342" s="3">
        <v>6</v>
      </c>
      <c r="G342" s="19">
        <v>33.299999999999997</v>
      </c>
    </row>
    <row r="343" spans="2:7" hidden="1" outlineLevel="1" x14ac:dyDescent="0.2">
      <c r="B343" s="19" t="s">
        <v>429</v>
      </c>
      <c r="C343" s="3" t="s">
        <v>152</v>
      </c>
      <c r="D343" s="3" t="s">
        <v>54</v>
      </c>
      <c r="E343" s="14">
        <v>44223</v>
      </c>
      <c r="F343" s="3">
        <v>3</v>
      </c>
      <c r="G343" s="19">
        <v>16.649999999999999</v>
      </c>
    </row>
    <row r="344" spans="2:7" hidden="1" outlineLevel="1" x14ac:dyDescent="0.2">
      <c r="B344" s="19" t="s">
        <v>429</v>
      </c>
      <c r="C344" s="3" t="s">
        <v>152</v>
      </c>
      <c r="D344" s="3" t="s">
        <v>54</v>
      </c>
      <c r="E344" s="14">
        <v>44224</v>
      </c>
      <c r="F344" s="3">
        <v>6</v>
      </c>
      <c r="G344" s="19">
        <v>33.299999999999997</v>
      </c>
    </row>
    <row r="345" spans="2:7" hidden="1" outlineLevel="1" x14ac:dyDescent="0.2">
      <c r="B345" s="19" t="s">
        <v>429</v>
      </c>
      <c r="C345" s="3" t="s">
        <v>152</v>
      </c>
      <c r="D345" s="3" t="s">
        <v>54</v>
      </c>
      <c r="E345" s="14">
        <v>44224</v>
      </c>
      <c r="F345" s="3">
        <v>3</v>
      </c>
      <c r="G345" s="19">
        <v>16.649999999999999</v>
      </c>
    </row>
    <row r="346" spans="2:7" hidden="1" outlineLevel="1" x14ac:dyDescent="0.2">
      <c r="B346" s="19" t="s">
        <v>429</v>
      </c>
      <c r="C346" s="3" t="s">
        <v>152</v>
      </c>
      <c r="D346" s="3" t="s">
        <v>54</v>
      </c>
      <c r="E346" s="14">
        <v>44225</v>
      </c>
      <c r="F346" s="3">
        <v>6</v>
      </c>
      <c r="G346" s="19">
        <v>33.299999999999997</v>
      </c>
    </row>
    <row r="347" spans="2:7" hidden="1" outlineLevel="1" x14ac:dyDescent="0.2">
      <c r="B347" s="19" t="s">
        <v>429</v>
      </c>
      <c r="C347" s="3" t="s">
        <v>152</v>
      </c>
      <c r="D347" s="3" t="s">
        <v>54</v>
      </c>
      <c r="E347" s="14">
        <v>44225</v>
      </c>
      <c r="F347" s="3">
        <v>3</v>
      </c>
      <c r="G347" s="19">
        <v>16.649999999999999</v>
      </c>
    </row>
    <row r="348" spans="2:7" hidden="1" outlineLevel="1" x14ac:dyDescent="0.2">
      <c r="B348" s="19" t="s">
        <v>429</v>
      </c>
      <c r="C348" s="3" t="s">
        <v>152</v>
      </c>
      <c r="D348" s="3" t="s">
        <v>54</v>
      </c>
      <c r="E348" s="14">
        <v>44226</v>
      </c>
      <c r="F348" s="3">
        <v>6</v>
      </c>
      <c r="G348" s="19">
        <v>33.299999999999997</v>
      </c>
    </row>
    <row r="349" spans="2:7" hidden="1" outlineLevel="1" x14ac:dyDescent="0.2">
      <c r="B349" s="19" t="s">
        <v>429</v>
      </c>
      <c r="C349" s="3" t="s">
        <v>152</v>
      </c>
      <c r="D349" s="3" t="s">
        <v>54</v>
      </c>
      <c r="E349" s="14">
        <v>44228</v>
      </c>
      <c r="F349" s="3">
        <v>6</v>
      </c>
      <c r="G349" s="19">
        <v>33.299999999999997</v>
      </c>
    </row>
    <row r="350" spans="2:7" hidden="1" outlineLevel="1" x14ac:dyDescent="0.2">
      <c r="B350" s="19" t="s">
        <v>429</v>
      </c>
      <c r="C350" s="3" t="s">
        <v>152</v>
      </c>
      <c r="D350" s="3" t="s">
        <v>54</v>
      </c>
      <c r="E350" s="14">
        <v>44228</v>
      </c>
      <c r="F350" s="3">
        <v>3</v>
      </c>
      <c r="G350" s="19">
        <v>16.649999999999999</v>
      </c>
    </row>
    <row r="351" spans="2:7" hidden="1" outlineLevel="1" x14ac:dyDescent="0.2">
      <c r="B351" s="19" t="s">
        <v>429</v>
      </c>
      <c r="C351" s="3" t="s">
        <v>152</v>
      </c>
      <c r="D351" s="3" t="s">
        <v>54</v>
      </c>
      <c r="E351" s="14">
        <v>44229</v>
      </c>
      <c r="F351" s="3">
        <v>6</v>
      </c>
      <c r="G351" s="19">
        <v>33.299999999999997</v>
      </c>
    </row>
    <row r="352" spans="2:7" hidden="1" outlineLevel="1" x14ac:dyDescent="0.2">
      <c r="B352" s="19" t="s">
        <v>429</v>
      </c>
      <c r="C352" s="3" t="s">
        <v>152</v>
      </c>
      <c r="D352" s="3" t="s">
        <v>54</v>
      </c>
      <c r="E352" s="14">
        <v>44229</v>
      </c>
      <c r="F352" s="3">
        <v>3</v>
      </c>
      <c r="G352" s="19">
        <v>16.649999999999999</v>
      </c>
    </row>
    <row r="353" spans="2:7" hidden="1" outlineLevel="1" x14ac:dyDescent="0.2">
      <c r="B353" s="19" t="s">
        <v>429</v>
      </c>
      <c r="C353" s="3" t="s">
        <v>152</v>
      </c>
      <c r="D353" s="3" t="s">
        <v>54</v>
      </c>
      <c r="E353" s="14">
        <v>44230</v>
      </c>
      <c r="F353" s="3">
        <v>6</v>
      </c>
      <c r="G353" s="19">
        <v>33.299999999999997</v>
      </c>
    </row>
    <row r="354" spans="2:7" hidden="1" outlineLevel="1" x14ac:dyDescent="0.2">
      <c r="B354" s="19" t="s">
        <v>429</v>
      </c>
      <c r="C354" s="3" t="s">
        <v>152</v>
      </c>
      <c r="D354" s="3" t="s">
        <v>54</v>
      </c>
      <c r="E354" s="14">
        <v>44230</v>
      </c>
      <c r="F354" s="3">
        <v>3</v>
      </c>
      <c r="G354" s="19">
        <v>16.649999999999999</v>
      </c>
    </row>
    <row r="355" spans="2:7" hidden="1" outlineLevel="1" x14ac:dyDescent="0.2">
      <c r="B355" s="19" t="s">
        <v>429</v>
      </c>
      <c r="C355" s="3" t="s">
        <v>152</v>
      </c>
      <c r="D355" s="3" t="s">
        <v>54</v>
      </c>
      <c r="E355" s="14">
        <v>44231</v>
      </c>
      <c r="F355" s="3">
        <v>6</v>
      </c>
      <c r="G355" s="19">
        <v>33.299999999999997</v>
      </c>
    </row>
    <row r="356" spans="2:7" hidden="1" outlineLevel="1" x14ac:dyDescent="0.2">
      <c r="B356" s="19" t="s">
        <v>429</v>
      </c>
      <c r="C356" s="3" t="s">
        <v>152</v>
      </c>
      <c r="D356" s="3" t="s">
        <v>54</v>
      </c>
      <c r="E356" s="14">
        <v>44231</v>
      </c>
      <c r="F356" s="3">
        <v>3</v>
      </c>
      <c r="G356" s="19">
        <v>16.649999999999999</v>
      </c>
    </row>
    <row r="357" spans="2:7" hidden="1" outlineLevel="1" x14ac:dyDescent="0.2">
      <c r="B357" s="19" t="s">
        <v>429</v>
      </c>
      <c r="C357" s="3" t="s">
        <v>152</v>
      </c>
      <c r="D357" s="3" t="s">
        <v>54</v>
      </c>
      <c r="E357" s="14">
        <v>44232</v>
      </c>
      <c r="F357" s="3">
        <v>6</v>
      </c>
      <c r="G357" s="19">
        <v>33.299999999999997</v>
      </c>
    </row>
    <row r="358" spans="2:7" hidden="1" outlineLevel="1" x14ac:dyDescent="0.2">
      <c r="B358" s="19" t="s">
        <v>429</v>
      </c>
      <c r="C358" s="3" t="s">
        <v>152</v>
      </c>
      <c r="D358" s="3" t="s">
        <v>54</v>
      </c>
      <c r="E358" s="14">
        <v>44232</v>
      </c>
      <c r="F358" s="3">
        <v>3</v>
      </c>
      <c r="G358" s="19">
        <v>16.649999999999999</v>
      </c>
    </row>
    <row r="359" spans="2:7" hidden="1" outlineLevel="1" x14ac:dyDescent="0.2">
      <c r="B359" s="19" t="s">
        <v>429</v>
      </c>
      <c r="C359" s="3" t="s">
        <v>152</v>
      </c>
      <c r="D359" s="3" t="s">
        <v>54</v>
      </c>
      <c r="E359" s="14">
        <v>44242</v>
      </c>
      <c r="F359" s="3">
        <v>6</v>
      </c>
      <c r="G359" s="19">
        <v>33.299999999999997</v>
      </c>
    </row>
    <row r="360" spans="2:7" hidden="1" outlineLevel="1" x14ac:dyDescent="0.2">
      <c r="B360" s="19" t="s">
        <v>429</v>
      </c>
      <c r="C360" s="3" t="s">
        <v>152</v>
      </c>
      <c r="D360" s="3" t="s">
        <v>54</v>
      </c>
      <c r="E360" s="14">
        <v>44242</v>
      </c>
      <c r="F360" s="3">
        <v>3</v>
      </c>
      <c r="G360" s="19">
        <v>16.649999999999999</v>
      </c>
    </row>
    <row r="361" spans="2:7" hidden="1" outlineLevel="1" x14ac:dyDescent="0.2">
      <c r="B361" s="19" t="s">
        <v>429</v>
      </c>
      <c r="C361" s="3" t="s">
        <v>152</v>
      </c>
      <c r="D361" s="3" t="s">
        <v>54</v>
      </c>
      <c r="E361" s="14">
        <v>44243</v>
      </c>
      <c r="F361" s="3">
        <v>6</v>
      </c>
      <c r="G361" s="19">
        <v>33.299999999999997</v>
      </c>
    </row>
    <row r="362" spans="2:7" hidden="1" outlineLevel="1" x14ac:dyDescent="0.2">
      <c r="B362" s="19" t="s">
        <v>429</v>
      </c>
      <c r="C362" s="3" t="s">
        <v>152</v>
      </c>
      <c r="D362" s="3" t="s">
        <v>54</v>
      </c>
      <c r="E362" s="14">
        <v>44243</v>
      </c>
      <c r="F362" s="3">
        <v>3</v>
      </c>
      <c r="G362" s="19">
        <v>16.649999999999999</v>
      </c>
    </row>
    <row r="363" spans="2:7" hidden="1" outlineLevel="1" x14ac:dyDescent="0.2">
      <c r="B363" s="19" t="s">
        <v>429</v>
      </c>
      <c r="C363" s="3" t="s">
        <v>152</v>
      </c>
      <c r="D363" s="3" t="s">
        <v>54</v>
      </c>
      <c r="E363" s="14">
        <v>44244</v>
      </c>
      <c r="F363" s="3">
        <v>6</v>
      </c>
      <c r="G363" s="19">
        <v>33.299999999999997</v>
      </c>
    </row>
    <row r="364" spans="2:7" hidden="1" outlineLevel="1" x14ac:dyDescent="0.2">
      <c r="B364" s="19" t="s">
        <v>429</v>
      </c>
      <c r="C364" s="3" t="s">
        <v>152</v>
      </c>
      <c r="D364" s="3" t="s">
        <v>54</v>
      </c>
      <c r="E364" s="14">
        <v>44244</v>
      </c>
      <c r="F364" s="3">
        <v>3</v>
      </c>
      <c r="G364" s="19">
        <v>16.649999999999999</v>
      </c>
    </row>
    <row r="365" spans="2:7" hidden="1" outlineLevel="1" x14ac:dyDescent="0.2">
      <c r="B365" s="19" t="s">
        <v>429</v>
      </c>
      <c r="C365" s="3" t="s">
        <v>152</v>
      </c>
      <c r="D365" s="3" t="s">
        <v>54</v>
      </c>
      <c r="E365" s="14">
        <v>44245</v>
      </c>
      <c r="F365" s="3">
        <v>6</v>
      </c>
      <c r="G365" s="19">
        <v>33.299999999999997</v>
      </c>
    </row>
    <row r="366" spans="2:7" hidden="1" outlineLevel="1" x14ac:dyDescent="0.2">
      <c r="B366" s="19" t="s">
        <v>429</v>
      </c>
      <c r="C366" s="3" t="s">
        <v>152</v>
      </c>
      <c r="D366" s="3" t="s">
        <v>54</v>
      </c>
      <c r="E366" s="14">
        <v>44245</v>
      </c>
      <c r="F366" s="3">
        <v>3</v>
      </c>
      <c r="G366" s="19">
        <v>16.649999999999999</v>
      </c>
    </row>
    <row r="367" spans="2:7" hidden="1" outlineLevel="1" x14ac:dyDescent="0.2">
      <c r="B367" s="19" t="s">
        <v>429</v>
      </c>
      <c r="C367" s="3" t="s">
        <v>152</v>
      </c>
      <c r="D367" s="3" t="s">
        <v>54</v>
      </c>
      <c r="E367" s="14">
        <v>44246</v>
      </c>
      <c r="F367" s="3">
        <v>6</v>
      </c>
      <c r="G367" s="19">
        <v>33.299999999999997</v>
      </c>
    </row>
    <row r="368" spans="2:7" hidden="1" outlineLevel="1" x14ac:dyDescent="0.2">
      <c r="B368" s="19" t="s">
        <v>429</v>
      </c>
      <c r="C368" s="3" t="s">
        <v>152</v>
      </c>
      <c r="D368" s="3" t="s">
        <v>54</v>
      </c>
      <c r="E368" s="14">
        <v>44246</v>
      </c>
      <c r="F368" s="3">
        <v>3</v>
      </c>
      <c r="G368" s="19">
        <v>16.649999999999999</v>
      </c>
    </row>
    <row r="369" spans="2:7" hidden="1" outlineLevel="1" x14ac:dyDescent="0.2">
      <c r="B369" s="19" t="s">
        <v>429</v>
      </c>
      <c r="C369" s="3" t="s">
        <v>152</v>
      </c>
      <c r="D369" s="3" t="s">
        <v>54</v>
      </c>
      <c r="E369" s="14">
        <v>44249</v>
      </c>
      <c r="F369" s="3">
        <v>6</v>
      </c>
      <c r="G369" s="19">
        <v>33.299999999999997</v>
      </c>
    </row>
    <row r="370" spans="2:7" hidden="1" outlineLevel="1" x14ac:dyDescent="0.2">
      <c r="B370" s="19" t="s">
        <v>429</v>
      </c>
      <c r="C370" s="3" t="s">
        <v>152</v>
      </c>
      <c r="D370" s="3" t="s">
        <v>54</v>
      </c>
      <c r="E370" s="14">
        <v>44249</v>
      </c>
      <c r="F370" s="3">
        <v>3.5</v>
      </c>
      <c r="G370" s="19">
        <v>19.425000000000001</v>
      </c>
    </row>
    <row r="371" spans="2:7" hidden="1" outlineLevel="1" x14ac:dyDescent="0.2">
      <c r="B371" s="19" t="s">
        <v>429</v>
      </c>
      <c r="C371" s="3" t="s">
        <v>152</v>
      </c>
      <c r="D371" s="3" t="s">
        <v>54</v>
      </c>
      <c r="E371" s="14">
        <v>44250</v>
      </c>
      <c r="F371" s="3">
        <v>6</v>
      </c>
      <c r="G371" s="19">
        <v>33.299999999999997</v>
      </c>
    </row>
    <row r="372" spans="2:7" hidden="1" outlineLevel="1" x14ac:dyDescent="0.2">
      <c r="B372" s="19" t="s">
        <v>429</v>
      </c>
      <c r="C372" s="3" t="s">
        <v>152</v>
      </c>
      <c r="D372" s="3" t="s">
        <v>54</v>
      </c>
      <c r="E372" s="14">
        <v>44250</v>
      </c>
      <c r="F372" s="3">
        <v>3.5</v>
      </c>
      <c r="G372" s="19">
        <v>19.425000000000001</v>
      </c>
    </row>
    <row r="373" spans="2:7" hidden="1" outlineLevel="1" x14ac:dyDescent="0.2">
      <c r="B373" s="19" t="s">
        <v>429</v>
      </c>
      <c r="C373" s="3" t="s">
        <v>152</v>
      </c>
      <c r="D373" s="3" t="s">
        <v>54</v>
      </c>
      <c r="E373" s="14">
        <v>44251</v>
      </c>
      <c r="F373" s="3">
        <v>6</v>
      </c>
      <c r="G373" s="19">
        <v>33.299999999999997</v>
      </c>
    </row>
    <row r="374" spans="2:7" hidden="1" outlineLevel="1" x14ac:dyDescent="0.2">
      <c r="B374" s="19" t="s">
        <v>429</v>
      </c>
      <c r="C374" s="3" t="s">
        <v>152</v>
      </c>
      <c r="D374" s="3" t="s">
        <v>54</v>
      </c>
      <c r="E374" s="14">
        <v>44251</v>
      </c>
      <c r="F374" s="3">
        <v>3.5</v>
      </c>
      <c r="G374" s="19">
        <v>19.425000000000001</v>
      </c>
    </row>
    <row r="375" spans="2:7" hidden="1" outlineLevel="1" x14ac:dyDescent="0.2">
      <c r="B375" s="19" t="s">
        <v>429</v>
      </c>
      <c r="C375" s="3" t="s">
        <v>152</v>
      </c>
      <c r="D375" s="3" t="s">
        <v>54</v>
      </c>
      <c r="E375" s="14">
        <v>44252</v>
      </c>
      <c r="F375" s="3">
        <v>6</v>
      </c>
      <c r="G375" s="19">
        <v>33.299999999999997</v>
      </c>
    </row>
    <row r="376" spans="2:7" hidden="1" outlineLevel="1" x14ac:dyDescent="0.2">
      <c r="B376" s="19" t="s">
        <v>429</v>
      </c>
      <c r="C376" s="3" t="s">
        <v>152</v>
      </c>
      <c r="D376" s="3" t="s">
        <v>54</v>
      </c>
      <c r="E376" s="14">
        <v>44252</v>
      </c>
      <c r="F376" s="3">
        <v>3.5</v>
      </c>
      <c r="G376" s="19">
        <v>19.425000000000001</v>
      </c>
    </row>
    <row r="377" spans="2:7" hidden="1" outlineLevel="1" x14ac:dyDescent="0.2">
      <c r="B377" s="19" t="s">
        <v>429</v>
      </c>
      <c r="C377" s="3" t="s">
        <v>152</v>
      </c>
      <c r="D377" s="3" t="s">
        <v>54</v>
      </c>
      <c r="E377" s="14">
        <v>44253</v>
      </c>
      <c r="F377" s="3">
        <v>6</v>
      </c>
      <c r="G377" s="19">
        <v>33.299999999999997</v>
      </c>
    </row>
    <row r="378" spans="2:7" hidden="1" outlineLevel="1" x14ac:dyDescent="0.2">
      <c r="B378" s="19" t="s">
        <v>429</v>
      </c>
      <c r="C378" s="3" t="s">
        <v>152</v>
      </c>
      <c r="D378" s="3" t="s">
        <v>54</v>
      </c>
      <c r="E378" s="14">
        <v>44253</v>
      </c>
      <c r="F378" s="3">
        <v>3</v>
      </c>
      <c r="G378" s="19">
        <v>16.649999999999999</v>
      </c>
    </row>
    <row r="379" spans="2:7" hidden="1" outlineLevel="1" x14ac:dyDescent="0.2">
      <c r="B379" s="19" t="s">
        <v>429</v>
      </c>
      <c r="C379" s="3" t="s">
        <v>152</v>
      </c>
      <c r="D379" s="3" t="s">
        <v>54</v>
      </c>
      <c r="E379" s="14">
        <v>44248</v>
      </c>
      <c r="F379" s="3">
        <v>6</v>
      </c>
      <c r="G379" s="19">
        <v>33.299999999999997</v>
      </c>
    </row>
    <row r="380" spans="2:7" hidden="1" outlineLevel="1" x14ac:dyDescent="0.2">
      <c r="B380" s="19" t="s">
        <v>429</v>
      </c>
      <c r="C380" s="3" t="s">
        <v>152</v>
      </c>
      <c r="D380" s="3" t="s">
        <v>54</v>
      </c>
      <c r="E380" s="14">
        <v>44247</v>
      </c>
      <c r="F380" s="3">
        <v>9</v>
      </c>
      <c r="G380" s="19">
        <v>49.95</v>
      </c>
    </row>
    <row r="381" spans="2:7" hidden="1" outlineLevel="1" x14ac:dyDescent="0.2">
      <c r="B381" s="19" t="s">
        <v>429</v>
      </c>
      <c r="C381" s="3" t="s">
        <v>152</v>
      </c>
      <c r="D381" s="3" t="s">
        <v>54</v>
      </c>
      <c r="E381" s="14">
        <v>44256</v>
      </c>
      <c r="F381" s="3">
        <v>6</v>
      </c>
      <c r="G381" s="19">
        <v>33.299999999999997</v>
      </c>
    </row>
    <row r="382" spans="2:7" hidden="1" outlineLevel="1" x14ac:dyDescent="0.2">
      <c r="B382" s="19" t="s">
        <v>429</v>
      </c>
      <c r="C382" s="3" t="s">
        <v>152</v>
      </c>
      <c r="D382" s="3" t="s">
        <v>54</v>
      </c>
      <c r="E382" s="14">
        <v>44256</v>
      </c>
      <c r="F382" s="3">
        <v>3</v>
      </c>
      <c r="G382" s="19">
        <v>16.649999999999999</v>
      </c>
    </row>
    <row r="383" spans="2:7" hidden="1" outlineLevel="1" x14ac:dyDescent="0.2">
      <c r="B383" s="19" t="s">
        <v>429</v>
      </c>
      <c r="C383" s="3" t="s">
        <v>152</v>
      </c>
      <c r="D383" s="3" t="s">
        <v>54</v>
      </c>
      <c r="E383" s="14">
        <v>44257</v>
      </c>
      <c r="F383" s="3">
        <v>6</v>
      </c>
      <c r="G383" s="19">
        <v>33.299999999999997</v>
      </c>
    </row>
    <row r="384" spans="2:7" hidden="1" outlineLevel="1" x14ac:dyDescent="0.2">
      <c r="B384" s="19" t="s">
        <v>429</v>
      </c>
      <c r="C384" s="3" t="s">
        <v>152</v>
      </c>
      <c r="D384" s="3" t="s">
        <v>54</v>
      </c>
      <c r="E384" s="14">
        <v>44257</v>
      </c>
      <c r="F384" s="3">
        <v>3</v>
      </c>
      <c r="G384" s="19">
        <v>16.649999999999999</v>
      </c>
    </row>
    <row r="385" spans="2:7" hidden="1" outlineLevel="1" x14ac:dyDescent="0.2">
      <c r="B385" s="19" t="s">
        <v>429</v>
      </c>
      <c r="C385" s="3" t="s">
        <v>152</v>
      </c>
      <c r="D385" s="3" t="s">
        <v>54</v>
      </c>
      <c r="E385" s="14">
        <v>44258</v>
      </c>
      <c r="F385" s="3">
        <v>6</v>
      </c>
      <c r="G385" s="19">
        <v>33.299999999999997</v>
      </c>
    </row>
    <row r="386" spans="2:7" hidden="1" outlineLevel="1" x14ac:dyDescent="0.2">
      <c r="B386" s="19" t="s">
        <v>429</v>
      </c>
      <c r="C386" s="3" t="s">
        <v>152</v>
      </c>
      <c r="D386" s="3" t="s">
        <v>54</v>
      </c>
      <c r="E386" s="14">
        <v>44258</v>
      </c>
      <c r="F386" s="3">
        <v>3</v>
      </c>
      <c r="G386" s="19">
        <v>16.649999999999999</v>
      </c>
    </row>
    <row r="387" spans="2:7" hidden="1" outlineLevel="1" x14ac:dyDescent="0.2">
      <c r="B387" s="19" t="s">
        <v>429</v>
      </c>
      <c r="C387" s="3" t="s">
        <v>152</v>
      </c>
      <c r="D387" s="3" t="s">
        <v>54</v>
      </c>
      <c r="E387" s="14">
        <v>44259</v>
      </c>
      <c r="F387" s="3">
        <v>6</v>
      </c>
      <c r="G387" s="19">
        <v>33.299999999999997</v>
      </c>
    </row>
    <row r="388" spans="2:7" hidden="1" outlineLevel="1" x14ac:dyDescent="0.2">
      <c r="B388" s="19" t="s">
        <v>429</v>
      </c>
      <c r="C388" s="3" t="s">
        <v>152</v>
      </c>
      <c r="D388" s="3" t="s">
        <v>54</v>
      </c>
      <c r="E388" s="14">
        <v>44259</v>
      </c>
      <c r="F388" s="3">
        <v>3</v>
      </c>
      <c r="G388" s="19">
        <v>16.649999999999999</v>
      </c>
    </row>
    <row r="389" spans="2:7" hidden="1" outlineLevel="1" x14ac:dyDescent="0.2">
      <c r="B389" s="19" t="s">
        <v>429</v>
      </c>
      <c r="C389" s="3" t="s">
        <v>152</v>
      </c>
      <c r="D389" s="3" t="s">
        <v>54</v>
      </c>
      <c r="E389" s="14">
        <v>44260</v>
      </c>
      <c r="F389" s="3">
        <v>6</v>
      </c>
      <c r="G389" s="19">
        <v>33.299999999999997</v>
      </c>
    </row>
    <row r="390" spans="2:7" hidden="1" outlineLevel="1" x14ac:dyDescent="0.2">
      <c r="B390" s="19" t="s">
        <v>429</v>
      </c>
      <c r="C390" s="3" t="s">
        <v>152</v>
      </c>
      <c r="D390" s="3" t="s">
        <v>54</v>
      </c>
      <c r="E390" s="14">
        <v>44260</v>
      </c>
      <c r="F390" s="3">
        <v>3</v>
      </c>
      <c r="G390" s="19">
        <v>16.649999999999999</v>
      </c>
    </row>
    <row r="391" spans="2:7" hidden="1" outlineLevel="1" x14ac:dyDescent="0.2">
      <c r="B391" s="19" t="s">
        <v>429</v>
      </c>
      <c r="C391" s="3" t="s">
        <v>152</v>
      </c>
      <c r="D391" s="3" t="s">
        <v>54</v>
      </c>
      <c r="E391" s="14">
        <v>44263</v>
      </c>
      <c r="F391" s="3">
        <v>6</v>
      </c>
      <c r="G391" s="19">
        <v>33.299999999999997</v>
      </c>
    </row>
    <row r="392" spans="2:7" hidden="1" outlineLevel="1" x14ac:dyDescent="0.2">
      <c r="B392" s="19" t="s">
        <v>429</v>
      </c>
      <c r="C392" s="3" t="s">
        <v>152</v>
      </c>
      <c r="D392" s="3" t="s">
        <v>54</v>
      </c>
      <c r="E392" s="14">
        <v>44263</v>
      </c>
      <c r="F392" s="3">
        <v>3</v>
      </c>
      <c r="G392" s="19">
        <v>16.649999999999999</v>
      </c>
    </row>
    <row r="393" spans="2:7" hidden="1" outlineLevel="1" x14ac:dyDescent="0.2">
      <c r="B393" s="19" t="s">
        <v>429</v>
      </c>
      <c r="C393" s="3" t="s">
        <v>152</v>
      </c>
      <c r="D393" s="3" t="s">
        <v>54</v>
      </c>
      <c r="E393" s="14">
        <v>44264</v>
      </c>
      <c r="F393" s="3">
        <v>6</v>
      </c>
      <c r="G393" s="19">
        <v>33.299999999999997</v>
      </c>
    </row>
    <row r="394" spans="2:7" hidden="1" outlineLevel="1" x14ac:dyDescent="0.2">
      <c r="B394" s="19" t="s">
        <v>429</v>
      </c>
      <c r="C394" s="3" t="s">
        <v>152</v>
      </c>
      <c r="D394" s="3" t="s">
        <v>54</v>
      </c>
      <c r="E394" s="14">
        <v>44264</v>
      </c>
      <c r="F394" s="3">
        <v>3</v>
      </c>
      <c r="G394" s="19">
        <v>16.649999999999999</v>
      </c>
    </row>
    <row r="395" spans="2:7" hidden="1" outlineLevel="1" x14ac:dyDescent="0.2">
      <c r="B395" s="19" t="s">
        <v>429</v>
      </c>
      <c r="C395" s="3" t="s">
        <v>152</v>
      </c>
      <c r="D395" s="3" t="s">
        <v>54</v>
      </c>
      <c r="E395" s="14">
        <v>44265</v>
      </c>
      <c r="F395" s="3">
        <v>6</v>
      </c>
      <c r="G395" s="19">
        <v>33.299999999999997</v>
      </c>
    </row>
    <row r="396" spans="2:7" hidden="1" outlineLevel="1" x14ac:dyDescent="0.2">
      <c r="B396" s="19" t="s">
        <v>429</v>
      </c>
      <c r="C396" s="3" t="s">
        <v>152</v>
      </c>
      <c r="D396" s="3" t="s">
        <v>54</v>
      </c>
      <c r="E396" s="14">
        <v>44265</v>
      </c>
      <c r="F396" s="3">
        <v>3</v>
      </c>
      <c r="G396" s="19">
        <v>16.649999999999999</v>
      </c>
    </row>
    <row r="397" spans="2:7" hidden="1" outlineLevel="1" x14ac:dyDescent="0.2">
      <c r="B397" s="19" t="s">
        <v>429</v>
      </c>
      <c r="C397" s="3" t="s">
        <v>152</v>
      </c>
      <c r="D397" s="3" t="s">
        <v>54</v>
      </c>
      <c r="E397" s="14">
        <v>44266</v>
      </c>
      <c r="F397" s="3">
        <v>6</v>
      </c>
      <c r="G397" s="19">
        <v>33.299999999999997</v>
      </c>
    </row>
    <row r="398" spans="2:7" hidden="1" outlineLevel="1" x14ac:dyDescent="0.2">
      <c r="B398" s="19" t="s">
        <v>429</v>
      </c>
      <c r="C398" s="3" t="s">
        <v>152</v>
      </c>
      <c r="D398" s="3" t="s">
        <v>54</v>
      </c>
      <c r="E398" s="14">
        <v>44266</v>
      </c>
      <c r="F398" s="3">
        <v>3</v>
      </c>
      <c r="G398" s="19">
        <v>16.649999999999999</v>
      </c>
    </row>
    <row r="399" spans="2:7" hidden="1" outlineLevel="1" x14ac:dyDescent="0.2">
      <c r="B399" s="19" t="s">
        <v>429</v>
      </c>
      <c r="C399" s="3" t="s">
        <v>152</v>
      </c>
      <c r="D399" s="3" t="s">
        <v>54</v>
      </c>
      <c r="E399" s="14">
        <v>44267</v>
      </c>
      <c r="F399" s="3">
        <v>6</v>
      </c>
      <c r="G399" s="19">
        <v>33.299999999999997</v>
      </c>
    </row>
    <row r="400" spans="2:7" hidden="1" outlineLevel="1" x14ac:dyDescent="0.2">
      <c r="B400" s="19" t="s">
        <v>429</v>
      </c>
      <c r="C400" s="3" t="s">
        <v>152</v>
      </c>
      <c r="D400" s="3" t="s">
        <v>54</v>
      </c>
      <c r="E400" s="14">
        <v>44267</v>
      </c>
      <c r="F400" s="3">
        <v>3</v>
      </c>
      <c r="G400" s="19">
        <v>16.649999999999999</v>
      </c>
    </row>
    <row r="401" spans="2:7" hidden="1" outlineLevel="1" x14ac:dyDescent="0.2">
      <c r="B401" s="19" t="s">
        <v>429</v>
      </c>
      <c r="C401" s="3" t="s">
        <v>152</v>
      </c>
      <c r="D401" s="3" t="s">
        <v>54</v>
      </c>
      <c r="E401" s="14">
        <v>44270</v>
      </c>
      <c r="F401" s="3">
        <v>6</v>
      </c>
      <c r="G401" s="19">
        <v>33.299999999999997</v>
      </c>
    </row>
    <row r="402" spans="2:7" hidden="1" outlineLevel="1" x14ac:dyDescent="0.2">
      <c r="B402" s="19" t="s">
        <v>429</v>
      </c>
      <c r="C402" s="3" t="s">
        <v>152</v>
      </c>
      <c r="D402" s="3" t="s">
        <v>54</v>
      </c>
      <c r="E402" s="14">
        <v>44270</v>
      </c>
      <c r="F402" s="3">
        <v>3</v>
      </c>
      <c r="G402" s="19">
        <v>16.649999999999999</v>
      </c>
    </row>
    <row r="403" spans="2:7" hidden="1" outlineLevel="1" x14ac:dyDescent="0.2">
      <c r="B403" s="19" t="s">
        <v>429</v>
      </c>
      <c r="C403" s="3" t="s">
        <v>152</v>
      </c>
      <c r="D403" s="3" t="s">
        <v>54</v>
      </c>
      <c r="E403" s="14">
        <v>44271</v>
      </c>
      <c r="F403" s="3">
        <v>6</v>
      </c>
      <c r="G403" s="19">
        <v>33.299999999999997</v>
      </c>
    </row>
    <row r="404" spans="2:7" hidden="1" outlineLevel="1" x14ac:dyDescent="0.2">
      <c r="B404" s="19" t="s">
        <v>429</v>
      </c>
      <c r="C404" s="3" t="s">
        <v>152</v>
      </c>
      <c r="D404" s="3" t="s">
        <v>54</v>
      </c>
      <c r="E404" s="14">
        <v>44271</v>
      </c>
      <c r="F404" s="3">
        <v>3</v>
      </c>
      <c r="G404" s="19">
        <v>16.649999999999999</v>
      </c>
    </row>
    <row r="405" spans="2:7" hidden="1" outlineLevel="1" x14ac:dyDescent="0.2">
      <c r="B405" s="19" t="s">
        <v>429</v>
      </c>
      <c r="C405" s="3" t="s">
        <v>152</v>
      </c>
      <c r="D405" s="3" t="s">
        <v>54</v>
      </c>
      <c r="E405" s="14">
        <v>44268</v>
      </c>
      <c r="F405" s="3">
        <v>8</v>
      </c>
      <c r="G405" s="19">
        <v>44.4</v>
      </c>
    </row>
    <row r="406" spans="2:7" hidden="1" outlineLevel="1" x14ac:dyDescent="0.2">
      <c r="B406" s="19" t="s">
        <v>429</v>
      </c>
      <c r="C406" s="3" t="s">
        <v>152</v>
      </c>
      <c r="D406" s="3" t="s">
        <v>54</v>
      </c>
      <c r="E406" s="14">
        <v>44269</v>
      </c>
      <c r="F406" s="3">
        <v>9</v>
      </c>
      <c r="G406" s="19">
        <v>49.95</v>
      </c>
    </row>
    <row r="407" spans="2:7" hidden="1" outlineLevel="1" x14ac:dyDescent="0.2">
      <c r="B407" s="19" t="s">
        <v>429</v>
      </c>
      <c r="C407" s="3" t="s">
        <v>678</v>
      </c>
      <c r="D407" s="3" t="s">
        <v>54</v>
      </c>
      <c r="E407" s="14">
        <v>44308</v>
      </c>
      <c r="F407" s="3">
        <v>6</v>
      </c>
      <c r="G407" s="3">
        <v>33.299999999999997</v>
      </c>
    </row>
    <row r="408" spans="2:7" hidden="1" outlineLevel="1" x14ac:dyDescent="0.2">
      <c r="B408" s="19" t="s">
        <v>429</v>
      </c>
      <c r="C408" s="3" t="s">
        <v>678</v>
      </c>
      <c r="D408" s="3" t="s">
        <v>54</v>
      </c>
      <c r="E408" s="14">
        <v>44308</v>
      </c>
      <c r="F408" s="3">
        <v>3</v>
      </c>
      <c r="G408" s="3">
        <v>16.649999999999999</v>
      </c>
    </row>
    <row r="409" spans="2:7" hidden="1" outlineLevel="1" x14ac:dyDescent="0.2">
      <c r="B409" s="19" t="s">
        <v>429</v>
      </c>
      <c r="C409" s="3" t="s">
        <v>678</v>
      </c>
      <c r="D409" s="3" t="s">
        <v>54</v>
      </c>
      <c r="E409" s="14">
        <v>44309</v>
      </c>
      <c r="F409" s="3">
        <v>6</v>
      </c>
      <c r="G409" s="3">
        <v>33.299999999999997</v>
      </c>
    </row>
    <row r="410" spans="2:7" hidden="1" outlineLevel="1" x14ac:dyDescent="0.2">
      <c r="B410" s="19" t="s">
        <v>429</v>
      </c>
      <c r="C410" s="3" t="s">
        <v>678</v>
      </c>
      <c r="D410" s="3" t="s">
        <v>54</v>
      </c>
      <c r="E410" s="14">
        <v>44309</v>
      </c>
      <c r="F410" s="3">
        <v>3</v>
      </c>
      <c r="G410" s="3">
        <v>16.649999999999999</v>
      </c>
    </row>
    <row r="411" spans="2:7" hidden="1" outlineLevel="1" x14ac:dyDescent="0.2">
      <c r="B411" s="19" t="s">
        <v>429</v>
      </c>
      <c r="C411" s="3" t="s">
        <v>147</v>
      </c>
      <c r="D411" s="3" t="s">
        <v>54</v>
      </c>
      <c r="E411" s="14">
        <v>44105</v>
      </c>
      <c r="F411" s="3">
        <v>6</v>
      </c>
      <c r="G411" s="19">
        <v>33.299999999999997</v>
      </c>
    </row>
    <row r="412" spans="2:7" hidden="1" outlineLevel="1" x14ac:dyDescent="0.2">
      <c r="B412" s="19" t="s">
        <v>429</v>
      </c>
      <c r="C412" s="3" t="s">
        <v>147</v>
      </c>
      <c r="D412" s="3" t="s">
        <v>54</v>
      </c>
      <c r="E412" s="14">
        <v>44105</v>
      </c>
      <c r="F412" s="3">
        <v>3</v>
      </c>
      <c r="G412" s="19">
        <v>16.649999999999999</v>
      </c>
    </row>
    <row r="413" spans="2:7" hidden="1" outlineLevel="1" x14ac:dyDescent="0.2">
      <c r="B413" s="19" t="s">
        <v>429</v>
      </c>
      <c r="C413" s="3" t="s">
        <v>147</v>
      </c>
      <c r="D413" s="3" t="s">
        <v>54</v>
      </c>
      <c r="E413" s="14">
        <v>44106</v>
      </c>
      <c r="F413" s="3">
        <v>6</v>
      </c>
      <c r="G413" s="19">
        <v>33.299999999999997</v>
      </c>
    </row>
    <row r="414" spans="2:7" hidden="1" outlineLevel="1" x14ac:dyDescent="0.2">
      <c r="B414" s="19" t="s">
        <v>429</v>
      </c>
      <c r="C414" s="3" t="s">
        <v>147</v>
      </c>
      <c r="D414" s="3" t="s">
        <v>54</v>
      </c>
      <c r="E414" s="14">
        <v>44106</v>
      </c>
      <c r="F414" s="3">
        <v>3</v>
      </c>
      <c r="G414" s="19">
        <v>16.649999999999999</v>
      </c>
    </row>
    <row r="415" spans="2:7" hidden="1" outlineLevel="1" x14ac:dyDescent="0.2">
      <c r="B415" s="19" t="s">
        <v>429</v>
      </c>
      <c r="C415" s="3" t="s">
        <v>147</v>
      </c>
      <c r="D415" s="3" t="s">
        <v>54</v>
      </c>
      <c r="E415" s="14">
        <v>44109</v>
      </c>
      <c r="F415" s="3">
        <v>6</v>
      </c>
      <c r="G415" s="19">
        <v>33.299999999999997</v>
      </c>
    </row>
    <row r="416" spans="2:7" hidden="1" outlineLevel="1" x14ac:dyDescent="0.2">
      <c r="B416" s="19" t="s">
        <v>429</v>
      </c>
      <c r="C416" s="3" t="s">
        <v>147</v>
      </c>
      <c r="D416" s="3" t="s">
        <v>54</v>
      </c>
      <c r="E416" s="14">
        <v>44109</v>
      </c>
      <c r="F416" s="3">
        <v>3</v>
      </c>
      <c r="G416" s="19">
        <v>16.649999999999999</v>
      </c>
    </row>
    <row r="417" spans="2:7" hidden="1" outlineLevel="1" x14ac:dyDescent="0.2">
      <c r="B417" s="19" t="s">
        <v>429</v>
      </c>
      <c r="C417" s="3" t="s">
        <v>147</v>
      </c>
      <c r="D417" s="3" t="s">
        <v>54</v>
      </c>
      <c r="E417" s="14">
        <v>44110</v>
      </c>
      <c r="F417" s="3">
        <v>6</v>
      </c>
      <c r="G417" s="19">
        <v>33.299999999999997</v>
      </c>
    </row>
    <row r="418" spans="2:7" hidden="1" outlineLevel="1" x14ac:dyDescent="0.2">
      <c r="B418" s="19" t="s">
        <v>429</v>
      </c>
      <c r="C418" s="3" t="s">
        <v>147</v>
      </c>
      <c r="D418" s="3" t="s">
        <v>54</v>
      </c>
      <c r="E418" s="14">
        <v>44110</v>
      </c>
      <c r="F418" s="3">
        <v>3</v>
      </c>
      <c r="G418" s="19">
        <v>16.649999999999999</v>
      </c>
    </row>
    <row r="419" spans="2:7" hidden="1" outlineLevel="1" x14ac:dyDescent="0.2">
      <c r="B419" s="19" t="s">
        <v>429</v>
      </c>
      <c r="C419" s="3" t="s">
        <v>147</v>
      </c>
      <c r="D419" s="3" t="s">
        <v>54</v>
      </c>
      <c r="E419" s="14">
        <v>44111</v>
      </c>
      <c r="F419" s="3">
        <v>6</v>
      </c>
      <c r="G419" s="19">
        <v>33.299999999999997</v>
      </c>
    </row>
    <row r="420" spans="2:7" hidden="1" outlineLevel="1" x14ac:dyDescent="0.2">
      <c r="B420" s="19" t="s">
        <v>429</v>
      </c>
      <c r="C420" s="3" t="s">
        <v>147</v>
      </c>
      <c r="D420" s="3" t="s">
        <v>54</v>
      </c>
      <c r="E420" s="14">
        <v>44111</v>
      </c>
      <c r="F420" s="3">
        <v>3</v>
      </c>
      <c r="G420" s="19">
        <v>16.649999999999999</v>
      </c>
    </row>
    <row r="421" spans="2:7" hidden="1" outlineLevel="1" x14ac:dyDescent="0.2">
      <c r="B421" s="19" t="s">
        <v>429</v>
      </c>
      <c r="C421" s="3" t="s">
        <v>147</v>
      </c>
      <c r="D421" s="3" t="s">
        <v>54</v>
      </c>
      <c r="E421" s="14">
        <v>44112</v>
      </c>
      <c r="F421" s="3">
        <v>6</v>
      </c>
      <c r="G421" s="19">
        <v>33.299999999999997</v>
      </c>
    </row>
    <row r="422" spans="2:7" hidden="1" outlineLevel="1" x14ac:dyDescent="0.2">
      <c r="B422" s="19" t="s">
        <v>429</v>
      </c>
      <c r="C422" s="3" t="s">
        <v>147</v>
      </c>
      <c r="D422" s="3" t="s">
        <v>54</v>
      </c>
      <c r="E422" s="14">
        <v>44112</v>
      </c>
      <c r="F422" s="3">
        <v>3</v>
      </c>
      <c r="G422" s="19">
        <v>16.649999999999999</v>
      </c>
    </row>
    <row r="423" spans="2:7" hidden="1" outlineLevel="1" x14ac:dyDescent="0.2">
      <c r="B423" s="19" t="s">
        <v>429</v>
      </c>
      <c r="C423" s="3" t="s">
        <v>147</v>
      </c>
      <c r="D423" s="3" t="s">
        <v>54</v>
      </c>
      <c r="E423" s="14">
        <v>44113</v>
      </c>
      <c r="F423" s="3">
        <v>6</v>
      </c>
      <c r="G423" s="19">
        <v>33.299999999999997</v>
      </c>
    </row>
    <row r="424" spans="2:7" hidden="1" outlineLevel="1" x14ac:dyDescent="0.2">
      <c r="B424" s="19" t="s">
        <v>429</v>
      </c>
      <c r="C424" s="3" t="s">
        <v>147</v>
      </c>
      <c r="D424" s="3" t="s">
        <v>54</v>
      </c>
      <c r="E424" s="14">
        <v>44113</v>
      </c>
      <c r="F424" s="3">
        <v>3</v>
      </c>
      <c r="G424" s="19">
        <v>16.649999999999999</v>
      </c>
    </row>
    <row r="425" spans="2:7" hidden="1" outlineLevel="1" x14ac:dyDescent="0.2">
      <c r="B425" s="19" t="s">
        <v>429</v>
      </c>
      <c r="C425" s="3" t="s">
        <v>147</v>
      </c>
      <c r="D425" s="3" t="s">
        <v>54</v>
      </c>
      <c r="E425" s="14">
        <v>44117</v>
      </c>
      <c r="F425" s="3">
        <v>6</v>
      </c>
      <c r="G425" s="19">
        <v>33.299999999999997</v>
      </c>
    </row>
    <row r="426" spans="2:7" hidden="1" outlineLevel="1" x14ac:dyDescent="0.2">
      <c r="B426" s="19" t="s">
        <v>429</v>
      </c>
      <c r="C426" s="3" t="s">
        <v>147</v>
      </c>
      <c r="D426" s="3" t="s">
        <v>54</v>
      </c>
      <c r="E426" s="14">
        <v>44117</v>
      </c>
      <c r="F426" s="3">
        <v>3</v>
      </c>
      <c r="G426" s="19">
        <v>16.649999999999999</v>
      </c>
    </row>
    <row r="427" spans="2:7" hidden="1" outlineLevel="1" x14ac:dyDescent="0.2">
      <c r="B427" s="19" t="s">
        <v>429</v>
      </c>
      <c r="C427" s="3" t="s">
        <v>147</v>
      </c>
      <c r="D427" s="3" t="s">
        <v>54</v>
      </c>
      <c r="E427" s="14">
        <v>44118</v>
      </c>
      <c r="F427" s="3">
        <v>6</v>
      </c>
      <c r="G427" s="19">
        <v>33.299999999999997</v>
      </c>
    </row>
    <row r="428" spans="2:7" hidden="1" outlineLevel="1" x14ac:dyDescent="0.2">
      <c r="B428" s="19" t="s">
        <v>429</v>
      </c>
      <c r="C428" s="3" t="s">
        <v>147</v>
      </c>
      <c r="D428" s="3" t="s">
        <v>54</v>
      </c>
      <c r="E428" s="14">
        <v>44118</v>
      </c>
      <c r="F428" s="3">
        <v>3</v>
      </c>
      <c r="G428" s="19">
        <v>16.649999999999999</v>
      </c>
    </row>
    <row r="429" spans="2:7" hidden="1" outlineLevel="1" x14ac:dyDescent="0.2">
      <c r="B429" s="19" t="s">
        <v>429</v>
      </c>
      <c r="C429" s="3" t="s">
        <v>147</v>
      </c>
      <c r="D429" s="3" t="s">
        <v>54</v>
      </c>
      <c r="E429" s="14">
        <v>44119</v>
      </c>
      <c r="F429" s="3">
        <v>6</v>
      </c>
      <c r="G429" s="19">
        <v>33.299999999999997</v>
      </c>
    </row>
    <row r="430" spans="2:7" hidden="1" outlineLevel="1" x14ac:dyDescent="0.2">
      <c r="B430" s="19" t="s">
        <v>429</v>
      </c>
      <c r="C430" s="3" t="s">
        <v>147</v>
      </c>
      <c r="D430" s="3" t="s">
        <v>54</v>
      </c>
      <c r="E430" s="14">
        <v>44119</v>
      </c>
      <c r="F430" s="3">
        <v>3</v>
      </c>
      <c r="G430" s="19">
        <v>16.649999999999999</v>
      </c>
    </row>
    <row r="431" spans="2:7" hidden="1" outlineLevel="1" x14ac:dyDescent="0.2">
      <c r="B431" s="19" t="s">
        <v>429</v>
      </c>
      <c r="C431" s="3" t="s">
        <v>147</v>
      </c>
      <c r="D431" s="3" t="s">
        <v>54</v>
      </c>
      <c r="E431" s="14">
        <v>44120</v>
      </c>
      <c r="F431" s="3">
        <v>6</v>
      </c>
      <c r="G431" s="19">
        <v>33.299999999999997</v>
      </c>
    </row>
    <row r="432" spans="2:7" hidden="1" outlineLevel="1" x14ac:dyDescent="0.2">
      <c r="B432" s="19" t="s">
        <v>429</v>
      </c>
      <c r="C432" s="3" t="s">
        <v>147</v>
      </c>
      <c r="D432" s="3" t="s">
        <v>54</v>
      </c>
      <c r="E432" s="14">
        <v>44120</v>
      </c>
      <c r="F432" s="3">
        <v>3</v>
      </c>
      <c r="G432" s="19">
        <v>16.649999999999999</v>
      </c>
    </row>
    <row r="433" spans="2:7" hidden="1" outlineLevel="1" x14ac:dyDescent="0.2">
      <c r="B433" s="19" t="s">
        <v>429</v>
      </c>
      <c r="C433" s="3" t="s">
        <v>147</v>
      </c>
      <c r="D433" s="3" t="s">
        <v>54</v>
      </c>
      <c r="E433" s="14">
        <v>44107</v>
      </c>
      <c r="F433" s="3">
        <v>6</v>
      </c>
      <c r="G433" s="19">
        <v>33.299999999999997</v>
      </c>
    </row>
    <row r="434" spans="2:7" hidden="1" outlineLevel="1" x14ac:dyDescent="0.2">
      <c r="B434" s="19" t="s">
        <v>429</v>
      </c>
      <c r="C434" s="3" t="s">
        <v>147</v>
      </c>
      <c r="D434" s="3" t="s">
        <v>54</v>
      </c>
      <c r="E434" s="14">
        <v>44107</v>
      </c>
      <c r="F434" s="3">
        <v>3</v>
      </c>
      <c r="G434" s="19">
        <v>16.649999999999999</v>
      </c>
    </row>
    <row r="435" spans="2:7" hidden="1" outlineLevel="1" x14ac:dyDescent="0.2">
      <c r="B435" s="19" t="s">
        <v>428</v>
      </c>
      <c r="C435" s="3" t="s">
        <v>102</v>
      </c>
      <c r="D435" s="3" t="s">
        <v>31</v>
      </c>
      <c r="E435" s="14">
        <v>44344</v>
      </c>
      <c r="F435" s="3">
        <v>6</v>
      </c>
      <c r="G435" s="3">
        <v>49.98</v>
      </c>
    </row>
    <row r="436" spans="2:7" hidden="1" outlineLevel="1" x14ac:dyDescent="0.2">
      <c r="B436" s="19" t="s">
        <v>428</v>
      </c>
      <c r="C436" s="3" t="s">
        <v>102</v>
      </c>
      <c r="D436" s="3" t="s">
        <v>31</v>
      </c>
      <c r="E436" s="14">
        <v>44344</v>
      </c>
      <c r="F436" s="3">
        <v>3</v>
      </c>
      <c r="G436" s="3">
        <v>24.99</v>
      </c>
    </row>
    <row r="437" spans="2:7" hidden="1" outlineLevel="1" x14ac:dyDescent="0.2">
      <c r="B437" s="19" t="s">
        <v>429</v>
      </c>
      <c r="C437" s="3" t="s">
        <v>638</v>
      </c>
      <c r="D437" s="3" t="s">
        <v>54</v>
      </c>
      <c r="E437" s="14">
        <v>44110</v>
      </c>
      <c r="F437" s="3">
        <v>6</v>
      </c>
      <c r="G437" s="19">
        <v>33.299999999999997</v>
      </c>
    </row>
    <row r="438" spans="2:7" hidden="1" outlineLevel="1" x14ac:dyDescent="0.2">
      <c r="B438" s="19" t="s">
        <v>429</v>
      </c>
      <c r="C438" s="3" t="s">
        <v>638</v>
      </c>
      <c r="D438" s="3" t="s">
        <v>54</v>
      </c>
      <c r="E438" s="14">
        <v>44110</v>
      </c>
      <c r="F438" s="3">
        <v>3</v>
      </c>
      <c r="G438" s="19">
        <v>16.649999999999999</v>
      </c>
    </row>
    <row r="439" spans="2:7" hidden="1" outlineLevel="1" x14ac:dyDescent="0.2">
      <c r="B439" s="19" t="s">
        <v>429</v>
      </c>
      <c r="C439" s="3" t="s">
        <v>638</v>
      </c>
      <c r="D439" s="3" t="s">
        <v>54</v>
      </c>
      <c r="E439" s="14">
        <v>44111</v>
      </c>
      <c r="F439" s="3">
        <v>6</v>
      </c>
      <c r="G439" s="19">
        <v>33.299999999999997</v>
      </c>
    </row>
    <row r="440" spans="2:7" hidden="1" outlineLevel="1" x14ac:dyDescent="0.2">
      <c r="B440" s="19" t="s">
        <v>429</v>
      </c>
      <c r="C440" s="3" t="s">
        <v>638</v>
      </c>
      <c r="D440" s="3" t="s">
        <v>54</v>
      </c>
      <c r="E440" s="14">
        <v>44111</v>
      </c>
      <c r="F440" s="3">
        <v>3</v>
      </c>
      <c r="G440" s="19">
        <v>16.649999999999999</v>
      </c>
    </row>
    <row r="441" spans="2:7" hidden="1" outlineLevel="1" x14ac:dyDescent="0.2">
      <c r="B441" s="19" t="s">
        <v>429</v>
      </c>
      <c r="C441" s="3" t="s">
        <v>638</v>
      </c>
      <c r="D441" s="3" t="s">
        <v>54</v>
      </c>
      <c r="E441" s="14">
        <v>44112</v>
      </c>
      <c r="F441" s="3">
        <v>6</v>
      </c>
      <c r="G441" s="19">
        <v>33.299999999999997</v>
      </c>
    </row>
    <row r="442" spans="2:7" hidden="1" outlineLevel="1" x14ac:dyDescent="0.2">
      <c r="B442" s="19" t="s">
        <v>429</v>
      </c>
      <c r="C442" s="3" t="s">
        <v>638</v>
      </c>
      <c r="D442" s="3" t="s">
        <v>54</v>
      </c>
      <c r="E442" s="14">
        <v>44112</v>
      </c>
      <c r="F442" s="3">
        <v>3</v>
      </c>
      <c r="G442" s="19">
        <v>16.649999999999999</v>
      </c>
    </row>
    <row r="443" spans="2:7" hidden="1" outlineLevel="1" x14ac:dyDescent="0.2">
      <c r="B443" s="19" t="s">
        <v>429</v>
      </c>
      <c r="C443" s="3" t="s">
        <v>638</v>
      </c>
      <c r="D443" s="3" t="s">
        <v>54</v>
      </c>
      <c r="E443" s="14">
        <v>44113</v>
      </c>
      <c r="F443" s="3">
        <v>6</v>
      </c>
      <c r="G443" s="19">
        <v>33.299999999999997</v>
      </c>
    </row>
    <row r="444" spans="2:7" hidden="1" outlineLevel="1" x14ac:dyDescent="0.2">
      <c r="B444" s="19" t="s">
        <v>429</v>
      </c>
      <c r="C444" s="3" t="s">
        <v>638</v>
      </c>
      <c r="D444" s="3" t="s">
        <v>54</v>
      </c>
      <c r="E444" s="14">
        <v>44113</v>
      </c>
      <c r="F444" s="3">
        <v>3</v>
      </c>
      <c r="G444" s="19">
        <v>16.649999999999999</v>
      </c>
    </row>
    <row r="445" spans="2:7" hidden="1" outlineLevel="1" x14ac:dyDescent="0.2">
      <c r="B445" s="19" t="s">
        <v>429</v>
      </c>
      <c r="C445" s="3" t="s">
        <v>638</v>
      </c>
      <c r="D445" s="3" t="s">
        <v>54</v>
      </c>
      <c r="E445" s="14">
        <v>44114</v>
      </c>
      <c r="F445" s="3">
        <v>7</v>
      </c>
      <c r="G445" s="19">
        <v>38.85</v>
      </c>
    </row>
    <row r="446" spans="2:7" hidden="1" outlineLevel="1" x14ac:dyDescent="0.2">
      <c r="B446" s="19" t="s">
        <v>429</v>
      </c>
      <c r="C446" s="3" t="s">
        <v>145</v>
      </c>
      <c r="D446" s="3" t="s">
        <v>54</v>
      </c>
      <c r="E446" s="14">
        <v>44105</v>
      </c>
      <c r="F446" s="3">
        <v>6</v>
      </c>
      <c r="G446" s="19">
        <v>33.299999999999997</v>
      </c>
    </row>
    <row r="447" spans="2:7" hidden="1" outlineLevel="1" x14ac:dyDescent="0.2">
      <c r="B447" s="19" t="s">
        <v>429</v>
      </c>
      <c r="C447" s="3" t="s">
        <v>145</v>
      </c>
      <c r="D447" s="3" t="s">
        <v>54</v>
      </c>
      <c r="E447" s="14">
        <v>44105</v>
      </c>
      <c r="F447" s="3">
        <v>3</v>
      </c>
      <c r="G447" s="19">
        <v>16.649999999999999</v>
      </c>
    </row>
    <row r="448" spans="2:7" hidden="1" outlineLevel="1" x14ac:dyDescent="0.2">
      <c r="B448" s="19" t="s">
        <v>429</v>
      </c>
      <c r="C448" s="3" t="s">
        <v>145</v>
      </c>
      <c r="D448" s="3" t="s">
        <v>54</v>
      </c>
      <c r="E448" s="14">
        <v>44106</v>
      </c>
      <c r="F448" s="3">
        <v>6</v>
      </c>
      <c r="G448" s="19">
        <v>33.299999999999997</v>
      </c>
    </row>
    <row r="449" spans="2:7" hidden="1" outlineLevel="1" x14ac:dyDescent="0.2">
      <c r="B449" s="19" t="s">
        <v>429</v>
      </c>
      <c r="C449" s="3" t="s">
        <v>145</v>
      </c>
      <c r="D449" s="3" t="s">
        <v>54</v>
      </c>
      <c r="E449" s="14">
        <v>44106</v>
      </c>
      <c r="F449" s="3">
        <v>3</v>
      </c>
      <c r="G449" s="19">
        <v>16.649999999999999</v>
      </c>
    </row>
    <row r="450" spans="2:7" hidden="1" outlineLevel="1" x14ac:dyDescent="0.2">
      <c r="B450" s="19" t="s">
        <v>429</v>
      </c>
      <c r="C450" s="3" t="s">
        <v>145</v>
      </c>
      <c r="D450" s="3" t="s">
        <v>54</v>
      </c>
      <c r="E450" s="14">
        <v>44107</v>
      </c>
      <c r="F450" s="3">
        <v>7</v>
      </c>
      <c r="G450" s="19">
        <v>38.85</v>
      </c>
    </row>
    <row r="451" spans="2:7" hidden="1" outlineLevel="1" x14ac:dyDescent="0.2">
      <c r="B451" s="19" t="s">
        <v>429</v>
      </c>
      <c r="C451" s="3" t="s">
        <v>145</v>
      </c>
      <c r="D451" s="3" t="s">
        <v>54</v>
      </c>
      <c r="E451" s="14">
        <v>44109</v>
      </c>
      <c r="F451" s="3">
        <v>6</v>
      </c>
      <c r="G451" s="19">
        <v>33.299999999999997</v>
      </c>
    </row>
    <row r="452" spans="2:7" hidden="1" outlineLevel="1" x14ac:dyDescent="0.2">
      <c r="B452" s="19" t="s">
        <v>429</v>
      </c>
      <c r="C452" s="3" t="s">
        <v>145</v>
      </c>
      <c r="D452" s="3" t="s">
        <v>54</v>
      </c>
      <c r="E452" s="14">
        <v>44109</v>
      </c>
      <c r="F452" s="3">
        <v>3</v>
      </c>
      <c r="G452" s="19">
        <v>16.649999999999999</v>
      </c>
    </row>
    <row r="453" spans="2:7" hidden="1" outlineLevel="1" x14ac:dyDescent="0.2">
      <c r="B453" s="19" t="s">
        <v>429</v>
      </c>
      <c r="C453" s="3" t="s">
        <v>145</v>
      </c>
      <c r="D453" s="3" t="s">
        <v>54</v>
      </c>
      <c r="E453" s="14">
        <v>44117</v>
      </c>
      <c r="F453" s="3">
        <v>6</v>
      </c>
      <c r="G453" s="19">
        <v>33.299999999999997</v>
      </c>
    </row>
    <row r="454" spans="2:7" hidden="1" outlineLevel="1" x14ac:dyDescent="0.2">
      <c r="B454" s="19" t="s">
        <v>429</v>
      </c>
      <c r="C454" s="3" t="s">
        <v>145</v>
      </c>
      <c r="D454" s="3" t="s">
        <v>54</v>
      </c>
      <c r="E454" s="14">
        <v>44117</v>
      </c>
      <c r="F454" s="3">
        <v>3</v>
      </c>
      <c r="G454" s="19">
        <v>16.649999999999999</v>
      </c>
    </row>
    <row r="455" spans="2:7" hidden="1" outlineLevel="1" x14ac:dyDescent="0.2">
      <c r="B455" s="19" t="s">
        <v>429</v>
      </c>
      <c r="C455" s="3" t="s">
        <v>145</v>
      </c>
      <c r="D455" s="3" t="s">
        <v>54</v>
      </c>
      <c r="E455" s="14">
        <v>44118</v>
      </c>
      <c r="F455" s="3">
        <v>6</v>
      </c>
      <c r="G455" s="19">
        <v>33.299999999999997</v>
      </c>
    </row>
    <row r="456" spans="2:7" hidden="1" outlineLevel="1" x14ac:dyDescent="0.2">
      <c r="B456" s="19" t="s">
        <v>429</v>
      </c>
      <c r="C456" s="3" t="s">
        <v>145</v>
      </c>
      <c r="D456" s="3" t="s">
        <v>54</v>
      </c>
      <c r="E456" s="14">
        <v>44118</v>
      </c>
      <c r="F456" s="3">
        <v>3</v>
      </c>
      <c r="G456" s="19">
        <v>16.649999999999999</v>
      </c>
    </row>
    <row r="457" spans="2:7" hidden="1" outlineLevel="1" x14ac:dyDescent="0.2">
      <c r="B457" s="19" t="s">
        <v>429</v>
      </c>
      <c r="C457" s="3" t="s">
        <v>145</v>
      </c>
      <c r="D457" s="3" t="s">
        <v>54</v>
      </c>
      <c r="E457" s="14">
        <v>44119</v>
      </c>
      <c r="F457" s="3">
        <v>6</v>
      </c>
      <c r="G457" s="19">
        <v>33.299999999999997</v>
      </c>
    </row>
    <row r="458" spans="2:7" hidden="1" outlineLevel="1" x14ac:dyDescent="0.2">
      <c r="B458" s="19" t="s">
        <v>429</v>
      </c>
      <c r="C458" s="3" t="s">
        <v>145</v>
      </c>
      <c r="D458" s="3" t="s">
        <v>54</v>
      </c>
      <c r="E458" s="14">
        <v>44119</v>
      </c>
      <c r="F458" s="3">
        <v>4</v>
      </c>
      <c r="G458" s="19">
        <v>22.2</v>
      </c>
    </row>
    <row r="459" spans="2:7" hidden="1" outlineLevel="1" x14ac:dyDescent="0.2">
      <c r="B459" s="19" t="s">
        <v>429</v>
      </c>
      <c r="C459" s="3" t="s">
        <v>145</v>
      </c>
      <c r="D459" s="3" t="s">
        <v>54</v>
      </c>
      <c r="E459" s="14">
        <v>44120</v>
      </c>
      <c r="F459" s="3">
        <v>6</v>
      </c>
      <c r="G459" s="19">
        <v>33.299999999999997</v>
      </c>
    </row>
    <row r="460" spans="2:7" hidden="1" outlineLevel="1" x14ac:dyDescent="0.2">
      <c r="B460" s="19" t="s">
        <v>429</v>
      </c>
      <c r="C460" s="3" t="s">
        <v>145</v>
      </c>
      <c r="D460" s="3" t="s">
        <v>54</v>
      </c>
      <c r="E460" s="14">
        <v>44120</v>
      </c>
      <c r="F460" s="3">
        <v>3</v>
      </c>
      <c r="G460" s="19">
        <v>16.649999999999999</v>
      </c>
    </row>
    <row r="461" spans="2:7" hidden="1" outlineLevel="1" x14ac:dyDescent="0.2">
      <c r="B461" s="19" t="s">
        <v>429</v>
      </c>
      <c r="C461" s="3" t="s">
        <v>145</v>
      </c>
      <c r="D461" s="3" t="s">
        <v>54</v>
      </c>
      <c r="E461" s="14">
        <v>44123</v>
      </c>
      <c r="F461" s="3">
        <v>6</v>
      </c>
      <c r="G461" s="19">
        <v>33.299999999999997</v>
      </c>
    </row>
    <row r="462" spans="2:7" hidden="1" outlineLevel="1" x14ac:dyDescent="0.2">
      <c r="B462" s="19" t="s">
        <v>429</v>
      </c>
      <c r="C462" s="3" t="s">
        <v>145</v>
      </c>
      <c r="D462" s="3" t="s">
        <v>54</v>
      </c>
      <c r="E462" s="14">
        <v>44123</v>
      </c>
      <c r="F462" s="3">
        <v>3</v>
      </c>
      <c r="G462" s="19">
        <v>16.649999999999999</v>
      </c>
    </row>
    <row r="463" spans="2:7" hidden="1" outlineLevel="1" x14ac:dyDescent="0.2">
      <c r="B463" s="19" t="s">
        <v>429</v>
      </c>
      <c r="C463" s="3" t="s">
        <v>145</v>
      </c>
      <c r="D463" s="3" t="s">
        <v>54</v>
      </c>
      <c r="E463" s="14">
        <v>44124</v>
      </c>
      <c r="F463" s="3">
        <v>6</v>
      </c>
      <c r="G463" s="19">
        <v>33.299999999999997</v>
      </c>
    </row>
    <row r="464" spans="2:7" hidden="1" outlineLevel="1" x14ac:dyDescent="0.2">
      <c r="B464" s="19" t="s">
        <v>429</v>
      </c>
      <c r="C464" s="3" t="s">
        <v>145</v>
      </c>
      <c r="D464" s="3" t="s">
        <v>54</v>
      </c>
      <c r="E464" s="14">
        <v>44124</v>
      </c>
      <c r="F464" s="3">
        <v>3</v>
      </c>
      <c r="G464" s="19">
        <v>16.649999999999999</v>
      </c>
    </row>
    <row r="465" spans="2:7" hidden="1" outlineLevel="1" x14ac:dyDescent="0.2">
      <c r="B465" s="19" t="s">
        <v>429</v>
      </c>
      <c r="C465" s="3" t="s">
        <v>145</v>
      </c>
      <c r="D465" s="3" t="s">
        <v>54</v>
      </c>
      <c r="E465" s="14">
        <v>44125</v>
      </c>
      <c r="F465" s="3">
        <v>6</v>
      </c>
      <c r="G465" s="19">
        <v>33.299999999999997</v>
      </c>
    </row>
    <row r="466" spans="2:7" hidden="1" outlineLevel="1" x14ac:dyDescent="0.2">
      <c r="B466" s="19" t="s">
        <v>429</v>
      </c>
      <c r="C466" s="3" t="s">
        <v>145</v>
      </c>
      <c r="D466" s="3" t="s">
        <v>54</v>
      </c>
      <c r="E466" s="14">
        <v>44125</v>
      </c>
      <c r="F466" s="3">
        <v>3</v>
      </c>
      <c r="G466" s="19">
        <v>16.649999999999999</v>
      </c>
    </row>
    <row r="467" spans="2:7" hidden="1" outlineLevel="1" x14ac:dyDescent="0.2">
      <c r="B467" s="19" t="s">
        <v>429</v>
      </c>
      <c r="C467" s="3" t="s">
        <v>145</v>
      </c>
      <c r="D467" s="3" t="s">
        <v>54</v>
      </c>
      <c r="E467" s="14">
        <v>44126</v>
      </c>
      <c r="F467" s="3">
        <v>6</v>
      </c>
      <c r="G467" s="19">
        <v>33.299999999999997</v>
      </c>
    </row>
    <row r="468" spans="2:7" hidden="1" outlineLevel="1" x14ac:dyDescent="0.2">
      <c r="B468" s="19" t="s">
        <v>429</v>
      </c>
      <c r="C468" s="3" t="s">
        <v>145</v>
      </c>
      <c r="D468" s="3" t="s">
        <v>54</v>
      </c>
      <c r="E468" s="14">
        <v>44126</v>
      </c>
      <c r="F468" s="3">
        <v>3</v>
      </c>
      <c r="G468" s="19">
        <v>16.649999999999999</v>
      </c>
    </row>
    <row r="469" spans="2:7" hidden="1" outlineLevel="1" x14ac:dyDescent="0.2">
      <c r="B469" s="19" t="s">
        <v>429</v>
      </c>
      <c r="C469" s="3" t="s">
        <v>145</v>
      </c>
      <c r="D469" s="3" t="s">
        <v>54</v>
      </c>
      <c r="E469" s="14">
        <v>44127</v>
      </c>
      <c r="F469" s="3">
        <v>6</v>
      </c>
      <c r="G469" s="19">
        <v>33.299999999999997</v>
      </c>
    </row>
    <row r="470" spans="2:7" hidden="1" outlineLevel="1" x14ac:dyDescent="0.2">
      <c r="B470" s="19" t="s">
        <v>429</v>
      </c>
      <c r="C470" s="3" t="s">
        <v>145</v>
      </c>
      <c r="D470" s="3" t="s">
        <v>54</v>
      </c>
      <c r="E470" s="14">
        <v>44127</v>
      </c>
      <c r="F470" s="3">
        <v>3</v>
      </c>
      <c r="G470" s="19">
        <v>16.649999999999999</v>
      </c>
    </row>
    <row r="471" spans="2:7" hidden="1" outlineLevel="1" x14ac:dyDescent="0.2">
      <c r="B471" s="19" t="s">
        <v>429</v>
      </c>
      <c r="C471" s="3" t="s">
        <v>145</v>
      </c>
      <c r="D471" s="3" t="s">
        <v>54</v>
      </c>
      <c r="E471" s="14">
        <v>44130</v>
      </c>
      <c r="F471" s="3">
        <v>6</v>
      </c>
      <c r="G471" s="19">
        <v>33.299999999999997</v>
      </c>
    </row>
    <row r="472" spans="2:7" hidden="1" outlineLevel="1" x14ac:dyDescent="0.2">
      <c r="B472" s="19" t="s">
        <v>429</v>
      </c>
      <c r="C472" s="3" t="s">
        <v>145</v>
      </c>
      <c r="D472" s="3" t="s">
        <v>54</v>
      </c>
      <c r="E472" s="14">
        <v>44130</v>
      </c>
      <c r="F472" s="3">
        <v>3</v>
      </c>
      <c r="G472" s="19">
        <v>16.649999999999999</v>
      </c>
    </row>
    <row r="473" spans="2:7" hidden="1" outlineLevel="1" x14ac:dyDescent="0.2">
      <c r="B473" s="19" t="s">
        <v>429</v>
      </c>
      <c r="C473" s="3" t="s">
        <v>145</v>
      </c>
      <c r="D473" s="3" t="s">
        <v>54</v>
      </c>
      <c r="E473" s="14">
        <v>44131</v>
      </c>
      <c r="F473" s="3">
        <v>6</v>
      </c>
      <c r="G473" s="19">
        <v>33.299999999999997</v>
      </c>
    </row>
    <row r="474" spans="2:7" hidden="1" outlineLevel="1" x14ac:dyDescent="0.2">
      <c r="B474" s="19" t="s">
        <v>429</v>
      </c>
      <c r="C474" s="3" t="s">
        <v>145</v>
      </c>
      <c r="D474" s="3" t="s">
        <v>54</v>
      </c>
      <c r="E474" s="14">
        <v>44131</v>
      </c>
      <c r="F474" s="3">
        <v>3</v>
      </c>
      <c r="G474" s="19">
        <v>16.649999999999999</v>
      </c>
    </row>
    <row r="475" spans="2:7" hidden="1" outlineLevel="1" x14ac:dyDescent="0.2">
      <c r="B475" s="19" t="s">
        <v>429</v>
      </c>
      <c r="C475" s="3" t="s">
        <v>145</v>
      </c>
      <c r="D475" s="3" t="s">
        <v>54</v>
      </c>
      <c r="E475" s="14">
        <v>44132</v>
      </c>
      <c r="F475" s="3">
        <v>6</v>
      </c>
      <c r="G475" s="19">
        <v>33.299999999999997</v>
      </c>
    </row>
    <row r="476" spans="2:7" hidden="1" outlineLevel="1" x14ac:dyDescent="0.2">
      <c r="B476" s="19" t="s">
        <v>429</v>
      </c>
      <c r="C476" s="3" t="s">
        <v>145</v>
      </c>
      <c r="D476" s="3" t="s">
        <v>54</v>
      </c>
      <c r="E476" s="14">
        <v>44132</v>
      </c>
      <c r="F476" s="3">
        <v>3</v>
      </c>
      <c r="G476" s="19">
        <v>16.649999999999999</v>
      </c>
    </row>
    <row r="477" spans="2:7" hidden="1" outlineLevel="1" x14ac:dyDescent="0.2">
      <c r="B477" s="19" t="s">
        <v>429</v>
      </c>
      <c r="C477" s="3" t="s">
        <v>145</v>
      </c>
      <c r="D477" s="3" t="s">
        <v>54</v>
      </c>
      <c r="E477" s="14">
        <v>44133</v>
      </c>
      <c r="F477" s="3">
        <v>6</v>
      </c>
      <c r="G477" s="19">
        <v>33.299999999999997</v>
      </c>
    </row>
    <row r="478" spans="2:7" hidden="1" outlineLevel="1" x14ac:dyDescent="0.2">
      <c r="B478" s="19" t="s">
        <v>429</v>
      </c>
      <c r="C478" s="3" t="s">
        <v>145</v>
      </c>
      <c r="D478" s="3" t="s">
        <v>54</v>
      </c>
      <c r="E478" s="14">
        <v>44133</v>
      </c>
      <c r="F478" s="3">
        <v>3</v>
      </c>
      <c r="G478" s="19">
        <v>16.649999999999999</v>
      </c>
    </row>
    <row r="479" spans="2:7" hidden="1" outlineLevel="1" x14ac:dyDescent="0.2">
      <c r="B479" s="19" t="s">
        <v>429</v>
      </c>
      <c r="C479" s="3" t="s">
        <v>145</v>
      </c>
      <c r="D479" s="3" t="s">
        <v>54</v>
      </c>
      <c r="E479" s="14">
        <v>44134</v>
      </c>
      <c r="F479" s="3">
        <v>6</v>
      </c>
      <c r="G479" s="19">
        <v>33.299999999999997</v>
      </c>
    </row>
    <row r="480" spans="2:7" hidden="1" outlineLevel="1" x14ac:dyDescent="0.2">
      <c r="B480" s="19" t="s">
        <v>429</v>
      </c>
      <c r="C480" s="3" t="s">
        <v>145</v>
      </c>
      <c r="D480" s="3" t="s">
        <v>54</v>
      </c>
      <c r="E480" s="14">
        <v>44134</v>
      </c>
      <c r="F480" s="3">
        <v>3</v>
      </c>
      <c r="G480" s="19">
        <v>16.649999999999999</v>
      </c>
    </row>
    <row r="481" spans="2:7" hidden="1" outlineLevel="1" x14ac:dyDescent="0.2">
      <c r="B481" s="19" t="s">
        <v>429</v>
      </c>
      <c r="C481" s="3" t="s">
        <v>145</v>
      </c>
      <c r="D481" s="3" t="s">
        <v>54</v>
      </c>
      <c r="E481" s="14">
        <v>44135</v>
      </c>
      <c r="F481" s="3">
        <v>7</v>
      </c>
      <c r="G481" s="19">
        <v>38.85</v>
      </c>
    </row>
    <row r="482" spans="2:7" hidden="1" outlineLevel="1" x14ac:dyDescent="0.2">
      <c r="B482" s="19" t="s">
        <v>429</v>
      </c>
      <c r="C482" s="3" t="s">
        <v>145</v>
      </c>
      <c r="D482" s="3" t="s">
        <v>54</v>
      </c>
      <c r="E482" s="14">
        <v>44138</v>
      </c>
      <c r="F482" s="3">
        <v>6</v>
      </c>
      <c r="G482" s="19">
        <v>33.299999999999997</v>
      </c>
    </row>
    <row r="483" spans="2:7" hidden="1" outlineLevel="1" x14ac:dyDescent="0.2">
      <c r="B483" s="19" t="s">
        <v>429</v>
      </c>
      <c r="C483" s="3" t="s">
        <v>145</v>
      </c>
      <c r="D483" s="3" t="s">
        <v>54</v>
      </c>
      <c r="E483" s="14">
        <v>44138</v>
      </c>
      <c r="F483" s="3">
        <v>3</v>
      </c>
      <c r="G483" s="19">
        <v>16.649999999999999</v>
      </c>
    </row>
    <row r="484" spans="2:7" hidden="1" outlineLevel="1" x14ac:dyDescent="0.2">
      <c r="B484" s="19" t="s">
        <v>429</v>
      </c>
      <c r="C484" s="3" t="s">
        <v>145</v>
      </c>
      <c r="D484" s="3" t="s">
        <v>54</v>
      </c>
      <c r="E484" s="14">
        <v>44139</v>
      </c>
      <c r="F484" s="3">
        <v>6</v>
      </c>
      <c r="G484" s="19">
        <v>33.299999999999997</v>
      </c>
    </row>
    <row r="485" spans="2:7" hidden="1" outlineLevel="1" x14ac:dyDescent="0.2">
      <c r="B485" s="19" t="s">
        <v>429</v>
      </c>
      <c r="C485" s="3" t="s">
        <v>145</v>
      </c>
      <c r="D485" s="3" t="s">
        <v>54</v>
      </c>
      <c r="E485" s="14">
        <v>44139</v>
      </c>
      <c r="F485" s="3">
        <v>3</v>
      </c>
      <c r="G485" s="19">
        <v>16.649999999999999</v>
      </c>
    </row>
    <row r="486" spans="2:7" hidden="1" outlineLevel="1" x14ac:dyDescent="0.2">
      <c r="B486" s="19" t="s">
        <v>429</v>
      </c>
      <c r="C486" s="3" t="s">
        <v>145</v>
      </c>
      <c r="D486" s="3" t="s">
        <v>54</v>
      </c>
      <c r="E486" s="14">
        <v>44140</v>
      </c>
      <c r="F486" s="3">
        <v>6</v>
      </c>
      <c r="G486" s="19">
        <v>33.299999999999997</v>
      </c>
    </row>
    <row r="487" spans="2:7" hidden="1" outlineLevel="1" x14ac:dyDescent="0.2">
      <c r="B487" s="19" t="s">
        <v>429</v>
      </c>
      <c r="C487" s="3" t="s">
        <v>145</v>
      </c>
      <c r="D487" s="3" t="s">
        <v>54</v>
      </c>
      <c r="E487" s="14">
        <v>44140</v>
      </c>
      <c r="F487" s="3">
        <v>3</v>
      </c>
      <c r="G487" s="19">
        <v>16.649999999999999</v>
      </c>
    </row>
    <row r="488" spans="2:7" hidden="1" outlineLevel="1" x14ac:dyDescent="0.2">
      <c r="B488" s="19" t="s">
        <v>429</v>
      </c>
      <c r="C488" s="3" t="s">
        <v>145</v>
      </c>
      <c r="D488" s="3" t="s">
        <v>54</v>
      </c>
      <c r="E488" s="14">
        <v>44141</v>
      </c>
      <c r="F488" s="3">
        <v>6</v>
      </c>
      <c r="G488" s="19">
        <v>33.299999999999997</v>
      </c>
    </row>
    <row r="489" spans="2:7" hidden="1" outlineLevel="1" x14ac:dyDescent="0.2">
      <c r="B489" s="19" t="s">
        <v>429</v>
      </c>
      <c r="C489" s="3" t="s">
        <v>145</v>
      </c>
      <c r="D489" s="3" t="s">
        <v>54</v>
      </c>
      <c r="E489" s="14">
        <v>44141</v>
      </c>
      <c r="F489" s="3">
        <v>3</v>
      </c>
      <c r="G489" s="19">
        <v>16.649999999999999</v>
      </c>
    </row>
    <row r="490" spans="2:7" hidden="1" outlineLevel="1" x14ac:dyDescent="0.2">
      <c r="B490" s="19" t="s">
        <v>429</v>
      </c>
      <c r="C490" s="3" t="s">
        <v>145</v>
      </c>
      <c r="D490" s="3" t="s">
        <v>54</v>
      </c>
      <c r="E490" s="14">
        <v>44144</v>
      </c>
      <c r="F490" s="3">
        <v>6</v>
      </c>
      <c r="G490" s="19">
        <v>33.299999999999997</v>
      </c>
    </row>
    <row r="491" spans="2:7" hidden="1" outlineLevel="1" x14ac:dyDescent="0.2">
      <c r="B491" s="19" t="s">
        <v>429</v>
      </c>
      <c r="C491" s="3" t="s">
        <v>145</v>
      </c>
      <c r="D491" s="3" t="s">
        <v>54</v>
      </c>
      <c r="E491" s="14">
        <v>44144</v>
      </c>
      <c r="F491" s="3">
        <v>3</v>
      </c>
      <c r="G491" s="19">
        <v>16.649999999999999</v>
      </c>
    </row>
    <row r="492" spans="2:7" hidden="1" outlineLevel="1" x14ac:dyDescent="0.2">
      <c r="B492" s="19" t="s">
        <v>429</v>
      </c>
      <c r="C492" s="3" t="s">
        <v>145</v>
      </c>
      <c r="D492" s="3" t="s">
        <v>54</v>
      </c>
      <c r="E492" s="14">
        <v>44145</v>
      </c>
      <c r="F492" s="3">
        <v>6</v>
      </c>
      <c r="G492" s="19">
        <v>33.299999999999997</v>
      </c>
    </row>
    <row r="493" spans="2:7" hidden="1" outlineLevel="1" x14ac:dyDescent="0.2">
      <c r="B493" s="19" t="s">
        <v>429</v>
      </c>
      <c r="C493" s="3" t="s">
        <v>145</v>
      </c>
      <c r="D493" s="3" t="s">
        <v>54</v>
      </c>
      <c r="E493" s="14">
        <v>44145</v>
      </c>
      <c r="F493" s="3">
        <v>3</v>
      </c>
      <c r="G493" s="19">
        <v>16.649999999999999</v>
      </c>
    </row>
    <row r="494" spans="2:7" hidden="1" outlineLevel="1" x14ac:dyDescent="0.2">
      <c r="B494" s="19" t="s">
        <v>429</v>
      </c>
      <c r="C494" s="3" t="s">
        <v>145</v>
      </c>
      <c r="D494" s="3" t="s">
        <v>54</v>
      </c>
      <c r="E494" s="14">
        <v>44146</v>
      </c>
      <c r="F494" s="3">
        <v>6</v>
      </c>
      <c r="G494" s="19">
        <v>33.299999999999997</v>
      </c>
    </row>
    <row r="495" spans="2:7" hidden="1" outlineLevel="1" x14ac:dyDescent="0.2">
      <c r="B495" s="19" t="s">
        <v>429</v>
      </c>
      <c r="C495" s="3" t="s">
        <v>145</v>
      </c>
      <c r="D495" s="3" t="s">
        <v>54</v>
      </c>
      <c r="E495" s="14">
        <v>44146</v>
      </c>
      <c r="F495" s="3">
        <v>3</v>
      </c>
      <c r="G495" s="19">
        <v>16.649999999999999</v>
      </c>
    </row>
    <row r="496" spans="2:7" hidden="1" outlineLevel="1" x14ac:dyDescent="0.2">
      <c r="B496" s="19" t="s">
        <v>429</v>
      </c>
      <c r="C496" s="3" t="s">
        <v>145</v>
      </c>
      <c r="D496" s="3" t="s">
        <v>54</v>
      </c>
      <c r="E496" s="14">
        <v>44147</v>
      </c>
      <c r="F496" s="3">
        <v>6</v>
      </c>
      <c r="G496" s="19">
        <v>33.299999999999997</v>
      </c>
    </row>
    <row r="497" spans="2:7" hidden="1" outlineLevel="1" x14ac:dyDescent="0.2">
      <c r="B497" s="19" t="s">
        <v>429</v>
      </c>
      <c r="C497" s="3" t="s">
        <v>145</v>
      </c>
      <c r="D497" s="3" t="s">
        <v>54</v>
      </c>
      <c r="E497" s="14">
        <v>44147</v>
      </c>
      <c r="F497" s="3">
        <v>3</v>
      </c>
      <c r="G497" s="19">
        <v>16.649999999999999</v>
      </c>
    </row>
    <row r="498" spans="2:7" hidden="1" outlineLevel="1" x14ac:dyDescent="0.2">
      <c r="B498" s="19" t="s">
        <v>429</v>
      </c>
      <c r="C498" s="3" t="s">
        <v>145</v>
      </c>
      <c r="D498" s="3" t="s">
        <v>54</v>
      </c>
      <c r="E498" s="14">
        <v>44148</v>
      </c>
      <c r="F498" s="3">
        <v>6</v>
      </c>
      <c r="G498" s="19">
        <v>33.299999999999997</v>
      </c>
    </row>
    <row r="499" spans="2:7" hidden="1" outlineLevel="1" x14ac:dyDescent="0.2">
      <c r="B499" s="19" t="s">
        <v>429</v>
      </c>
      <c r="C499" s="3" t="s">
        <v>145</v>
      </c>
      <c r="D499" s="3" t="s">
        <v>54</v>
      </c>
      <c r="E499" s="14">
        <v>44148</v>
      </c>
      <c r="F499" s="3">
        <v>3</v>
      </c>
      <c r="G499" s="19">
        <v>16.649999999999999</v>
      </c>
    </row>
    <row r="500" spans="2:7" hidden="1" outlineLevel="1" x14ac:dyDescent="0.2">
      <c r="B500" s="19" t="s">
        <v>429</v>
      </c>
      <c r="C500" s="3" t="s">
        <v>145</v>
      </c>
      <c r="D500" s="3" t="s">
        <v>54</v>
      </c>
      <c r="E500" s="14">
        <v>44151</v>
      </c>
      <c r="F500" s="3">
        <v>6</v>
      </c>
      <c r="G500" s="19">
        <v>33.299999999999997</v>
      </c>
    </row>
    <row r="501" spans="2:7" hidden="1" outlineLevel="1" x14ac:dyDescent="0.2">
      <c r="B501" s="19" t="s">
        <v>429</v>
      </c>
      <c r="C501" s="3" t="s">
        <v>145</v>
      </c>
      <c r="D501" s="3" t="s">
        <v>54</v>
      </c>
      <c r="E501" s="14">
        <v>44151</v>
      </c>
      <c r="F501" s="3">
        <v>3</v>
      </c>
      <c r="G501" s="19">
        <v>16.649999999999999</v>
      </c>
    </row>
    <row r="502" spans="2:7" hidden="1" outlineLevel="1" x14ac:dyDescent="0.2">
      <c r="B502" s="19" t="s">
        <v>429</v>
      </c>
      <c r="C502" s="3" t="s">
        <v>145</v>
      </c>
      <c r="D502" s="3" t="s">
        <v>54</v>
      </c>
      <c r="E502" s="14">
        <v>44152</v>
      </c>
      <c r="F502" s="3">
        <v>6</v>
      </c>
      <c r="G502" s="19">
        <v>33.299999999999997</v>
      </c>
    </row>
    <row r="503" spans="2:7" hidden="1" outlineLevel="1" x14ac:dyDescent="0.2">
      <c r="B503" s="19" t="s">
        <v>429</v>
      </c>
      <c r="C503" s="3" t="s">
        <v>145</v>
      </c>
      <c r="D503" s="3" t="s">
        <v>54</v>
      </c>
      <c r="E503" s="14">
        <v>44152</v>
      </c>
      <c r="F503" s="3">
        <v>3</v>
      </c>
      <c r="G503" s="19">
        <v>16.649999999999999</v>
      </c>
    </row>
    <row r="504" spans="2:7" hidden="1" outlineLevel="1" x14ac:dyDescent="0.2">
      <c r="B504" s="19" t="s">
        <v>429</v>
      </c>
      <c r="C504" s="3" t="s">
        <v>145</v>
      </c>
      <c r="D504" s="3" t="s">
        <v>54</v>
      </c>
      <c r="E504" s="14">
        <v>44153</v>
      </c>
      <c r="F504" s="3">
        <v>6</v>
      </c>
      <c r="G504" s="19">
        <v>33.299999999999997</v>
      </c>
    </row>
    <row r="505" spans="2:7" hidden="1" outlineLevel="1" x14ac:dyDescent="0.2">
      <c r="B505" s="19" t="s">
        <v>429</v>
      </c>
      <c r="C505" s="3" t="s">
        <v>145</v>
      </c>
      <c r="D505" s="3" t="s">
        <v>54</v>
      </c>
      <c r="E505" s="14">
        <v>44153</v>
      </c>
      <c r="F505" s="3">
        <v>3</v>
      </c>
      <c r="G505" s="19">
        <v>16.649999999999999</v>
      </c>
    </row>
    <row r="506" spans="2:7" hidden="1" outlineLevel="1" x14ac:dyDescent="0.2">
      <c r="B506" s="19" t="s">
        <v>429</v>
      </c>
      <c r="C506" s="3" t="s">
        <v>145</v>
      </c>
      <c r="D506" s="3" t="s">
        <v>54</v>
      </c>
      <c r="E506" s="14">
        <v>44154</v>
      </c>
      <c r="F506" s="3">
        <v>6</v>
      </c>
      <c r="G506" s="19">
        <v>33.299999999999997</v>
      </c>
    </row>
    <row r="507" spans="2:7" hidden="1" outlineLevel="1" x14ac:dyDescent="0.2">
      <c r="B507" s="19" t="s">
        <v>429</v>
      </c>
      <c r="C507" s="3" t="s">
        <v>145</v>
      </c>
      <c r="D507" s="3" t="s">
        <v>54</v>
      </c>
      <c r="E507" s="14">
        <v>44154</v>
      </c>
      <c r="F507" s="3">
        <v>3</v>
      </c>
      <c r="G507" s="19">
        <v>16.649999999999999</v>
      </c>
    </row>
    <row r="508" spans="2:7" hidden="1" outlineLevel="1" x14ac:dyDescent="0.2">
      <c r="B508" s="19" t="s">
        <v>429</v>
      </c>
      <c r="C508" s="3" t="s">
        <v>145</v>
      </c>
      <c r="D508" s="3" t="s">
        <v>54</v>
      </c>
      <c r="E508" s="14">
        <v>44155</v>
      </c>
      <c r="F508" s="3">
        <v>6</v>
      </c>
      <c r="G508" s="19">
        <v>33.299999999999997</v>
      </c>
    </row>
    <row r="509" spans="2:7" hidden="1" outlineLevel="1" x14ac:dyDescent="0.2">
      <c r="B509" s="19" t="s">
        <v>429</v>
      </c>
      <c r="C509" s="3" t="s">
        <v>145</v>
      </c>
      <c r="D509" s="3" t="s">
        <v>54</v>
      </c>
      <c r="E509" s="14">
        <v>44155</v>
      </c>
      <c r="F509" s="3">
        <v>3</v>
      </c>
      <c r="G509" s="19">
        <v>16.649999999999999</v>
      </c>
    </row>
    <row r="510" spans="2:7" hidden="1" outlineLevel="1" x14ac:dyDescent="0.2">
      <c r="B510" s="19" t="s">
        <v>429</v>
      </c>
      <c r="C510" s="3" t="s">
        <v>145</v>
      </c>
      <c r="D510" s="3" t="s">
        <v>54</v>
      </c>
      <c r="E510" s="14">
        <v>44158</v>
      </c>
      <c r="F510" s="3">
        <v>6</v>
      </c>
      <c r="G510" s="19">
        <v>33.299999999999997</v>
      </c>
    </row>
    <row r="511" spans="2:7" hidden="1" outlineLevel="1" x14ac:dyDescent="0.2">
      <c r="B511" s="19" t="s">
        <v>429</v>
      </c>
      <c r="C511" s="3" t="s">
        <v>145</v>
      </c>
      <c r="D511" s="3" t="s">
        <v>54</v>
      </c>
      <c r="E511" s="14">
        <v>44158</v>
      </c>
      <c r="F511" s="3">
        <v>3</v>
      </c>
      <c r="G511" s="19">
        <v>16.649999999999999</v>
      </c>
    </row>
    <row r="512" spans="2:7" hidden="1" outlineLevel="1" x14ac:dyDescent="0.2">
      <c r="B512" s="19" t="s">
        <v>429</v>
      </c>
      <c r="C512" s="3" t="s">
        <v>145</v>
      </c>
      <c r="D512" s="3" t="s">
        <v>54</v>
      </c>
      <c r="E512" s="14">
        <v>44159</v>
      </c>
      <c r="F512" s="3">
        <v>6</v>
      </c>
      <c r="G512" s="19">
        <v>33.299999999999997</v>
      </c>
    </row>
    <row r="513" spans="2:7" hidden="1" outlineLevel="1" x14ac:dyDescent="0.2">
      <c r="B513" s="19" t="s">
        <v>429</v>
      </c>
      <c r="C513" s="3" t="s">
        <v>145</v>
      </c>
      <c r="D513" s="3" t="s">
        <v>54</v>
      </c>
      <c r="E513" s="14">
        <v>44159</v>
      </c>
      <c r="F513" s="3">
        <v>3</v>
      </c>
      <c r="G513" s="19">
        <v>16.649999999999999</v>
      </c>
    </row>
    <row r="514" spans="2:7" hidden="1" outlineLevel="1" x14ac:dyDescent="0.2">
      <c r="B514" s="19" t="s">
        <v>429</v>
      </c>
      <c r="C514" s="3" t="s">
        <v>145</v>
      </c>
      <c r="D514" s="3" t="s">
        <v>54</v>
      </c>
      <c r="E514" s="14">
        <v>44160</v>
      </c>
      <c r="F514" s="3">
        <v>6</v>
      </c>
      <c r="G514" s="19">
        <v>33.299999999999997</v>
      </c>
    </row>
    <row r="515" spans="2:7" hidden="1" outlineLevel="1" x14ac:dyDescent="0.2">
      <c r="B515" s="19" t="s">
        <v>429</v>
      </c>
      <c r="C515" s="3" t="s">
        <v>145</v>
      </c>
      <c r="D515" s="3" t="s">
        <v>54</v>
      </c>
      <c r="E515" s="14">
        <v>44160</v>
      </c>
      <c r="F515" s="3">
        <v>3</v>
      </c>
      <c r="G515" s="19">
        <v>16.649999999999999</v>
      </c>
    </row>
    <row r="516" spans="2:7" hidden="1" outlineLevel="1" x14ac:dyDescent="0.2">
      <c r="B516" s="19" t="s">
        <v>429</v>
      </c>
      <c r="C516" s="3" t="s">
        <v>145</v>
      </c>
      <c r="D516" s="3" t="s">
        <v>54</v>
      </c>
      <c r="E516" s="14">
        <v>44161</v>
      </c>
      <c r="F516" s="3">
        <v>6</v>
      </c>
      <c r="G516" s="19">
        <v>33.299999999999997</v>
      </c>
    </row>
    <row r="517" spans="2:7" hidden="1" outlineLevel="1" x14ac:dyDescent="0.2">
      <c r="B517" s="19" t="s">
        <v>429</v>
      </c>
      <c r="C517" s="3" t="s">
        <v>145</v>
      </c>
      <c r="D517" s="3" t="s">
        <v>54</v>
      </c>
      <c r="E517" s="14">
        <v>44161</v>
      </c>
      <c r="F517" s="3">
        <v>3</v>
      </c>
      <c r="G517" s="19">
        <v>16.649999999999999</v>
      </c>
    </row>
    <row r="518" spans="2:7" hidden="1" outlineLevel="1" x14ac:dyDescent="0.2">
      <c r="B518" s="19" t="s">
        <v>429</v>
      </c>
      <c r="C518" s="3" t="s">
        <v>145</v>
      </c>
      <c r="D518" s="3" t="s">
        <v>54</v>
      </c>
      <c r="E518" s="14">
        <v>44162</v>
      </c>
      <c r="F518" s="3">
        <v>6</v>
      </c>
      <c r="G518" s="19">
        <v>33.299999999999997</v>
      </c>
    </row>
    <row r="519" spans="2:7" hidden="1" outlineLevel="1" x14ac:dyDescent="0.2">
      <c r="B519" s="19" t="s">
        <v>429</v>
      </c>
      <c r="C519" s="3" t="s">
        <v>145</v>
      </c>
      <c r="D519" s="3" t="s">
        <v>54</v>
      </c>
      <c r="E519" s="14">
        <v>44162</v>
      </c>
      <c r="F519" s="3">
        <v>3</v>
      </c>
      <c r="G519" s="19">
        <v>16.649999999999999</v>
      </c>
    </row>
    <row r="520" spans="2:7" hidden="1" outlineLevel="1" x14ac:dyDescent="0.2">
      <c r="B520" s="19" t="s">
        <v>429</v>
      </c>
      <c r="C520" s="3" t="s">
        <v>145</v>
      </c>
      <c r="D520" s="3" t="s">
        <v>54</v>
      </c>
      <c r="E520" s="14">
        <v>44165</v>
      </c>
      <c r="F520" s="3">
        <v>6</v>
      </c>
      <c r="G520" s="19">
        <v>33.299999999999997</v>
      </c>
    </row>
    <row r="521" spans="2:7" hidden="1" outlineLevel="1" x14ac:dyDescent="0.2">
      <c r="B521" s="19" t="s">
        <v>429</v>
      </c>
      <c r="C521" s="3" t="s">
        <v>145</v>
      </c>
      <c r="D521" s="3" t="s">
        <v>54</v>
      </c>
      <c r="E521" s="14">
        <v>44165</v>
      </c>
      <c r="F521" s="3">
        <v>3</v>
      </c>
      <c r="G521" s="19">
        <v>16.649999999999999</v>
      </c>
    </row>
    <row r="522" spans="2:7" hidden="1" outlineLevel="1" x14ac:dyDescent="0.2">
      <c r="B522" s="19" t="s">
        <v>429</v>
      </c>
      <c r="C522" s="3" t="s">
        <v>145</v>
      </c>
      <c r="D522" s="3" t="s">
        <v>54</v>
      </c>
      <c r="E522" s="14">
        <v>44149</v>
      </c>
      <c r="F522" s="3">
        <v>6</v>
      </c>
      <c r="G522" s="19">
        <v>33.299999999999997</v>
      </c>
    </row>
    <row r="523" spans="2:7" hidden="1" outlineLevel="1" x14ac:dyDescent="0.2">
      <c r="B523" s="19" t="s">
        <v>429</v>
      </c>
      <c r="C523" s="3" t="s">
        <v>145</v>
      </c>
      <c r="D523" s="3" t="s">
        <v>54</v>
      </c>
      <c r="E523" s="14">
        <v>44156</v>
      </c>
      <c r="F523" s="3">
        <v>6</v>
      </c>
      <c r="G523" s="19">
        <v>33.299999999999997</v>
      </c>
    </row>
    <row r="524" spans="2:7" hidden="1" outlineLevel="1" x14ac:dyDescent="0.2">
      <c r="B524" s="19" t="s">
        <v>429</v>
      </c>
      <c r="C524" s="3" t="s">
        <v>145</v>
      </c>
      <c r="D524" s="3" t="s">
        <v>54</v>
      </c>
      <c r="E524" s="14">
        <v>44156</v>
      </c>
      <c r="F524" s="3">
        <v>3</v>
      </c>
      <c r="G524" s="19">
        <v>16.649999999999999</v>
      </c>
    </row>
    <row r="525" spans="2:7" hidden="1" outlineLevel="1" x14ac:dyDescent="0.2">
      <c r="B525" s="19" t="s">
        <v>429</v>
      </c>
      <c r="C525" s="3" t="s">
        <v>145</v>
      </c>
      <c r="D525" s="3" t="s">
        <v>54</v>
      </c>
      <c r="E525" s="14">
        <v>44163</v>
      </c>
      <c r="F525" s="3">
        <v>6</v>
      </c>
      <c r="G525" s="19">
        <v>33.299999999999997</v>
      </c>
    </row>
    <row r="526" spans="2:7" hidden="1" outlineLevel="1" x14ac:dyDescent="0.2">
      <c r="B526" s="19" t="s">
        <v>429</v>
      </c>
      <c r="C526" s="3" t="s">
        <v>145</v>
      </c>
      <c r="D526" s="3" t="s">
        <v>54</v>
      </c>
      <c r="E526" s="14">
        <v>44163</v>
      </c>
      <c r="F526" s="3">
        <v>3</v>
      </c>
      <c r="G526" s="19">
        <v>16.649999999999999</v>
      </c>
    </row>
    <row r="527" spans="2:7" hidden="1" outlineLevel="1" x14ac:dyDescent="0.2">
      <c r="B527" s="19" t="s">
        <v>429</v>
      </c>
      <c r="C527" s="3" t="s">
        <v>145</v>
      </c>
      <c r="D527" s="3" t="s">
        <v>54</v>
      </c>
      <c r="E527" s="14">
        <v>44166</v>
      </c>
      <c r="F527" s="3">
        <v>6</v>
      </c>
      <c r="G527" s="19">
        <v>33.299999999999997</v>
      </c>
    </row>
    <row r="528" spans="2:7" hidden="1" outlineLevel="1" x14ac:dyDescent="0.2">
      <c r="B528" s="19" t="s">
        <v>429</v>
      </c>
      <c r="C528" s="3" t="s">
        <v>145</v>
      </c>
      <c r="D528" s="3" t="s">
        <v>54</v>
      </c>
      <c r="E528" s="14">
        <v>44166</v>
      </c>
      <c r="F528" s="3">
        <v>3</v>
      </c>
      <c r="G528" s="19">
        <v>16.649999999999999</v>
      </c>
    </row>
    <row r="529" spans="2:7" hidden="1" outlineLevel="1" x14ac:dyDescent="0.2">
      <c r="B529" s="19" t="s">
        <v>429</v>
      </c>
      <c r="C529" s="3" t="s">
        <v>145</v>
      </c>
      <c r="D529" s="3" t="s">
        <v>54</v>
      </c>
      <c r="E529" s="14">
        <v>44167</v>
      </c>
      <c r="F529" s="3">
        <v>6</v>
      </c>
      <c r="G529" s="19">
        <v>33.299999999999997</v>
      </c>
    </row>
    <row r="530" spans="2:7" hidden="1" outlineLevel="1" x14ac:dyDescent="0.2">
      <c r="B530" s="19" t="s">
        <v>429</v>
      </c>
      <c r="C530" s="3" t="s">
        <v>145</v>
      </c>
      <c r="D530" s="3" t="s">
        <v>54</v>
      </c>
      <c r="E530" s="14">
        <v>44167</v>
      </c>
      <c r="F530" s="3">
        <v>3</v>
      </c>
      <c r="G530" s="19">
        <v>16.649999999999999</v>
      </c>
    </row>
    <row r="531" spans="2:7" hidden="1" outlineLevel="1" x14ac:dyDescent="0.2">
      <c r="B531" s="19" t="s">
        <v>429</v>
      </c>
      <c r="C531" s="3" t="s">
        <v>145</v>
      </c>
      <c r="D531" s="3" t="s">
        <v>54</v>
      </c>
      <c r="E531" s="14">
        <v>44168</v>
      </c>
      <c r="F531" s="3">
        <v>6</v>
      </c>
      <c r="G531" s="19">
        <v>33.299999999999997</v>
      </c>
    </row>
    <row r="532" spans="2:7" hidden="1" outlineLevel="1" x14ac:dyDescent="0.2">
      <c r="B532" s="19" t="s">
        <v>429</v>
      </c>
      <c r="C532" s="3" t="s">
        <v>145</v>
      </c>
      <c r="D532" s="3" t="s">
        <v>54</v>
      </c>
      <c r="E532" s="14">
        <v>44168</v>
      </c>
      <c r="F532" s="3">
        <v>3</v>
      </c>
      <c r="G532" s="19">
        <v>16.649999999999999</v>
      </c>
    </row>
    <row r="533" spans="2:7" hidden="1" outlineLevel="1" x14ac:dyDescent="0.2">
      <c r="B533" s="19" t="s">
        <v>429</v>
      </c>
      <c r="C533" s="3" t="s">
        <v>145</v>
      </c>
      <c r="D533" s="3" t="s">
        <v>54</v>
      </c>
      <c r="E533" s="14">
        <v>44169</v>
      </c>
      <c r="F533" s="3">
        <v>6</v>
      </c>
      <c r="G533" s="19">
        <v>33.299999999999997</v>
      </c>
    </row>
    <row r="534" spans="2:7" hidden="1" outlineLevel="1" x14ac:dyDescent="0.2">
      <c r="B534" s="19" t="s">
        <v>429</v>
      </c>
      <c r="C534" s="3" t="s">
        <v>145</v>
      </c>
      <c r="D534" s="3" t="s">
        <v>54</v>
      </c>
      <c r="E534" s="14">
        <v>44169</v>
      </c>
      <c r="F534" s="3">
        <v>3</v>
      </c>
      <c r="G534" s="19">
        <v>16.649999999999999</v>
      </c>
    </row>
    <row r="535" spans="2:7" hidden="1" outlineLevel="1" x14ac:dyDescent="0.2">
      <c r="B535" s="19" t="s">
        <v>429</v>
      </c>
      <c r="C535" s="3" t="s">
        <v>145</v>
      </c>
      <c r="D535" s="3" t="s">
        <v>54</v>
      </c>
      <c r="E535" s="14">
        <v>44172</v>
      </c>
      <c r="F535" s="3">
        <v>6</v>
      </c>
      <c r="G535" s="19">
        <v>33.299999999999997</v>
      </c>
    </row>
    <row r="536" spans="2:7" hidden="1" outlineLevel="1" x14ac:dyDescent="0.2">
      <c r="B536" s="19" t="s">
        <v>429</v>
      </c>
      <c r="C536" s="3" t="s">
        <v>145</v>
      </c>
      <c r="D536" s="3" t="s">
        <v>54</v>
      </c>
      <c r="E536" s="14">
        <v>44172</v>
      </c>
      <c r="F536" s="3">
        <v>2</v>
      </c>
      <c r="G536" s="19">
        <v>11.1</v>
      </c>
    </row>
    <row r="537" spans="2:7" hidden="1" outlineLevel="1" x14ac:dyDescent="0.2">
      <c r="B537" s="19" t="s">
        <v>429</v>
      </c>
      <c r="C537" s="3" t="s">
        <v>145</v>
      </c>
      <c r="D537" s="3" t="s">
        <v>54</v>
      </c>
      <c r="E537" s="14">
        <v>44173</v>
      </c>
      <c r="F537" s="3">
        <v>6</v>
      </c>
      <c r="G537" s="19">
        <v>33.299999999999997</v>
      </c>
    </row>
    <row r="538" spans="2:7" hidden="1" outlineLevel="1" x14ac:dyDescent="0.2">
      <c r="B538" s="19" t="s">
        <v>429</v>
      </c>
      <c r="C538" s="3" t="s">
        <v>145</v>
      </c>
      <c r="D538" s="3" t="s">
        <v>54</v>
      </c>
      <c r="E538" s="14">
        <v>44174</v>
      </c>
      <c r="F538" s="3">
        <v>6</v>
      </c>
      <c r="G538" s="19">
        <v>33.299999999999997</v>
      </c>
    </row>
    <row r="539" spans="2:7" hidden="1" outlineLevel="1" x14ac:dyDescent="0.2">
      <c r="B539" s="19" t="s">
        <v>429</v>
      </c>
      <c r="C539" s="3" t="s">
        <v>145</v>
      </c>
      <c r="D539" s="3" t="s">
        <v>54</v>
      </c>
      <c r="E539" s="14">
        <v>44174</v>
      </c>
      <c r="F539" s="3">
        <v>3</v>
      </c>
      <c r="G539" s="19">
        <v>16.649999999999999</v>
      </c>
    </row>
    <row r="540" spans="2:7" hidden="1" outlineLevel="1" x14ac:dyDescent="0.2">
      <c r="B540" s="19" t="s">
        <v>429</v>
      </c>
      <c r="C540" s="3" t="s">
        <v>145</v>
      </c>
      <c r="D540" s="3" t="s">
        <v>54</v>
      </c>
      <c r="E540" s="14">
        <v>44175</v>
      </c>
      <c r="F540" s="3">
        <v>6</v>
      </c>
      <c r="G540" s="19">
        <v>33.299999999999997</v>
      </c>
    </row>
    <row r="541" spans="2:7" hidden="1" outlineLevel="1" x14ac:dyDescent="0.2">
      <c r="B541" s="19" t="s">
        <v>429</v>
      </c>
      <c r="C541" s="3" t="s">
        <v>145</v>
      </c>
      <c r="D541" s="3" t="s">
        <v>54</v>
      </c>
      <c r="E541" s="14">
        <v>44175</v>
      </c>
      <c r="F541" s="3">
        <v>3</v>
      </c>
      <c r="G541" s="19">
        <v>16.649999999999999</v>
      </c>
    </row>
    <row r="542" spans="2:7" hidden="1" outlineLevel="1" x14ac:dyDescent="0.2">
      <c r="B542" s="19" t="s">
        <v>429</v>
      </c>
      <c r="C542" s="3" t="s">
        <v>145</v>
      </c>
      <c r="D542" s="3" t="s">
        <v>54</v>
      </c>
      <c r="E542" s="14">
        <v>44176</v>
      </c>
      <c r="F542" s="3">
        <v>6</v>
      </c>
      <c r="G542" s="19">
        <v>33.299999999999997</v>
      </c>
    </row>
    <row r="543" spans="2:7" hidden="1" outlineLevel="1" x14ac:dyDescent="0.2">
      <c r="B543" s="19" t="s">
        <v>429</v>
      </c>
      <c r="C543" s="3" t="s">
        <v>145</v>
      </c>
      <c r="D543" s="3" t="s">
        <v>54</v>
      </c>
      <c r="E543" s="14">
        <v>44176</v>
      </c>
      <c r="F543" s="3">
        <v>3</v>
      </c>
      <c r="G543" s="19">
        <v>16.649999999999999</v>
      </c>
    </row>
    <row r="544" spans="2:7" hidden="1" outlineLevel="1" x14ac:dyDescent="0.2">
      <c r="B544" s="19" t="s">
        <v>429</v>
      </c>
      <c r="C544" s="3" t="s">
        <v>145</v>
      </c>
      <c r="D544" s="3" t="s">
        <v>54</v>
      </c>
      <c r="E544" s="14">
        <v>44179</v>
      </c>
      <c r="F544" s="3">
        <v>6</v>
      </c>
      <c r="G544" s="19">
        <v>33.299999999999997</v>
      </c>
    </row>
    <row r="545" spans="1:7" hidden="1" outlineLevel="1" x14ac:dyDescent="0.2">
      <c r="A545" s="3">
        <v>7</v>
      </c>
      <c r="B545" s="19" t="s">
        <v>429</v>
      </c>
      <c r="C545" s="3" t="s">
        <v>145</v>
      </c>
      <c r="D545" s="3" t="s">
        <v>54</v>
      </c>
      <c r="E545" s="14">
        <v>44179</v>
      </c>
      <c r="F545" s="3">
        <v>3</v>
      </c>
      <c r="G545" s="19">
        <v>16.649999999999999</v>
      </c>
    </row>
    <row r="546" spans="1:7" hidden="1" outlineLevel="1" x14ac:dyDescent="0.2">
      <c r="B546" s="19" t="s">
        <v>429</v>
      </c>
      <c r="C546" s="3" t="s">
        <v>145</v>
      </c>
      <c r="D546" s="3" t="s">
        <v>54</v>
      </c>
      <c r="E546" s="14">
        <v>44180</v>
      </c>
      <c r="F546" s="3">
        <v>6</v>
      </c>
      <c r="G546" s="19">
        <v>33.299999999999997</v>
      </c>
    </row>
    <row r="547" spans="1:7" hidden="1" outlineLevel="1" x14ac:dyDescent="0.2">
      <c r="B547" s="19" t="s">
        <v>429</v>
      </c>
      <c r="C547" s="3" t="s">
        <v>145</v>
      </c>
      <c r="D547" s="3" t="s">
        <v>54</v>
      </c>
      <c r="E547" s="14">
        <v>44180</v>
      </c>
      <c r="F547" s="3">
        <v>3</v>
      </c>
      <c r="G547" s="19">
        <v>16.649999999999999</v>
      </c>
    </row>
    <row r="548" spans="1:7" hidden="1" outlineLevel="1" x14ac:dyDescent="0.2">
      <c r="B548" s="19" t="s">
        <v>429</v>
      </c>
      <c r="C548" s="3" t="s">
        <v>145</v>
      </c>
      <c r="D548" s="3" t="s">
        <v>54</v>
      </c>
      <c r="E548" s="14">
        <v>44181</v>
      </c>
      <c r="F548" s="3">
        <v>6</v>
      </c>
      <c r="G548" s="19">
        <v>33.299999999999997</v>
      </c>
    </row>
    <row r="549" spans="1:7" hidden="1" outlineLevel="1" x14ac:dyDescent="0.2">
      <c r="B549" s="19" t="s">
        <v>429</v>
      </c>
      <c r="C549" s="3" t="s">
        <v>145</v>
      </c>
      <c r="D549" s="3" t="s">
        <v>54</v>
      </c>
      <c r="E549" s="14">
        <v>44181</v>
      </c>
      <c r="F549" s="3">
        <v>3</v>
      </c>
      <c r="G549" s="19">
        <v>16.649999999999999</v>
      </c>
    </row>
    <row r="550" spans="1:7" hidden="1" outlineLevel="1" x14ac:dyDescent="0.2">
      <c r="B550" s="19" t="s">
        <v>429</v>
      </c>
      <c r="C550" s="3" t="s">
        <v>145</v>
      </c>
      <c r="D550" s="3" t="s">
        <v>54</v>
      </c>
      <c r="E550" s="14">
        <v>44182</v>
      </c>
      <c r="F550" s="3">
        <v>6</v>
      </c>
      <c r="G550" s="19">
        <v>33.299999999999997</v>
      </c>
    </row>
    <row r="551" spans="1:7" hidden="1" outlineLevel="1" x14ac:dyDescent="0.2">
      <c r="B551" s="19" t="s">
        <v>429</v>
      </c>
      <c r="C551" s="3" t="s">
        <v>145</v>
      </c>
      <c r="D551" s="3" t="s">
        <v>54</v>
      </c>
      <c r="E551" s="14">
        <v>44182</v>
      </c>
      <c r="F551" s="3">
        <v>3</v>
      </c>
      <c r="G551" s="19">
        <v>16.649999999999999</v>
      </c>
    </row>
    <row r="552" spans="1:7" hidden="1" outlineLevel="1" x14ac:dyDescent="0.2">
      <c r="B552" s="19" t="s">
        <v>429</v>
      </c>
      <c r="C552" s="3" t="s">
        <v>145</v>
      </c>
      <c r="D552" s="3" t="s">
        <v>54</v>
      </c>
      <c r="E552" s="14">
        <v>44183</v>
      </c>
      <c r="F552" s="3">
        <v>6</v>
      </c>
      <c r="G552" s="19">
        <v>33.299999999999997</v>
      </c>
    </row>
    <row r="553" spans="1:7" hidden="1" outlineLevel="1" x14ac:dyDescent="0.2">
      <c r="B553" s="19" t="s">
        <v>429</v>
      </c>
      <c r="C553" s="3" t="s">
        <v>145</v>
      </c>
      <c r="D553" s="3" t="s">
        <v>54</v>
      </c>
      <c r="E553" s="14">
        <v>44183</v>
      </c>
      <c r="F553" s="3">
        <v>3</v>
      </c>
      <c r="G553" s="19">
        <v>16.649999999999999</v>
      </c>
    </row>
    <row r="554" spans="1:7" hidden="1" outlineLevel="1" x14ac:dyDescent="0.2">
      <c r="B554" s="19" t="s">
        <v>429</v>
      </c>
      <c r="C554" s="3" t="s">
        <v>145</v>
      </c>
      <c r="D554" s="3" t="s">
        <v>54</v>
      </c>
      <c r="E554" s="14">
        <v>44184</v>
      </c>
      <c r="F554" s="3">
        <v>6</v>
      </c>
      <c r="G554" s="19">
        <v>33.299999999999997</v>
      </c>
    </row>
    <row r="555" spans="1:7" hidden="1" outlineLevel="1" x14ac:dyDescent="0.2">
      <c r="B555" s="19" t="s">
        <v>429</v>
      </c>
      <c r="C555" s="3" t="s">
        <v>145</v>
      </c>
      <c r="D555" s="3" t="s">
        <v>54</v>
      </c>
      <c r="E555" s="14">
        <v>44186</v>
      </c>
      <c r="F555" s="3">
        <v>6</v>
      </c>
      <c r="G555" s="19">
        <v>33.299999999999997</v>
      </c>
    </row>
    <row r="556" spans="1:7" hidden="1" outlineLevel="1" x14ac:dyDescent="0.2">
      <c r="B556" s="19" t="s">
        <v>429</v>
      </c>
      <c r="C556" s="3" t="s">
        <v>145</v>
      </c>
      <c r="D556" s="3" t="s">
        <v>54</v>
      </c>
      <c r="E556" s="14">
        <v>44186</v>
      </c>
      <c r="F556" s="3">
        <v>3</v>
      </c>
      <c r="G556" s="19">
        <v>16.649999999999999</v>
      </c>
    </row>
    <row r="557" spans="1:7" hidden="1" outlineLevel="1" x14ac:dyDescent="0.2">
      <c r="B557" s="19" t="s">
        <v>429</v>
      </c>
      <c r="C557" s="3" t="s">
        <v>145</v>
      </c>
      <c r="D557" s="3" t="s">
        <v>54</v>
      </c>
      <c r="E557" s="14">
        <v>44187</v>
      </c>
      <c r="F557" s="3">
        <v>6</v>
      </c>
      <c r="G557" s="19">
        <v>33.299999999999997</v>
      </c>
    </row>
    <row r="558" spans="1:7" hidden="1" outlineLevel="1" x14ac:dyDescent="0.2">
      <c r="B558" s="19" t="s">
        <v>429</v>
      </c>
      <c r="C558" s="3" t="s">
        <v>145</v>
      </c>
      <c r="D558" s="3" t="s">
        <v>54</v>
      </c>
      <c r="E558" s="14">
        <v>44187</v>
      </c>
      <c r="F558" s="3">
        <v>3</v>
      </c>
      <c r="G558" s="19">
        <v>16.649999999999999</v>
      </c>
    </row>
    <row r="559" spans="1:7" hidden="1" outlineLevel="1" x14ac:dyDescent="0.2">
      <c r="B559" s="19" t="s">
        <v>429</v>
      </c>
      <c r="C559" s="3" t="s">
        <v>145</v>
      </c>
      <c r="D559" s="3" t="s">
        <v>54</v>
      </c>
      <c r="E559" s="14">
        <v>44188</v>
      </c>
      <c r="F559" s="3">
        <v>6</v>
      </c>
      <c r="G559" s="19">
        <v>33.299999999999997</v>
      </c>
    </row>
    <row r="560" spans="1:7" hidden="1" outlineLevel="1" x14ac:dyDescent="0.2">
      <c r="B560" s="19" t="s">
        <v>429</v>
      </c>
      <c r="C560" s="3" t="s">
        <v>145</v>
      </c>
      <c r="D560" s="3" t="s">
        <v>54</v>
      </c>
      <c r="E560" s="14">
        <v>44188</v>
      </c>
      <c r="F560" s="3">
        <v>3</v>
      </c>
      <c r="G560" s="19">
        <v>16.649999999999999</v>
      </c>
    </row>
    <row r="561" spans="2:7" hidden="1" outlineLevel="1" x14ac:dyDescent="0.2">
      <c r="B561" s="19" t="s">
        <v>429</v>
      </c>
      <c r="C561" s="3" t="s">
        <v>145</v>
      </c>
      <c r="D561" s="3" t="s">
        <v>54</v>
      </c>
      <c r="E561" s="14">
        <v>44193</v>
      </c>
      <c r="F561" s="3">
        <v>6</v>
      </c>
      <c r="G561" s="19">
        <v>33.299999999999997</v>
      </c>
    </row>
    <row r="562" spans="2:7" hidden="1" outlineLevel="1" x14ac:dyDescent="0.2">
      <c r="B562" s="19" t="s">
        <v>429</v>
      </c>
      <c r="C562" s="3" t="s">
        <v>145</v>
      </c>
      <c r="D562" s="3" t="s">
        <v>54</v>
      </c>
      <c r="E562" s="14">
        <v>44193</v>
      </c>
      <c r="F562" s="3">
        <v>3</v>
      </c>
      <c r="G562" s="19">
        <v>16.649999999999999</v>
      </c>
    </row>
    <row r="563" spans="2:7" hidden="1" outlineLevel="1" x14ac:dyDescent="0.2">
      <c r="B563" s="19" t="s">
        <v>429</v>
      </c>
      <c r="C563" s="3" t="s">
        <v>145</v>
      </c>
      <c r="D563" s="3" t="s">
        <v>54</v>
      </c>
      <c r="E563" s="14">
        <v>44194</v>
      </c>
      <c r="F563" s="3">
        <v>6</v>
      </c>
      <c r="G563" s="19">
        <v>33.299999999999997</v>
      </c>
    </row>
    <row r="564" spans="2:7" hidden="1" outlineLevel="1" x14ac:dyDescent="0.2">
      <c r="B564" s="19" t="s">
        <v>429</v>
      </c>
      <c r="C564" s="3" t="s">
        <v>145</v>
      </c>
      <c r="D564" s="3" t="s">
        <v>54</v>
      </c>
      <c r="E564" s="14">
        <v>44194</v>
      </c>
      <c r="F564" s="3">
        <v>3</v>
      </c>
      <c r="G564" s="19">
        <v>16.649999999999999</v>
      </c>
    </row>
    <row r="565" spans="2:7" hidden="1" outlineLevel="1" x14ac:dyDescent="0.2">
      <c r="B565" s="19" t="s">
        <v>429</v>
      </c>
      <c r="C565" s="3" t="s">
        <v>145</v>
      </c>
      <c r="D565" s="3" t="s">
        <v>54</v>
      </c>
      <c r="E565" s="14">
        <v>44171</v>
      </c>
      <c r="F565" s="3">
        <v>6</v>
      </c>
      <c r="G565" s="19">
        <v>33.299999999999997</v>
      </c>
    </row>
    <row r="566" spans="2:7" hidden="1" outlineLevel="1" x14ac:dyDescent="0.2">
      <c r="B566" s="19" t="s">
        <v>429</v>
      </c>
      <c r="C566" s="3" t="s">
        <v>145</v>
      </c>
      <c r="D566" s="3" t="s">
        <v>54</v>
      </c>
      <c r="E566" s="14">
        <v>44195</v>
      </c>
      <c r="F566" s="3">
        <v>6</v>
      </c>
      <c r="G566" s="19">
        <v>33.299999999999997</v>
      </c>
    </row>
    <row r="567" spans="2:7" hidden="1" outlineLevel="1" x14ac:dyDescent="0.2">
      <c r="B567" s="19" t="s">
        <v>429</v>
      </c>
      <c r="C567" s="3" t="s">
        <v>145</v>
      </c>
      <c r="D567" s="3" t="s">
        <v>54</v>
      </c>
      <c r="E567" s="14">
        <v>44200</v>
      </c>
      <c r="F567" s="3">
        <v>6</v>
      </c>
      <c r="G567" s="19">
        <v>33.299999999999997</v>
      </c>
    </row>
    <row r="568" spans="2:7" hidden="1" outlineLevel="1" x14ac:dyDescent="0.2">
      <c r="B568" s="19" t="s">
        <v>429</v>
      </c>
      <c r="C568" s="3" t="s">
        <v>145</v>
      </c>
      <c r="D568" s="3" t="s">
        <v>54</v>
      </c>
      <c r="E568" s="14">
        <v>44200</v>
      </c>
      <c r="F568" s="3">
        <v>3</v>
      </c>
      <c r="G568" s="19">
        <v>16.649999999999999</v>
      </c>
    </row>
    <row r="569" spans="2:7" hidden="1" outlineLevel="1" x14ac:dyDescent="0.2">
      <c r="B569" s="19" t="s">
        <v>429</v>
      </c>
      <c r="C569" s="3" t="s">
        <v>145</v>
      </c>
      <c r="D569" s="3" t="s">
        <v>54</v>
      </c>
      <c r="E569" s="14">
        <v>44201</v>
      </c>
      <c r="F569" s="3">
        <v>6</v>
      </c>
      <c r="G569" s="19">
        <v>33.299999999999997</v>
      </c>
    </row>
    <row r="570" spans="2:7" hidden="1" outlineLevel="1" x14ac:dyDescent="0.2">
      <c r="B570" s="19" t="s">
        <v>429</v>
      </c>
      <c r="C570" s="3" t="s">
        <v>145</v>
      </c>
      <c r="D570" s="3" t="s">
        <v>54</v>
      </c>
      <c r="E570" s="14">
        <v>44201</v>
      </c>
      <c r="F570" s="3">
        <v>3</v>
      </c>
      <c r="G570" s="19">
        <v>16.649999999999999</v>
      </c>
    </row>
    <row r="571" spans="2:7" hidden="1" outlineLevel="1" x14ac:dyDescent="0.2">
      <c r="B571" s="19" t="s">
        <v>429</v>
      </c>
      <c r="C571" s="3" t="s">
        <v>145</v>
      </c>
      <c r="D571" s="3" t="s">
        <v>54</v>
      </c>
      <c r="E571" s="14">
        <v>44202</v>
      </c>
      <c r="F571" s="3">
        <v>6</v>
      </c>
      <c r="G571" s="19">
        <v>33.299999999999997</v>
      </c>
    </row>
    <row r="572" spans="2:7" hidden="1" outlineLevel="1" x14ac:dyDescent="0.2">
      <c r="B572" s="19" t="s">
        <v>429</v>
      </c>
      <c r="C572" s="3" t="s">
        <v>145</v>
      </c>
      <c r="D572" s="3" t="s">
        <v>54</v>
      </c>
      <c r="E572" s="14">
        <v>44202</v>
      </c>
      <c r="F572" s="3">
        <v>3</v>
      </c>
      <c r="G572" s="19">
        <v>16.649999999999999</v>
      </c>
    </row>
    <row r="573" spans="2:7" hidden="1" outlineLevel="1" x14ac:dyDescent="0.2">
      <c r="B573" s="19" t="s">
        <v>429</v>
      </c>
      <c r="C573" s="3" t="s">
        <v>145</v>
      </c>
      <c r="D573" s="3" t="s">
        <v>54</v>
      </c>
      <c r="E573" s="14">
        <v>44203</v>
      </c>
      <c r="F573" s="3">
        <v>6</v>
      </c>
      <c r="G573" s="19">
        <v>33.299999999999997</v>
      </c>
    </row>
    <row r="574" spans="2:7" hidden="1" outlineLevel="1" x14ac:dyDescent="0.2">
      <c r="B574" s="19" t="s">
        <v>429</v>
      </c>
      <c r="C574" s="3" t="s">
        <v>145</v>
      </c>
      <c r="D574" s="3" t="s">
        <v>54</v>
      </c>
      <c r="E574" s="14">
        <v>44203</v>
      </c>
      <c r="F574" s="3">
        <v>3</v>
      </c>
      <c r="G574" s="19">
        <v>16.649999999999999</v>
      </c>
    </row>
    <row r="575" spans="2:7" hidden="1" outlineLevel="1" x14ac:dyDescent="0.2">
      <c r="B575" s="19" t="s">
        <v>429</v>
      </c>
      <c r="C575" s="3" t="s">
        <v>145</v>
      </c>
      <c r="D575" s="3" t="s">
        <v>54</v>
      </c>
      <c r="E575" s="14">
        <v>44204</v>
      </c>
      <c r="F575" s="3">
        <v>7</v>
      </c>
      <c r="G575" s="19">
        <v>38.85</v>
      </c>
    </row>
    <row r="576" spans="2:7" hidden="1" outlineLevel="1" x14ac:dyDescent="0.2">
      <c r="B576" s="19" t="s">
        <v>429</v>
      </c>
      <c r="C576" s="3" t="s">
        <v>145</v>
      </c>
      <c r="D576" s="3" t="s">
        <v>54</v>
      </c>
      <c r="E576" s="14">
        <v>44211</v>
      </c>
      <c r="F576" s="3">
        <v>6</v>
      </c>
      <c r="G576" s="19">
        <v>33.299999999999997</v>
      </c>
    </row>
    <row r="577" spans="2:7" hidden="1" outlineLevel="1" x14ac:dyDescent="0.2">
      <c r="B577" s="19" t="s">
        <v>429</v>
      </c>
      <c r="C577" s="3" t="s">
        <v>145</v>
      </c>
      <c r="D577" s="3" t="s">
        <v>54</v>
      </c>
      <c r="E577" s="14">
        <v>44211</v>
      </c>
      <c r="F577" s="3">
        <v>3</v>
      </c>
      <c r="G577" s="19">
        <v>16.649999999999999</v>
      </c>
    </row>
    <row r="578" spans="2:7" hidden="1" outlineLevel="1" x14ac:dyDescent="0.2">
      <c r="B578" s="19" t="s">
        <v>429</v>
      </c>
      <c r="C578" s="3" t="s">
        <v>145</v>
      </c>
      <c r="D578" s="3" t="s">
        <v>54</v>
      </c>
      <c r="E578" s="14">
        <v>44214</v>
      </c>
      <c r="F578" s="3">
        <v>6</v>
      </c>
      <c r="G578" s="19">
        <v>33.299999999999997</v>
      </c>
    </row>
    <row r="579" spans="2:7" hidden="1" outlineLevel="1" x14ac:dyDescent="0.2">
      <c r="B579" s="19" t="s">
        <v>429</v>
      </c>
      <c r="C579" s="3" t="s">
        <v>145</v>
      </c>
      <c r="D579" s="3" t="s">
        <v>54</v>
      </c>
      <c r="E579" s="14">
        <v>44214</v>
      </c>
      <c r="F579" s="3">
        <v>3</v>
      </c>
      <c r="G579" s="19">
        <v>16.649999999999999</v>
      </c>
    </row>
    <row r="580" spans="2:7" hidden="1" outlineLevel="1" x14ac:dyDescent="0.2">
      <c r="B580" s="19" t="s">
        <v>429</v>
      </c>
      <c r="C580" s="3" t="s">
        <v>145</v>
      </c>
      <c r="D580" s="3" t="s">
        <v>54</v>
      </c>
      <c r="E580" s="14">
        <v>44215</v>
      </c>
      <c r="F580" s="3">
        <v>6</v>
      </c>
      <c r="G580" s="19">
        <v>33.299999999999997</v>
      </c>
    </row>
    <row r="581" spans="2:7" hidden="1" outlineLevel="1" x14ac:dyDescent="0.2">
      <c r="B581" s="19" t="s">
        <v>429</v>
      </c>
      <c r="C581" s="3" t="s">
        <v>145</v>
      </c>
      <c r="D581" s="3" t="s">
        <v>54</v>
      </c>
      <c r="E581" s="14">
        <v>44215</v>
      </c>
      <c r="F581" s="3">
        <v>3</v>
      </c>
      <c r="G581" s="19">
        <v>16.649999999999999</v>
      </c>
    </row>
    <row r="582" spans="2:7" hidden="1" outlineLevel="1" x14ac:dyDescent="0.2">
      <c r="B582" s="19" t="s">
        <v>429</v>
      </c>
      <c r="C582" s="3" t="s">
        <v>145</v>
      </c>
      <c r="D582" s="3" t="s">
        <v>54</v>
      </c>
      <c r="E582" s="14">
        <v>44216</v>
      </c>
      <c r="F582" s="3">
        <v>6</v>
      </c>
      <c r="G582" s="19">
        <v>33.299999999999997</v>
      </c>
    </row>
    <row r="583" spans="2:7" hidden="1" outlineLevel="1" x14ac:dyDescent="0.2">
      <c r="B583" s="19" t="s">
        <v>429</v>
      </c>
      <c r="C583" s="3" t="s">
        <v>145</v>
      </c>
      <c r="D583" s="3" t="s">
        <v>54</v>
      </c>
      <c r="E583" s="14">
        <v>44216</v>
      </c>
      <c r="F583" s="3">
        <v>3</v>
      </c>
      <c r="G583" s="19">
        <v>16.649999999999999</v>
      </c>
    </row>
    <row r="584" spans="2:7" hidden="1" outlineLevel="1" x14ac:dyDescent="0.2">
      <c r="B584" s="19" t="s">
        <v>429</v>
      </c>
      <c r="C584" s="3" t="s">
        <v>145</v>
      </c>
      <c r="D584" s="3" t="s">
        <v>54</v>
      </c>
      <c r="E584" s="14">
        <v>44217</v>
      </c>
      <c r="F584" s="3">
        <v>6</v>
      </c>
      <c r="G584" s="19">
        <v>33.299999999999997</v>
      </c>
    </row>
    <row r="585" spans="2:7" hidden="1" outlineLevel="1" x14ac:dyDescent="0.2">
      <c r="B585" s="19" t="s">
        <v>429</v>
      </c>
      <c r="C585" s="3" t="s">
        <v>145</v>
      </c>
      <c r="D585" s="3" t="s">
        <v>54</v>
      </c>
      <c r="E585" s="14">
        <v>44217</v>
      </c>
      <c r="F585" s="3">
        <v>3</v>
      </c>
      <c r="G585" s="19">
        <v>16.649999999999999</v>
      </c>
    </row>
    <row r="586" spans="2:7" hidden="1" outlineLevel="1" x14ac:dyDescent="0.2">
      <c r="B586" s="19" t="s">
        <v>429</v>
      </c>
      <c r="C586" s="3" t="s">
        <v>145</v>
      </c>
      <c r="D586" s="3" t="s">
        <v>54</v>
      </c>
      <c r="E586" s="14">
        <v>44218</v>
      </c>
      <c r="F586" s="3">
        <v>6</v>
      </c>
      <c r="G586" s="19">
        <v>33.299999999999997</v>
      </c>
    </row>
    <row r="587" spans="2:7" hidden="1" outlineLevel="1" x14ac:dyDescent="0.2">
      <c r="B587" s="19" t="s">
        <v>429</v>
      </c>
      <c r="C587" s="3" t="s">
        <v>145</v>
      </c>
      <c r="D587" s="3" t="s">
        <v>54</v>
      </c>
      <c r="E587" s="14">
        <v>44218</v>
      </c>
      <c r="F587" s="3">
        <v>3</v>
      </c>
      <c r="G587" s="19">
        <v>16.649999999999999</v>
      </c>
    </row>
    <row r="588" spans="2:7" hidden="1" outlineLevel="1" x14ac:dyDescent="0.2">
      <c r="B588" s="19" t="s">
        <v>429</v>
      </c>
      <c r="C588" s="3" t="s">
        <v>145</v>
      </c>
      <c r="D588" s="3" t="s">
        <v>54</v>
      </c>
      <c r="E588" s="14">
        <v>44219</v>
      </c>
      <c r="F588" s="3">
        <v>6</v>
      </c>
      <c r="G588" s="19">
        <v>33.299999999999997</v>
      </c>
    </row>
    <row r="589" spans="2:7" hidden="1" outlineLevel="1" x14ac:dyDescent="0.2">
      <c r="B589" s="19" t="s">
        <v>429</v>
      </c>
      <c r="C589" s="3" t="s">
        <v>145</v>
      </c>
      <c r="D589" s="3" t="s">
        <v>54</v>
      </c>
      <c r="E589" s="14">
        <v>44221</v>
      </c>
      <c r="F589" s="3">
        <v>6</v>
      </c>
      <c r="G589" s="19">
        <v>33.299999999999997</v>
      </c>
    </row>
    <row r="590" spans="2:7" hidden="1" outlineLevel="1" x14ac:dyDescent="0.2">
      <c r="B590" s="19" t="s">
        <v>429</v>
      </c>
      <c r="C590" s="3" t="s">
        <v>145</v>
      </c>
      <c r="D590" s="3" t="s">
        <v>54</v>
      </c>
      <c r="E590" s="14">
        <v>44221</v>
      </c>
      <c r="F590" s="3">
        <v>3</v>
      </c>
      <c r="G590" s="19">
        <v>16.649999999999999</v>
      </c>
    </row>
    <row r="591" spans="2:7" hidden="1" outlineLevel="1" x14ac:dyDescent="0.2">
      <c r="B591" s="19" t="s">
        <v>429</v>
      </c>
      <c r="C591" s="3" t="s">
        <v>145</v>
      </c>
      <c r="D591" s="3" t="s">
        <v>54</v>
      </c>
      <c r="E591" s="14">
        <v>44222</v>
      </c>
      <c r="F591" s="3">
        <v>6</v>
      </c>
      <c r="G591" s="19">
        <v>33.299999999999997</v>
      </c>
    </row>
    <row r="592" spans="2:7" hidden="1" outlineLevel="1" x14ac:dyDescent="0.2">
      <c r="B592" s="19" t="s">
        <v>429</v>
      </c>
      <c r="C592" s="3" t="s">
        <v>145</v>
      </c>
      <c r="D592" s="3" t="s">
        <v>54</v>
      </c>
      <c r="E592" s="14">
        <v>44222</v>
      </c>
      <c r="F592" s="3">
        <v>3</v>
      </c>
      <c r="G592" s="19">
        <v>16.649999999999999</v>
      </c>
    </row>
    <row r="593" spans="2:7" hidden="1" outlineLevel="1" x14ac:dyDescent="0.2">
      <c r="B593" s="19" t="s">
        <v>429</v>
      </c>
      <c r="C593" s="3" t="s">
        <v>145</v>
      </c>
      <c r="D593" s="3" t="s">
        <v>54</v>
      </c>
      <c r="E593" s="14">
        <v>44223</v>
      </c>
      <c r="F593" s="3">
        <v>6</v>
      </c>
      <c r="G593" s="19">
        <v>33.299999999999997</v>
      </c>
    </row>
    <row r="594" spans="2:7" hidden="1" outlineLevel="1" x14ac:dyDescent="0.2">
      <c r="B594" s="19" t="s">
        <v>429</v>
      </c>
      <c r="C594" s="3" t="s">
        <v>145</v>
      </c>
      <c r="D594" s="3" t="s">
        <v>54</v>
      </c>
      <c r="E594" s="14">
        <v>44223</v>
      </c>
      <c r="F594" s="3">
        <v>3</v>
      </c>
      <c r="G594" s="19">
        <v>16.649999999999999</v>
      </c>
    </row>
    <row r="595" spans="2:7" hidden="1" outlineLevel="1" x14ac:dyDescent="0.2">
      <c r="B595" s="19" t="s">
        <v>429</v>
      </c>
      <c r="C595" s="3" t="s">
        <v>145</v>
      </c>
      <c r="D595" s="3" t="s">
        <v>54</v>
      </c>
      <c r="E595" s="14">
        <v>44224</v>
      </c>
      <c r="F595" s="3">
        <v>6</v>
      </c>
      <c r="G595" s="19">
        <v>33.299999999999997</v>
      </c>
    </row>
    <row r="596" spans="2:7" hidden="1" outlineLevel="1" x14ac:dyDescent="0.2">
      <c r="B596" s="19" t="s">
        <v>429</v>
      </c>
      <c r="C596" s="3" t="s">
        <v>145</v>
      </c>
      <c r="D596" s="3" t="s">
        <v>54</v>
      </c>
      <c r="E596" s="14">
        <v>44224</v>
      </c>
      <c r="F596" s="3">
        <v>3</v>
      </c>
      <c r="G596" s="19">
        <v>16.649999999999999</v>
      </c>
    </row>
    <row r="597" spans="2:7" hidden="1" outlineLevel="1" x14ac:dyDescent="0.2">
      <c r="B597" s="19" t="s">
        <v>429</v>
      </c>
      <c r="C597" s="3" t="s">
        <v>145</v>
      </c>
      <c r="D597" s="3" t="s">
        <v>54</v>
      </c>
      <c r="E597" s="14">
        <v>44225</v>
      </c>
      <c r="F597" s="3">
        <v>6</v>
      </c>
      <c r="G597" s="19">
        <v>33.299999999999997</v>
      </c>
    </row>
    <row r="598" spans="2:7" hidden="1" outlineLevel="1" x14ac:dyDescent="0.2">
      <c r="B598" s="19" t="s">
        <v>429</v>
      </c>
      <c r="C598" s="3" t="s">
        <v>145</v>
      </c>
      <c r="D598" s="3" t="s">
        <v>54</v>
      </c>
      <c r="E598" s="14">
        <v>44225</v>
      </c>
      <c r="F598" s="3">
        <v>3</v>
      </c>
      <c r="G598" s="19">
        <v>16.649999999999999</v>
      </c>
    </row>
    <row r="599" spans="2:7" hidden="1" outlineLevel="1" x14ac:dyDescent="0.2">
      <c r="B599" s="19" t="s">
        <v>429</v>
      </c>
      <c r="C599" s="3" t="s">
        <v>145</v>
      </c>
      <c r="D599" s="3" t="s">
        <v>54</v>
      </c>
      <c r="E599" s="14">
        <v>44226</v>
      </c>
      <c r="F599" s="3">
        <v>6</v>
      </c>
      <c r="G599" s="19">
        <v>33.299999999999997</v>
      </c>
    </row>
    <row r="600" spans="2:7" hidden="1" outlineLevel="1" x14ac:dyDescent="0.2">
      <c r="B600" s="19" t="s">
        <v>427</v>
      </c>
      <c r="C600" s="3" t="s">
        <v>145</v>
      </c>
      <c r="D600" s="3" t="s">
        <v>54</v>
      </c>
      <c r="E600" s="14">
        <v>44228</v>
      </c>
      <c r="F600" s="3">
        <v>6</v>
      </c>
      <c r="G600" s="19">
        <v>33.299999999999997</v>
      </c>
    </row>
    <row r="601" spans="2:7" hidden="1" outlineLevel="1" x14ac:dyDescent="0.2">
      <c r="B601" s="19" t="s">
        <v>427</v>
      </c>
      <c r="C601" s="3" t="s">
        <v>145</v>
      </c>
      <c r="D601" s="3" t="s">
        <v>54</v>
      </c>
      <c r="E601" s="14">
        <v>44228</v>
      </c>
      <c r="F601" s="3">
        <v>3</v>
      </c>
      <c r="G601" s="19">
        <v>16.649999999999999</v>
      </c>
    </row>
    <row r="602" spans="2:7" hidden="1" outlineLevel="1" x14ac:dyDescent="0.2">
      <c r="B602" s="19" t="s">
        <v>427</v>
      </c>
      <c r="C602" s="3" t="s">
        <v>145</v>
      </c>
      <c r="D602" s="3" t="s">
        <v>54</v>
      </c>
      <c r="E602" s="14">
        <v>44229</v>
      </c>
      <c r="F602" s="3">
        <v>6</v>
      </c>
      <c r="G602" s="19">
        <v>33.299999999999997</v>
      </c>
    </row>
    <row r="603" spans="2:7" hidden="1" outlineLevel="1" x14ac:dyDescent="0.2">
      <c r="B603" s="19" t="s">
        <v>427</v>
      </c>
      <c r="C603" s="3" t="s">
        <v>145</v>
      </c>
      <c r="D603" s="3" t="s">
        <v>54</v>
      </c>
      <c r="E603" s="14">
        <v>44229</v>
      </c>
      <c r="F603" s="3">
        <v>3</v>
      </c>
      <c r="G603" s="19">
        <v>16.649999999999999</v>
      </c>
    </row>
    <row r="604" spans="2:7" hidden="1" outlineLevel="1" x14ac:dyDescent="0.2">
      <c r="B604" s="19" t="s">
        <v>427</v>
      </c>
      <c r="C604" s="3" t="s">
        <v>145</v>
      </c>
      <c r="D604" s="3" t="s">
        <v>54</v>
      </c>
      <c r="E604" s="14">
        <v>44230</v>
      </c>
      <c r="F604" s="3">
        <v>6</v>
      </c>
      <c r="G604" s="19">
        <v>33.299999999999997</v>
      </c>
    </row>
    <row r="605" spans="2:7" hidden="1" outlineLevel="1" x14ac:dyDescent="0.2">
      <c r="B605" s="19" t="s">
        <v>427</v>
      </c>
      <c r="C605" s="3" t="s">
        <v>145</v>
      </c>
      <c r="D605" s="3" t="s">
        <v>54</v>
      </c>
      <c r="E605" s="14">
        <v>44230</v>
      </c>
      <c r="F605" s="3">
        <v>3</v>
      </c>
      <c r="G605" s="19">
        <v>16.649999999999999</v>
      </c>
    </row>
    <row r="606" spans="2:7" hidden="1" outlineLevel="1" x14ac:dyDescent="0.2">
      <c r="B606" s="19" t="s">
        <v>427</v>
      </c>
      <c r="C606" s="3" t="s">
        <v>145</v>
      </c>
      <c r="D606" s="3" t="s">
        <v>54</v>
      </c>
      <c r="E606" s="14">
        <v>44231</v>
      </c>
      <c r="F606" s="3">
        <v>6</v>
      </c>
      <c r="G606" s="19">
        <v>33.299999999999997</v>
      </c>
    </row>
    <row r="607" spans="2:7" hidden="1" outlineLevel="1" x14ac:dyDescent="0.2">
      <c r="B607" s="19" t="s">
        <v>427</v>
      </c>
      <c r="C607" s="3" t="s">
        <v>145</v>
      </c>
      <c r="D607" s="3" t="s">
        <v>54</v>
      </c>
      <c r="E607" s="14">
        <v>44231</v>
      </c>
      <c r="F607" s="3">
        <v>3</v>
      </c>
      <c r="G607" s="19">
        <v>16.649999999999999</v>
      </c>
    </row>
    <row r="608" spans="2:7" hidden="1" outlineLevel="1" x14ac:dyDescent="0.2">
      <c r="B608" s="19" t="s">
        <v>427</v>
      </c>
      <c r="C608" s="3" t="s">
        <v>145</v>
      </c>
      <c r="D608" s="3" t="s">
        <v>54</v>
      </c>
      <c r="E608" s="14">
        <v>44232</v>
      </c>
      <c r="F608" s="3">
        <v>6</v>
      </c>
      <c r="G608" s="19">
        <v>33.299999999999997</v>
      </c>
    </row>
    <row r="609" spans="2:7" hidden="1" outlineLevel="1" x14ac:dyDescent="0.2">
      <c r="B609" s="19" t="s">
        <v>427</v>
      </c>
      <c r="C609" s="3" t="s">
        <v>145</v>
      </c>
      <c r="D609" s="3" t="s">
        <v>54</v>
      </c>
      <c r="E609" s="14">
        <v>44232</v>
      </c>
      <c r="F609" s="3">
        <v>3</v>
      </c>
      <c r="G609" s="19">
        <v>16.649999999999999</v>
      </c>
    </row>
    <row r="610" spans="2:7" hidden="1" outlineLevel="1" x14ac:dyDescent="0.2">
      <c r="B610" s="19" t="s">
        <v>427</v>
      </c>
      <c r="C610" s="3" t="s">
        <v>145</v>
      </c>
      <c r="D610" s="3" t="s">
        <v>54</v>
      </c>
      <c r="E610" s="14">
        <v>44235</v>
      </c>
      <c r="F610" s="3">
        <v>6</v>
      </c>
      <c r="G610" s="19">
        <v>33.299999999999997</v>
      </c>
    </row>
    <row r="611" spans="2:7" hidden="1" outlineLevel="1" x14ac:dyDescent="0.2">
      <c r="B611" s="19" t="s">
        <v>427</v>
      </c>
      <c r="C611" s="3" t="s">
        <v>145</v>
      </c>
      <c r="D611" s="3" t="s">
        <v>54</v>
      </c>
      <c r="E611" s="14">
        <v>44235</v>
      </c>
      <c r="F611" s="3">
        <v>3</v>
      </c>
      <c r="G611" s="19">
        <v>16.649999999999999</v>
      </c>
    </row>
    <row r="612" spans="2:7" hidden="1" outlineLevel="1" x14ac:dyDescent="0.2">
      <c r="B612" s="19" t="s">
        <v>427</v>
      </c>
      <c r="C612" s="3" t="s">
        <v>145</v>
      </c>
      <c r="D612" s="3" t="s">
        <v>54</v>
      </c>
      <c r="E612" s="14">
        <v>44236</v>
      </c>
      <c r="F612" s="3">
        <v>6</v>
      </c>
      <c r="G612" s="19">
        <v>33.299999999999997</v>
      </c>
    </row>
    <row r="613" spans="2:7" hidden="1" outlineLevel="1" x14ac:dyDescent="0.2">
      <c r="B613" s="19" t="s">
        <v>427</v>
      </c>
      <c r="C613" s="3" t="s">
        <v>145</v>
      </c>
      <c r="D613" s="3" t="s">
        <v>54</v>
      </c>
      <c r="E613" s="14">
        <v>44236</v>
      </c>
      <c r="F613" s="3">
        <v>3</v>
      </c>
      <c r="G613" s="19">
        <v>16.649999999999999</v>
      </c>
    </row>
    <row r="614" spans="2:7" hidden="1" outlineLevel="1" x14ac:dyDescent="0.2">
      <c r="B614" s="19" t="s">
        <v>427</v>
      </c>
      <c r="C614" s="3" t="s">
        <v>145</v>
      </c>
      <c r="D614" s="3" t="s">
        <v>54</v>
      </c>
      <c r="E614" s="14">
        <v>44237</v>
      </c>
      <c r="F614" s="3">
        <v>6</v>
      </c>
      <c r="G614" s="19">
        <v>33.299999999999997</v>
      </c>
    </row>
    <row r="615" spans="2:7" hidden="1" outlineLevel="1" x14ac:dyDescent="0.2">
      <c r="B615" s="19" t="s">
        <v>427</v>
      </c>
      <c r="C615" s="3" t="s">
        <v>145</v>
      </c>
      <c r="D615" s="3" t="s">
        <v>54</v>
      </c>
      <c r="E615" s="14">
        <v>44237</v>
      </c>
      <c r="F615" s="3">
        <v>3</v>
      </c>
      <c r="G615" s="19">
        <v>16.649999999999999</v>
      </c>
    </row>
    <row r="616" spans="2:7" hidden="1" outlineLevel="1" x14ac:dyDescent="0.2">
      <c r="B616" s="19" t="s">
        <v>427</v>
      </c>
      <c r="C616" s="3" t="s">
        <v>145</v>
      </c>
      <c r="D616" s="3" t="s">
        <v>54</v>
      </c>
      <c r="E616" s="14">
        <v>44238</v>
      </c>
      <c r="F616" s="3">
        <v>6</v>
      </c>
      <c r="G616" s="19">
        <v>33.299999999999997</v>
      </c>
    </row>
    <row r="617" spans="2:7" hidden="1" outlineLevel="1" x14ac:dyDescent="0.2">
      <c r="B617" s="19" t="s">
        <v>427</v>
      </c>
      <c r="C617" s="3" t="s">
        <v>145</v>
      </c>
      <c r="D617" s="3" t="s">
        <v>54</v>
      </c>
      <c r="E617" s="14">
        <v>44238</v>
      </c>
      <c r="F617" s="3">
        <v>3</v>
      </c>
      <c r="G617" s="19">
        <v>16.649999999999999</v>
      </c>
    </row>
    <row r="618" spans="2:7" hidden="1" outlineLevel="1" x14ac:dyDescent="0.2">
      <c r="B618" s="19" t="s">
        <v>427</v>
      </c>
      <c r="C618" s="3" t="s">
        <v>145</v>
      </c>
      <c r="D618" s="3" t="s">
        <v>54</v>
      </c>
      <c r="E618" s="14">
        <v>44239</v>
      </c>
      <c r="F618" s="3">
        <v>6</v>
      </c>
      <c r="G618" s="19">
        <v>33.299999999999997</v>
      </c>
    </row>
    <row r="619" spans="2:7" hidden="1" outlineLevel="1" x14ac:dyDescent="0.2">
      <c r="B619" s="19" t="s">
        <v>427</v>
      </c>
      <c r="C619" s="3" t="s">
        <v>145</v>
      </c>
      <c r="D619" s="3" t="s">
        <v>54</v>
      </c>
      <c r="E619" s="14">
        <v>44239</v>
      </c>
      <c r="F619" s="3">
        <v>3</v>
      </c>
      <c r="G619" s="19">
        <v>16.649999999999999</v>
      </c>
    </row>
    <row r="620" spans="2:7" hidden="1" outlineLevel="1" x14ac:dyDescent="0.2">
      <c r="B620" s="19" t="s">
        <v>427</v>
      </c>
      <c r="C620" s="3" t="s">
        <v>145</v>
      </c>
      <c r="D620" s="3" t="s">
        <v>54</v>
      </c>
      <c r="E620" s="14">
        <v>44242</v>
      </c>
      <c r="F620" s="3">
        <v>6</v>
      </c>
      <c r="G620" s="19">
        <v>33.299999999999997</v>
      </c>
    </row>
    <row r="621" spans="2:7" hidden="1" outlineLevel="1" x14ac:dyDescent="0.2">
      <c r="B621" s="19" t="s">
        <v>427</v>
      </c>
      <c r="C621" s="3" t="s">
        <v>145</v>
      </c>
      <c r="D621" s="3" t="s">
        <v>54</v>
      </c>
      <c r="E621" s="14">
        <v>44242</v>
      </c>
      <c r="F621" s="3">
        <v>3</v>
      </c>
      <c r="G621" s="19">
        <v>16.649999999999999</v>
      </c>
    </row>
    <row r="622" spans="2:7" hidden="1" outlineLevel="1" x14ac:dyDescent="0.2">
      <c r="B622" s="19" t="s">
        <v>427</v>
      </c>
      <c r="C622" s="3" t="s">
        <v>145</v>
      </c>
      <c r="D622" s="3" t="s">
        <v>54</v>
      </c>
      <c r="E622" s="14">
        <v>44243</v>
      </c>
      <c r="F622" s="3">
        <v>6</v>
      </c>
      <c r="G622" s="19">
        <v>33.299999999999997</v>
      </c>
    </row>
    <row r="623" spans="2:7" hidden="1" outlineLevel="1" x14ac:dyDescent="0.2">
      <c r="B623" s="19" t="s">
        <v>427</v>
      </c>
      <c r="C623" s="3" t="s">
        <v>145</v>
      </c>
      <c r="D623" s="3" t="s">
        <v>54</v>
      </c>
      <c r="E623" s="14">
        <v>44243</v>
      </c>
      <c r="F623" s="3">
        <v>3</v>
      </c>
      <c r="G623" s="19">
        <v>16.649999999999999</v>
      </c>
    </row>
    <row r="624" spans="2:7" hidden="1" outlineLevel="1" x14ac:dyDescent="0.2">
      <c r="B624" s="19" t="s">
        <v>427</v>
      </c>
      <c r="C624" s="3" t="s">
        <v>145</v>
      </c>
      <c r="D624" s="3" t="s">
        <v>54</v>
      </c>
      <c r="E624" s="14">
        <v>44244</v>
      </c>
      <c r="F624" s="3">
        <v>6</v>
      </c>
      <c r="G624" s="19">
        <v>33.299999999999997</v>
      </c>
    </row>
    <row r="625" spans="2:7" hidden="1" outlineLevel="1" x14ac:dyDescent="0.2">
      <c r="B625" s="19" t="s">
        <v>427</v>
      </c>
      <c r="C625" s="3" t="s">
        <v>145</v>
      </c>
      <c r="D625" s="3" t="s">
        <v>54</v>
      </c>
      <c r="E625" s="14">
        <v>44244</v>
      </c>
      <c r="F625" s="3">
        <v>3</v>
      </c>
      <c r="G625" s="19">
        <v>16.649999999999999</v>
      </c>
    </row>
    <row r="626" spans="2:7" hidden="1" outlineLevel="1" x14ac:dyDescent="0.2">
      <c r="B626" s="19" t="s">
        <v>427</v>
      </c>
      <c r="C626" s="3" t="s">
        <v>145</v>
      </c>
      <c r="D626" s="3" t="s">
        <v>54</v>
      </c>
      <c r="E626" s="14">
        <v>44245</v>
      </c>
      <c r="F626" s="3">
        <v>6</v>
      </c>
      <c r="G626" s="19">
        <v>33.299999999999997</v>
      </c>
    </row>
    <row r="627" spans="2:7" hidden="1" outlineLevel="1" x14ac:dyDescent="0.2">
      <c r="B627" s="19" t="s">
        <v>427</v>
      </c>
      <c r="C627" s="3" t="s">
        <v>145</v>
      </c>
      <c r="D627" s="3" t="s">
        <v>54</v>
      </c>
      <c r="E627" s="14">
        <v>44245</v>
      </c>
      <c r="F627" s="3">
        <v>3</v>
      </c>
      <c r="G627" s="19">
        <v>16.649999999999999</v>
      </c>
    </row>
    <row r="628" spans="2:7" hidden="1" outlineLevel="1" x14ac:dyDescent="0.2">
      <c r="B628" s="19" t="s">
        <v>427</v>
      </c>
      <c r="C628" s="3" t="s">
        <v>145</v>
      </c>
      <c r="D628" s="3" t="s">
        <v>54</v>
      </c>
      <c r="E628" s="14">
        <v>44246</v>
      </c>
      <c r="F628" s="3">
        <v>6</v>
      </c>
      <c r="G628" s="19">
        <v>33.299999999999997</v>
      </c>
    </row>
    <row r="629" spans="2:7" hidden="1" outlineLevel="1" x14ac:dyDescent="0.2">
      <c r="B629" s="19" t="s">
        <v>427</v>
      </c>
      <c r="C629" s="3" t="s">
        <v>145</v>
      </c>
      <c r="D629" s="3" t="s">
        <v>54</v>
      </c>
      <c r="E629" s="14">
        <v>44246</v>
      </c>
      <c r="F629" s="3">
        <v>3</v>
      </c>
      <c r="G629" s="19">
        <v>16.649999999999999</v>
      </c>
    </row>
    <row r="630" spans="2:7" hidden="1" outlineLevel="1" x14ac:dyDescent="0.2">
      <c r="B630" s="19" t="s">
        <v>427</v>
      </c>
      <c r="C630" s="3" t="s">
        <v>145</v>
      </c>
      <c r="D630" s="3" t="s">
        <v>54</v>
      </c>
      <c r="E630" s="14">
        <v>44249</v>
      </c>
      <c r="F630" s="3">
        <v>6</v>
      </c>
      <c r="G630" s="19">
        <v>33.299999999999997</v>
      </c>
    </row>
    <row r="631" spans="2:7" hidden="1" outlineLevel="1" x14ac:dyDescent="0.2">
      <c r="B631" s="19" t="s">
        <v>427</v>
      </c>
      <c r="C631" s="3" t="s">
        <v>145</v>
      </c>
      <c r="D631" s="3" t="s">
        <v>54</v>
      </c>
      <c r="E631" s="14">
        <v>44249</v>
      </c>
      <c r="F631" s="3">
        <v>3.5</v>
      </c>
      <c r="G631" s="19">
        <v>19.425000000000001</v>
      </c>
    </row>
    <row r="632" spans="2:7" hidden="1" outlineLevel="1" x14ac:dyDescent="0.2">
      <c r="B632" s="19" t="s">
        <v>427</v>
      </c>
      <c r="C632" s="3" t="s">
        <v>145</v>
      </c>
      <c r="D632" s="3" t="s">
        <v>54</v>
      </c>
      <c r="E632" s="14">
        <v>44250</v>
      </c>
      <c r="F632" s="3">
        <v>6</v>
      </c>
      <c r="G632" s="19">
        <v>33.299999999999997</v>
      </c>
    </row>
    <row r="633" spans="2:7" hidden="1" outlineLevel="1" x14ac:dyDescent="0.2">
      <c r="B633" s="19" t="s">
        <v>427</v>
      </c>
      <c r="C633" s="3" t="s">
        <v>145</v>
      </c>
      <c r="D633" s="3" t="s">
        <v>54</v>
      </c>
      <c r="E633" s="14">
        <v>44250</v>
      </c>
      <c r="F633" s="3">
        <v>3.5</v>
      </c>
      <c r="G633" s="19">
        <v>19.425000000000001</v>
      </c>
    </row>
    <row r="634" spans="2:7" hidden="1" outlineLevel="1" x14ac:dyDescent="0.2">
      <c r="B634" s="19" t="s">
        <v>427</v>
      </c>
      <c r="C634" s="3" t="s">
        <v>145</v>
      </c>
      <c r="D634" s="3" t="s">
        <v>54</v>
      </c>
      <c r="E634" s="14">
        <v>44251</v>
      </c>
      <c r="F634" s="3">
        <v>6</v>
      </c>
      <c r="G634" s="19">
        <v>33.299999999999997</v>
      </c>
    </row>
    <row r="635" spans="2:7" hidden="1" outlineLevel="1" x14ac:dyDescent="0.2">
      <c r="B635" s="19" t="s">
        <v>427</v>
      </c>
      <c r="C635" s="3" t="s">
        <v>145</v>
      </c>
      <c r="D635" s="3" t="s">
        <v>54</v>
      </c>
      <c r="E635" s="14">
        <v>44251</v>
      </c>
      <c r="F635" s="3">
        <v>3.5</v>
      </c>
      <c r="G635" s="19">
        <v>19.425000000000001</v>
      </c>
    </row>
    <row r="636" spans="2:7" hidden="1" outlineLevel="1" x14ac:dyDescent="0.2">
      <c r="B636" s="19" t="s">
        <v>427</v>
      </c>
      <c r="C636" s="3" t="s">
        <v>145</v>
      </c>
      <c r="D636" s="3" t="s">
        <v>54</v>
      </c>
      <c r="E636" s="14">
        <v>44252</v>
      </c>
      <c r="F636" s="3">
        <v>6</v>
      </c>
      <c r="G636" s="19">
        <v>33.299999999999997</v>
      </c>
    </row>
    <row r="637" spans="2:7" hidden="1" outlineLevel="1" x14ac:dyDescent="0.2">
      <c r="B637" s="19" t="s">
        <v>427</v>
      </c>
      <c r="C637" s="3" t="s">
        <v>145</v>
      </c>
      <c r="D637" s="3" t="s">
        <v>54</v>
      </c>
      <c r="E637" s="14">
        <v>44252</v>
      </c>
      <c r="F637" s="3">
        <v>3.5</v>
      </c>
      <c r="G637" s="19">
        <v>19.425000000000001</v>
      </c>
    </row>
    <row r="638" spans="2:7" hidden="1" outlineLevel="1" x14ac:dyDescent="0.2">
      <c r="B638" s="19" t="s">
        <v>427</v>
      </c>
      <c r="C638" s="3" t="s">
        <v>145</v>
      </c>
      <c r="D638" s="3" t="s">
        <v>54</v>
      </c>
      <c r="E638" s="14">
        <v>44253</v>
      </c>
      <c r="F638" s="3">
        <v>6</v>
      </c>
      <c r="G638" s="19">
        <v>33.299999999999997</v>
      </c>
    </row>
    <row r="639" spans="2:7" hidden="1" outlineLevel="1" x14ac:dyDescent="0.2">
      <c r="B639" s="19" t="s">
        <v>427</v>
      </c>
      <c r="C639" s="3" t="s">
        <v>145</v>
      </c>
      <c r="D639" s="3" t="s">
        <v>54</v>
      </c>
      <c r="E639" s="14">
        <v>44253</v>
      </c>
      <c r="F639" s="3">
        <v>3</v>
      </c>
      <c r="G639" s="19">
        <v>16.649999999999999</v>
      </c>
    </row>
    <row r="640" spans="2:7" hidden="1" outlineLevel="1" x14ac:dyDescent="0.2">
      <c r="B640" s="19" t="s">
        <v>427</v>
      </c>
      <c r="C640" s="3" t="s">
        <v>145</v>
      </c>
      <c r="D640" s="3" t="s">
        <v>54</v>
      </c>
      <c r="E640" s="14">
        <v>44247</v>
      </c>
      <c r="F640" s="3">
        <v>9</v>
      </c>
      <c r="G640" s="19">
        <v>49.95</v>
      </c>
    </row>
    <row r="641" spans="2:7" hidden="1" outlineLevel="1" x14ac:dyDescent="0.2">
      <c r="B641" s="19" t="s">
        <v>427</v>
      </c>
      <c r="C641" s="3" t="s">
        <v>145</v>
      </c>
      <c r="D641" s="3" t="s">
        <v>54</v>
      </c>
      <c r="E641" s="14">
        <v>44256</v>
      </c>
      <c r="F641" s="3">
        <v>6</v>
      </c>
      <c r="G641" s="19">
        <v>33.299999999999997</v>
      </c>
    </row>
    <row r="642" spans="2:7" hidden="1" outlineLevel="1" x14ac:dyDescent="0.2">
      <c r="B642" s="19" t="s">
        <v>427</v>
      </c>
      <c r="C642" s="3" t="s">
        <v>145</v>
      </c>
      <c r="D642" s="3" t="s">
        <v>54</v>
      </c>
      <c r="E642" s="14">
        <v>44256</v>
      </c>
      <c r="F642" s="3">
        <v>3</v>
      </c>
      <c r="G642" s="19">
        <v>16.649999999999999</v>
      </c>
    </row>
    <row r="643" spans="2:7" hidden="1" outlineLevel="1" x14ac:dyDescent="0.2">
      <c r="B643" s="19" t="s">
        <v>427</v>
      </c>
      <c r="C643" s="3" t="s">
        <v>145</v>
      </c>
      <c r="D643" s="3" t="s">
        <v>54</v>
      </c>
      <c r="E643" s="14">
        <v>44257</v>
      </c>
      <c r="F643" s="3">
        <v>6</v>
      </c>
      <c r="G643" s="19">
        <v>33.299999999999997</v>
      </c>
    </row>
    <row r="644" spans="2:7" hidden="1" outlineLevel="1" x14ac:dyDescent="0.2">
      <c r="B644" s="19" t="s">
        <v>427</v>
      </c>
      <c r="C644" s="3" t="s">
        <v>145</v>
      </c>
      <c r="D644" s="3" t="s">
        <v>54</v>
      </c>
      <c r="E644" s="14">
        <v>44257</v>
      </c>
      <c r="F644" s="3">
        <v>3</v>
      </c>
      <c r="G644" s="19">
        <v>16.649999999999999</v>
      </c>
    </row>
    <row r="645" spans="2:7" hidden="1" outlineLevel="1" x14ac:dyDescent="0.2">
      <c r="B645" s="19" t="s">
        <v>427</v>
      </c>
      <c r="C645" s="3" t="s">
        <v>145</v>
      </c>
      <c r="D645" s="3" t="s">
        <v>54</v>
      </c>
      <c r="E645" s="14">
        <v>44258</v>
      </c>
      <c r="F645" s="3">
        <v>6</v>
      </c>
      <c r="G645" s="19">
        <v>33.299999999999997</v>
      </c>
    </row>
    <row r="646" spans="2:7" hidden="1" outlineLevel="1" x14ac:dyDescent="0.2">
      <c r="B646" s="19" t="s">
        <v>427</v>
      </c>
      <c r="C646" s="3" t="s">
        <v>145</v>
      </c>
      <c r="D646" s="3" t="s">
        <v>54</v>
      </c>
      <c r="E646" s="14">
        <v>44258</v>
      </c>
      <c r="F646" s="3">
        <v>3</v>
      </c>
      <c r="G646" s="19">
        <v>16.649999999999999</v>
      </c>
    </row>
    <row r="647" spans="2:7" hidden="1" outlineLevel="1" x14ac:dyDescent="0.2">
      <c r="B647" s="19" t="s">
        <v>427</v>
      </c>
      <c r="C647" s="3" t="s">
        <v>145</v>
      </c>
      <c r="D647" s="3" t="s">
        <v>54</v>
      </c>
      <c r="E647" s="14">
        <v>44259</v>
      </c>
      <c r="F647" s="3">
        <v>6</v>
      </c>
      <c r="G647" s="19">
        <v>33.299999999999997</v>
      </c>
    </row>
    <row r="648" spans="2:7" hidden="1" outlineLevel="1" x14ac:dyDescent="0.2">
      <c r="B648" s="19" t="s">
        <v>427</v>
      </c>
      <c r="C648" s="3" t="s">
        <v>145</v>
      </c>
      <c r="D648" s="3" t="s">
        <v>54</v>
      </c>
      <c r="E648" s="14">
        <v>44259</v>
      </c>
      <c r="F648" s="3">
        <v>3</v>
      </c>
      <c r="G648" s="19">
        <v>16.649999999999999</v>
      </c>
    </row>
    <row r="649" spans="2:7" hidden="1" outlineLevel="1" x14ac:dyDescent="0.2">
      <c r="B649" s="19" t="s">
        <v>427</v>
      </c>
      <c r="C649" s="3" t="s">
        <v>145</v>
      </c>
      <c r="D649" s="3" t="s">
        <v>54</v>
      </c>
      <c r="E649" s="14">
        <v>44260</v>
      </c>
      <c r="F649" s="3">
        <v>6</v>
      </c>
      <c r="G649" s="19">
        <v>33.299999999999997</v>
      </c>
    </row>
    <row r="650" spans="2:7" hidden="1" outlineLevel="1" x14ac:dyDescent="0.2">
      <c r="B650" s="19" t="s">
        <v>427</v>
      </c>
      <c r="C650" s="3" t="s">
        <v>145</v>
      </c>
      <c r="D650" s="3" t="s">
        <v>54</v>
      </c>
      <c r="E650" s="14">
        <v>44260</v>
      </c>
      <c r="F650" s="3">
        <v>3</v>
      </c>
      <c r="G650" s="19">
        <v>16.649999999999999</v>
      </c>
    </row>
    <row r="651" spans="2:7" hidden="1" outlineLevel="1" x14ac:dyDescent="0.2">
      <c r="B651" s="19" t="s">
        <v>427</v>
      </c>
      <c r="C651" s="3" t="s">
        <v>145</v>
      </c>
      <c r="D651" s="3" t="s">
        <v>54</v>
      </c>
      <c r="E651" s="14">
        <v>44263</v>
      </c>
      <c r="F651" s="3">
        <v>6</v>
      </c>
      <c r="G651" s="19">
        <v>33.299999999999997</v>
      </c>
    </row>
    <row r="652" spans="2:7" hidden="1" outlineLevel="1" x14ac:dyDescent="0.2">
      <c r="B652" s="19" t="s">
        <v>427</v>
      </c>
      <c r="C652" s="3" t="s">
        <v>145</v>
      </c>
      <c r="D652" s="3" t="s">
        <v>54</v>
      </c>
      <c r="E652" s="14">
        <v>44263</v>
      </c>
      <c r="F652" s="3">
        <v>3</v>
      </c>
      <c r="G652" s="19">
        <v>16.649999999999999</v>
      </c>
    </row>
    <row r="653" spans="2:7" hidden="1" outlineLevel="1" x14ac:dyDescent="0.2">
      <c r="B653" s="19" t="s">
        <v>427</v>
      </c>
      <c r="C653" s="3" t="s">
        <v>145</v>
      </c>
      <c r="D653" s="3" t="s">
        <v>54</v>
      </c>
      <c r="E653" s="14">
        <v>44264</v>
      </c>
      <c r="F653" s="3">
        <v>6</v>
      </c>
      <c r="G653" s="19">
        <v>33.299999999999997</v>
      </c>
    </row>
    <row r="654" spans="2:7" hidden="1" outlineLevel="1" x14ac:dyDescent="0.2">
      <c r="B654" s="19" t="s">
        <v>427</v>
      </c>
      <c r="C654" s="3" t="s">
        <v>145</v>
      </c>
      <c r="D654" s="3" t="s">
        <v>54</v>
      </c>
      <c r="E654" s="14">
        <v>44264</v>
      </c>
      <c r="F654" s="3">
        <v>3</v>
      </c>
      <c r="G654" s="19">
        <v>16.649999999999999</v>
      </c>
    </row>
    <row r="655" spans="2:7" hidden="1" outlineLevel="1" x14ac:dyDescent="0.2">
      <c r="B655" s="19" t="s">
        <v>427</v>
      </c>
      <c r="C655" s="3" t="s">
        <v>145</v>
      </c>
      <c r="D655" s="3" t="s">
        <v>54</v>
      </c>
      <c r="E655" s="14">
        <v>44265</v>
      </c>
      <c r="F655" s="3">
        <v>6</v>
      </c>
      <c r="G655" s="19">
        <v>33.299999999999997</v>
      </c>
    </row>
    <row r="656" spans="2:7" hidden="1" outlineLevel="1" x14ac:dyDescent="0.2">
      <c r="B656" s="19" t="s">
        <v>427</v>
      </c>
      <c r="C656" s="3" t="s">
        <v>145</v>
      </c>
      <c r="D656" s="3" t="s">
        <v>54</v>
      </c>
      <c r="E656" s="14">
        <v>44265</v>
      </c>
      <c r="F656" s="3">
        <v>3</v>
      </c>
      <c r="G656" s="19">
        <v>16.649999999999999</v>
      </c>
    </row>
    <row r="657" spans="2:7" hidden="1" outlineLevel="1" x14ac:dyDescent="0.2">
      <c r="B657" s="19" t="s">
        <v>427</v>
      </c>
      <c r="C657" s="3" t="s">
        <v>145</v>
      </c>
      <c r="D657" s="3" t="s">
        <v>54</v>
      </c>
      <c r="E657" s="14">
        <v>44266</v>
      </c>
      <c r="F657" s="3">
        <v>6</v>
      </c>
      <c r="G657" s="19">
        <v>33.299999999999997</v>
      </c>
    </row>
    <row r="658" spans="2:7" hidden="1" outlineLevel="1" x14ac:dyDescent="0.2">
      <c r="B658" s="19" t="s">
        <v>427</v>
      </c>
      <c r="C658" s="3" t="s">
        <v>145</v>
      </c>
      <c r="D658" s="3" t="s">
        <v>54</v>
      </c>
      <c r="E658" s="14">
        <v>44266</v>
      </c>
      <c r="F658" s="3">
        <v>3</v>
      </c>
      <c r="G658" s="19">
        <v>16.649999999999999</v>
      </c>
    </row>
    <row r="659" spans="2:7" hidden="1" outlineLevel="1" x14ac:dyDescent="0.2">
      <c r="B659" s="19" t="s">
        <v>427</v>
      </c>
      <c r="C659" s="3" t="s">
        <v>145</v>
      </c>
      <c r="D659" s="3" t="s">
        <v>54</v>
      </c>
      <c r="E659" s="14">
        <v>44261</v>
      </c>
      <c r="F659" s="3">
        <v>6</v>
      </c>
      <c r="G659" s="19">
        <v>33.299999999999997</v>
      </c>
    </row>
    <row r="660" spans="2:7" hidden="1" outlineLevel="1" x14ac:dyDescent="0.2">
      <c r="B660" s="19" t="s">
        <v>427</v>
      </c>
      <c r="C660" s="3" t="s">
        <v>145</v>
      </c>
      <c r="D660" s="3" t="s">
        <v>54</v>
      </c>
      <c r="E660" s="14">
        <v>44267</v>
      </c>
      <c r="F660" s="3">
        <v>6</v>
      </c>
      <c r="G660" s="19">
        <v>33.299999999999997</v>
      </c>
    </row>
    <row r="661" spans="2:7" hidden="1" outlineLevel="1" x14ac:dyDescent="0.2">
      <c r="B661" s="19" t="s">
        <v>427</v>
      </c>
      <c r="C661" s="3" t="s">
        <v>145</v>
      </c>
      <c r="D661" s="3" t="s">
        <v>54</v>
      </c>
      <c r="E661" s="14">
        <v>44267</v>
      </c>
      <c r="F661" s="3">
        <v>3</v>
      </c>
      <c r="G661" s="19">
        <v>16.649999999999999</v>
      </c>
    </row>
    <row r="662" spans="2:7" hidden="1" outlineLevel="1" x14ac:dyDescent="0.2">
      <c r="B662" s="19" t="s">
        <v>427</v>
      </c>
      <c r="C662" s="3" t="s">
        <v>145</v>
      </c>
      <c r="D662" s="3" t="s">
        <v>54</v>
      </c>
      <c r="E662" s="14">
        <v>44270</v>
      </c>
      <c r="F662" s="3">
        <v>6</v>
      </c>
      <c r="G662" s="19">
        <v>33.299999999999997</v>
      </c>
    </row>
    <row r="663" spans="2:7" hidden="1" outlineLevel="1" x14ac:dyDescent="0.2">
      <c r="B663" s="19" t="s">
        <v>427</v>
      </c>
      <c r="C663" s="3" t="s">
        <v>145</v>
      </c>
      <c r="D663" s="3" t="s">
        <v>54</v>
      </c>
      <c r="E663" s="14">
        <v>44270</v>
      </c>
      <c r="F663" s="3">
        <v>3</v>
      </c>
      <c r="G663" s="19">
        <v>16.649999999999999</v>
      </c>
    </row>
    <row r="664" spans="2:7" hidden="1" outlineLevel="1" x14ac:dyDescent="0.2">
      <c r="B664" s="19" t="s">
        <v>427</v>
      </c>
      <c r="C664" s="3" t="s">
        <v>145</v>
      </c>
      <c r="D664" s="3" t="s">
        <v>54</v>
      </c>
      <c r="E664" s="14">
        <v>44271</v>
      </c>
      <c r="F664" s="3">
        <v>6</v>
      </c>
      <c r="G664" s="19">
        <v>33.299999999999997</v>
      </c>
    </row>
    <row r="665" spans="2:7" hidden="1" outlineLevel="1" x14ac:dyDescent="0.2">
      <c r="B665" s="19" t="s">
        <v>427</v>
      </c>
      <c r="C665" s="3" t="s">
        <v>145</v>
      </c>
      <c r="D665" s="3" t="s">
        <v>54</v>
      </c>
      <c r="E665" s="14">
        <v>44271</v>
      </c>
      <c r="F665" s="3">
        <v>3</v>
      </c>
      <c r="G665" s="19">
        <v>16.649999999999999</v>
      </c>
    </row>
    <row r="666" spans="2:7" hidden="1" outlineLevel="1" x14ac:dyDescent="0.2">
      <c r="B666" s="19" t="s">
        <v>427</v>
      </c>
      <c r="C666" s="3" t="s">
        <v>145</v>
      </c>
      <c r="D666" s="3" t="s">
        <v>54</v>
      </c>
      <c r="E666" s="14">
        <v>44273</v>
      </c>
      <c r="F666" s="3">
        <v>6</v>
      </c>
      <c r="G666" s="19">
        <v>33.299999999999997</v>
      </c>
    </row>
    <row r="667" spans="2:7" hidden="1" outlineLevel="1" x14ac:dyDescent="0.2">
      <c r="B667" s="19" t="s">
        <v>427</v>
      </c>
      <c r="C667" s="3" t="s">
        <v>145</v>
      </c>
      <c r="D667" s="3" t="s">
        <v>54</v>
      </c>
      <c r="E667" s="14">
        <v>44273</v>
      </c>
      <c r="F667" s="3">
        <v>3</v>
      </c>
      <c r="G667" s="19">
        <v>16.649999999999999</v>
      </c>
    </row>
    <row r="668" spans="2:7" hidden="1" outlineLevel="1" x14ac:dyDescent="0.2">
      <c r="B668" s="19" t="s">
        <v>427</v>
      </c>
      <c r="C668" s="3" t="s">
        <v>145</v>
      </c>
      <c r="D668" s="3" t="s">
        <v>54</v>
      </c>
      <c r="E668" s="14">
        <v>44268</v>
      </c>
      <c r="F668" s="3">
        <v>8</v>
      </c>
      <c r="G668" s="19">
        <v>44.4</v>
      </c>
    </row>
    <row r="669" spans="2:7" hidden="1" outlineLevel="1" x14ac:dyDescent="0.2">
      <c r="B669" s="19" t="s">
        <v>427</v>
      </c>
      <c r="C669" s="3" t="s">
        <v>145</v>
      </c>
      <c r="D669" s="3" t="s">
        <v>54</v>
      </c>
      <c r="E669" s="14">
        <v>44269</v>
      </c>
      <c r="F669" s="3">
        <v>9</v>
      </c>
      <c r="G669" s="19">
        <v>49.95</v>
      </c>
    </row>
    <row r="670" spans="2:7" hidden="1" outlineLevel="1" x14ac:dyDescent="0.2">
      <c r="B670" s="19" t="s">
        <v>427</v>
      </c>
      <c r="C670" s="3" t="s">
        <v>145</v>
      </c>
      <c r="D670" s="3" t="s">
        <v>54</v>
      </c>
      <c r="E670" s="14">
        <v>44275</v>
      </c>
      <c r="F670" s="3">
        <v>5</v>
      </c>
      <c r="G670" s="19">
        <v>27.75</v>
      </c>
    </row>
    <row r="671" spans="2:7" hidden="1" outlineLevel="1" x14ac:dyDescent="0.2">
      <c r="B671" s="19" t="s">
        <v>427</v>
      </c>
      <c r="C671" s="3" t="s">
        <v>145</v>
      </c>
      <c r="D671" s="3" t="s">
        <v>54</v>
      </c>
      <c r="E671" s="14">
        <v>44284</v>
      </c>
      <c r="F671" s="3">
        <v>6</v>
      </c>
      <c r="G671" s="19">
        <v>33.299999999999997</v>
      </c>
    </row>
    <row r="672" spans="2:7" hidden="1" outlineLevel="1" x14ac:dyDescent="0.2">
      <c r="B672" s="19" t="s">
        <v>427</v>
      </c>
      <c r="C672" s="3" t="s">
        <v>145</v>
      </c>
      <c r="D672" s="3" t="s">
        <v>54</v>
      </c>
      <c r="E672" s="14">
        <v>44284</v>
      </c>
      <c r="F672" s="3">
        <v>3</v>
      </c>
      <c r="G672" s="19">
        <v>16.649999999999999</v>
      </c>
    </row>
    <row r="673" spans="2:7" hidden="1" outlineLevel="1" x14ac:dyDescent="0.2">
      <c r="B673" s="19" t="s">
        <v>427</v>
      </c>
      <c r="C673" s="3" t="s">
        <v>145</v>
      </c>
      <c r="D673" s="3" t="s">
        <v>54</v>
      </c>
      <c r="E673" s="14">
        <v>44285</v>
      </c>
      <c r="F673" s="3">
        <v>5</v>
      </c>
      <c r="G673" s="19">
        <v>27.75</v>
      </c>
    </row>
    <row r="674" spans="2:7" hidden="1" outlineLevel="1" x14ac:dyDescent="0.2">
      <c r="B674" s="19" t="s">
        <v>427</v>
      </c>
      <c r="C674" s="3" t="s">
        <v>145</v>
      </c>
      <c r="D674" s="3" t="s">
        <v>54</v>
      </c>
      <c r="E674" s="14">
        <v>44294</v>
      </c>
      <c r="F674" s="3">
        <v>6</v>
      </c>
      <c r="G674" s="3">
        <v>33.299999999999997</v>
      </c>
    </row>
    <row r="675" spans="2:7" hidden="1" outlineLevel="1" x14ac:dyDescent="0.2">
      <c r="B675" s="19" t="s">
        <v>427</v>
      </c>
      <c r="C675" s="3" t="s">
        <v>145</v>
      </c>
      <c r="D675" s="3" t="s">
        <v>54</v>
      </c>
      <c r="E675" s="14">
        <v>44294</v>
      </c>
      <c r="F675" s="3">
        <v>3</v>
      </c>
      <c r="G675" s="3">
        <v>16.649999999999999</v>
      </c>
    </row>
    <row r="676" spans="2:7" hidden="1" outlineLevel="1" x14ac:dyDescent="0.2">
      <c r="B676" s="19" t="s">
        <v>427</v>
      </c>
      <c r="C676" s="3" t="s">
        <v>145</v>
      </c>
      <c r="D676" s="3" t="s">
        <v>54</v>
      </c>
      <c r="E676" s="14">
        <v>44295</v>
      </c>
      <c r="F676" s="3">
        <v>6</v>
      </c>
      <c r="G676" s="3">
        <v>33.299999999999997</v>
      </c>
    </row>
    <row r="677" spans="2:7" hidden="1" outlineLevel="1" x14ac:dyDescent="0.2">
      <c r="B677" s="19" t="s">
        <v>427</v>
      </c>
      <c r="C677" s="3" t="s">
        <v>145</v>
      </c>
      <c r="D677" s="3" t="s">
        <v>54</v>
      </c>
      <c r="E677" s="14">
        <v>44295</v>
      </c>
      <c r="F677" s="3">
        <v>3</v>
      </c>
      <c r="G677" s="3">
        <v>16.649999999999999</v>
      </c>
    </row>
    <row r="678" spans="2:7" hidden="1" outlineLevel="1" x14ac:dyDescent="0.2">
      <c r="B678" s="19" t="s">
        <v>427</v>
      </c>
      <c r="C678" s="3" t="s">
        <v>145</v>
      </c>
      <c r="D678" s="3" t="s">
        <v>54</v>
      </c>
      <c r="E678" s="14">
        <v>44299</v>
      </c>
      <c r="F678" s="3">
        <v>6</v>
      </c>
      <c r="G678" s="3">
        <v>33.299999999999997</v>
      </c>
    </row>
    <row r="679" spans="2:7" hidden="1" outlineLevel="1" x14ac:dyDescent="0.2">
      <c r="B679" s="19" t="s">
        <v>427</v>
      </c>
      <c r="C679" s="3" t="s">
        <v>145</v>
      </c>
      <c r="D679" s="3" t="s">
        <v>54</v>
      </c>
      <c r="E679" s="14">
        <v>44299</v>
      </c>
      <c r="F679" s="3">
        <v>3</v>
      </c>
      <c r="G679" s="3">
        <v>16.649999999999999</v>
      </c>
    </row>
    <row r="680" spans="2:7" hidden="1" outlineLevel="1" x14ac:dyDescent="0.2">
      <c r="B680" s="19" t="s">
        <v>427</v>
      </c>
      <c r="C680" s="3" t="s">
        <v>145</v>
      </c>
      <c r="D680" s="3" t="s">
        <v>54</v>
      </c>
      <c r="E680" s="14">
        <v>44300</v>
      </c>
      <c r="F680" s="3">
        <v>6</v>
      </c>
      <c r="G680" s="3">
        <v>33.299999999999997</v>
      </c>
    </row>
    <row r="681" spans="2:7" hidden="1" outlineLevel="1" x14ac:dyDescent="0.2">
      <c r="B681" s="19" t="s">
        <v>427</v>
      </c>
      <c r="C681" s="3" t="s">
        <v>145</v>
      </c>
      <c r="D681" s="3" t="s">
        <v>54</v>
      </c>
      <c r="E681" s="14">
        <v>44300</v>
      </c>
      <c r="F681" s="3">
        <v>3</v>
      </c>
      <c r="G681" s="3">
        <v>16.649999999999999</v>
      </c>
    </row>
    <row r="682" spans="2:7" hidden="1" outlineLevel="1" x14ac:dyDescent="0.2">
      <c r="B682" s="19" t="s">
        <v>427</v>
      </c>
      <c r="C682" s="3" t="s">
        <v>145</v>
      </c>
      <c r="D682" s="3" t="s">
        <v>54</v>
      </c>
      <c r="E682" s="14">
        <v>44301</v>
      </c>
      <c r="F682" s="3">
        <v>6</v>
      </c>
      <c r="G682" s="3">
        <v>33.299999999999997</v>
      </c>
    </row>
    <row r="683" spans="2:7" hidden="1" outlineLevel="1" x14ac:dyDescent="0.2">
      <c r="B683" s="19" t="s">
        <v>427</v>
      </c>
      <c r="C683" s="3" t="s">
        <v>145</v>
      </c>
      <c r="D683" s="3" t="s">
        <v>54</v>
      </c>
      <c r="E683" s="14">
        <v>44301</v>
      </c>
      <c r="F683" s="3">
        <v>3</v>
      </c>
      <c r="G683" s="3">
        <v>16.649999999999999</v>
      </c>
    </row>
    <row r="684" spans="2:7" hidden="1" outlineLevel="1" x14ac:dyDescent="0.2">
      <c r="B684" s="19" t="s">
        <v>427</v>
      </c>
      <c r="C684" s="3" t="s">
        <v>145</v>
      </c>
      <c r="D684" s="3" t="s">
        <v>54</v>
      </c>
      <c r="E684" s="14">
        <v>44302</v>
      </c>
      <c r="F684" s="3">
        <v>3</v>
      </c>
      <c r="G684" s="3">
        <v>16.649999999999999</v>
      </c>
    </row>
    <row r="685" spans="2:7" hidden="1" outlineLevel="1" x14ac:dyDescent="0.2">
      <c r="B685" s="19" t="s">
        <v>427</v>
      </c>
      <c r="C685" s="3" t="s">
        <v>145</v>
      </c>
      <c r="D685" s="3" t="s">
        <v>54</v>
      </c>
      <c r="E685" s="14">
        <v>44293</v>
      </c>
      <c r="F685" s="3">
        <v>6</v>
      </c>
      <c r="G685" s="3">
        <v>33.299999999999997</v>
      </c>
    </row>
    <row r="686" spans="2:7" hidden="1" outlineLevel="1" x14ac:dyDescent="0.2">
      <c r="B686" s="19" t="s">
        <v>427</v>
      </c>
      <c r="C686" s="3" t="s">
        <v>145</v>
      </c>
      <c r="D686" s="3" t="s">
        <v>54</v>
      </c>
      <c r="E686" s="14">
        <v>44296</v>
      </c>
      <c r="F686" s="3">
        <v>9</v>
      </c>
      <c r="G686" s="3">
        <v>49.95</v>
      </c>
    </row>
    <row r="687" spans="2:7" hidden="1" outlineLevel="1" x14ac:dyDescent="0.2">
      <c r="B687" s="19" t="s">
        <v>427</v>
      </c>
      <c r="C687" s="3" t="s">
        <v>145</v>
      </c>
      <c r="D687" s="3" t="s">
        <v>54</v>
      </c>
      <c r="E687" s="14">
        <v>44297</v>
      </c>
      <c r="F687" s="3">
        <v>9</v>
      </c>
      <c r="G687" s="3">
        <v>49.95</v>
      </c>
    </row>
    <row r="688" spans="2:7" hidden="1" outlineLevel="1" x14ac:dyDescent="0.2">
      <c r="E688" s="14"/>
      <c r="G688" s="3"/>
    </row>
    <row r="689" spans="3:7" hidden="1" outlineLevel="1" x14ac:dyDescent="0.2">
      <c r="E689" s="14"/>
    </row>
    <row r="690" spans="3:7" ht="12.75" collapsed="1" thickBot="1" x14ac:dyDescent="0.25">
      <c r="C690" s="16"/>
      <c r="D690" s="16"/>
      <c r="E690" s="16"/>
      <c r="F690" s="73">
        <f>+SUM(F63:F689)</f>
        <v>2923</v>
      </c>
      <c r="G690" s="17">
        <f>+SUM(G63:G689)</f>
        <v>17467.55999999983</v>
      </c>
    </row>
    <row r="691" spans="3:7" ht="12.75" thickTop="1" x14ac:dyDescent="0.2"/>
    <row r="693" spans="3:7" x14ac:dyDescent="0.2">
      <c r="C693" s="8" t="s">
        <v>722</v>
      </c>
    </row>
    <row r="695" spans="3:7" x14ac:dyDescent="0.2">
      <c r="C695" s="19" t="s">
        <v>81</v>
      </c>
      <c r="D695" s="20">
        <f>+G49-G57-G690</f>
        <v>31242.020000000171</v>
      </c>
    </row>
    <row r="696" spans="3:7" ht="12.75" thickBot="1" x14ac:dyDescent="0.25">
      <c r="D696" s="9"/>
      <c r="G696" s="3"/>
    </row>
    <row r="697" spans="3:7" ht="12.75" thickBot="1" x14ac:dyDescent="0.25">
      <c r="C697" s="19" t="s">
        <v>713</v>
      </c>
      <c r="D697" s="21">
        <f>+D695/G49</f>
        <v>0.6413937463636552</v>
      </c>
      <c r="G697" s="3"/>
    </row>
    <row r="698" spans="3:7" x14ac:dyDescent="0.2">
      <c r="G698" s="3"/>
    </row>
    <row r="699" spans="3:7" x14ac:dyDescent="0.2">
      <c r="C699" s="19" t="s">
        <v>84</v>
      </c>
      <c r="D699" s="20">
        <f>+RESUMEN!O10</f>
        <v>18827.756177708245</v>
      </c>
      <c r="G699" s="3"/>
    </row>
    <row r="700" spans="3:7" ht="12.75" thickBot="1" x14ac:dyDescent="0.25">
      <c r="D700" s="9"/>
    </row>
    <row r="701" spans="3:7" ht="12.75" thickBot="1" x14ac:dyDescent="0.25">
      <c r="C701" s="19" t="s">
        <v>716</v>
      </c>
      <c r="D701" s="83">
        <f>+RESUMEN!P10</f>
        <v>0.38653086677627368</v>
      </c>
    </row>
    <row r="702" spans="3:7" ht="12.75" thickBot="1" x14ac:dyDescent="0.25"/>
    <row r="703" spans="3:7" ht="12.75" thickBot="1" x14ac:dyDescent="0.25">
      <c r="C703" s="19" t="s">
        <v>719</v>
      </c>
      <c r="D703" s="86" t="str">
        <f>+IF($D$701&gt;$D$24,"OK","REVISAR")</f>
        <v>OK</v>
      </c>
    </row>
    <row r="705" spans="3:7" x14ac:dyDescent="0.2">
      <c r="C705" s="8" t="s">
        <v>85</v>
      </c>
    </row>
    <row r="707" spans="3:7" x14ac:dyDescent="0.2">
      <c r="C707" s="10"/>
      <c r="D707" s="10"/>
      <c r="E707" s="10"/>
      <c r="F707" s="10"/>
      <c r="G707" s="11"/>
    </row>
    <row r="708" spans="3:7" x14ac:dyDescent="0.2">
      <c r="C708" s="10"/>
      <c r="D708" s="10"/>
      <c r="E708" s="10"/>
      <c r="F708" s="10"/>
      <c r="G708" s="11"/>
    </row>
    <row r="711" spans="3:7" x14ac:dyDescent="0.2">
      <c r="C711" s="12"/>
      <c r="D711" s="23" t="s">
        <v>427</v>
      </c>
      <c r="E711" s="23" t="s">
        <v>428</v>
      </c>
      <c r="F711" s="23" t="s">
        <v>429</v>
      </c>
    </row>
    <row r="712" spans="3:7" x14ac:dyDescent="0.2">
      <c r="C712" s="3" t="s">
        <v>8</v>
      </c>
      <c r="D712" s="22">
        <f>+SUMIF(B37:B48,$D$711,G37:G48)</f>
        <v>48709.58</v>
      </c>
      <c r="E712" s="22">
        <f>+SUMIF(B37:B48,$E$711,G37:G48)</f>
        <v>0</v>
      </c>
      <c r="F712" s="22">
        <f>+SUMIF(B37:B48,$F$711,G37:G48)</f>
        <v>0</v>
      </c>
    </row>
    <row r="713" spans="3:7" x14ac:dyDescent="0.2">
      <c r="C713" s="3" t="s">
        <v>1019</v>
      </c>
      <c r="D713" s="22">
        <f>+SUMIF(B55:B56,$D$711,G55:G56)</f>
        <v>0</v>
      </c>
      <c r="E713" s="22">
        <f>+SUMIF(B55:B56,$E$711,G55:G56)</f>
        <v>0</v>
      </c>
      <c r="F713" s="22">
        <f>+SUMIF(B55:B56,$F$711,G55:G56)</f>
        <v>0</v>
      </c>
    </row>
    <row r="714" spans="3:7" x14ac:dyDescent="0.2">
      <c r="C714" s="3" t="s">
        <v>24</v>
      </c>
      <c r="D714" s="22">
        <f>-SUMIF(B63:B689,$D$711,G63:G689)</f>
        <v>-2342.1000000000004</v>
      </c>
      <c r="E714" s="22">
        <f>-SUMIF(B63:B689,$E$711,G63:G689)</f>
        <v>-74.97</v>
      </c>
      <c r="F714" s="22">
        <f>-SUMIF(B63:B689,$F$711,G63:G689)</f>
        <v>-15050.489999999842</v>
      </c>
    </row>
    <row r="715" spans="3:7" ht="12.75" thickBot="1" x14ac:dyDescent="0.25">
      <c r="C715" s="16" t="s">
        <v>1036</v>
      </c>
      <c r="D715" s="182">
        <f>SUM(D712:D714)</f>
        <v>46367.48</v>
      </c>
      <c r="E715" s="182">
        <f t="shared" ref="E715:F715" si="0">SUM(E712:E714)</f>
        <v>-74.97</v>
      </c>
      <c r="F715" s="182">
        <f t="shared" si="0"/>
        <v>-15050.489999999842</v>
      </c>
    </row>
    <row r="716" spans="3:7" ht="12.75" thickTop="1" x14ac:dyDescent="0.2"/>
  </sheetData>
  <autoFilter ref="A62:G687" xr:uid="{00000000-0009-0000-0000-00000B000000}"/>
  <conditionalFormatting sqref="D703">
    <cfRule type="containsText" dxfId="206" priority="1" operator="containsText" text="OK">
      <formula>NOT(ISERROR(SEARCH("OK",D703)))</formula>
    </cfRule>
    <cfRule type="cellIs" dxfId="205" priority="2" operator="greaterThan">
      <formula>$D$109</formula>
    </cfRule>
  </conditionalFormatting>
  <pageMargins left="0.25" right="0.25" top="0.39" bottom="0.17" header="0.3" footer="0.3"/>
  <pageSetup paperSize="9" scale="82" fitToHeight="0" orientation="portrait" r:id="rId1"/>
  <rowBreaks count="2" manualBreakCount="2">
    <brk id="419" max="7" man="1"/>
    <brk id="503" max="7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>
    <tabColor theme="4" tint="0.59999389629810485"/>
    <pageSetUpPr fitToPage="1"/>
  </sheetPr>
  <dimension ref="B1:K348"/>
  <sheetViews>
    <sheetView topLeftCell="A298" zoomScaleNormal="100" zoomScaleSheetLayoutView="70" workbookViewId="0">
      <selection activeCell="I329" sqref="I329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1.7109375" style="3" customWidth="1"/>
    <col min="4" max="4" width="15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113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651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814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0.2</v>
      </c>
      <c r="E24" s="80"/>
    </row>
    <row r="25" spans="3:7" x14ac:dyDescent="0.2">
      <c r="C25" s="81"/>
      <c r="D25" s="88"/>
      <c r="E25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427</v>
      </c>
      <c r="C37" s="24">
        <v>44286</v>
      </c>
      <c r="D37" s="3" t="s">
        <v>652</v>
      </c>
      <c r="E37" s="3">
        <v>430000008</v>
      </c>
      <c r="F37" s="3" t="s">
        <v>653</v>
      </c>
      <c r="G37" s="15">
        <v>1671.4</v>
      </c>
      <c r="H37" s="3"/>
      <c r="I37" s="3"/>
      <c r="J37" s="3"/>
      <c r="K37" s="3"/>
    </row>
    <row r="38" spans="2:11" s="9" customFormat="1" outlineLevel="1" x14ac:dyDescent="0.2">
      <c r="B38" s="19" t="s">
        <v>427</v>
      </c>
      <c r="C38" s="24">
        <v>44314</v>
      </c>
      <c r="D38" s="3" t="s">
        <v>753</v>
      </c>
      <c r="E38" s="3">
        <v>430000008</v>
      </c>
      <c r="F38" s="3" t="s">
        <v>653</v>
      </c>
      <c r="G38" s="15">
        <v>3357.7</v>
      </c>
      <c r="H38" s="3"/>
      <c r="I38" s="3"/>
      <c r="J38" s="3"/>
      <c r="K38" s="3"/>
    </row>
    <row r="39" spans="2:11" s="9" customFormat="1" outlineLevel="1" x14ac:dyDescent="0.2">
      <c r="B39" s="19" t="s">
        <v>427</v>
      </c>
      <c r="C39" s="24">
        <v>44347</v>
      </c>
      <c r="D39" s="3" t="s">
        <v>874</v>
      </c>
      <c r="E39" s="3">
        <v>430000008</v>
      </c>
      <c r="F39" s="3" t="s">
        <v>653</v>
      </c>
      <c r="G39" s="15">
        <v>7101.65</v>
      </c>
      <c r="H39" s="3"/>
      <c r="I39" s="3"/>
      <c r="J39" s="3"/>
      <c r="K39" s="3"/>
    </row>
    <row r="40" spans="2:11" s="9" customFormat="1" outlineLevel="1" x14ac:dyDescent="0.2">
      <c r="B40" s="19" t="s">
        <v>427</v>
      </c>
      <c r="C40" s="24">
        <v>44379</v>
      </c>
      <c r="D40" s="3" t="s">
        <v>1008</v>
      </c>
      <c r="E40" s="3">
        <v>430000008</v>
      </c>
      <c r="F40" s="3" t="s">
        <v>653</v>
      </c>
      <c r="G40" s="15">
        <v>1252.4000000000001</v>
      </c>
      <c r="H40" s="3"/>
      <c r="I40" s="3"/>
      <c r="J40" s="3"/>
      <c r="K40" s="3"/>
    </row>
    <row r="41" spans="2:11" s="9" customFormat="1" outlineLevel="1" x14ac:dyDescent="0.2">
      <c r="B41" s="19" t="s">
        <v>427</v>
      </c>
      <c r="C41" s="24">
        <v>44379</v>
      </c>
      <c r="D41" s="3" t="s">
        <v>1273</v>
      </c>
      <c r="E41" s="3">
        <v>430000008</v>
      </c>
      <c r="F41" s="3" t="s">
        <v>653</v>
      </c>
      <c r="G41" s="15">
        <v>3435.5</v>
      </c>
      <c r="H41" s="3"/>
      <c r="I41" s="3"/>
      <c r="J41" s="3"/>
      <c r="K41" s="3"/>
    </row>
    <row r="42" spans="2:11" s="9" customFormat="1" outlineLevel="1" x14ac:dyDescent="0.2">
      <c r="B42" s="19" t="s">
        <v>427</v>
      </c>
      <c r="C42" s="24">
        <v>44448</v>
      </c>
      <c r="D42" s="3" t="s">
        <v>1274</v>
      </c>
      <c r="E42" s="3">
        <v>430000008</v>
      </c>
      <c r="F42" s="3" t="s">
        <v>653</v>
      </c>
      <c r="G42" s="15">
        <v>234</v>
      </c>
      <c r="H42" s="3"/>
      <c r="I42" s="3"/>
      <c r="J42" s="3"/>
      <c r="K42" s="3"/>
    </row>
    <row r="43" spans="2:11" s="9" customFormat="1" outlineLevel="1" x14ac:dyDescent="0.2">
      <c r="B43" s="19" t="s">
        <v>427</v>
      </c>
      <c r="C43" s="24">
        <v>44470</v>
      </c>
      <c r="D43" s="3" t="s">
        <v>1631</v>
      </c>
      <c r="E43" s="3">
        <v>430000008</v>
      </c>
      <c r="F43" s="3" t="s">
        <v>653</v>
      </c>
      <c r="G43" s="15">
        <v>468</v>
      </c>
      <c r="H43" s="3"/>
      <c r="I43" s="3"/>
      <c r="J43" s="3"/>
      <c r="K43" s="3"/>
    </row>
    <row r="44" spans="2:11" s="9" customFormat="1" outlineLevel="1" x14ac:dyDescent="0.2">
      <c r="B44" s="19" t="s">
        <v>427</v>
      </c>
      <c r="C44" s="24">
        <v>44508</v>
      </c>
      <c r="D44" s="3" t="s">
        <v>1632</v>
      </c>
      <c r="E44" s="3">
        <v>430000008</v>
      </c>
      <c r="F44" s="3" t="s">
        <v>653</v>
      </c>
      <c r="G44" s="15">
        <v>177.51</v>
      </c>
      <c r="H44" s="3"/>
      <c r="I44" s="3"/>
      <c r="J44" s="3"/>
      <c r="K44" s="3"/>
    </row>
    <row r="45" spans="2:11" s="9" customFormat="1" outlineLevel="1" x14ac:dyDescent="0.2">
      <c r="B45" s="19" t="s">
        <v>427</v>
      </c>
      <c r="C45" s="24">
        <v>44545</v>
      </c>
      <c r="D45" s="3" t="s">
        <v>1740</v>
      </c>
      <c r="E45" s="3">
        <v>430000008</v>
      </c>
      <c r="F45" s="3" t="s">
        <v>653</v>
      </c>
      <c r="G45" s="15">
        <v>486</v>
      </c>
      <c r="H45" s="3"/>
      <c r="I45" s="3"/>
      <c r="J45" s="3"/>
      <c r="K45" s="3"/>
    </row>
    <row r="46" spans="2:11" s="9" customFormat="1" outlineLevel="1" x14ac:dyDescent="0.2">
      <c r="B46" s="19"/>
      <c r="C46" s="24"/>
      <c r="D46" s="3"/>
      <c r="E46" s="3"/>
      <c r="F46" s="3"/>
      <c r="G46" s="15"/>
      <c r="H46" s="3"/>
      <c r="I46" s="3"/>
      <c r="J46" s="3"/>
      <c r="K46" s="3"/>
    </row>
    <row r="47" spans="2:11" s="9" customFormat="1" outlineLevel="1" x14ac:dyDescent="0.2">
      <c r="B47" s="3"/>
      <c r="C47" s="14"/>
      <c r="D47" s="3"/>
      <c r="E47" s="3"/>
      <c r="F47" s="3"/>
      <c r="G47" s="15"/>
      <c r="H47" s="3"/>
      <c r="I47" s="3"/>
      <c r="J47" s="3"/>
      <c r="K47" s="3"/>
    </row>
    <row r="48" spans="2:11" s="9" customFormat="1" ht="12.75" thickBot="1" x14ac:dyDescent="0.25">
      <c r="B48" s="3"/>
      <c r="C48" s="16"/>
      <c r="D48" s="16"/>
      <c r="E48" s="16"/>
      <c r="F48" s="16"/>
      <c r="G48" s="17">
        <f>SUM(G37:G47)</f>
        <v>18184.16</v>
      </c>
      <c r="H48" s="3"/>
      <c r="I48" s="3"/>
      <c r="J48" s="3"/>
      <c r="K48" s="3"/>
    </row>
    <row r="49" spans="2:8" ht="12.75" thickTop="1" x14ac:dyDescent="0.2"/>
    <row r="51" spans="2:8" x14ac:dyDescent="0.2">
      <c r="C51" s="8" t="s">
        <v>13</v>
      </c>
    </row>
    <row r="52" spans="2:8" x14ac:dyDescent="0.2">
      <c r="C52" s="18"/>
    </row>
    <row r="53" spans="2:8" x14ac:dyDescent="0.2">
      <c r="B53" s="12" t="s">
        <v>1035</v>
      </c>
      <c r="C53" s="23" t="s">
        <v>9</v>
      </c>
      <c r="D53" s="23" t="s">
        <v>14</v>
      </c>
      <c r="E53" s="23" t="s">
        <v>15</v>
      </c>
      <c r="F53" s="23" t="s">
        <v>16</v>
      </c>
      <c r="G53" s="23" t="s">
        <v>17</v>
      </c>
    </row>
    <row r="54" spans="2:8" ht="15" outlineLevel="1" x14ac:dyDescent="0.2">
      <c r="C54" s="32"/>
      <c r="D54" s="33"/>
      <c r="E54" s="34"/>
      <c r="F54" s="34"/>
      <c r="G54" s="35"/>
      <c r="H54" s="36"/>
    </row>
    <row r="55" spans="2:8" outlineLevel="1" x14ac:dyDescent="0.2">
      <c r="C55" s="14"/>
      <c r="G55" s="15"/>
    </row>
    <row r="56" spans="2:8" ht="12.75" thickBot="1" x14ac:dyDescent="0.25">
      <c r="C56" s="16"/>
      <c r="D56" s="16"/>
      <c r="E56" s="16"/>
      <c r="F56" s="16"/>
      <c r="G56" s="17">
        <f>+SUM(G54:G55)</f>
        <v>0</v>
      </c>
    </row>
    <row r="57" spans="2:8" ht="12.75" thickTop="1" x14ac:dyDescent="0.2"/>
    <row r="59" spans="2:8" x14ac:dyDescent="0.2">
      <c r="C59" s="8" t="s">
        <v>24</v>
      </c>
    </row>
    <row r="61" spans="2:8" x14ac:dyDescent="0.2">
      <c r="B61" s="12" t="s">
        <v>1035</v>
      </c>
      <c r="C61" s="12" t="s">
        <v>25</v>
      </c>
      <c r="D61" s="12" t="s">
        <v>26</v>
      </c>
      <c r="E61" s="12" t="s">
        <v>27</v>
      </c>
      <c r="F61" s="12" t="s">
        <v>637</v>
      </c>
      <c r="G61" s="13" t="s">
        <v>29</v>
      </c>
    </row>
    <row r="62" spans="2:8" outlineLevel="1" x14ac:dyDescent="0.2">
      <c r="B62" s="19" t="s">
        <v>427</v>
      </c>
      <c r="C62" s="3" t="s">
        <v>850</v>
      </c>
      <c r="D62" s="3" t="s">
        <v>54</v>
      </c>
      <c r="E62" s="14">
        <v>44326</v>
      </c>
      <c r="F62" s="3">
        <v>6</v>
      </c>
      <c r="G62" s="3">
        <v>33.299999999999997</v>
      </c>
    </row>
    <row r="63" spans="2:8" outlineLevel="1" x14ac:dyDescent="0.2">
      <c r="B63" s="19" t="s">
        <v>427</v>
      </c>
      <c r="C63" s="3" t="s">
        <v>850</v>
      </c>
      <c r="D63" s="3" t="s">
        <v>54</v>
      </c>
      <c r="E63" s="14">
        <v>44327</v>
      </c>
      <c r="F63" s="3">
        <v>6</v>
      </c>
      <c r="G63" s="3">
        <v>33.299999999999997</v>
      </c>
    </row>
    <row r="64" spans="2:8" outlineLevel="1" x14ac:dyDescent="0.2">
      <c r="B64" s="19" t="s">
        <v>427</v>
      </c>
      <c r="C64" s="3" t="s">
        <v>850</v>
      </c>
      <c r="D64" s="3" t="s">
        <v>54</v>
      </c>
      <c r="E64" s="14">
        <v>44327</v>
      </c>
      <c r="F64" s="3">
        <v>4</v>
      </c>
      <c r="G64" s="3">
        <v>22.2</v>
      </c>
    </row>
    <row r="65" spans="2:7" outlineLevel="1" x14ac:dyDescent="0.2">
      <c r="B65" s="19" t="s">
        <v>427</v>
      </c>
      <c r="C65" s="3" t="s">
        <v>850</v>
      </c>
      <c r="D65" s="3" t="s">
        <v>54</v>
      </c>
      <c r="E65" s="14">
        <v>44328</v>
      </c>
      <c r="F65" s="3">
        <v>7</v>
      </c>
      <c r="G65" s="3">
        <v>38.85</v>
      </c>
    </row>
    <row r="66" spans="2:7" outlineLevel="1" x14ac:dyDescent="0.2">
      <c r="B66" s="19" t="s">
        <v>429</v>
      </c>
      <c r="C66" s="3" t="s">
        <v>118</v>
      </c>
      <c r="D66" s="3" t="s">
        <v>54</v>
      </c>
      <c r="E66" s="14">
        <v>44272</v>
      </c>
      <c r="F66" s="3">
        <v>6</v>
      </c>
      <c r="G66" s="19">
        <v>39.96</v>
      </c>
    </row>
    <row r="67" spans="2:7" outlineLevel="1" x14ac:dyDescent="0.2">
      <c r="B67" s="19" t="s">
        <v>429</v>
      </c>
      <c r="C67" s="3" t="s">
        <v>118</v>
      </c>
      <c r="D67" s="3" t="s">
        <v>54</v>
      </c>
      <c r="E67" s="14">
        <v>44272</v>
      </c>
      <c r="F67" s="3">
        <v>3</v>
      </c>
      <c r="G67" s="19">
        <v>19.98</v>
      </c>
    </row>
    <row r="68" spans="2:7" outlineLevel="1" x14ac:dyDescent="0.2">
      <c r="B68" s="19" t="s">
        <v>429</v>
      </c>
      <c r="C68" s="3" t="s">
        <v>118</v>
      </c>
      <c r="D68" s="3" t="s">
        <v>54</v>
      </c>
      <c r="E68" s="14">
        <v>44273</v>
      </c>
      <c r="F68" s="3">
        <v>4</v>
      </c>
      <c r="G68" s="19">
        <v>26.64</v>
      </c>
    </row>
    <row r="69" spans="2:7" outlineLevel="1" x14ac:dyDescent="0.2">
      <c r="B69" s="19" t="s">
        <v>429</v>
      </c>
      <c r="C69" s="3" t="s">
        <v>118</v>
      </c>
      <c r="D69" s="3" t="s">
        <v>54</v>
      </c>
      <c r="E69" s="14">
        <v>44277</v>
      </c>
      <c r="F69" s="3">
        <v>6</v>
      </c>
      <c r="G69" s="19">
        <v>39.96</v>
      </c>
    </row>
    <row r="70" spans="2:7" outlineLevel="1" x14ac:dyDescent="0.2">
      <c r="B70" s="19" t="s">
        <v>429</v>
      </c>
      <c r="C70" s="3" t="s">
        <v>118</v>
      </c>
      <c r="D70" s="3" t="s">
        <v>54</v>
      </c>
      <c r="E70" s="14">
        <v>44277</v>
      </c>
      <c r="F70" s="3">
        <v>3</v>
      </c>
      <c r="G70" s="19">
        <v>19.98</v>
      </c>
    </row>
    <row r="71" spans="2:7" outlineLevel="1" x14ac:dyDescent="0.2">
      <c r="B71" s="19" t="s">
        <v>429</v>
      </c>
      <c r="C71" s="3" t="s">
        <v>118</v>
      </c>
      <c r="D71" s="3" t="s">
        <v>54</v>
      </c>
      <c r="E71" s="14">
        <v>44278</v>
      </c>
      <c r="F71" s="3">
        <v>6</v>
      </c>
      <c r="G71" s="19">
        <v>39.96</v>
      </c>
    </row>
    <row r="72" spans="2:7" outlineLevel="1" x14ac:dyDescent="0.2">
      <c r="B72" s="19" t="s">
        <v>429</v>
      </c>
      <c r="C72" s="3" t="s">
        <v>118</v>
      </c>
      <c r="D72" s="3" t="s">
        <v>54</v>
      </c>
      <c r="E72" s="14">
        <v>44278</v>
      </c>
      <c r="F72" s="3">
        <v>3</v>
      </c>
      <c r="G72" s="19">
        <v>19.98</v>
      </c>
    </row>
    <row r="73" spans="2:7" outlineLevel="1" x14ac:dyDescent="0.2">
      <c r="B73" s="19" t="s">
        <v>429</v>
      </c>
      <c r="C73" s="3" t="s">
        <v>118</v>
      </c>
      <c r="D73" s="3" t="s">
        <v>54</v>
      </c>
      <c r="E73" s="14">
        <v>44279</v>
      </c>
      <c r="F73" s="3">
        <v>6</v>
      </c>
      <c r="G73" s="19">
        <v>39.96</v>
      </c>
    </row>
    <row r="74" spans="2:7" outlineLevel="1" x14ac:dyDescent="0.2">
      <c r="B74" s="19" t="s">
        <v>429</v>
      </c>
      <c r="C74" s="3" t="s">
        <v>118</v>
      </c>
      <c r="D74" s="3" t="s">
        <v>54</v>
      </c>
      <c r="E74" s="14">
        <v>44279</v>
      </c>
      <c r="F74" s="3">
        <v>3</v>
      </c>
      <c r="G74" s="19">
        <v>19.98</v>
      </c>
    </row>
    <row r="75" spans="2:7" outlineLevel="1" x14ac:dyDescent="0.2">
      <c r="B75" s="19" t="s">
        <v>429</v>
      </c>
      <c r="C75" s="3" t="s">
        <v>118</v>
      </c>
      <c r="D75" s="3" t="s">
        <v>54</v>
      </c>
      <c r="E75" s="14">
        <v>44280</v>
      </c>
      <c r="F75" s="3">
        <v>3</v>
      </c>
      <c r="G75" s="19">
        <v>19.98</v>
      </c>
    </row>
    <row r="76" spans="2:7" outlineLevel="1" x14ac:dyDescent="0.2">
      <c r="B76" s="19" t="s">
        <v>429</v>
      </c>
      <c r="C76" s="3" t="s">
        <v>118</v>
      </c>
      <c r="D76" s="3" t="s">
        <v>54</v>
      </c>
      <c r="E76" s="14">
        <v>44281</v>
      </c>
      <c r="F76" s="3">
        <v>6</v>
      </c>
      <c r="G76" s="19">
        <v>39.96</v>
      </c>
    </row>
    <row r="77" spans="2:7" outlineLevel="1" x14ac:dyDescent="0.2">
      <c r="B77" s="19" t="s">
        <v>429</v>
      </c>
      <c r="C77" s="3" t="s">
        <v>118</v>
      </c>
      <c r="D77" s="3" t="s">
        <v>54</v>
      </c>
      <c r="E77" s="14">
        <v>44281</v>
      </c>
      <c r="F77" s="3">
        <v>3</v>
      </c>
      <c r="G77" s="19">
        <v>19.98</v>
      </c>
    </row>
    <row r="78" spans="2:7" outlineLevel="1" x14ac:dyDescent="0.2">
      <c r="B78" s="19" t="s">
        <v>429</v>
      </c>
      <c r="C78" s="3" t="s">
        <v>118</v>
      </c>
      <c r="D78" s="3" t="s">
        <v>54</v>
      </c>
      <c r="E78" s="14">
        <v>44282</v>
      </c>
      <c r="F78" s="3">
        <v>9</v>
      </c>
      <c r="G78" s="19">
        <v>59.94</v>
      </c>
    </row>
    <row r="79" spans="2:7" outlineLevel="1" x14ac:dyDescent="0.2">
      <c r="B79" s="19" t="s">
        <v>429</v>
      </c>
      <c r="C79" s="3" t="s">
        <v>118</v>
      </c>
      <c r="D79" s="3" t="s">
        <v>54</v>
      </c>
      <c r="E79" s="14">
        <v>44283</v>
      </c>
      <c r="F79" s="3">
        <v>11</v>
      </c>
      <c r="G79" s="19">
        <v>73.260000000000005</v>
      </c>
    </row>
    <row r="80" spans="2:7" outlineLevel="1" x14ac:dyDescent="0.2">
      <c r="B80" s="19" t="s">
        <v>429</v>
      </c>
      <c r="C80" s="3" t="s">
        <v>118</v>
      </c>
      <c r="D80" s="3" t="s">
        <v>54</v>
      </c>
      <c r="E80" s="14">
        <v>44285</v>
      </c>
      <c r="F80" s="3">
        <v>4</v>
      </c>
      <c r="G80" s="19">
        <v>26.64</v>
      </c>
    </row>
    <row r="81" spans="2:7" outlineLevel="1" x14ac:dyDescent="0.2">
      <c r="B81" s="19" t="s">
        <v>429</v>
      </c>
      <c r="C81" s="3" t="s">
        <v>118</v>
      </c>
      <c r="D81" s="3" t="s">
        <v>54</v>
      </c>
      <c r="E81" s="14">
        <v>44286</v>
      </c>
      <c r="F81" s="3">
        <v>6</v>
      </c>
      <c r="G81" s="19">
        <v>39.96</v>
      </c>
    </row>
    <row r="82" spans="2:7" outlineLevel="1" x14ac:dyDescent="0.2">
      <c r="B82" s="19" t="s">
        <v>429</v>
      </c>
      <c r="C82" s="3" t="s">
        <v>118</v>
      </c>
      <c r="D82" s="3" t="s">
        <v>54</v>
      </c>
      <c r="E82" s="14">
        <v>44286</v>
      </c>
      <c r="F82" s="3">
        <v>3</v>
      </c>
      <c r="G82" s="19">
        <v>19.98</v>
      </c>
    </row>
    <row r="83" spans="2:7" outlineLevel="1" x14ac:dyDescent="0.2">
      <c r="B83" s="19" t="s">
        <v>429</v>
      </c>
      <c r="C83" s="3" t="s">
        <v>118</v>
      </c>
      <c r="D83" s="3" t="s">
        <v>54</v>
      </c>
      <c r="E83" s="14">
        <v>44287</v>
      </c>
      <c r="F83" s="3">
        <v>6</v>
      </c>
      <c r="G83" s="3">
        <v>39.96</v>
      </c>
    </row>
    <row r="84" spans="2:7" outlineLevel="1" x14ac:dyDescent="0.2">
      <c r="B84" s="19" t="s">
        <v>429</v>
      </c>
      <c r="C84" s="3" t="s">
        <v>118</v>
      </c>
      <c r="D84" s="3" t="s">
        <v>54</v>
      </c>
      <c r="E84" s="14">
        <v>44287</v>
      </c>
      <c r="F84" s="3">
        <v>3</v>
      </c>
      <c r="G84" s="3">
        <v>19.98</v>
      </c>
    </row>
    <row r="85" spans="2:7" outlineLevel="1" x14ac:dyDescent="0.2">
      <c r="B85" s="19" t="s">
        <v>429</v>
      </c>
      <c r="C85" s="3" t="s">
        <v>118</v>
      </c>
      <c r="D85" s="3" t="s">
        <v>54</v>
      </c>
      <c r="E85" s="14">
        <v>44291</v>
      </c>
      <c r="F85" s="3">
        <v>6</v>
      </c>
      <c r="G85" s="3">
        <v>39.96</v>
      </c>
    </row>
    <row r="86" spans="2:7" outlineLevel="1" x14ac:dyDescent="0.2">
      <c r="B86" s="19" t="s">
        <v>429</v>
      </c>
      <c r="C86" s="3" t="s">
        <v>118</v>
      </c>
      <c r="D86" s="3" t="s">
        <v>54</v>
      </c>
      <c r="E86" s="14">
        <v>44291</v>
      </c>
      <c r="F86" s="3">
        <v>3</v>
      </c>
      <c r="G86" s="3">
        <v>19.98</v>
      </c>
    </row>
    <row r="87" spans="2:7" outlineLevel="1" x14ac:dyDescent="0.2">
      <c r="B87" s="19" t="s">
        <v>429</v>
      </c>
      <c r="C87" s="3" t="s">
        <v>118</v>
      </c>
      <c r="D87" s="3" t="s">
        <v>54</v>
      </c>
      <c r="E87" s="14">
        <v>44292</v>
      </c>
      <c r="F87" s="3">
        <v>6</v>
      </c>
      <c r="G87" s="3">
        <v>39.96</v>
      </c>
    </row>
    <row r="88" spans="2:7" outlineLevel="1" x14ac:dyDescent="0.2">
      <c r="B88" s="19" t="s">
        <v>429</v>
      </c>
      <c r="C88" s="3" t="s">
        <v>118</v>
      </c>
      <c r="D88" s="3" t="s">
        <v>54</v>
      </c>
      <c r="E88" s="14">
        <v>44292</v>
      </c>
      <c r="F88" s="3">
        <v>3</v>
      </c>
      <c r="G88" s="3">
        <v>19.98</v>
      </c>
    </row>
    <row r="89" spans="2:7" outlineLevel="1" x14ac:dyDescent="0.2">
      <c r="B89" s="19" t="s">
        <v>429</v>
      </c>
      <c r="C89" s="3" t="s">
        <v>118</v>
      </c>
      <c r="D89" s="3" t="s">
        <v>54</v>
      </c>
      <c r="E89" s="14">
        <v>44293</v>
      </c>
      <c r="F89" s="3">
        <v>3</v>
      </c>
      <c r="G89" s="3">
        <v>19.98</v>
      </c>
    </row>
    <row r="90" spans="2:7" outlineLevel="1" x14ac:dyDescent="0.2">
      <c r="B90" s="19" t="s">
        <v>429</v>
      </c>
      <c r="C90" s="3" t="s">
        <v>118</v>
      </c>
      <c r="D90" s="3" t="s">
        <v>54</v>
      </c>
      <c r="E90" s="14">
        <v>44302</v>
      </c>
      <c r="F90" s="3">
        <v>6</v>
      </c>
      <c r="G90" s="3">
        <v>39.96</v>
      </c>
    </row>
    <row r="91" spans="2:7" outlineLevel="1" x14ac:dyDescent="0.2">
      <c r="B91" s="19" t="s">
        <v>429</v>
      </c>
      <c r="C91" s="3" t="s">
        <v>118</v>
      </c>
      <c r="D91" s="3" t="s">
        <v>54</v>
      </c>
      <c r="E91" s="14">
        <v>44305</v>
      </c>
      <c r="F91" s="3">
        <v>6</v>
      </c>
      <c r="G91" s="3">
        <v>39.96</v>
      </c>
    </row>
    <row r="92" spans="2:7" outlineLevel="1" x14ac:dyDescent="0.2">
      <c r="B92" s="19" t="s">
        <v>429</v>
      </c>
      <c r="C92" s="3" t="s">
        <v>118</v>
      </c>
      <c r="D92" s="3" t="s">
        <v>54</v>
      </c>
      <c r="E92" s="14">
        <v>44305</v>
      </c>
      <c r="F92" s="3">
        <v>3</v>
      </c>
      <c r="G92" s="3">
        <v>19.98</v>
      </c>
    </row>
    <row r="93" spans="2:7" outlineLevel="1" x14ac:dyDescent="0.2">
      <c r="B93" s="19" t="s">
        <v>429</v>
      </c>
      <c r="C93" s="3" t="s">
        <v>118</v>
      </c>
      <c r="D93" s="3" t="s">
        <v>54</v>
      </c>
      <c r="E93" s="14">
        <v>44306</v>
      </c>
      <c r="F93" s="3">
        <v>6</v>
      </c>
      <c r="G93" s="3">
        <v>39.96</v>
      </c>
    </row>
    <row r="94" spans="2:7" outlineLevel="1" x14ac:dyDescent="0.2">
      <c r="B94" s="19" t="s">
        <v>429</v>
      </c>
      <c r="C94" s="3" t="s">
        <v>118</v>
      </c>
      <c r="D94" s="3" t="s">
        <v>54</v>
      </c>
      <c r="E94" s="14">
        <v>44306</v>
      </c>
      <c r="F94" s="3">
        <v>3</v>
      </c>
      <c r="G94" s="3">
        <v>19.98</v>
      </c>
    </row>
    <row r="95" spans="2:7" outlineLevel="1" x14ac:dyDescent="0.2">
      <c r="B95" s="19" t="s">
        <v>429</v>
      </c>
      <c r="C95" s="3" t="s">
        <v>118</v>
      </c>
      <c r="D95" s="3" t="s">
        <v>54</v>
      </c>
      <c r="E95" s="14">
        <v>44307</v>
      </c>
      <c r="F95" s="3">
        <v>6</v>
      </c>
      <c r="G95" s="3">
        <v>39.96</v>
      </c>
    </row>
    <row r="96" spans="2:7" outlineLevel="1" x14ac:dyDescent="0.2">
      <c r="B96" s="19" t="s">
        <v>429</v>
      </c>
      <c r="C96" s="3" t="s">
        <v>118</v>
      </c>
      <c r="D96" s="3" t="s">
        <v>54</v>
      </c>
      <c r="E96" s="14">
        <v>44307</v>
      </c>
      <c r="F96" s="3">
        <v>3</v>
      </c>
      <c r="G96" s="3">
        <v>19.98</v>
      </c>
    </row>
    <row r="97" spans="2:7" outlineLevel="1" x14ac:dyDescent="0.2">
      <c r="B97" s="19" t="s">
        <v>429</v>
      </c>
      <c r="C97" s="3" t="s">
        <v>118</v>
      </c>
      <c r="D97" s="3" t="s">
        <v>54</v>
      </c>
      <c r="E97" s="14">
        <v>44308</v>
      </c>
      <c r="F97" s="3">
        <v>6</v>
      </c>
      <c r="G97" s="3">
        <v>39.96</v>
      </c>
    </row>
    <row r="98" spans="2:7" outlineLevel="1" x14ac:dyDescent="0.2">
      <c r="B98" s="19" t="s">
        <v>429</v>
      </c>
      <c r="C98" s="3" t="s">
        <v>118</v>
      </c>
      <c r="D98" s="3" t="s">
        <v>54</v>
      </c>
      <c r="E98" s="14">
        <v>44312</v>
      </c>
      <c r="F98" s="3">
        <v>6</v>
      </c>
      <c r="G98" s="3">
        <v>39.96</v>
      </c>
    </row>
    <row r="99" spans="2:7" outlineLevel="1" x14ac:dyDescent="0.2">
      <c r="B99" s="19" t="s">
        <v>429</v>
      </c>
      <c r="C99" s="3" t="s">
        <v>118</v>
      </c>
      <c r="D99" s="3" t="s">
        <v>54</v>
      </c>
      <c r="E99" s="14">
        <v>44313</v>
      </c>
      <c r="F99" s="3">
        <v>7</v>
      </c>
      <c r="G99" s="3">
        <v>46.62</v>
      </c>
    </row>
    <row r="100" spans="2:7" outlineLevel="1" x14ac:dyDescent="0.2">
      <c r="B100" s="19" t="s">
        <v>429</v>
      </c>
      <c r="C100" s="3" t="s">
        <v>118</v>
      </c>
      <c r="D100" s="3" t="s">
        <v>54</v>
      </c>
      <c r="E100" s="14">
        <v>44314</v>
      </c>
      <c r="F100" s="3">
        <v>6</v>
      </c>
      <c r="G100" s="3">
        <v>39.96</v>
      </c>
    </row>
    <row r="101" spans="2:7" outlineLevel="1" x14ac:dyDescent="0.2">
      <c r="B101" s="19" t="s">
        <v>429</v>
      </c>
      <c r="C101" s="3" t="s">
        <v>118</v>
      </c>
      <c r="D101" s="3" t="s">
        <v>54</v>
      </c>
      <c r="E101" s="14">
        <v>44314</v>
      </c>
      <c r="F101" s="3">
        <v>3</v>
      </c>
      <c r="G101" s="3">
        <v>19.98</v>
      </c>
    </row>
    <row r="102" spans="2:7" outlineLevel="1" x14ac:dyDescent="0.2">
      <c r="B102" s="19" t="s">
        <v>429</v>
      </c>
      <c r="C102" s="3" t="s">
        <v>118</v>
      </c>
      <c r="D102" s="3" t="s">
        <v>54</v>
      </c>
      <c r="E102" s="14">
        <v>44315</v>
      </c>
      <c r="F102" s="3">
        <v>6</v>
      </c>
      <c r="G102" s="3">
        <v>39.96</v>
      </c>
    </row>
    <row r="103" spans="2:7" outlineLevel="1" x14ac:dyDescent="0.2">
      <c r="B103" s="19" t="s">
        <v>429</v>
      </c>
      <c r="C103" s="3" t="s">
        <v>118</v>
      </c>
      <c r="D103" s="3" t="s">
        <v>54</v>
      </c>
      <c r="E103" s="14">
        <v>44315</v>
      </c>
      <c r="F103" s="3">
        <v>3</v>
      </c>
      <c r="G103" s="3">
        <v>19.98</v>
      </c>
    </row>
    <row r="104" spans="2:7" outlineLevel="1" x14ac:dyDescent="0.2">
      <c r="B104" s="19" t="s">
        <v>429</v>
      </c>
      <c r="C104" s="3" t="s">
        <v>118</v>
      </c>
      <c r="D104" s="3" t="s">
        <v>54</v>
      </c>
      <c r="E104" s="14">
        <v>44316</v>
      </c>
      <c r="F104" s="3">
        <v>6</v>
      </c>
      <c r="G104" s="3">
        <v>39.96</v>
      </c>
    </row>
    <row r="105" spans="2:7" outlineLevel="1" x14ac:dyDescent="0.2">
      <c r="B105" s="19" t="s">
        <v>429</v>
      </c>
      <c r="C105" s="3" t="s">
        <v>118</v>
      </c>
      <c r="D105" s="3" t="s">
        <v>54</v>
      </c>
      <c r="E105" s="14">
        <v>44316</v>
      </c>
      <c r="F105" s="3">
        <v>3</v>
      </c>
      <c r="G105" s="3">
        <v>19.98</v>
      </c>
    </row>
    <row r="106" spans="2:7" outlineLevel="1" x14ac:dyDescent="0.2">
      <c r="B106" s="19" t="s">
        <v>429</v>
      </c>
      <c r="C106" s="3" t="s">
        <v>118</v>
      </c>
      <c r="D106" s="3" t="s">
        <v>54</v>
      </c>
      <c r="E106" s="14">
        <v>44317</v>
      </c>
      <c r="F106" s="3">
        <v>7</v>
      </c>
      <c r="G106" s="3">
        <v>46.62</v>
      </c>
    </row>
    <row r="107" spans="2:7" outlineLevel="1" x14ac:dyDescent="0.2">
      <c r="B107" s="19" t="s">
        <v>429</v>
      </c>
      <c r="C107" s="3" t="s">
        <v>118</v>
      </c>
      <c r="D107" s="3" t="s">
        <v>54</v>
      </c>
      <c r="E107" s="14">
        <v>44319</v>
      </c>
      <c r="F107" s="3">
        <v>6</v>
      </c>
      <c r="G107" s="3">
        <v>39.96</v>
      </c>
    </row>
    <row r="108" spans="2:7" outlineLevel="1" x14ac:dyDescent="0.2">
      <c r="B108" s="19" t="s">
        <v>429</v>
      </c>
      <c r="C108" s="3" t="s">
        <v>118</v>
      </c>
      <c r="D108" s="3" t="s">
        <v>54</v>
      </c>
      <c r="E108" s="14">
        <v>44319</v>
      </c>
      <c r="F108" s="3">
        <v>2</v>
      </c>
      <c r="G108" s="3">
        <v>13.32</v>
      </c>
    </row>
    <row r="109" spans="2:7" outlineLevel="1" x14ac:dyDescent="0.2">
      <c r="B109" s="19" t="s">
        <v>429</v>
      </c>
      <c r="C109" s="3" t="s">
        <v>118</v>
      </c>
      <c r="D109" s="3" t="s">
        <v>54</v>
      </c>
      <c r="E109" s="14">
        <v>44320</v>
      </c>
      <c r="F109" s="3">
        <v>5</v>
      </c>
      <c r="G109" s="3">
        <v>33.299999999999997</v>
      </c>
    </row>
    <row r="110" spans="2:7" outlineLevel="1" x14ac:dyDescent="0.2">
      <c r="B110" s="19" t="s">
        <v>429</v>
      </c>
      <c r="C110" s="3" t="s">
        <v>118</v>
      </c>
      <c r="D110" s="3" t="s">
        <v>54</v>
      </c>
      <c r="E110" s="14">
        <v>44321</v>
      </c>
      <c r="F110" s="3">
        <v>6</v>
      </c>
      <c r="G110" s="3">
        <v>39.96</v>
      </c>
    </row>
    <row r="111" spans="2:7" outlineLevel="1" x14ac:dyDescent="0.2">
      <c r="B111" s="19" t="s">
        <v>429</v>
      </c>
      <c r="C111" s="3" t="s">
        <v>118</v>
      </c>
      <c r="D111" s="3" t="s">
        <v>54</v>
      </c>
      <c r="E111" s="14">
        <v>44322</v>
      </c>
      <c r="F111" s="3">
        <v>5</v>
      </c>
      <c r="G111" s="3">
        <v>33.299999999999997</v>
      </c>
    </row>
    <row r="112" spans="2:7" outlineLevel="1" x14ac:dyDescent="0.2">
      <c r="B112" s="19" t="s">
        <v>429</v>
      </c>
      <c r="C112" s="3" t="s">
        <v>118</v>
      </c>
      <c r="D112" s="3" t="s">
        <v>54</v>
      </c>
      <c r="E112" s="14">
        <v>44323</v>
      </c>
      <c r="F112" s="3">
        <v>5</v>
      </c>
      <c r="G112" s="3">
        <v>33.299999999999997</v>
      </c>
    </row>
    <row r="113" spans="2:7" outlineLevel="1" x14ac:dyDescent="0.2">
      <c r="B113" s="19" t="s">
        <v>429</v>
      </c>
      <c r="C113" s="3" t="s">
        <v>118</v>
      </c>
      <c r="D113" s="3" t="s">
        <v>54</v>
      </c>
      <c r="E113" s="14">
        <v>44324</v>
      </c>
      <c r="F113" s="3">
        <v>11</v>
      </c>
      <c r="G113" s="3">
        <v>73.260000000000005</v>
      </c>
    </row>
    <row r="114" spans="2:7" outlineLevel="1" x14ac:dyDescent="0.2">
      <c r="B114" s="19" t="s">
        <v>429</v>
      </c>
      <c r="C114" s="3" t="s">
        <v>118</v>
      </c>
      <c r="D114" s="3" t="s">
        <v>54</v>
      </c>
      <c r="E114" s="14">
        <v>44325</v>
      </c>
      <c r="F114" s="3">
        <v>9</v>
      </c>
      <c r="G114" s="3">
        <v>59.94</v>
      </c>
    </row>
    <row r="115" spans="2:7" outlineLevel="1" x14ac:dyDescent="0.2">
      <c r="B115" s="19" t="s">
        <v>429</v>
      </c>
      <c r="C115" s="3" t="s">
        <v>118</v>
      </c>
      <c r="D115" s="3" t="s">
        <v>54</v>
      </c>
      <c r="E115" s="14">
        <v>44326</v>
      </c>
      <c r="F115" s="3">
        <v>6</v>
      </c>
      <c r="G115" s="3">
        <v>39.96</v>
      </c>
    </row>
    <row r="116" spans="2:7" outlineLevel="1" x14ac:dyDescent="0.2">
      <c r="B116" s="19" t="s">
        <v>429</v>
      </c>
      <c r="C116" s="3" t="s">
        <v>118</v>
      </c>
      <c r="D116" s="3" t="s">
        <v>54</v>
      </c>
      <c r="E116" s="14">
        <v>44327</v>
      </c>
      <c r="F116" s="3">
        <v>6</v>
      </c>
      <c r="G116" s="3">
        <v>39.96</v>
      </c>
    </row>
    <row r="117" spans="2:7" outlineLevel="1" x14ac:dyDescent="0.2">
      <c r="B117" s="19" t="s">
        <v>429</v>
      </c>
      <c r="C117" s="3" t="s">
        <v>118</v>
      </c>
      <c r="D117" s="3" t="s">
        <v>54</v>
      </c>
      <c r="E117" s="14">
        <v>44327</v>
      </c>
      <c r="F117" s="3">
        <v>4</v>
      </c>
      <c r="G117" s="3">
        <v>26.64</v>
      </c>
    </row>
    <row r="118" spans="2:7" outlineLevel="1" x14ac:dyDescent="0.2">
      <c r="B118" s="19" t="s">
        <v>429</v>
      </c>
      <c r="C118" s="3" t="s">
        <v>118</v>
      </c>
      <c r="D118" s="3" t="s">
        <v>54</v>
      </c>
      <c r="E118" s="14">
        <v>44328</v>
      </c>
      <c r="F118" s="3">
        <v>6</v>
      </c>
      <c r="G118" s="3">
        <v>39.96</v>
      </c>
    </row>
    <row r="119" spans="2:7" outlineLevel="1" x14ac:dyDescent="0.2">
      <c r="B119" s="19" t="s">
        <v>429</v>
      </c>
      <c r="C119" s="3" t="s">
        <v>118</v>
      </c>
      <c r="D119" s="3" t="s">
        <v>54</v>
      </c>
      <c r="E119" s="14">
        <v>44328</v>
      </c>
      <c r="F119" s="3">
        <v>4</v>
      </c>
      <c r="G119" s="3">
        <v>26.64</v>
      </c>
    </row>
    <row r="120" spans="2:7" outlineLevel="1" x14ac:dyDescent="0.2">
      <c r="B120" s="19" t="s">
        <v>429</v>
      </c>
      <c r="C120" s="3" t="s">
        <v>118</v>
      </c>
      <c r="D120" s="3" t="s">
        <v>54</v>
      </c>
      <c r="E120" s="14">
        <v>44329</v>
      </c>
      <c r="F120" s="3">
        <v>6</v>
      </c>
      <c r="G120" s="3">
        <v>39.96</v>
      </c>
    </row>
    <row r="121" spans="2:7" outlineLevel="1" x14ac:dyDescent="0.2">
      <c r="B121" s="19" t="s">
        <v>429</v>
      </c>
      <c r="C121" s="3" t="s">
        <v>118</v>
      </c>
      <c r="D121" s="3" t="s">
        <v>54</v>
      </c>
      <c r="E121" s="14">
        <v>44329</v>
      </c>
      <c r="F121" s="3">
        <v>3</v>
      </c>
      <c r="G121" s="3">
        <v>19.98</v>
      </c>
    </row>
    <row r="122" spans="2:7" outlineLevel="1" x14ac:dyDescent="0.2">
      <c r="B122" s="19" t="s">
        <v>429</v>
      </c>
      <c r="C122" s="3" t="s">
        <v>118</v>
      </c>
      <c r="D122" s="3" t="s">
        <v>54</v>
      </c>
      <c r="E122" s="14">
        <v>44334</v>
      </c>
      <c r="F122" s="3">
        <v>6</v>
      </c>
      <c r="G122" s="3">
        <v>39.96</v>
      </c>
    </row>
    <row r="123" spans="2:7" outlineLevel="1" x14ac:dyDescent="0.2">
      <c r="B123" s="19" t="s">
        <v>429</v>
      </c>
      <c r="C123" s="3" t="s">
        <v>118</v>
      </c>
      <c r="D123" s="3" t="s">
        <v>54</v>
      </c>
      <c r="E123" s="14">
        <v>44334</v>
      </c>
      <c r="F123" s="3">
        <v>3</v>
      </c>
      <c r="G123" s="3">
        <v>19.98</v>
      </c>
    </row>
    <row r="124" spans="2:7" outlineLevel="1" x14ac:dyDescent="0.2">
      <c r="B124" s="19" t="s">
        <v>429</v>
      </c>
      <c r="C124" s="3" t="s">
        <v>118</v>
      </c>
      <c r="D124" s="3" t="s">
        <v>54</v>
      </c>
      <c r="E124" s="14">
        <v>44335</v>
      </c>
      <c r="F124" s="3">
        <v>6</v>
      </c>
      <c r="G124" s="3">
        <v>39.96</v>
      </c>
    </row>
    <row r="125" spans="2:7" outlineLevel="1" x14ac:dyDescent="0.2">
      <c r="B125" s="19" t="s">
        <v>429</v>
      </c>
      <c r="C125" s="3" t="s">
        <v>118</v>
      </c>
      <c r="D125" s="3" t="s">
        <v>54</v>
      </c>
      <c r="E125" s="14">
        <v>44335</v>
      </c>
      <c r="F125" s="3">
        <v>3</v>
      </c>
      <c r="G125" s="3">
        <v>19.98</v>
      </c>
    </row>
    <row r="126" spans="2:7" outlineLevel="1" x14ac:dyDescent="0.2">
      <c r="B126" s="19" t="s">
        <v>429</v>
      </c>
      <c r="C126" s="3" t="s">
        <v>118</v>
      </c>
      <c r="D126" s="3" t="s">
        <v>54</v>
      </c>
      <c r="E126" s="14">
        <v>44336</v>
      </c>
      <c r="F126" s="3">
        <v>6</v>
      </c>
      <c r="G126" s="3">
        <v>39.96</v>
      </c>
    </row>
    <row r="127" spans="2:7" outlineLevel="1" x14ac:dyDescent="0.2">
      <c r="B127" s="19" t="s">
        <v>429</v>
      </c>
      <c r="C127" s="3" t="s">
        <v>118</v>
      </c>
      <c r="D127" s="3" t="s">
        <v>54</v>
      </c>
      <c r="E127" s="14">
        <v>44336</v>
      </c>
      <c r="F127" s="3">
        <v>3</v>
      </c>
      <c r="G127" s="3">
        <v>19.98</v>
      </c>
    </row>
    <row r="128" spans="2:7" outlineLevel="1" x14ac:dyDescent="0.2">
      <c r="B128" s="19" t="s">
        <v>429</v>
      </c>
      <c r="C128" s="3" t="s">
        <v>118</v>
      </c>
      <c r="D128" s="3" t="s">
        <v>54</v>
      </c>
      <c r="E128" s="14">
        <v>44337</v>
      </c>
      <c r="F128" s="3">
        <v>6</v>
      </c>
      <c r="G128" s="3">
        <v>39.96</v>
      </c>
    </row>
    <row r="129" spans="2:7" outlineLevel="1" x14ac:dyDescent="0.2">
      <c r="B129" s="19" t="s">
        <v>429</v>
      </c>
      <c r="C129" s="3" t="s">
        <v>118</v>
      </c>
      <c r="D129" s="3" t="s">
        <v>54</v>
      </c>
      <c r="E129" s="14">
        <v>44337</v>
      </c>
      <c r="F129" s="3">
        <v>3</v>
      </c>
      <c r="G129" s="3">
        <v>19.98</v>
      </c>
    </row>
    <row r="130" spans="2:7" outlineLevel="1" x14ac:dyDescent="0.2">
      <c r="B130" s="19" t="s">
        <v>429</v>
      </c>
      <c r="C130" s="3" t="s">
        <v>118</v>
      </c>
      <c r="D130" s="3" t="s">
        <v>54</v>
      </c>
      <c r="E130" s="14">
        <v>44338</v>
      </c>
      <c r="F130" s="3">
        <v>7.5</v>
      </c>
      <c r="G130" s="3">
        <v>49.95</v>
      </c>
    </row>
    <row r="131" spans="2:7" outlineLevel="1" x14ac:dyDescent="0.2">
      <c r="B131" s="19" t="s">
        <v>429</v>
      </c>
      <c r="C131" s="3" t="s">
        <v>118</v>
      </c>
      <c r="D131" s="3" t="s">
        <v>54</v>
      </c>
      <c r="E131" s="14">
        <v>44340</v>
      </c>
      <c r="F131" s="3">
        <v>6</v>
      </c>
      <c r="G131" s="3">
        <v>39.96</v>
      </c>
    </row>
    <row r="132" spans="2:7" outlineLevel="1" x14ac:dyDescent="0.2">
      <c r="B132" s="19" t="s">
        <v>429</v>
      </c>
      <c r="C132" s="3" t="s">
        <v>118</v>
      </c>
      <c r="D132" s="3" t="s">
        <v>54</v>
      </c>
      <c r="E132" s="14">
        <v>44340</v>
      </c>
      <c r="F132" s="3">
        <v>3</v>
      </c>
      <c r="G132" s="3">
        <v>19.98</v>
      </c>
    </row>
    <row r="133" spans="2:7" outlineLevel="1" x14ac:dyDescent="0.2">
      <c r="B133" s="19" t="s">
        <v>429</v>
      </c>
      <c r="C133" s="3" t="s">
        <v>118</v>
      </c>
      <c r="D133" s="3" t="s">
        <v>54</v>
      </c>
      <c r="E133" s="14">
        <v>44341</v>
      </c>
      <c r="F133" s="3">
        <v>6</v>
      </c>
      <c r="G133" s="3">
        <v>39.96</v>
      </c>
    </row>
    <row r="134" spans="2:7" outlineLevel="1" x14ac:dyDescent="0.2">
      <c r="B134" s="19" t="s">
        <v>429</v>
      </c>
      <c r="C134" s="3" t="s">
        <v>118</v>
      </c>
      <c r="D134" s="3" t="s">
        <v>54</v>
      </c>
      <c r="E134" s="14">
        <v>44341</v>
      </c>
      <c r="F134" s="3">
        <v>3</v>
      </c>
      <c r="G134" s="3">
        <v>19.98</v>
      </c>
    </row>
    <row r="135" spans="2:7" outlineLevel="1" x14ac:dyDescent="0.2">
      <c r="B135" s="19" t="s">
        <v>429</v>
      </c>
      <c r="C135" s="3" t="s">
        <v>118</v>
      </c>
      <c r="D135" s="3" t="s">
        <v>54</v>
      </c>
      <c r="E135" s="14">
        <v>44342</v>
      </c>
      <c r="F135" s="3">
        <v>6</v>
      </c>
      <c r="G135" s="3">
        <v>39.96</v>
      </c>
    </row>
    <row r="136" spans="2:7" outlineLevel="1" x14ac:dyDescent="0.2">
      <c r="B136" s="19" t="s">
        <v>429</v>
      </c>
      <c r="C136" s="3" t="s">
        <v>118</v>
      </c>
      <c r="D136" s="3" t="s">
        <v>54</v>
      </c>
      <c r="E136" s="14">
        <v>44342</v>
      </c>
      <c r="F136" s="3">
        <v>3</v>
      </c>
      <c r="G136" s="3">
        <v>19.98</v>
      </c>
    </row>
    <row r="137" spans="2:7" outlineLevel="1" x14ac:dyDescent="0.2">
      <c r="B137" s="19" t="s">
        <v>429</v>
      </c>
      <c r="C137" s="3" t="s">
        <v>118</v>
      </c>
      <c r="D137" s="3" t="s">
        <v>54</v>
      </c>
      <c r="E137" s="14">
        <v>44343</v>
      </c>
      <c r="F137" s="3">
        <v>6</v>
      </c>
      <c r="G137" s="3">
        <v>39.96</v>
      </c>
    </row>
    <row r="138" spans="2:7" outlineLevel="1" x14ac:dyDescent="0.2">
      <c r="B138" s="19" t="s">
        <v>429</v>
      </c>
      <c r="C138" s="3" t="s">
        <v>118</v>
      </c>
      <c r="D138" s="3" t="s">
        <v>54</v>
      </c>
      <c r="E138" s="14">
        <v>44343</v>
      </c>
      <c r="F138" s="3">
        <v>3</v>
      </c>
      <c r="G138" s="3">
        <v>19.98</v>
      </c>
    </row>
    <row r="139" spans="2:7" outlineLevel="1" x14ac:dyDescent="0.2">
      <c r="B139" s="19" t="s">
        <v>429</v>
      </c>
      <c r="C139" s="3" t="s">
        <v>118</v>
      </c>
      <c r="D139" s="3" t="s">
        <v>54</v>
      </c>
      <c r="E139" s="14">
        <v>44345</v>
      </c>
      <c r="F139" s="3">
        <v>6</v>
      </c>
      <c r="G139" s="3">
        <v>39.96</v>
      </c>
    </row>
    <row r="140" spans="2:7" outlineLevel="1" x14ac:dyDescent="0.2">
      <c r="B140" s="19" t="s">
        <v>429</v>
      </c>
      <c r="C140" s="3" t="s">
        <v>118</v>
      </c>
      <c r="D140" s="3" t="s">
        <v>54</v>
      </c>
      <c r="E140" s="14">
        <v>44346</v>
      </c>
      <c r="F140" s="3">
        <v>6</v>
      </c>
      <c r="G140" s="3">
        <v>39.96</v>
      </c>
    </row>
    <row r="141" spans="2:7" outlineLevel="1" x14ac:dyDescent="0.2">
      <c r="B141" s="19" t="s">
        <v>429</v>
      </c>
      <c r="C141" s="3" t="s">
        <v>152</v>
      </c>
      <c r="D141" s="3" t="s">
        <v>54</v>
      </c>
      <c r="E141" s="14">
        <v>44272</v>
      </c>
      <c r="F141" s="3">
        <v>6</v>
      </c>
      <c r="G141" s="19">
        <v>33.299999999999997</v>
      </c>
    </row>
    <row r="142" spans="2:7" outlineLevel="1" x14ac:dyDescent="0.2">
      <c r="B142" s="19" t="s">
        <v>429</v>
      </c>
      <c r="C142" s="3" t="s">
        <v>152</v>
      </c>
      <c r="D142" s="3" t="s">
        <v>54</v>
      </c>
      <c r="E142" s="14">
        <v>44272</v>
      </c>
      <c r="F142" s="3">
        <v>3</v>
      </c>
      <c r="G142" s="19">
        <v>16.649999999999999</v>
      </c>
    </row>
    <row r="143" spans="2:7" outlineLevel="1" x14ac:dyDescent="0.2">
      <c r="B143" s="19" t="s">
        <v>429</v>
      </c>
      <c r="C143" s="3" t="s">
        <v>152</v>
      </c>
      <c r="D143" s="3" t="s">
        <v>54</v>
      </c>
      <c r="E143" s="14">
        <v>44273</v>
      </c>
      <c r="F143" s="3">
        <v>6</v>
      </c>
      <c r="G143" s="19">
        <v>33.299999999999997</v>
      </c>
    </row>
    <row r="144" spans="2:7" outlineLevel="1" x14ac:dyDescent="0.2">
      <c r="B144" s="19" t="s">
        <v>429</v>
      </c>
      <c r="C144" s="3" t="s">
        <v>152</v>
      </c>
      <c r="D144" s="3" t="s">
        <v>54</v>
      </c>
      <c r="E144" s="14">
        <v>44273</v>
      </c>
      <c r="F144" s="3">
        <v>3</v>
      </c>
      <c r="G144" s="19">
        <v>16.649999999999999</v>
      </c>
    </row>
    <row r="145" spans="2:7" outlineLevel="1" x14ac:dyDescent="0.2">
      <c r="B145" s="19" t="s">
        <v>427</v>
      </c>
      <c r="C145" s="3" t="s">
        <v>678</v>
      </c>
      <c r="D145" s="3" t="s">
        <v>54</v>
      </c>
      <c r="E145" s="14">
        <v>44350</v>
      </c>
      <c r="F145" s="3">
        <v>6</v>
      </c>
      <c r="G145" s="3">
        <v>33.299999999999997</v>
      </c>
    </row>
    <row r="146" spans="2:7" outlineLevel="1" x14ac:dyDescent="0.2">
      <c r="B146" s="19" t="s">
        <v>427</v>
      </c>
      <c r="C146" s="3" t="s">
        <v>678</v>
      </c>
      <c r="D146" s="3" t="s">
        <v>54</v>
      </c>
      <c r="E146" s="14">
        <v>44350</v>
      </c>
      <c r="F146" s="3">
        <v>3</v>
      </c>
      <c r="G146" s="3">
        <v>16.649999999999999</v>
      </c>
    </row>
    <row r="147" spans="2:7" outlineLevel="1" x14ac:dyDescent="0.2">
      <c r="B147" s="19" t="s">
        <v>427</v>
      </c>
      <c r="C147" s="3" t="s">
        <v>678</v>
      </c>
      <c r="D147" s="3" t="s">
        <v>54</v>
      </c>
      <c r="E147" s="14">
        <v>44351</v>
      </c>
      <c r="F147" s="3">
        <v>6</v>
      </c>
      <c r="G147" s="3">
        <v>33.299999999999997</v>
      </c>
    </row>
    <row r="148" spans="2:7" outlineLevel="1" x14ac:dyDescent="0.2">
      <c r="B148" s="19" t="s">
        <v>427</v>
      </c>
      <c r="C148" s="3" t="s">
        <v>147</v>
      </c>
      <c r="D148" s="3" t="s">
        <v>54</v>
      </c>
      <c r="E148" s="14">
        <v>44334</v>
      </c>
      <c r="F148" s="3">
        <v>6</v>
      </c>
      <c r="G148" s="3">
        <v>33.299999999999997</v>
      </c>
    </row>
    <row r="149" spans="2:7" outlineLevel="1" x14ac:dyDescent="0.2">
      <c r="B149" s="19" t="s">
        <v>427</v>
      </c>
      <c r="C149" s="3" t="s">
        <v>147</v>
      </c>
      <c r="D149" s="3" t="s">
        <v>54</v>
      </c>
      <c r="E149" s="14">
        <v>44334</v>
      </c>
      <c r="F149" s="3">
        <v>3</v>
      </c>
      <c r="G149" s="3">
        <v>16.649999999999999</v>
      </c>
    </row>
    <row r="150" spans="2:7" outlineLevel="1" x14ac:dyDescent="0.2">
      <c r="B150" s="19" t="s">
        <v>427</v>
      </c>
      <c r="C150" s="3" t="s">
        <v>147</v>
      </c>
      <c r="D150" s="3" t="s">
        <v>54</v>
      </c>
      <c r="E150" s="14">
        <v>44335</v>
      </c>
      <c r="F150" s="3">
        <v>6</v>
      </c>
      <c r="G150" s="3">
        <v>33.299999999999997</v>
      </c>
    </row>
    <row r="151" spans="2:7" outlineLevel="1" x14ac:dyDescent="0.2">
      <c r="B151" s="19" t="s">
        <v>427</v>
      </c>
      <c r="C151" s="3" t="s">
        <v>147</v>
      </c>
      <c r="D151" s="3" t="s">
        <v>54</v>
      </c>
      <c r="E151" s="14">
        <v>44335</v>
      </c>
      <c r="F151" s="3">
        <v>3</v>
      </c>
      <c r="G151" s="3">
        <v>16.649999999999999</v>
      </c>
    </row>
    <row r="152" spans="2:7" outlineLevel="1" x14ac:dyDescent="0.2">
      <c r="B152" s="19" t="s">
        <v>427</v>
      </c>
      <c r="C152" s="3" t="s">
        <v>147</v>
      </c>
      <c r="D152" s="3" t="s">
        <v>54</v>
      </c>
      <c r="E152" s="14">
        <v>44336</v>
      </c>
      <c r="F152" s="3">
        <v>6</v>
      </c>
      <c r="G152" s="3">
        <v>33.299999999999997</v>
      </c>
    </row>
    <row r="153" spans="2:7" outlineLevel="1" x14ac:dyDescent="0.2">
      <c r="B153" s="19" t="s">
        <v>427</v>
      </c>
      <c r="C153" s="3" t="s">
        <v>147</v>
      </c>
      <c r="D153" s="3" t="s">
        <v>54</v>
      </c>
      <c r="E153" s="14">
        <v>44336</v>
      </c>
      <c r="F153" s="3">
        <v>3</v>
      </c>
      <c r="G153" s="3">
        <v>16.649999999999999</v>
      </c>
    </row>
    <row r="154" spans="2:7" outlineLevel="1" x14ac:dyDescent="0.2">
      <c r="B154" s="19" t="s">
        <v>427</v>
      </c>
      <c r="C154" s="3" t="s">
        <v>147</v>
      </c>
      <c r="D154" s="3" t="s">
        <v>54</v>
      </c>
      <c r="E154" s="14">
        <v>44337</v>
      </c>
      <c r="F154" s="3">
        <v>6</v>
      </c>
      <c r="G154" s="3">
        <v>33.299999999999997</v>
      </c>
    </row>
    <row r="155" spans="2:7" outlineLevel="1" x14ac:dyDescent="0.2">
      <c r="B155" s="19" t="s">
        <v>427</v>
      </c>
      <c r="C155" s="3" t="s">
        <v>147</v>
      </c>
      <c r="D155" s="3" t="s">
        <v>54</v>
      </c>
      <c r="E155" s="14">
        <v>44337</v>
      </c>
      <c r="F155" s="3">
        <v>3</v>
      </c>
      <c r="G155" s="3">
        <v>16.649999999999999</v>
      </c>
    </row>
    <row r="156" spans="2:7" outlineLevel="1" x14ac:dyDescent="0.2">
      <c r="B156" s="19" t="s">
        <v>427</v>
      </c>
      <c r="C156" s="3" t="s">
        <v>147</v>
      </c>
      <c r="D156" s="3" t="s">
        <v>54</v>
      </c>
      <c r="E156" s="14">
        <v>44338</v>
      </c>
      <c r="F156" s="3">
        <v>7.5</v>
      </c>
      <c r="G156" s="3">
        <v>41.625</v>
      </c>
    </row>
    <row r="157" spans="2:7" outlineLevel="1" x14ac:dyDescent="0.2">
      <c r="B157" s="19" t="s">
        <v>427</v>
      </c>
      <c r="C157" s="3" t="s">
        <v>147</v>
      </c>
      <c r="D157" s="3" t="s">
        <v>54</v>
      </c>
      <c r="E157" s="14">
        <v>44340</v>
      </c>
      <c r="F157" s="3">
        <v>3</v>
      </c>
      <c r="G157" s="3">
        <v>16.649999999999999</v>
      </c>
    </row>
    <row r="158" spans="2:7" outlineLevel="1" x14ac:dyDescent="0.2">
      <c r="B158" s="19" t="s">
        <v>428</v>
      </c>
      <c r="C158" s="3" t="s">
        <v>102</v>
      </c>
      <c r="D158" s="3" t="s">
        <v>31</v>
      </c>
      <c r="E158" s="14">
        <v>44341</v>
      </c>
      <c r="F158" s="3">
        <v>6</v>
      </c>
      <c r="G158" s="3">
        <v>49.98</v>
      </c>
    </row>
    <row r="159" spans="2:7" outlineLevel="1" x14ac:dyDescent="0.2">
      <c r="B159" s="19" t="s">
        <v>428</v>
      </c>
      <c r="C159" s="3" t="s">
        <v>102</v>
      </c>
      <c r="D159" s="3" t="s">
        <v>31</v>
      </c>
      <c r="E159" s="14">
        <v>44341</v>
      </c>
      <c r="F159" s="3">
        <v>3</v>
      </c>
      <c r="G159" s="3">
        <v>24.99</v>
      </c>
    </row>
    <row r="160" spans="2:7" outlineLevel="1" x14ac:dyDescent="0.2">
      <c r="B160" s="19" t="s">
        <v>428</v>
      </c>
      <c r="C160" s="3" t="s">
        <v>102</v>
      </c>
      <c r="D160" s="3" t="s">
        <v>31</v>
      </c>
      <c r="E160" s="14">
        <v>44342</v>
      </c>
      <c r="F160" s="3">
        <v>6</v>
      </c>
      <c r="G160" s="3">
        <v>49.98</v>
      </c>
    </row>
    <row r="161" spans="2:7" outlineLevel="1" x14ac:dyDescent="0.2">
      <c r="B161" s="19" t="s">
        <v>428</v>
      </c>
      <c r="C161" s="3" t="s">
        <v>102</v>
      </c>
      <c r="D161" s="3" t="s">
        <v>31</v>
      </c>
      <c r="E161" s="14">
        <v>44342</v>
      </c>
      <c r="F161" s="3">
        <v>3</v>
      </c>
      <c r="G161" s="3">
        <v>24.99</v>
      </c>
    </row>
    <row r="162" spans="2:7" outlineLevel="1" x14ac:dyDescent="0.2">
      <c r="B162" s="19" t="s">
        <v>428</v>
      </c>
      <c r="C162" s="3" t="s">
        <v>102</v>
      </c>
      <c r="D162" s="3" t="s">
        <v>31</v>
      </c>
      <c r="E162" s="14">
        <v>44343</v>
      </c>
      <c r="F162" s="3">
        <v>6</v>
      </c>
      <c r="G162" s="3">
        <v>49.98</v>
      </c>
    </row>
    <row r="163" spans="2:7" outlineLevel="1" x14ac:dyDescent="0.2">
      <c r="B163" s="19" t="s">
        <v>428</v>
      </c>
      <c r="C163" s="3" t="s">
        <v>102</v>
      </c>
      <c r="D163" s="3" t="s">
        <v>31</v>
      </c>
      <c r="E163" s="14">
        <v>44343</v>
      </c>
      <c r="F163" s="3">
        <v>3</v>
      </c>
      <c r="G163" s="3">
        <v>24.99</v>
      </c>
    </row>
    <row r="164" spans="2:7" outlineLevel="1" x14ac:dyDescent="0.2">
      <c r="B164" s="19" t="s">
        <v>428</v>
      </c>
      <c r="C164" s="3" t="s">
        <v>102</v>
      </c>
      <c r="D164" s="3" t="s">
        <v>31</v>
      </c>
      <c r="E164" s="14">
        <v>44345</v>
      </c>
      <c r="F164" s="3">
        <v>6</v>
      </c>
      <c r="G164" s="3">
        <v>49.98</v>
      </c>
    </row>
    <row r="165" spans="2:7" outlineLevel="1" x14ac:dyDescent="0.2">
      <c r="B165" s="19" t="s">
        <v>427</v>
      </c>
      <c r="C165" s="3" t="s">
        <v>849</v>
      </c>
      <c r="D165" s="3" t="s">
        <v>54</v>
      </c>
      <c r="E165" s="14">
        <v>44320</v>
      </c>
      <c r="F165" s="3">
        <v>6</v>
      </c>
      <c r="G165" s="3">
        <v>33.299999999999997</v>
      </c>
    </row>
    <row r="166" spans="2:7" outlineLevel="1" x14ac:dyDescent="0.2">
      <c r="B166" s="19" t="s">
        <v>427</v>
      </c>
      <c r="C166" s="3" t="s">
        <v>849</v>
      </c>
      <c r="D166" s="3" t="s">
        <v>54</v>
      </c>
      <c r="E166" s="14">
        <v>44320</v>
      </c>
      <c r="F166" s="3">
        <v>3</v>
      </c>
      <c r="G166" s="3">
        <v>16.649999999999999</v>
      </c>
    </row>
    <row r="167" spans="2:7" outlineLevel="1" x14ac:dyDescent="0.2">
      <c r="B167" s="19" t="s">
        <v>427</v>
      </c>
      <c r="C167" s="3" t="s">
        <v>849</v>
      </c>
      <c r="D167" s="3" t="s">
        <v>54</v>
      </c>
      <c r="E167" s="14">
        <v>44321</v>
      </c>
      <c r="F167" s="3">
        <v>6</v>
      </c>
      <c r="G167" s="3">
        <v>33.299999999999997</v>
      </c>
    </row>
    <row r="168" spans="2:7" outlineLevel="1" x14ac:dyDescent="0.2">
      <c r="B168" s="19" t="s">
        <v>427</v>
      </c>
      <c r="C168" s="3" t="s">
        <v>849</v>
      </c>
      <c r="D168" s="3" t="s">
        <v>54</v>
      </c>
      <c r="E168" s="14">
        <v>44321</v>
      </c>
      <c r="F168" s="3">
        <v>3</v>
      </c>
      <c r="G168" s="3">
        <v>16.649999999999999</v>
      </c>
    </row>
    <row r="169" spans="2:7" outlineLevel="1" x14ac:dyDescent="0.2">
      <c r="B169" s="19" t="s">
        <v>427</v>
      </c>
      <c r="C169" s="3" t="s">
        <v>849</v>
      </c>
      <c r="D169" s="3" t="s">
        <v>54</v>
      </c>
      <c r="E169" s="14">
        <v>44322</v>
      </c>
      <c r="F169" s="3">
        <v>6</v>
      </c>
      <c r="G169" s="3">
        <v>33.299999999999997</v>
      </c>
    </row>
    <row r="170" spans="2:7" outlineLevel="1" x14ac:dyDescent="0.2">
      <c r="B170" s="19" t="s">
        <v>427</v>
      </c>
      <c r="C170" s="3" t="s">
        <v>849</v>
      </c>
      <c r="D170" s="3" t="s">
        <v>54</v>
      </c>
      <c r="E170" s="14">
        <v>44322</v>
      </c>
      <c r="F170" s="3">
        <v>3</v>
      </c>
      <c r="G170" s="3">
        <v>16.649999999999999</v>
      </c>
    </row>
    <row r="171" spans="2:7" outlineLevel="1" x14ac:dyDescent="0.2">
      <c r="B171" s="19" t="s">
        <v>427</v>
      </c>
      <c r="C171" s="3" t="s">
        <v>849</v>
      </c>
      <c r="D171" s="3" t="s">
        <v>54</v>
      </c>
      <c r="E171" s="14">
        <v>44323</v>
      </c>
      <c r="F171" s="3">
        <v>6</v>
      </c>
      <c r="G171" s="3">
        <v>33.299999999999997</v>
      </c>
    </row>
    <row r="172" spans="2:7" outlineLevel="1" x14ac:dyDescent="0.2">
      <c r="B172" s="19" t="s">
        <v>427</v>
      </c>
      <c r="C172" s="3" t="s">
        <v>849</v>
      </c>
      <c r="D172" s="3" t="s">
        <v>54</v>
      </c>
      <c r="E172" s="14">
        <v>44323</v>
      </c>
      <c r="F172" s="3">
        <v>3</v>
      </c>
      <c r="G172" s="3">
        <v>16.649999999999999</v>
      </c>
    </row>
    <row r="173" spans="2:7" outlineLevel="1" x14ac:dyDescent="0.2">
      <c r="B173" s="19" t="s">
        <v>427</v>
      </c>
      <c r="C173" s="3" t="s">
        <v>849</v>
      </c>
      <c r="D173" s="3" t="s">
        <v>54</v>
      </c>
      <c r="E173" s="14">
        <v>44324</v>
      </c>
      <c r="F173" s="3">
        <v>11</v>
      </c>
      <c r="G173" s="3">
        <v>61.05</v>
      </c>
    </row>
    <row r="174" spans="2:7" outlineLevel="1" x14ac:dyDescent="0.2">
      <c r="B174" s="19" t="s">
        <v>427</v>
      </c>
      <c r="C174" s="3" t="s">
        <v>849</v>
      </c>
      <c r="D174" s="3" t="s">
        <v>54</v>
      </c>
      <c r="E174" s="14">
        <v>44326</v>
      </c>
      <c r="F174" s="3">
        <v>6</v>
      </c>
      <c r="G174" s="3">
        <v>33.299999999999997</v>
      </c>
    </row>
    <row r="175" spans="2:7" outlineLevel="1" x14ac:dyDescent="0.2">
      <c r="B175" s="19" t="s">
        <v>427</v>
      </c>
      <c r="C175" s="3" t="s">
        <v>849</v>
      </c>
      <c r="D175" s="3" t="s">
        <v>54</v>
      </c>
      <c r="E175" s="14">
        <v>44326</v>
      </c>
      <c r="F175" s="3">
        <v>3</v>
      </c>
      <c r="G175" s="3">
        <v>16.649999999999999</v>
      </c>
    </row>
    <row r="176" spans="2:7" outlineLevel="1" x14ac:dyDescent="0.2">
      <c r="B176" s="19" t="s">
        <v>427</v>
      </c>
      <c r="C176" s="3" t="s">
        <v>849</v>
      </c>
      <c r="D176" s="3" t="s">
        <v>54</v>
      </c>
      <c r="E176" s="14">
        <v>44328</v>
      </c>
      <c r="F176" s="3">
        <v>3.5</v>
      </c>
      <c r="G176" s="3">
        <v>19.425000000000001</v>
      </c>
    </row>
    <row r="177" spans="2:7" outlineLevel="1" x14ac:dyDescent="0.2">
      <c r="B177" s="19" t="s">
        <v>428</v>
      </c>
      <c r="C177" s="3" t="s">
        <v>644</v>
      </c>
      <c r="D177" s="3" t="s">
        <v>31</v>
      </c>
      <c r="E177" s="14">
        <v>44279</v>
      </c>
      <c r="F177" s="3">
        <v>6</v>
      </c>
      <c r="G177" s="19">
        <v>53.28</v>
      </c>
    </row>
    <row r="178" spans="2:7" outlineLevel="1" x14ac:dyDescent="0.2">
      <c r="B178" s="19" t="s">
        <v>428</v>
      </c>
      <c r="C178" s="3" t="s">
        <v>644</v>
      </c>
      <c r="D178" s="3" t="s">
        <v>31</v>
      </c>
      <c r="E178" s="14">
        <v>44279</v>
      </c>
      <c r="F178" s="3">
        <v>3</v>
      </c>
      <c r="G178" s="19">
        <v>26.64</v>
      </c>
    </row>
    <row r="179" spans="2:7" outlineLevel="1" x14ac:dyDescent="0.2">
      <c r="B179" s="19" t="s">
        <v>428</v>
      </c>
      <c r="C179" s="3" t="s">
        <v>644</v>
      </c>
      <c r="D179" s="3" t="s">
        <v>31</v>
      </c>
      <c r="E179" s="14">
        <v>44280</v>
      </c>
      <c r="F179" s="3">
        <v>6</v>
      </c>
      <c r="G179" s="19">
        <v>53.28</v>
      </c>
    </row>
    <row r="180" spans="2:7" outlineLevel="1" x14ac:dyDescent="0.2">
      <c r="B180" s="19" t="s">
        <v>428</v>
      </c>
      <c r="C180" s="3" t="s">
        <v>644</v>
      </c>
      <c r="D180" s="3" t="s">
        <v>31</v>
      </c>
      <c r="E180" s="14">
        <v>44280</v>
      </c>
      <c r="F180" s="3">
        <v>3</v>
      </c>
      <c r="G180" s="19">
        <v>26.64</v>
      </c>
    </row>
    <row r="181" spans="2:7" outlineLevel="1" x14ac:dyDescent="0.2">
      <c r="B181" s="19" t="s">
        <v>428</v>
      </c>
      <c r="C181" s="3" t="s">
        <v>644</v>
      </c>
      <c r="D181" s="3" t="s">
        <v>31</v>
      </c>
      <c r="E181" s="14">
        <v>44281</v>
      </c>
      <c r="F181" s="3">
        <v>6</v>
      </c>
      <c r="G181" s="19">
        <v>53.28</v>
      </c>
    </row>
    <row r="182" spans="2:7" outlineLevel="1" x14ac:dyDescent="0.2">
      <c r="B182" s="19" t="s">
        <v>428</v>
      </c>
      <c r="C182" s="3" t="s">
        <v>644</v>
      </c>
      <c r="D182" s="3" t="s">
        <v>31</v>
      </c>
      <c r="E182" s="14">
        <v>44281</v>
      </c>
      <c r="F182" s="3">
        <v>3</v>
      </c>
      <c r="G182" s="19">
        <v>26.64</v>
      </c>
    </row>
    <row r="183" spans="2:7" outlineLevel="1" x14ac:dyDescent="0.2">
      <c r="B183" s="19" t="s">
        <v>428</v>
      </c>
      <c r="C183" s="3" t="s">
        <v>644</v>
      </c>
      <c r="D183" s="3" t="s">
        <v>31</v>
      </c>
      <c r="E183" s="14">
        <v>44326</v>
      </c>
      <c r="F183" s="3">
        <v>7</v>
      </c>
      <c r="G183" s="3">
        <v>62.16</v>
      </c>
    </row>
    <row r="184" spans="2:7" outlineLevel="1" x14ac:dyDescent="0.2">
      <c r="B184" s="19" t="s">
        <v>428</v>
      </c>
      <c r="C184" s="3" t="s">
        <v>644</v>
      </c>
      <c r="D184" s="3" t="s">
        <v>31</v>
      </c>
      <c r="E184" s="14">
        <v>44327</v>
      </c>
      <c r="F184" s="3">
        <v>6</v>
      </c>
      <c r="G184" s="3">
        <v>53.28</v>
      </c>
    </row>
    <row r="185" spans="2:7" outlineLevel="1" x14ac:dyDescent="0.2">
      <c r="B185" s="19" t="s">
        <v>428</v>
      </c>
      <c r="C185" s="3" t="s">
        <v>644</v>
      </c>
      <c r="D185" s="3" t="s">
        <v>31</v>
      </c>
      <c r="E185" s="14">
        <v>44327</v>
      </c>
      <c r="F185" s="3">
        <v>3</v>
      </c>
      <c r="G185" s="3">
        <v>26.64</v>
      </c>
    </row>
    <row r="186" spans="2:7" outlineLevel="1" x14ac:dyDescent="0.2">
      <c r="B186" s="19" t="s">
        <v>428</v>
      </c>
      <c r="C186" s="3" t="s">
        <v>644</v>
      </c>
      <c r="D186" s="3" t="s">
        <v>31</v>
      </c>
      <c r="E186" s="14">
        <v>44328</v>
      </c>
      <c r="F186" s="3">
        <v>6</v>
      </c>
      <c r="G186" s="3">
        <v>53.28</v>
      </c>
    </row>
    <row r="187" spans="2:7" outlineLevel="1" x14ac:dyDescent="0.2">
      <c r="B187" s="19" t="s">
        <v>428</v>
      </c>
      <c r="C187" s="3" t="s">
        <v>644</v>
      </c>
      <c r="D187" s="3" t="s">
        <v>31</v>
      </c>
      <c r="E187" s="14">
        <v>44328</v>
      </c>
      <c r="F187" s="3">
        <v>4</v>
      </c>
      <c r="G187" s="3">
        <v>35.520000000000003</v>
      </c>
    </row>
    <row r="188" spans="2:7" outlineLevel="1" x14ac:dyDescent="0.2">
      <c r="B188" s="19" t="s">
        <v>428</v>
      </c>
      <c r="C188" s="3" t="s">
        <v>644</v>
      </c>
      <c r="D188" s="3" t="s">
        <v>31</v>
      </c>
      <c r="E188" s="14">
        <v>44329</v>
      </c>
      <c r="F188" s="3">
        <v>6</v>
      </c>
      <c r="G188" s="3">
        <v>53.28</v>
      </c>
    </row>
    <row r="189" spans="2:7" outlineLevel="1" x14ac:dyDescent="0.2">
      <c r="B189" s="19" t="s">
        <v>428</v>
      </c>
      <c r="C189" s="3" t="s">
        <v>644</v>
      </c>
      <c r="D189" s="3" t="s">
        <v>31</v>
      </c>
      <c r="E189" s="14">
        <v>44329</v>
      </c>
      <c r="F189" s="3">
        <v>3</v>
      </c>
      <c r="G189" s="3">
        <v>26.64</v>
      </c>
    </row>
    <row r="190" spans="2:7" outlineLevel="1" x14ac:dyDescent="0.2">
      <c r="B190" s="19" t="s">
        <v>428</v>
      </c>
      <c r="C190" s="3" t="s">
        <v>644</v>
      </c>
      <c r="D190" s="3" t="s">
        <v>31</v>
      </c>
      <c r="E190" s="14">
        <v>44330</v>
      </c>
      <c r="F190" s="3">
        <v>6</v>
      </c>
      <c r="G190" s="3">
        <v>53.28</v>
      </c>
    </row>
    <row r="191" spans="2:7" outlineLevel="1" x14ac:dyDescent="0.2">
      <c r="B191" s="19" t="s">
        <v>428</v>
      </c>
      <c r="C191" s="3" t="s">
        <v>644</v>
      </c>
      <c r="D191" s="3" t="s">
        <v>31</v>
      </c>
      <c r="E191" s="14">
        <v>44330</v>
      </c>
      <c r="F191" s="3">
        <v>3</v>
      </c>
      <c r="G191" s="3">
        <v>26.64</v>
      </c>
    </row>
    <row r="192" spans="2:7" outlineLevel="1" x14ac:dyDescent="0.2">
      <c r="B192" s="19" t="s">
        <v>428</v>
      </c>
      <c r="C192" s="3" t="s">
        <v>644</v>
      </c>
      <c r="D192" s="3" t="s">
        <v>31</v>
      </c>
      <c r="E192" s="14">
        <v>44334</v>
      </c>
      <c r="F192" s="3">
        <v>6</v>
      </c>
      <c r="G192" s="3">
        <v>53.28</v>
      </c>
    </row>
    <row r="193" spans="2:7" outlineLevel="1" x14ac:dyDescent="0.2">
      <c r="B193" s="19" t="s">
        <v>428</v>
      </c>
      <c r="C193" s="3" t="s">
        <v>644</v>
      </c>
      <c r="D193" s="3" t="s">
        <v>31</v>
      </c>
      <c r="E193" s="14">
        <v>44334</v>
      </c>
      <c r="F193" s="3">
        <v>3</v>
      </c>
      <c r="G193" s="3">
        <v>26.64</v>
      </c>
    </row>
    <row r="194" spans="2:7" outlineLevel="1" x14ac:dyDescent="0.2">
      <c r="B194" s="19" t="s">
        <v>428</v>
      </c>
      <c r="C194" s="3" t="s">
        <v>644</v>
      </c>
      <c r="D194" s="3" t="s">
        <v>31</v>
      </c>
      <c r="E194" s="14">
        <v>44335</v>
      </c>
      <c r="F194" s="3">
        <v>6</v>
      </c>
      <c r="G194" s="3">
        <v>53.28</v>
      </c>
    </row>
    <row r="195" spans="2:7" outlineLevel="1" x14ac:dyDescent="0.2">
      <c r="B195" s="19" t="s">
        <v>428</v>
      </c>
      <c r="C195" s="3" t="s">
        <v>644</v>
      </c>
      <c r="D195" s="3" t="s">
        <v>31</v>
      </c>
      <c r="E195" s="14">
        <v>44335</v>
      </c>
      <c r="F195" s="3">
        <v>3</v>
      </c>
      <c r="G195" s="3">
        <v>26.64</v>
      </c>
    </row>
    <row r="196" spans="2:7" outlineLevel="1" x14ac:dyDescent="0.2">
      <c r="B196" s="19" t="s">
        <v>428</v>
      </c>
      <c r="C196" s="3" t="s">
        <v>644</v>
      </c>
      <c r="D196" s="3" t="s">
        <v>31</v>
      </c>
      <c r="E196" s="14">
        <v>44336</v>
      </c>
      <c r="F196" s="3">
        <v>6</v>
      </c>
      <c r="G196" s="3">
        <v>53.28</v>
      </c>
    </row>
    <row r="197" spans="2:7" outlineLevel="1" x14ac:dyDescent="0.2">
      <c r="B197" s="19" t="s">
        <v>428</v>
      </c>
      <c r="C197" s="3" t="s">
        <v>644</v>
      </c>
      <c r="D197" s="3" t="s">
        <v>31</v>
      </c>
      <c r="E197" s="14">
        <v>44336</v>
      </c>
      <c r="F197" s="3">
        <v>3</v>
      </c>
      <c r="G197" s="3">
        <v>26.64</v>
      </c>
    </row>
    <row r="198" spans="2:7" outlineLevel="1" x14ac:dyDescent="0.2">
      <c r="B198" s="19" t="s">
        <v>428</v>
      </c>
      <c r="C198" s="3" t="s">
        <v>644</v>
      </c>
      <c r="D198" s="3" t="s">
        <v>31</v>
      </c>
      <c r="E198" s="14">
        <v>44337</v>
      </c>
      <c r="F198" s="3">
        <v>6</v>
      </c>
      <c r="G198" s="3">
        <v>53.28</v>
      </c>
    </row>
    <row r="199" spans="2:7" outlineLevel="1" x14ac:dyDescent="0.2">
      <c r="B199" s="19" t="s">
        <v>428</v>
      </c>
      <c r="C199" s="3" t="s">
        <v>644</v>
      </c>
      <c r="D199" s="3" t="s">
        <v>31</v>
      </c>
      <c r="E199" s="14">
        <v>44337</v>
      </c>
      <c r="F199" s="3">
        <v>3</v>
      </c>
      <c r="G199" s="3">
        <v>26.64</v>
      </c>
    </row>
    <row r="200" spans="2:7" outlineLevel="1" x14ac:dyDescent="0.2">
      <c r="B200" s="19" t="s">
        <v>428</v>
      </c>
      <c r="C200" s="3" t="s">
        <v>644</v>
      </c>
      <c r="D200" s="3" t="s">
        <v>31</v>
      </c>
      <c r="E200" s="14">
        <v>44338</v>
      </c>
      <c r="F200" s="3">
        <v>7.5</v>
      </c>
      <c r="G200" s="3">
        <v>66.599999999999994</v>
      </c>
    </row>
    <row r="201" spans="2:7" outlineLevel="1" x14ac:dyDescent="0.2">
      <c r="B201" s="19" t="s">
        <v>428</v>
      </c>
      <c r="C201" s="3" t="s">
        <v>644</v>
      </c>
      <c r="D201" s="3" t="s">
        <v>31</v>
      </c>
      <c r="E201" s="14">
        <v>44340</v>
      </c>
      <c r="F201" s="3">
        <v>6</v>
      </c>
      <c r="G201" s="3">
        <v>53.28</v>
      </c>
    </row>
    <row r="202" spans="2:7" outlineLevel="1" x14ac:dyDescent="0.2">
      <c r="B202" s="19" t="s">
        <v>428</v>
      </c>
      <c r="C202" s="3" t="s">
        <v>644</v>
      </c>
      <c r="D202" s="3" t="s">
        <v>31</v>
      </c>
      <c r="E202" s="14">
        <v>44340</v>
      </c>
      <c r="F202" s="3">
        <v>3</v>
      </c>
      <c r="G202" s="3">
        <v>26.64</v>
      </c>
    </row>
    <row r="203" spans="2:7" outlineLevel="1" x14ac:dyDescent="0.2">
      <c r="B203" s="19" t="s">
        <v>429</v>
      </c>
      <c r="C203" s="3" t="s">
        <v>145</v>
      </c>
      <c r="D203" s="3" t="s">
        <v>54</v>
      </c>
      <c r="E203" s="14">
        <v>44272</v>
      </c>
      <c r="F203" s="3">
        <v>6</v>
      </c>
      <c r="G203" s="19">
        <v>33.299999999999997</v>
      </c>
    </row>
    <row r="204" spans="2:7" outlineLevel="1" x14ac:dyDescent="0.2">
      <c r="B204" s="19" t="s">
        <v>429</v>
      </c>
      <c r="C204" s="3" t="s">
        <v>145</v>
      </c>
      <c r="D204" s="3" t="s">
        <v>54</v>
      </c>
      <c r="E204" s="14">
        <v>44272</v>
      </c>
      <c r="F204" s="3">
        <v>3</v>
      </c>
      <c r="G204" s="19">
        <v>16.649999999999999</v>
      </c>
    </row>
    <row r="205" spans="2:7" outlineLevel="1" x14ac:dyDescent="0.2">
      <c r="B205" s="19" t="s">
        <v>427</v>
      </c>
      <c r="C205" s="3" t="s">
        <v>145</v>
      </c>
      <c r="D205" s="3" t="s">
        <v>54</v>
      </c>
      <c r="E205" s="14">
        <v>44277</v>
      </c>
      <c r="F205" s="3">
        <v>6</v>
      </c>
      <c r="G205" s="19">
        <v>33.299999999999997</v>
      </c>
    </row>
    <row r="206" spans="2:7" outlineLevel="1" x14ac:dyDescent="0.2">
      <c r="B206" s="19" t="s">
        <v>427</v>
      </c>
      <c r="C206" s="3" t="s">
        <v>145</v>
      </c>
      <c r="D206" s="3" t="s">
        <v>54</v>
      </c>
      <c r="E206" s="14">
        <v>44277</v>
      </c>
      <c r="F206" s="3">
        <v>3</v>
      </c>
      <c r="G206" s="19">
        <v>16.649999999999999</v>
      </c>
    </row>
    <row r="207" spans="2:7" outlineLevel="1" x14ac:dyDescent="0.2">
      <c r="B207" s="19" t="s">
        <v>427</v>
      </c>
      <c r="C207" s="3" t="s">
        <v>145</v>
      </c>
      <c r="D207" s="3" t="s">
        <v>54</v>
      </c>
      <c r="E207" s="14">
        <v>44278</v>
      </c>
      <c r="F207" s="3">
        <v>6</v>
      </c>
      <c r="G207" s="19">
        <v>33.299999999999997</v>
      </c>
    </row>
    <row r="208" spans="2:7" outlineLevel="1" x14ac:dyDescent="0.2">
      <c r="B208" s="19" t="s">
        <v>427</v>
      </c>
      <c r="C208" s="3" t="s">
        <v>145</v>
      </c>
      <c r="D208" s="3" t="s">
        <v>54</v>
      </c>
      <c r="E208" s="14">
        <v>44278</v>
      </c>
      <c r="F208" s="3">
        <v>3</v>
      </c>
      <c r="G208" s="19">
        <v>16.649999999999999</v>
      </c>
    </row>
    <row r="209" spans="2:7" outlineLevel="1" x14ac:dyDescent="0.2">
      <c r="B209" s="19" t="s">
        <v>427</v>
      </c>
      <c r="C209" s="3" t="s">
        <v>145</v>
      </c>
      <c r="D209" s="3" t="s">
        <v>54</v>
      </c>
      <c r="E209" s="14">
        <v>44279</v>
      </c>
      <c r="F209" s="3">
        <v>6</v>
      </c>
      <c r="G209" s="19">
        <v>33.299999999999997</v>
      </c>
    </row>
    <row r="210" spans="2:7" outlineLevel="1" x14ac:dyDescent="0.2">
      <c r="B210" s="19" t="s">
        <v>427</v>
      </c>
      <c r="C210" s="3" t="s">
        <v>145</v>
      </c>
      <c r="D210" s="3" t="s">
        <v>54</v>
      </c>
      <c r="E210" s="14">
        <v>44279</v>
      </c>
      <c r="F210" s="3">
        <v>3</v>
      </c>
      <c r="G210" s="19">
        <v>16.649999999999999</v>
      </c>
    </row>
    <row r="211" spans="2:7" outlineLevel="1" x14ac:dyDescent="0.2">
      <c r="B211" s="19" t="s">
        <v>427</v>
      </c>
      <c r="C211" s="3" t="s">
        <v>145</v>
      </c>
      <c r="D211" s="3" t="s">
        <v>54</v>
      </c>
      <c r="E211" s="14">
        <v>44280</v>
      </c>
      <c r="F211" s="3">
        <v>6</v>
      </c>
      <c r="G211" s="19">
        <v>33.299999999999997</v>
      </c>
    </row>
    <row r="212" spans="2:7" outlineLevel="1" x14ac:dyDescent="0.2">
      <c r="B212" s="19" t="s">
        <v>427</v>
      </c>
      <c r="C212" s="3" t="s">
        <v>145</v>
      </c>
      <c r="D212" s="3" t="s">
        <v>54</v>
      </c>
      <c r="E212" s="14">
        <v>44280</v>
      </c>
      <c r="F212" s="3">
        <v>3</v>
      </c>
      <c r="G212" s="19">
        <v>16.649999999999999</v>
      </c>
    </row>
    <row r="213" spans="2:7" outlineLevel="1" x14ac:dyDescent="0.2">
      <c r="B213" s="19" t="s">
        <v>427</v>
      </c>
      <c r="C213" s="3" t="s">
        <v>145</v>
      </c>
      <c r="D213" s="3" t="s">
        <v>54</v>
      </c>
      <c r="E213" s="14">
        <v>44281</v>
      </c>
      <c r="F213" s="3">
        <v>6</v>
      </c>
      <c r="G213" s="19">
        <v>33.299999999999997</v>
      </c>
    </row>
    <row r="214" spans="2:7" outlineLevel="1" x14ac:dyDescent="0.2">
      <c r="B214" s="19" t="s">
        <v>427</v>
      </c>
      <c r="C214" s="3" t="s">
        <v>145</v>
      </c>
      <c r="D214" s="3" t="s">
        <v>54</v>
      </c>
      <c r="E214" s="14">
        <v>44281</v>
      </c>
      <c r="F214" s="3">
        <v>3</v>
      </c>
      <c r="G214" s="19">
        <v>16.649999999999999</v>
      </c>
    </row>
    <row r="215" spans="2:7" outlineLevel="1" x14ac:dyDescent="0.2">
      <c r="B215" s="19" t="s">
        <v>427</v>
      </c>
      <c r="C215" s="3" t="s">
        <v>145</v>
      </c>
      <c r="D215" s="3" t="s">
        <v>54</v>
      </c>
      <c r="E215" s="14">
        <v>44282</v>
      </c>
      <c r="F215" s="3">
        <v>9</v>
      </c>
      <c r="G215" s="19">
        <v>49.95</v>
      </c>
    </row>
    <row r="216" spans="2:7" outlineLevel="1" x14ac:dyDescent="0.2">
      <c r="B216" s="19" t="s">
        <v>427</v>
      </c>
      <c r="C216" s="3" t="s">
        <v>145</v>
      </c>
      <c r="D216" s="3" t="s">
        <v>54</v>
      </c>
      <c r="E216" s="14">
        <v>44283</v>
      </c>
      <c r="F216" s="3">
        <v>11</v>
      </c>
      <c r="G216" s="19">
        <v>61.05</v>
      </c>
    </row>
    <row r="217" spans="2:7" outlineLevel="1" x14ac:dyDescent="0.2">
      <c r="B217" s="19" t="s">
        <v>427</v>
      </c>
      <c r="C217" s="3" t="s">
        <v>145</v>
      </c>
      <c r="D217" s="3" t="s">
        <v>54</v>
      </c>
      <c r="E217" s="14">
        <v>44285</v>
      </c>
      <c r="F217" s="3">
        <v>4</v>
      </c>
      <c r="G217" s="19">
        <v>22.2</v>
      </c>
    </row>
    <row r="218" spans="2:7" outlineLevel="1" x14ac:dyDescent="0.2">
      <c r="B218" s="19" t="s">
        <v>427</v>
      </c>
      <c r="C218" s="3" t="s">
        <v>145</v>
      </c>
      <c r="D218" s="3" t="s">
        <v>54</v>
      </c>
      <c r="E218" s="14">
        <v>44286</v>
      </c>
      <c r="F218" s="3">
        <v>6</v>
      </c>
      <c r="G218" s="19">
        <v>33.299999999999997</v>
      </c>
    </row>
    <row r="219" spans="2:7" outlineLevel="1" x14ac:dyDescent="0.2">
      <c r="B219" s="19" t="s">
        <v>427</v>
      </c>
      <c r="C219" s="3" t="s">
        <v>145</v>
      </c>
      <c r="D219" s="3" t="s">
        <v>54</v>
      </c>
      <c r="E219" s="14">
        <v>44286</v>
      </c>
      <c r="F219" s="3">
        <v>3</v>
      </c>
      <c r="G219" s="19">
        <v>16.649999999999999</v>
      </c>
    </row>
    <row r="220" spans="2:7" outlineLevel="1" x14ac:dyDescent="0.2">
      <c r="B220" s="19" t="s">
        <v>427</v>
      </c>
      <c r="C220" s="3" t="s">
        <v>145</v>
      </c>
      <c r="D220" s="3" t="s">
        <v>54</v>
      </c>
      <c r="E220" s="14">
        <v>44287</v>
      </c>
      <c r="F220" s="3">
        <v>6</v>
      </c>
      <c r="G220" s="3">
        <v>33.299999999999997</v>
      </c>
    </row>
    <row r="221" spans="2:7" outlineLevel="1" x14ac:dyDescent="0.2">
      <c r="B221" s="19" t="s">
        <v>427</v>
      </c>
      <c r="C221" s="3" t="s">
        <v>145</v>
      </c>
      <c r="D221" s="3" t="s">
        <v>54</v>
      </c>
      <c r="E221" s="14">
        <v>44287</v>
      </c>
      <c r="F221" s="3">
        <v>3</v>
      </c>
      <c r="G221" s="3">
        <v>16.649999999999999</v>
      </c>
    </row>
    <row r="222" spans="2:7" outlineLevel="1" x14ac:dyDescent="0.2">
      <c r="B222" s="19" t="s">
        <v>427</v>
      </c>
      <c r="C222" s="3" t="s">
        <v>145</v>
      </c>
      <c r="D222" s="3" t="s">
        <v>54</v>
      </c>
      <c r="E222" s="14">
        <v>44289</v>
      </c>
      <c r="F222" s="3">
        <v>5</v>
      </c>
      <c r="G222" s="3">
        <v>27.75</v>
      </c>
    </row>
    <row r="223" spans="2:7" outlineLevel="1" x14ac:dyDescent="0.2">
      <c r="B223" s="19" t="s">
        <v>427</v>
      </c>
      <c r="C223" s="3" t="s">
        <v>145</v>
      </c>
      <c r="D223" s="3" t="s">
        <v>54</v>
      </c>
      <c r="E223" s="14">
        <v>44291</v>
      </c>
      <c r="F223" s="3">
        <v>6</v>
      </c>
      <c r="G223" s="3">
        <v>33.299999999999997</v>
      </c>
    </row>
    <row r="224" spans="2:7" outlineLevel="1" x14ac:dyDescent="0.2">
      <c r="B224" s="19" t="s">
        <v>427</v>
      </c>
      <c r="C224" s="3" t="s">
        <v>145</v>
      </c>
      <c r="D224" s="3" t="s">
        <v>54</v>
      </c>
      <c r="E224" s="14">
        <v>44291</v>
      </c>
      <c r="F224" s="3">
        <v>3</v>
      </c>
      <c r="G224" s="3">
        <v>16.649999999999999</v>
      </c>
    </row>
    <row r="225" spans="2:7" outlineLevel="1" x14ac:dyDescent="0.2">
      <c r="B225" s="19" t="s">
        <v>427</v>
      </c>
      <c r="C225" s="3" t="s">
        <v>145</v>
      </c>
      <c r="D225" s="3" t="s">
        <v>54</v>
      </c>
      <c r="E225" s="14">
        <v>44292</v>
      </c>
      <c r="F225" s="3">
        <v>6</v>
      </c>
      <c r="G225" s="3">
        <v>33.299999999999997</v>
      </c>
    </row>
    <row r="226" spans="2:7" outlineLevel="1" x14ac:dyDescent="0.2">
      <c r="B226" s="19" t="s">
        <v>427</v>
      </c>
      <c r="C226" s="3" t="s">
        <v>145</v>
      </c>
      <c r="D226" s="3" t="s">
        <v>54</v>
      </c>
      <c r="E226" s="14">
        <v>44292</v>
      </c>
      <c r="F226" s="3">
        <v>3</v>
      </c>
      <c r="G226" s="3">
        <v>16.649999999999999</v>
      </c>
    </row>
    <row r="227" spans="2:7" outlineLevel="1" x14ac:dyDescent="0.2">
      <c r="B227" s="19" t="s">
        <v>427</v>
      </c>
      <c r="C227" s="3" t="s">
        <v>145</v>
      </c>
      <c r="D227" s="3" t="s">
        <v>54</v>
      </c>
      <c r="E227" s="14">
        <v>44293</v>
      </c>
      <c r="F227" s="3">
        <v>3</v>
      </c>
      <c r="G227" s="3">
        <v>16.649999999999999</v>
      </c>
    </row>
    <row r="228" spans="2:7" outlineLevel="1" x14ac:dyDescent="0.2">
      <c r="B228" s="19" t="s">
        <v>427</v>
      </c>
      <c r="C228" s="3" t="s">
        <v>145</v>
      </c>
      <c r="D228" s="3" t="s">
        <v>54</v>
      </c>
      <c r="E228" s="14">
        <v>44302</v>
      </c>
      <c r="F228" s="3">
        <v>6</v>
      </c>
      <c r="G228" s="3">
        <v>33.299999999999997</v>
      </c>
    </row>
    <row r="229" spans="2:7" outlineLevel="1" x14ac:dyDescent="0.2">
      <c r="B229" s="19" t="s">
        <v>427</v>
      </c>
      <c r="C229" s="3" t="s">
        <v>145</v>
      </c>
      <c r="D229" s="3" t="s">
        <v>54</v>
      </c>
      <c r="E229" s="14">
        <v>44305</v>
      </c>
      <c r="F229" s="3">
        <v>6</v>
      </c>
      <c r="G229" s="3">
        <v>33.299999999999997</v>
      </c>
    </row>
    <row r="230" spans="2:7" outlineLevel="1" x14ac:dyDescent="0.2">
      <c r="B230" s="19" t="s">
        <v>427</v>
      </c>
      <c r="C230" s="3" t="s">
        <v>145</v>
      </c>
      <c r="D230" s="3" t="s">
        <v>54</v>
      </c>
      <c r="E230" s="14">
        <v>44305</v>
      </c>
      <c r="F230" s="3">
        <v>3</v>
      </c>
      <c r="G230" s="3">
        <v>16.649999999999999</v>
      </c>
    </row>
    <row r="231" spans="2:7" outlineLevel="1" x14ac:dyDescent="0.2">
      <c r="B231" s="19" t="s">
        <v>427</v>
      </c>
      <c r="C231" s="3" t="s">
        <v>145</v>
      </c>
      <c r="D231" s="3" t="s">
        <v>54</v>
      </c>
      <c r="E231" s="14">
        <v>44306</v>
      </c>
      <c r="F231" s="3">
        <v>6</v>
      </c>
      <c r="G231" s="3">
        <v>33.299999999999997</v>
      </c>
    </row>
    <row r="232" spans="2:7" outlineLevel="1" x14ac:dyDescent="0.2">
      <c r="B232" s="19" t="s">
        <v>427</v>
      </c>
      <c r="C232" s="3" t="s">
        <v>145</v>
      </c>
      <c r="D232" s="3" t="s">
        <v>54</v>
      </c>
      <c r="E232" s="14">
        <v>44306</v>
      </c>
      <c r="F232" s="3">
        <v>3</v>
      </c>
      <c r="G232" s="3">
        <v>16.649999999999999</v>
      </c>
    </row>
    <row r="233" spans="2:7" outlineLevel="1" x14ac:dyDescent="0.2">
      <c r="B233" s="19" t="s">
        <v>427</v>
      </c>
      <c r="C233" s="3" t="s">
        <v>145</v>
      </c>
      <c r="D233" s="3" t="s">
        <v>54</v>
      </c>
      <c r="E233" s="14">
        <v>44307</v>
      </c>
      <c r="F233" s="3">
        <v>6</v>
      </c>
      <c r="G233" s="3">
        <v>33.299999999999997</v>
      </c>
    </row>
    <row r="234" spans="2:7" outlineLevel="1" x14ac:dyDescent="0.2">
      <c r="B234" s="19" t="s">
        <v>427</v>
      </c>
      <c r="C234" s="3" t="s">
        <v>145</v>
      </c>
      <c r="D234" s="3" t="s">
        <v>54</v>
      </c>
      <c r="E234" s="14">
        <v>44307</v>
      </c>
      <c r="F234" s="3">
        <v>3</v>
      </c>
      <c r="G234" s="3">
        <v>16.649999999999999</v>
      </c>
    </row>
    <row r="235" spans="2:7" outlineLevel="1" x14ac:dyDescent="0.2">
      <c r="B235" s="19" t="s">
        <v>427</v>
      </c>
      <c r="C235" s="3" t="s">
        <v>145</v>
      </c>
      <c r="D235" s="3" t="s">
        <v>54</v>
      </c>
      <c r="E235" s="14">
        <v>44308</v>
      </c>
      <c r="F235" s="3">
        <v>6</v>
      </c>
      <c r="G235" s="3">
        <v>33.299999999999997</v>
      </c>
    </row>
    <row r="236" spans="2:7" outlineLevel="1" x14ac:dyDescent="0.2">
      <c r="B236" s="19" t="s">
        <v>427</v>
      </c>
      <c r="C236" s="3" t="s">
        <v>145</v>
      </c>
      <c r="D236" s="3" t="s">
        <v>54</v>
      </c>
      <c r="E236" s="14">
        <v>44308</v>
      </c>
      <c r="F236" s="3">
        <v>3</v>
      </c>
      <c r="G236" s="3">
        <v>16.649999999999999</v>
      </c>
    </row>
    <row r="237" spans="2:7" outlineLevel="1" x14ac:dyDescent="0.2">
      <c r="B237" s="19" t="s">
        <v>427</v>
      </c>
      <c r="C237" s="3" t="s">
        <v>145</v>
      </c>
      <c r="D237" s="3" t="s">
        <v>54</v>
      </c>
      <c r="E237" s="14">
        <v>44309</v>
      </c>
      <c r="F237" s="3">
        <v>6</v>
      </c>
      <c r="G237" s="3">
        <v>33.299999999999997</v>
      </c>
    </row>
    <row r="238" spans="2:7" outlineLevel="1" x14ac:dyDescent="0.2">
      <c r="B238" s="19" t="s">
        <v>427</v>
      </c>
      <c r="C238" s="3" t="s">
        <v>145</v>
      </c>
      <c r="D238" s="3" t="s">
        <v>54</v>
      </c>
      <c r="E238" s="14">
        <v>44309</v>
      </c>
      <c r="F238" s="3">
        <v>3</v>
      </c>
      <c r="G238" s="3">
        <v>16.649999999999999</v>
      </c>
    </row>
    <row r="239" spans="2:7" outlineLevel="1" x14ac:dyDescent="0.2">
      <c r="B239" s="19" t="s">
        <v>427</v>
      </c>
      <c r="C239" s="3" t="s">
        <v>145</v>
      </c>
      <c r="D239" s="3" t="s">
        <v>54</v>
      </c>
      <c r="E239" s="14">
        <v>44310</v>
      </c>
      <c r="F239" s="3">
        <v>6</v>
      </c>
      <c r="G239" s="3">
        <v>33.299999999999997</v>
      </c>
    </row>
    <row r="240" spans="2:7" outlineLevel="1" x14ac:dyDescent="0.2">
      <c r="B240" s="19" t="s">
        <v>427</v>
      </c>
      <c r="C240" s="3" t="s">
        <v>145</v>
      </c>
      <c r="D240" s="3" t="s">
        <v>54</v>
      </c>
      <c r="E240" s="14">
        <v>44312</v>
      </c>
      <c r="F240" s="3">
        <v>2</v>
      </c>
      <c r="G240" s="3">
        <v>11.1</v>
      </c>
    </row>
    <row r="241" spans="2:7" outlineLevel="1" x14ac:dyDescent="0.2">
      <c r="B241" s="19" t="s">
        <v>427</v>
      </c>
      <c r="C241" s="3" t="s">
        <v>145</v>
      </c>
      <c r="D241" s="3" t="s">
        <v>54</v>
      </c>
      <c r="E241" s="14">
        <v>44314</v>
      </c>
      <c r="F241" s="3">
        <v>6</v>
      </c>
      <c r="G241" s="3">
        <v>33.299999999999997</v>
      </c>
    </row>
    <row r="242" spans="2:7" outlineLevel="1" x14ac:dyDescent="0.2">
      <c r="B242" s="19" t="s">
        <v>427</v>
      </c>
      <c r="C242" s="3" t="s">
        <v>145</v>
      </c>
      <c r="D242" s="3" t="s">
        <v>54</v>
      </c>
      <c r="E242" s="14">
        <v>44314</v>
      </c>
      <c r="F242" s="3">
        <v>3</v>
      </c>
      <c r="G242" s="3">
        <v>16.649999999999999</v>
      </c>
    </row>
    <row r="243" spans="2:7" outlineLevel="1" x14ac:dyDescent="0.2">
      <c r="B243" s="19" t="s">
        <v>427</v>
      </c>
      <c r="C243" s="3" t="s">
        <v>145</v>
      </c>
      <c r="D243" s="3" t="s">
        <v>54</v>
      </c>
      <c r="E243" s="14">
        <v>44315</v>
      </c>
      <c r="F243" s="3">
        <v>6</v>
      </c>
      <c r="G243" s="3">
        <v>33.299999999999997</v>
      </c>
    </row>
    <row r="244" spans="2:7" outlineLevel="1" x14ac:dyDescent="0.2">
      <c r="B244" s="19" t="s">
        <v>427</v>
      </c>
      <c r="C244" s="3" t="s">
        <v>145</v>
      </c>
      <c r="D244" s="3" t="s">
        <v>54</v>
      </c>
      <c r="E244" s="14">
        <v>44315</v>
      </c>
      <c r="F244" s="3">
        <v>3</v>
      </c>
      <c r="G244" s="3">
        <v>16.649999999999999</v>
      </c>
    </row>
    <row r="245" spans="2:7" outlineLevel="1" x14ac:dyDescent="0.2">
      <c r="B245" s="19" t="s">
        <v>427</v>
      </c>
      <c r="C245" s="3" t="s">
        <v>145</v>
      </c>
      <c r="D245" s="3" t="s">
        <v>54</v>
      </c>
      <c r="E245" s="14">
        <v>44316</v>
      </c>
      <c r="F245" s="3">
        <v>6</v>
      </c>
      <c r="G245" s="3">
        <v>33.299999999999997</v>
      </c>
    </row>
    <row r="246" spans="2:7" outlineLevel="1" x14ac:dyDescent="0.2">
      <c r="B246" s="19" t="s">
        <v>427</v>
      </c>
      <c r="C246" s="3" t="s">
        <v>145</v>
      </c>
      <c r="D246" s="3" t="s">
        <v>54</v>
      </c>
      <c r="E246" s="14">
        <v>44316</v>
      </c>
      <c r="F246" s="3">
        <v>3</v>
      </c>
      <c r="G246" s="3">
        <v>16.649999999999999</v>
      </c>
    </row>
    <row r="247" spans="2:7" outlineLevel="1" x14ac:dyDescent="0.2">
      <c r="B247" s="19" t="s">
        <v>427</v>
      </c>
      <c r="C247" s="3" t="s">
        <v>145</v>
      </c>
      <c r="D247" s="3" t="s">
        <v>54</v>
      </c>
      <c r="E247" s="14">
        <v>44317</v>
      </c>
      <c r="F247" s="3">
        <v>7</v>
      </c>
      <c r="G247" s="3">
        <v>38.85</v>
      </c>
    </row>
    <row r="248" spans="2:7" outlineLevel="1" x14ac:dyDescent="0.2">
      <c r="B248" s="19" t="s">
        <v>427</v>
      </c>
      <c r="C248" s="3" t="s">
        <v>145</v>
      </c>
      <c r="D248" s="3" t="s">
        <v>54</v>
      </c>
      <c r="E248" s="14">
        <v>44319</v>
      </c>
      <c r="F248" s="3">
        <v>6</v>
      </c>
      <c r="G248" s="3">
        <v>33.299999999999997</v>
      </c>
    </row>
    <row r="249" spans="2:7" outlineLevel="1" x14ac:dyDescent="0.2">
      <c r="B249" s="19" t="s">
        <v>427</v>
      </c>
      <c r="C249" s="3" t="s">
        <v>145</v>
      </c>
      <c r="D249" s="3" t="s">
        <v>54</v>
      </c>
      <c r="E249" s="14">
        <v>44319</v>
      </c>
      <c r="F249" s="3">
        <v>2</v>
      </c>
      <c r="G249" s="3">
        <v>11.1</v>
      </c>
    </row>
    <row r="250" spans="2:7" outlineLevel="1" x14ac:dyDescent="0.2">
      <c r="B250" s="19" t="s">
        <v>427</v>
      </c>
      <c r="C250" s="3" t="s">
        <v>145</v>
      </c>
      <c r="D250" s="3" t="s">
        <v>54</v>
      </c>
      <c r="E250" s="14">
        <v>44323</v>
      </c>
      <c r="F250" s="3">
        <v>6</v>
      </c>
      <c r="G250" s="3">
        <v>33.299999999999997</v>
      </c>
    </row>
    <row r="251" spans="2:7" outlineLevel="1" x14ac:dyDescent="0.2">
      <c r="B251" s="19" t="s">
        <v>427</v>
      </c>
      <c r="C251" s="3" t="s">
        <v>145</v>
      </c>
      <c r="D251" s="3" t="s">
        <v>54</v>
      </c>
      <c r="E251" s="14">
        <v>44323</v>
      </c>
      <c r="F251" s="3">
        <v>3</v>
      </c>
      <c r="G251" s="3">
        <v>16.649999999999999</v>
      </c>
    </row>
    <row r="252" spans="2:7" outlineLevel="1" x14ac:dyDescent="0.2">
      <c r="B252" s="19" t="s">
        <v>427</v>
      </c>
      <c r="C252" s="3" t="s">
        <v>145</v>
      </c>
      <c r="D252" s="3" t="s">
        <v>54</v>
      </c>
      <c r="E252" s="14">
        <v>44324</v>
      </c>
      <c r="F252" s="3">
        <v>11</v>
      </c>
      <c r="G252" s="3">
        <v>61.05</v>
      </c>
    </row>
    <row r="253" spans="2:7" outlineLevel="1" x14ac:dyDescent="0.2">
      <c r="B253" s="19" t="s">
        <v>427</v>
      </c>
      <c r="C253" s="3" t="s">
        <v>145</v>
      </c>
      <c r="D253" s="3" t="s">
        <v>54</v>
      </c>
      <c r="E253" s="14">
        <v>44325</v>
      </c>
      <c r="F253" s="3">
        <v>9</v>
      </c>
      <c r="G253" s="3">
        <v>49.95</v>
      </c>
    </row>
    <row r="254" spans="2:7" outlineLevel="1" x14ac:dyDescent="0.2">
      <c r="B254" s="19" t="s">
        <v>427</v>
      </c>
      <c r="C254" s="3" t="s">
        <v>145</v>
      </c>
      <c r="D254" s="3" t="s">
        <v>54</v>
      </c>
      <c r="E254" s="14">
        <v>44330</v>
      </c>
      <c r="F254" s="3">
        <v>2</v>
      </c>
      <c r="G254" s="3">
        <v>11.1</v>
      </c>
    </row>
    <row r="255" spans="2:7" outlineLevel="1" x14ac:dyDescent="0.2">
      <c r="B255" s="19" t="s">
        <v>427</v>
      </c>
      <c r="C255" s="3" t="s">
        <v>145</v>
      </c>
      <c r="D255" s="3" t="s">
        <v>54</v>
      </c>
      <c r="E255" s="14">
        <v>44338</v>
      </c>
      <c r="F255" s="3">
        <v>7.5</v>
      </c>
      <c r="G255" s="3">
        <v>41.625</v>
      </c>
    </row>
    <row r="256" spans="2:7" outlineLevel="1" x14ac:dyDescent="0.2">
      <c r="B256" s="19" t="s">
        <v>427</v>
      </c>
      <c r="C256" s="3" t="s">
        <v>145</v>
      </c>
      <c r="D256" s="3" t="s">
        <v>54</v>
      </c>
      <c r="E256" s="14">
        <v>44346</v>
      </c>
      <c r="F256" s="3">
        <v>6</v>
      </c>
      <c r="G256" s="3">
        <v>33.299999999999997</v>
      </c>
    </row>
    <row r="257" spans="2:7" outlineLevel="1" x14ac:dyDescent="0.2">
      <c r="B257" s="19" t="s">
        <v>427</v>
      </c>
      <c r="C257" s="3" t="s">
        <v>851</v>
      </c>
      <c r="D257" s="3" t="s">
        <v>54</v>
      </c>
      <c r="E257" s="14">
        <v>44340</v>
      </c>
      <c r="F257" s="3">
        <v>3</v>
      </c>
      <c r="G257" s="3">
        <v>16.649999999999999</v>
      </c>
    </row>
    <row r="258" spans="2:7" outlineLevel="1" x14ac:dyDescent="0.2">
      <c r="B258" s="19" t="s">
        <v>429</v>
      </c>
      <c r="C258" s="223" t="s">
        <v>118</v>
      </c>
      <c r="D258" s="224" t="s">
        <v>54</v>
      </c>
      <c r="E258" s="259">
        <v>44389</v>
      </c>
      <c r="F258" s="226">
        <v>6</v>
      </c>
      <c r="G258" s="227">
        <v>39.96</v>
      </c>
    </row>
    <row r="259" spans="2:7" outlineLevel="1" x14ac:dyDescent="0.2">
      <c r="B259" s="19" t="s">
        <v>429</v>
      </c>
      <c r="C259" s="223" t="s">
        <v>118</v>
      </c>
      <c r="D259" s="224" t="s">
        <v>54</v>
      </c>
      <c r="E259" s="259">
        <v>44389</v>
      </c>
      <c r="F259" s="226">
        <v>3</v>
      </c>
      <c r="G259" s="227">
        <v>19.98</v>
      </c>
    </row>
    <row r="260" spans="2:7" outlineLevel="1" x14ac:dyDescent="0.2">
      <c r="B260" s="19" t="s">
        <v>429</v>
      </c>
      <c r="C260" s="223" t="s">
        <v>118</v>
      </c>
      <c r="D260" s="224" t="s">
        <v>54</v>
      </c>
      <c r="E260" s="259">
        <v>44390</v>
      </c>
      <c r="F260" s="226">
        <v>6</v>
      </c>
      <c r="G260" s="227">
        <v>39.96</v>
      </c>
    </row>
    <row r="261" spans="2:7" outlineLevel="1" x14ac:dyDescent="0.2">
      <c r="B261" s="19" t="s">
        <v>429</v>
      </c>
      <c r="C261" s="223" t="s">
        <v>118</v>
      </c>
      <c r="D261" s="224" t="s">
        <v>54</v>
      </c>
      <c r="E261" s="259">
        <v>44390</v>
      </c>
      <c r="F261" s="226">
        <v>3</v>
      </c>
      <c r="G261" s="227">
        <v>19.98</v>
      </c>
    </row>
    <row r="262" spans="2:7" outlineLevel="1" x14ac:dyDescent="0.2">
      <c r="B262" s="19" t="s">
        <v>429</v>
      </c>
      <c r="C262" s="223" t="s">
        <v>118</v>
      </c>
      <c r="D262" s="224" t="s">
        <v>54</v>
      </c>
      <c r="E262" s="259">
        <v>44391</v>
      </c>
      <c r="F262" s="226">
        <v>6</v>
      </c>
      <c r="G262" s="227">
        <v>39.96</v>
      </c>
    </row>
    <row r="263" spans="2:7" outlineLevel="1" x14ac:dyDescent="0.2">
      <c r="B263" s="19" t="s">
        <v>429</v>
      </c>
      <c r="C263" s="223" t="s">
        <v>118</v>
      </c>
      <c r="D263" s="224" t="s">
        <v>54</v>
      </c>
      <c r="E263" s="259">
        <v>44391</v>
      </c>
      <c r="F263" s="226">
        <v>5</v>
      </c>
      <c r="G263" s="227">
        <v>33.299999999999997</v>
      </c>
    </row>
    <row r="264" spans="2:7" outlineLevel="1" x14ac:dyDescent="0.2">
      <c r="B264" s="19" t="s">
        <v>429</v>
      </c>
      <c r="C264" s="223" t="s">
        <v>118</v>
      </c>
      <c r="D264" s="224" t="s">
        <v>54</v>
      </c>
      <c r="E264" s="259">
        <v>44392</v>
      </c>
      <c r="F264" s="226">
        <v>6</v>
      </c>
      <c r="G264" s="227">
        <v>39.96</v>
      </c>
    </row>
    <row r="265" spans="2:7" outlineLevel="1" x14ac:dyDescent="0.2">
      <c r="B265" s="19" t="s">
        <v>429</v>
      </c>
      <c r="C265" s="223" t="s">
        <v>118</v>
      </c>
      <c r="D265" s="224" t="s">
        <v>54</v>
      </c>
      <c r="E265" s="259">
        <v>44392</v>
      </c>
      <c r="F265" s="226">
        <v>3</v>
      </c>
      <c r="G265" s="227">
        <v>19.98</v>
      </c>
    </row>
    <row r="266" spans="2:7" outlineLevel="1" x14ac:dyDescent="0.2">
      <c r="B266" s="19" t="s">
        <v>429</v>
      </c>
      <c r="C266" s="223" t="s">
        <v>118</v>
      </c>
      <c r="D266" s="224" t="s">
        <v>54</v>
      </c>
      <c r="E266" s="259">
        <v>44393</v>
      </c>
      <c r="F266" s="226">
        <v>6</v>
      </c>
      <c r="G266" s="227">
        <v>39.96</v>
      </c>
    </row>
    <row r="267" spans="2:7" outlineLevel="1" x14ac:dyDescent="0.2">
      <c r="B267" s="19" t="s">
        <v>429</v>
      </c>
      <c r="C267" s="223" t="s">
        <v>118</v>
      </c>
      <c r="D267" s="224" t="s">
        <v>54</v>
      </c>
      <c r="E267" s="259">
        <v>44393</v>
      </c>
      <c r="F267" s="226">
        <v>3</v>
      </c>
      <c r="G267" s="227">
        <v>19.98</v>
      </c>
    </row>
    <row r="268" spans="2:7" outlineLevel="1" x14ac:dyDescent="0.2">
      <c r="B268" s="19" t="s">
        <v>428</v>
      </c>
      <c r="C268" s="223" t="s">
        <v>644</v>
      </c>
      <c r="D268" s="224" t="s">
        <v>31</v>
      </c>
      <c r="E268" s="259">
        <v>44389</v>
      </c>
      <c r="F268" s="226">
        <v>6</v>
      </c>
      <c r="G268" s="227">
        <v>53.28</v>
      </c>
    </row>
    <row r="269" spans="2:7" outlineLevel="1" x14ac:dyDescent="0.2">
      <c r="B269" s="19" t="s">
        <v>428</v>
      </c>
      <c r="C269" s="223" t="s">
        <v>644</v>
      </c>
      <c r="D269" s="224" t="s">
        <v>31</v>
      </c>
      <c r="E269" s="259">
        <v>44389</v>
      </c>
      <c r="F269" s="226">
        <v>3</v>
      </c>
      <c r="G269" s="227">
        <v>26.64</v>
      </c>
    </row>
    <row r="270" spans="2:7" outlineLevel="1" x14ac:dyDescent="0.2">
      <c r="B270" s="19" t="s">
        <v>428</v>
      </c>
      <c r="C270" s="223" t="s">
        <v>644</v>
      </c>
      <c r="D270" s="224" t="s">
        <v>31</v>
      </c>
      <c r="E270" s="259">
        <v>44390</v>
      </c>
      <c r="F270" s="226">
        <v>6</v>
      </c>
      <c r="G270" s="227">
        <v>53.28</v>
      </c>
    </row>
    <row r="271" spans="2:7" outlineLevel="1" x14ac:dyDescent="0.2">
      <c r="B271" s="19" t="s">
        <v>428</v>
      </c>
      <c r="C271" s="223" t="s">
        <v>644</v>
      </c>
      <c r="D271" s="224" t="s">
        <v>31</v>
      </c>
      <c r="E271" s="259">
        <v>44390</v>
      </c>
      <c r="F271" s="226">
        <v>3</v>
      </c>
      <c r="G271" s="227">
        <v>26.64</v>
      </c>
    </row>
    <row r="272" spans="2:7" outlineLevel="1" x14ac:dyDescent="0.2">
      <c r="B272" s="19" t="s">
        <v>427</v>
      </c>
      <c r="C272" s="223" t="s">
        <v>886</v>
      </c>
      <c r="D272" s="224" t="s">
        <v>54</v>
      </c>
      <c r="E272" s="259">
        <v>44399</v>
      </c>
      <c r="F272" s="226">
        <v>3</v>
      </c>
      <c r="G272" s="227">
        <v>16.649999999999999</v>
      </c>
    </row>
    <row r="273" spans="2:7" outlineLevel="1" x14ac:dyDescent="0.2">
      <c r="B273" s="19" t="s">
        <v>428</v>
      </c>
      <c r="C273" s="223" t="s">
        <v>102</v>
      </c>
      <c r="D273" s="224" t="s">
        <v>31</v>
      </c>
      <c r="E273" s="259">
        <v>44389</v>
      </c>
      <c r="F273" s="226">
        <v>6</v>
      </c>
      <c r="G273" s="227">
        <v>49.98</v>
      </c>
    </row>
    <row r="274" spans="2:7" outlineLevel="1" x14ac:dyDescent="0.2">
      <c r="B274" s="19" t="s">
        <v>428</v>
      </c>
      <c r="C274" s="223" t="s">
        <v>102</v>
      </c>
      <c r="D274" s="224" t="s">
        <v>31</v>
      </c>
      <c r="E274" s="259">
        <v>44389</v>
      </c>
      <c r="F274" s="226">
        <v>3</v>
      </c>
      <c r="G274" s="227">
        <v>24.99</v>
      </c>
    </row>
    <row r="275" spans="2:7" outlineLevel="1" x14ac:dyDescent="0.2">
      <c r="B275" s="19" t="s">
        <v>428</v>
      </c>
      <c r="C275" s="223" t="s">
        <v>102</v>
      </c>
      <c r="D275" s="224" t="s">
        <v>31</v>
      </c>
      <c r="E275" s="259">
        <v>44390</v>
      </c>
      <c r="F275" s="226">
        <v>6</v>
      </c>
      <c r="G275" s="227">
        <v>49.98</v>
      </c>
    </row>
    <row r="276" spans="2:7" outlineLevel="1" x14ac:dyDescent="0.2">
      <c r="B276" s="19" t="s">
        <v>428</v>
      </c>
      <c r="C276" s="223" t="s">
        <v>102</v>
      </c>
      <c r="D276" s="224" t="s">
        <v>31</v>
      </c>
      <c r="E276" s="259">
        <v>44390</v>
      </c>
      <c r="F276" s="226">
        <v>3</v>
      </c>
      <c r="G276" s="227">
        <v>24.99</v>
      </c>
    </row>
    <row r="277" spans="2:7" outlineLevel="1" x14ac:dyDescent="0.2">
      <c r="B277" s="19" t="s">
        <v>428</v>
      </c>
      <c r="C277" s="223" t="s">
        <v>102</v>
      </c>
      <c r="D277" s="224" t="s">
        <v>31</v>
      </c>
      <c r="E277" s="259">
        <v>44391</v>
      </c>
      <c r="F277" s="226">
        <v>6</v>
      </c>
      <c r="G277" s="227">
        <v>49.98</v>
      </c>
    </row>
    <row r="278" spans="2:7" outlineLevel="1" x14ac:dyDescent="0.2">
      <c r="B278" s="19" t="s">
        <v>428</v>
      </c>
      <c r="C278" s="223" t="s">
        <v>102</v>
      </c>
      <c r="D278" s="224" t="s">
        <v>31</v>
      </c>
      <c r="E278" s="259">
        <v>44391</v>
      </c>
      <c r="F278" s="226">
        <v>3</v>
      </c>
      <c r="G278" s="227">
        <v>24.99</v>
      </c>
    </row>
    <row r="279" spans="2:7" outlineLevel="1" x14ac:dyDescent="0.2">
      <c r="B279" s="19" t="s">
        <v>428</v>
      </c>
      <c r="C279" s="223" t="s">
        <v>102</v>
      </c>
      <c r="D279" s="224" t="s">
        <v>31</v>
      </c>
      <c r="E279" s="259">
        <v>44392</v>
      </c>
      <c r="F279" s="226">
        <v>6</v>
      </c>
      <c r="G279" s="227">
        <v>49.98</v>
      </c>
    </row>
    <row r="280" spans="2:7" outlineLevel="1" x14ac:dyDescent="0.2">
      <c r="B280" s="19" t="s">
        <v>428</v>
      </c>
      <c r="C280" s="223" t="s">
        <v>102</v>
      </c>
      <c r="D280" s="224" t="s">
        <v>31</v>
      </c>
      <c r="E280" s="259">
        <v>44392</v>
      </c>
      <c r="F280" s="226">
        <v>3</v>
      </c>
      <c r="G280" s="227">
        <v>24.99</v>
      </c>
    </row>
    <row r="281" spans="2:7" outlineLevel="1" x14ac:dyDescent="0.2">
      <c r="B281" s="19" t="s">
        <v>428</v>
      </c>
      <c r="C281" s="223" t="s">
        <v>102</v>
      </c>
      <c r="D281" s="224" t="s">
        <v>31</v>
      </c>
      <c r="E281" s="259">
        <v>44393</v>
      </c>
      <c r="F281" s="226">
        <v>6</v>
      </c>
      <c r="G281" s="227">
        <v>49.98</v>
      </c>
    </row>
    <row r="282" spans="2:7" outlineLevel="1" x14ac:dyDescent="0.2">
      <c r="B282" s="19" t="s">
        <v>428</v>
      </c>
      <c r="C282" s="223" t="s">
        <v>102</v>
      </c>
      <c r="D282" s="224" t="s">
        <v>31</v>
      </c>
      <c r="E282" s="259">
        <v>44393</v>
      </c>
      <c r="F282" s="226">
        <v>3</v>
      </c>
      <c r="G282" s="227">
        <v>24.99</v>
      </c>
    </row>
    <row r="283" spans="2:7" outlineLevel="1" x14ac:dyDescent="0.2">
      <c r="B283" s="19" t="s">
        <v>428</v>
      </c>
      <c r="C283" s="223" t="s">
        <v>102</v>
      </c>
      <c r="D283" s="224" t="s">
        <v>31</v>
      </c>
      <c r="E283" s="259">
        <v>44396</v>
      </c>
      <c r="F283" s="226">
        <v>6</v>
      </c>
      <c r="G283" s="227">
        <v>49.98</v>
      </c>
    </row>
    <row r="284" spans="2:7" outlineLevel="1" x14ac:dyDescent="0.2">
      <c r="B284" s="19" t="s">
        <v>428</v>
      </c>
      <c r="C284" s="223" t="s">
        <v>102</v>
      </c>
      <c r="D284" s="224" t="s">
        <v>31</v>
      </c>
      <c r="E284" s="259">
        <v>44396</v>
      </c>
      <c r="F284" s="226">
        <v>3</v>
      </c>
      <c r="G284" s="227">
        <v>24.99</v>
      </c>
    </row>
    <row r="285" spans="2:7" outlineLevel="1" x14ac:dyDescent="0.2">
      <c r="B285" s="19" t="s">
        <v>428</v>
      </c>
      <c r="C285" s="223" t="s">
        <v>102</v>
      </c>
      <c r="D285" s="224" t="s">
        <v>31</v>
      </c>
      <c r="E285" s="259">
        <v>44397</v>
      </c>
      <c r="F285" s="226">
        <v>6</v>
      </c>
      <c r="G285" s="227">
        <v>49.98</v>
      </c>
    </row>
    <row r="286" spans="2:7" outlineLevel="1" x14ac:dyDescent="0.2">
      <c r="B286" s="19" t="s">
        <v>428</v>
      </c>
      <c r="C286" s="223" t="s">
        <v>102</v>
      </c>
      <c r="D286" s="224" t="s">
        <v>31</v>
      </c>
      <c r="E286" s="259">
        <v>44397</v>
      </c>
      <c r="F286" s="226">
        <v>3</v>
      </c>
      <c r="G286" s="227">
        <v>24.99</v>
      </c>
    </row>
    <row r="287" spans="2:7" outlineLevel="1" x14ac:dyDescent="0.2">
      <c r="B287" s="19" t="s">
        <v>428</v>
      </c>
      <c r="C287" s="223" t="s">
        <v>102</v>
      </c>
      <c r="D287" s="224" t="s">
        <v>31</v>
      </c>
      <c r="E287" s="259">
        <v>44398</v>
      </c>
      <c r="F287" s="226">
        <v>6</v>
      </c>
      <c r="G287" s="227">
        <v>49.98</v>
      </c>
    </row>
    <row r="288" spans="2:7" outlineLevel="1" x14ac:dyDescent="0.2">
      <c r="B288" s="19" t="s">
        <v>428</v>
      </c>
      <c r="C288" s="223" t="s">
        <v>102</v>
      </c>
      <c r="D288" s="224" t="s">
        <v>31</v>
      </c>
      <c r="E288" s="259">
        <v>44398</v>
      </c>
      <c r="F288" s="226">
        <v>3</v>
      </c>
      <c r="G288" s="227">
        <v>24.99</v>
      </c>
    </row>
    <row r="289" spans="2:8" outlineLevel="1" x14ac:dyDescent="0.2">
      <c r="B289" s="19" t="s">
        <v>427</v>
      </c>
      <c r="C289" s="223" t="s">
        <v>1011</v>
      </c>
      <c r="D289" s="224" t="s">
        <v>31</v>
      </c>
      <c r="E289" s="259">
        <v>44396</v>
      </c>
      <c r="F289" s="226">
        <v>6</v>
      </c>
      <c r="G289" s="227">
        <v>49.98</v>
      </c>
    </row>
    <row r="290" spans="2:8" outlineLevel="1" x14ac:dyDescent="0.2">
      <c r="B290" s="19" t="s">
        <v>427</v>
      </c>
      <c r="C290" s="223" t="s">
        <v>1011</v>
      </c>
      <c r="D290" s="224" t="s">
        <v>31</v>
      </c>
      <c r="E290" s="259">
        <v>44396</v>
      </c>
      <c r="F290" s="226">
        <v>3</v>
      </c>
      <c r="G290" s="227">
        <v>24.99</v>
      </c>
    </row>
    <row r="291" spans="2:8" outlineLevel="1" x14ac:dyDescent="0.2">
      <c r="B291" s="19" t="s">
        <v>427</v>
      </c>
      <c r="C291" s="223" t="s">
        <v>1011</v>
      </c>
      <c r="D291" s="224" t="s">
        <v>31</v>
      </c>
      <c r="E291" s="259">
        <v>44397</v>
      </c>
      <c r="F291" s="226">
        <v>6</v>
      </c>
      <c r="G291" s="227">
        <v>49.98</v>
      </c>
    </row>
    <row r="292" spans="2:8" outlineLevel="1" x14ac:dyDescent="0.2">
      <c r="B292" s="19" t="s">
        <v>427</v>
      </c>
      <c r="C292" s="223" t="s">
        <v>1011</v>
      </c>
      <c r="D292" s="224" t="s">
        <v>31</v>
      </c>
      <c r="E292" s="259">
        <v>44397</v>
      </c>
      <c r="F292" s="226">
        <v>3</v>
      </c>
      <c r="G292" s="227">
        <v>24.99</v>
      </c>
    </row>
    <row r="293" spans="2:8" outlineLevel="1" x14ac:dyDescent="0.2">
      <c r="B293" s="19" t="s">
        <v>427</v>
      </c>
      <c r="C293" s="223" t="s">
        <v>1011</v>
      </c>
      <c r="D293" s="224" t="s">
        <v>31</v>
      </c>
      <c r="E293" s="259">
        <v>44398</v>
      </c>
      <c r="F293" s="226">
        <v>6</v>
      </c>
      <c r="G293" s="227">
        <v>49.98</v>
      </c>
    </row>
    <row r="294" spans="2:8" outlineLevel="1" x14ac:dyDescent="0.2">
      <c r="B294" s="19" t="s">
        <v>427</v>
      </c>
      <c r="C294" s="223" t="s">
        <v>1011</v>
      </c>
      <c r="D294" s="224" t="s">
        <v>31</v>
      </c>
      <c r="E294" s="259">
        <v>44398</v>
      </c>
      <c r="F294" s="226">
        <v>3</v>
      </c>
      <c r="G294" s="227">
        <v>24.99</v>
      </c>
    </row>
    <row r="295" spans="2:8" outlineLevel="1" x14ac:dyDescent="0.2">
      <c r="B295" s="19" t="s">
        <v>427</v>
      </c>
      <c r="C295" s="223" t="s">
        <v>1011</v>
      </c>
      <c r="D295" s="224" t="s">
        <v>31</v>
      </c>
      <c r="E295" s="259">
        <v>44399</v>
      </c>
      <c r="F295" s="226">
        <v>6</v>
      </c>
      <c r="G295" s="227">
        <v>49.98</v>
      </c>
    </row>
    <row r="296" spans="2:8" outlineLevel="1" x14ac:dyDescent="0.2">
      <c r="B296" s="19" t="s">
        <v>427</v>
      </c>
      <c r="C296" s="223" t="s">
        <v>1011</v>
      </c>
      <c r="D296" s="224" t="s">
        <v>31</v>
      </c>
      <c r="E296" s="259">
        <v>44399</v>
      </c>
      <c r="F296" s="226">
        <v>3</v>
      </c>
      <c r="G296" s="227">
        <v>24.99</v>
      </c>
    </row>
    <row r="297" spans="2:8" outlineLevel="1" x14ac:dyDescent="0.2">
      <c r="B297" s="19" t="s">
        <v>427</v>
      </c>
      <c r="C297" s="223" t="s">
        <v>1011</v>
      </c>
      <c r="D297" s="224" t="s">
        <v>31</v>
      </c>
      <c r="E297" s="259">
        <v>44400</v>
      </c>
      <c r="F297" s="226">
        <v>6</v>
      </c>
      <c r="G297" s="227">
        <v>49.98</v>
      </c>
    </row>
    <row r="298" spans="2:8" outlineLevel="1" x14ac:dyDescent="0.2">
      <c r="B298" s="19" t="s">
        <v>427</v>
      </c>
      <c r="C298" s="223" t="s">
        <v>1011</v>
      </c>
      <c r="D298" s="224" t="s">
        <v>31</v>
      </c>
      <c r="E298" s="259">
        <v>44400</v>
      </c>
      <c r="F298" s="226">
        <v>3</v>
      </c>
      <c r="G298" s="227">
        <v>24.99</v>
      </c>
    </row>
    <row r="299" spans="2:8" outlineLevel="1" x14ac:dyDescent="0.2">
      <c r="B299" s="81" t="s">
        <v>427</v>
      </c>
      <c r="C299" s="223" t="s">
        <v>678</v>
      </c>
      <c r="D299" s="224" t="s">
        <v>54</v>
      </c>
      <c r="E299" s="259">
        <v>44429</v>
      </c>
      <c r="F299" s="226">
        <v>7</v>
      </c>
      <c r="G299" s="227">
        <v>38.85</v>
      </c>
      <c r="H299" s="80"/>
    </row>
    <row r="300" spans="2:8" outlineLevel="1" x14ac:dyDescent="0.2">
      <c r="B300" s="81" t="s">
        <v>427</v>
      </c>
      <c r="C300" s="223" t="s">
        <v>678</v>
      </c>
      <c r="D300" s="224" t="s">
        <v>54</v>
      </c>
      <c r="E300" s="259">
        <v>44430</v>
      </c>
      <c r="F300" s="226">
        <v>11</v>
      </c>
      <c r="G300" s="227">
        <v>61.05</v>
      </c>
      <c r="H300" s="80"/>
    </row>
    <row r="301" spans="2:8" outlineLevel="1" x14ac:dyDescent="0.2">
      <c r="B301" s="81" t="s">
        <v>427</v>
      </c>
      <c r="C301" s="223" t="s">
        <v>678</v>
      </c>
      <c r="D301" s="224" t="s">
        <v>54</v>
      </c>
      <c r="E301" s="259">
        <v>44430</v>
      </c>
      <c r="F301" s="226">
        <v>11</v>
      </c>
      <c r="G301" s="227">
        <v>61.05</v>
      </c>
    </row>
    <row r="302" spans="2:8" outlineLevel="1" x14ac:dyDescent="0.2">
      <c r="B302" s="81" t="s">
        <v>429</v>
      </c>
      <c r="C302" s="223" t="s">
        <v>801</v>
      </c>
      <c r="D302" s="224" t="s">
        <v>54</v>
      </c>
      <c r="E302" s="259">
        <v>44459</v>
      </c>
      <c r="F302" s="226">
        <v>6</v>
      </c>
      <c r="G302" s="227">
        <v>39.96</v>
      </c>
    </row>
    <row r="303" spans="2:8" outlineLevel="1" x14ac:dyDescent="0.2">
      <c r="B303" s="81" t="s">
        <v>429</v>
      </c>
      <c r="C303" s="223" t="s">
        <v>801</v>
      </c>
      <c r="D303" s="224" t="s">
        <v>54</v>
      </c>
      <c r="E303" s="259">
        <v>44459</v>
      </c>
      <c r="F303" s="226">
        <v>3</v>
      </c>
      <c r="G303" s="227">
        <v>19.98</v>
      </c>
    </row>
    <row r="304" spans="2:8" outlineLevel="1" x14ac:dyDescent="0.2">
      <c r="B304" s="81" t="s">
        <v>429</v>
      </c>
      <c r="C304" s="223" t="s">
        <v>801</v>
      </c>
      <c r="D304" s="224" t="s">
        <v>54</v>
      </c>
      <c r="E304" s="259">
        <v>44460</v>
      </c>
      <c r="F304" s="226">
        <v>6</v>
      </c>
      <c r="G304" s="227">
        <v>39.96</v>
      </c>
    </row>
    <row r="305" spans="2:8" outlineLevel="1" x14ac:dyDescent="0.2">
      <c r="B305" s="81" t="s">
        <v>429</v>
      </c>
      <c r="C305" s="223" t="s">
        <v>801</v>
      </c>
      <c r="D305" s="224" t="s">
        <v>54</v>
      </c>
      <c r="E305" s="259">
        <v>44460</v>
      </c>
      <c r="F305" s="226">
        <v>3</v>
      </c>
      <c r="G305" s="227">
        <v>19.98</v>
      </c>
    </row>
    <row r="306" spans="2:8" outlineLevel="1" x14ac:dyDescent="0.2">
      <c r="B306" s="81" t="s">
        <v>429</v>
      </c>
      <c r="C306" s="223" t="s">
        <v>801</v>
      </c>
      <c r="D306" s="224" t="s">
        <v>54</v>
      </c>
      <c r="E306" s="259">
        <v>44461</v>
      </c>
      <c r="F306" s="226">
        <v>6</v>
      </c>
      <c r="G306" s="227">
        <v>39.96</v>
      </c>
    </row>
    <row r="307" spans="2:8" outlineLevel="1" x14ac:dyDescent="0.2">
      <c r="B307" s="81" t="s">
        <v>429</v>
      </c>
      <c r="C307" s="223" t="s">
        <v>801</v>
      </c>
      <c r="D307" s="224" t="s">
        <v>54</v>
      </c>
      <c r="E307" s="259">
        <v>44461</v>
      </c>
      <c r="F307" s="226">
        <v>3</v>
      </c>
      <c r="G307" s="227">
        <v>19.98</v>
      </c>
    </row>
    <row r="308" spans="2:8" outlineLevel="1" x14ac:dyDescent="0.2">
      <c r="B308" s="81" t="s">
        <v>429</v>
      </c>
      <c r="C308" s="223" t="s">
        <v>801</v>
      </c>
      <c r="D308" s="224" t="s">
        <v>54</v>
      </c>
      <c r="E308" s="259">
        <v>44462</v>
      </c>
      <c r="F308" s="226">
        <v>6</v>
      </c>
      <c r="G308" s="227">
        <v>39.96</v>
      </c>
    </row>
    <row r="309" spans="2:8" outlineLevel="1" x14ac:dyDescent="0.2">
      <c r="B309" s="81" t="s">
        <v>429</v>
      </c>
      <c r="C309" s="223" t="s">
        <v>801</v>
      </c>
      <c r="D309" s="224" t="s">
        <v>54</v>
      </c>
      <c r="E309" s="259">
        <v>44462</v>
      </c>
      <c r="F309" s="226">
        <v>3</v>
      </c>
      <c r="G309" s="227">
        <v>19.98</v>
      </c>
    </row>
    <row r="310" spans="2:8" outlineLevel="1" x14ac:dyDescent="0.2">
      <c r="B310" s="81" t="s">
        <v>428</v>
      </c>
      <c r="C310" s="223" t="s">
        <v>102</v>
      </c>
      <c r="D310" s="224" t="s">
        <v>31</v>
      </c>
      <c r="E310" s="259">
        <v>44467</v>
      </c>
      <c r="F310" s="226">
        <v>6</v>
      </c>
      <c r="G310" s="227">
        <v>49.98</v>
      </c>
    </row>
    <row r="311" spans="2:8" outlineLevel="1" x14ac:dyDescent="0.2">
      <c r="B311" s="81" t="s">
        <v>428</v>
      </c>
      <c r="C311" s="223" t="s">
        <v>102</v>
      </c>
      <c r="D311" s="224" t="s">
        <v>31</v>
      </c>
      <c r="E311" s="259">
        <v>44467</v>
      </c>
      <c r="F311" s="226">
        <v>3</v>
      </c>
      <c r="G311" s="227">
        <v>24.99</v>
      </c>
    </row>
    <row r="312" spans="2:8" outlineLevel="1" x14ac:dyDescent="0.2">
      <c r="B312" s="81" t="s">
        <v>427</v>
      </c>
      <c r="C312" s="223" t="s">
        <v>497</v>
      </c>
      <c r="D312" s="224" t="s">
        <v>54</v>
      </c>
      <c r="E312" s="259">
        <v>44522</v>
      </c>
      <c r="F312" s="226">
        <v>9</v>
      </c>
      <c r="G312" s="331">
        <v>74.97</v>
      </c>
      <c r="H312" s="80"/>
    </row>
    <row r="313" spans="2:8" outlineLevel="1" x14ac:dyDescent="0.2">
      <c r="B313" s="81" t="s">
        <v>427</v>
      </c>
      <c r="C313" s="223" t="s">
        <v>497</v>
      </c>
      <c r="D313" s="224" t="s">
        <v>54</v>
      </c>
      <c r="E313" s="259">
        <v>44523</v>
      </c>
      <c r="F313" s="226">
        <v>9</v>
      </c>
      <c r="G313" s="331">
        <v>74.97</v>
      </c>
      <c r="H313" s="80"/>
    </row>
    <row r="314" spans="2:8" outlineLevel="1" x14ac:dyDescent="0.2">
      <c r="B314" s="81" t="s">
        <v>427</v>
      </c>
      <c r="C314" s="223" t="s">
        <v>497</v>
      </c>
      <c r="D314" s="224" t="s">
        <v>54</v>
      </c>
      <c r="E314" s="259">
        <v>44524</v>
      </c>
      <c r="F314" s="226">
        <v>9</v>
      </c>
      <c r="G314" s="331">
        <v>74.97</v>
      </c>
      <c r="H314" s="80"/>
    </row>
    <row r="315" spans="2:8" outlineLevel="1" x14ac:dyDescent="0.2">
      <c r="B315" s="81" t="s">
        <v>427</v>
      </c>
      <c r="C315" s="223" t="s">
        <v>497</v>
      </c>
      <c r="D315" s="224" t="s">
        <v>54</v>
      </c>
      <c r="E315" s="259">
        <v>44525</v>
      </c>
      <c r="F315" s="226">
        <v>9</v>
      </c>
      <c r="G315" s="331">
        <v>74.97</v>
      </c>
      <c r="H315" s="80"/>
    </row>
    <row r="316" spans="2:8" outlineLevel="1" x14ac:dyDescent="0.2">
      <c r="B316" s="81" t="s">
        <v>427</v>
      </c>
      <c r="C316" s="223" t="s">
        <v>497</v>
      </c>
      <c r="D316" s="224" t="s">
        <v>54</v>
      </c>
      <c r="E316" s="259">
        <v>44526</v>
      </c>
      <c r="F316" s="226">
        <v>9</v>
      </c>
      <c r="G316" s="331">
        <v>74.97</v>
      </c>
    </row>
    <row r="317" spans="2:8" outlineLevel="1" x14ac:dyDescent="0.2">
      <c r="B317" s="81" t="s">
        <v>427</v>
      </c>
      <c r="C317" s="223" t="s">
        <v>497</v>
      </c>
      <c r="D317" s="224" t="s">
        <v>54</v>
      </c>
      <c r="E317" s="259">
        <v>44529</v>
      </c>
      <c r="F317" s="226">
        <v>9</v>
      </c>
      <c r="G317" s="331">
        <v>74.97</v>
      </c>
    </row>
    <row r="318" spans="2:8" outlineLevel="1" x14ac:dyDescent="0.2">
      <c r="B318" s="81"/>
      <c r="C318" s="80"/>
      <c r="D318" s="80"/>
      <c r="E318" s="222"/>
      <c r="F318" s="80"/>
      <c r="G318" s="80"/>
    </row>
    <row r="319" spans="2:8" outlineLevel="1" x14ac:dyDescent="0.2">
      <c r="B319" s="19"/>
      <c r="E319" s="14"/>
      <c r="G319" s="3"/>
    </row>
    <row r="320" spans="2:8" outlineLevel="1" x14ac:dyDescent="0.2">
      <c r="E320" s="14"/>
    </row>
    <row r="321" spans="3:7" ht="12.75" thickBot="1" x14ac:dyDescent="0.25">
      <c r="C321" s="16"/>
      <c r="D321" s="16"/>
      <c r="E321" s="16"/>
      <c r="F321" s="17">
        <f>+SUM(F62:F320)</f>
        <v>1278.5</v>
      </c>
      <c r="G321" s="17">
        <f>+SUM(G62:G320)</f>
        <v>8669.0549999999876</v>
      </c>
    </row>
    <row r="322" spans="3:7" ht="12.75" thickTop="1" x14ac:dyDescent="0.2"/>
    <row r="324" spans="3:7" x14ac:dyDescent="0.2">
      <c r="C324" s="8" t="s">
        <v>722</v>
      </c>
    </row>
    <row r="326" spans="3:7" x14ac:dyDescent="0.2">
      <c r="C326" s="19" t="s">
        <v>81</v>
      </c>
      <c r="D326" s="20">
        <f>+G48--G56-G321</f>
        <v>9515.1050000000123</v>
      </c>
      <c r="G326" s="140"/>
    </row>
    <row r="327" spans="3:7" ht="12.75" thickBot="1" x14ac:dyDescent="0.25">
      <c r="D327" s="9"/>
      <c r="G327" s="3"/>
    </row>
    <row r="328" spans="3:7" ht="12.75" thickBot="1" x14ac:dyDescent="0.25">
      <c r="C328" s="19" t="s">
        <v>713</v>
      </c>
      <c r="D328" s="21">
        <f>+D326/G48</f>
        <v>0.52326337867682715</v>
      </c>
      <c r="G328" s="43"/>
    </row>
    <row r="329" spans="3:7" x14ac:dyDescent="0.2">
      <c r="G329" s="3"/>
    </row>
    <row r="330" spans="3:7" x14ac:dyDescent="0.2">
      <c r="C330" s="19" t="s">
        <v>84</v>
      </c>
      <c r="D330" s="20">
        <f>+RESUMEN!O11</f>
        <v>6908.9978183411258</v>
      </c>
      <c r="G330" s="3"/>
    </row>
    <row r="331" spans="3:7" ht="12.75" thickBot="1" x14ac:dyDescent="0.25">
      <c r="D331" s="9"/>
    </row>
    <row r="332" spans="3:7" ht="12.75" thickBot="1" x14ac:dyDescent="0.25">
      <c r="C332" s="19" t="s">
        <v>716</v>
      </c>
      <c r="D332" s="83">
        <f>+RESUMEN!P11</f>
        <v>0.37994594297130724</v>
      </c>
    </row>
    <row r="333" spans="3:7" ht="12.75" thickBot="1" x14ac:dyDescent="0.25"/>
    <row r="334" spans="3:7" ht="12.75" thickBot="1" x14ac:dyDescent="0.25">
      <c r="C334" s="19" t="s">
        <v>719</v>
      </c>
      <c r="D334" s="86" t="str">
        <f>+IF($D$332&gt;$D$24,"OK","REVISAR")</f>
        <v>OK</v>
      </c>
    </row>
    <row r="336" spans="3:7" x14ac:dyDescent="0.2">
      <c r="C336" s="8" t="s">
        <v>85</v>
      </c>
    </row>
    <row r="338" spans="3:7" x14ac:dyDescent="0.2">
      <c r="C338" s="10" t="s">
        <v>724</v>
      </c>
      <c r="D338" s="10"/>
      <c r="E338" s="10"/>
      <c r="F338" s="10"/>
      <c r="G338" s="11"/>
    </row>
    <row r="339" spans="3:7" x14ac:dyDescent="0.2">
      <c r="C339" s="10"/>
      <c r="D339" s="10"/>
      <c r="E339" s="10"/>
      <c r="F339" s="10"/>
      <c r="G339" s="11"/>
    </row>
    <row r="340" spans="3:7" x14ac:dyDescent="0.2">
      <c r="C340" s="10"/>
      <c r="D340" s="10"/>
      <c r="E340" s="10"/>
      <c r="F340" s="10"/>
      <c r="G340" s="11"/>
    </row>
    <row r="343" spans="3:7" x14ac:dyDescent="0.2">
      <c r="C343" s="12"/>
      <c r="D343" s="23" t="s">
        <v>427</v>
      </c>
      <c r="E343" s="23" t="s">
        <v>428</v>
      </c>
      <c r="F343" s="23" t="s">
        <v>429</v>
      </c>
    </row>
    <row r="344" spans="3:7" x14ac:dyDescent="0.2">
      <c r="C344" s="3" t="s">
        <v>8</v>
      </c>
      <c r="D344" s="22">
        <f>+SUMIF(B37:B41,$D$343,G37:G41)</f>
        <v>16818.650000000001</v>
      </c>
      <c r="E344" s="22">
        <f>+SUMIF(C37:C41,$D$343,H37:H41)</f>
        <v>0</v>
      </c>
      <c r="F344" s="22">
        <f>+SUMIF(D37:D41,$D$343,I37:I41)</f>
        <v>0</v>
      </c>
    </row>
    <row r="345" spans="3:7" x14ac:dyDescent="0.2">
      <c r="C345" s="3" t="s">
        <v>1019</v>
      </c>
      <c r="D345" s="22">
        <f>-SUMIF(B54:B55,$D$343,G54:G55)</f>
        <v>0</v>
      </c>
      <c r="E345" s="22">
        <f>-SUMIF(B54:B55,$E$343,G54:G55)</f>
        <v>0</v>
      </c>
      <c r="F345" s="22">
        <f>-SUMIF(B54:B55,$F$343,G54:G55)</f>
        <v>0</v>
      </c>
    </row>
    <row r="346" spans="3:7" x14ac:dyDescent="0.2">
      <c r="C346" s="3" t="s">
        <v>24</v>
      </c>
      <c r="D346" s="22">
        <f>-SUMIF(B62:B320,$D$343,G62:G320)</f>
        <v>-3252.7949999999978</v>
      </c>
      <c r="E346" s="22">
        <f>-SUMIF(B62:B320,$E$343,G62:G320)</f>
        <v>-2206.14</v>
      </c>
      <c r="F346" s="22">
        <f>-SUMIF(B62:B320,$F$343,G62:G320)</f>
        <v>-3210.1200000000022</v>
      </c>
    </row>
    <row r="347" spans="3:7" ht="12.75" thickBot="1" x14ac:dyDescent="0.25">
      <c r="C347" s="16" t="s">
        <v>1036</v>
      </c>
      <c r="D347" s="182">
        <f>SUM(D344:D346)</f>
        <v>13565.855000000003</v>
      </c>
      <c r="E347" s="182">
        <f t="shared" ref="E347:F347" si="0">SUM(E344:E346)</f>
        <v>-2206.14</v>
      </c>
      <c r="F347" s="182">
        <f t="shared" si="0"/>
        <v>-3210.1200000000022</v>
      </c>
    </row>
    <row r="348" spans="3:7" ht="12.75" thickTop="1" x14ac:dyDescent="0.2"/>
  </sheetData>
  <autoFilter ref="B61:G317" xr:uid="{00000000-0009-0000-0000-00000C000000}">
    <sortState xmlns:xlrd2="http://schemas.microsoft.com/office/spreadsheetml/2017/richdata2" ref="B62:G257">
      <sortCondition ref="C61:C257"/>
    </sortState>
  </autoFilter>
  <conditionalFormatting sqref="D334">
    <cfRule type="containsText" dxfId="204" priority="1" operator="containsText" text="OK">
      <formula>NOT(ISERROR(SEARCH("OK",D334)))</formula>
    </cfRule>
    <cfRule type="cellIs" dxfId="203" priority="2" operator="greaterThan">
      <formula>$D$329</formula>
    </cfRule>
  </conditionalFormatting>
  <pageMargins left="0.25" right="0.25" top="0.39" bottom="0.35" header="0.3" footer="0.3"/>
  <pageSetup paperSize="9" scale="74" fitToHeight="0" orientation="portrait" r:id="rId1"/>
  <rowBreaks count="3" manualBreakCount="3">
    <brk id="100" max="7" man="1"/>
    <brk id="192" max="7" man="1"/>
    <brk id="341" max="7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 filterMode="1">
    <tabColor rgb="FFFF0000"/>
    <pageSetUpPr fitToPage="1"/>
  </sheetPr>
  <dimension ref="B1:K1213"/>
  <sheetViews>
    <sheetView topLeftCell="A20" zoomScale="87" zoomScaleNormal="87" zoomScaleSheetLayoutView="55" workbookViewId="0">
      <selection activeCell="C1098" sqref="C1098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9.42578125" style="3" customWidth="1"/>
    <col min="4" max="4" width="16" style="3" customWidth="1"/>
    <col min="5" max="5" width="19.28515625" style="3" bestFit="1" customWidth="1"/>
    <col min="6" max="6" width="25.7109375" style="3" bestFit="1" customWidth="1"/>
    <col min="7" max="7" width="15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153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299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0.2</v>
      </c>
      <c r="E24" s="80"/>
    </row>
    <row r="26" spans="3:7" x14ac:dyDescent="0.2">
      <c r="C26" s="8" t="s">
        <v>7</v>
      </c>
    </row>
    <row r="28" spans="3:7" x14ac:dyDescent="0.2">
      <c r="C28" s="10" t="s">
        <v>999</v>
      </c>
      <c r="D28" s="10"/>
      <c r="E28" s="10"/>
      <c r="F28" s="10"/>
      <c r="G28" s="11"/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hidden="1" outlineLevel="1" x14ac:dyDescent="0.2">
      <c r="B36" s="3" t="s">
        <v>427</v>
      </c>
      <c r="C36" s="24" t="s">
        <v>116</v>
      </c>
      <c r="D36" s="3" t="s">
        <v>385</v>
      </c>
      <c r="E36" s="3">
        <v>4300004</v>
      </c>
      <c r="F36" s="3" t="s">
        <v>153</v>
      </c>
      <c r="G36" s="15">
        <v>8256</v>
      </c>
      <c r="H36" s="3"/>
      <c r="I36" s="3"/>
      <c r="J36" s="3"/>
      <c r="K36" s="3"/>
    </row>
    <row r="37" spans="2:11" s="9" customFormat="1" hidden="1" outlineLevel="1" x14ac:dyDescent="0.2">
      <c r="B37" s="3" t="s">
        <v>427</v>
      </c>
      <c r="C37" s="24" t="s">
        <v>154</v>
      </c>
      <c r="D37" s="3" t="s">
        <v>386</v>
      </c>
      <c r="E37" s="3">
        <v>4300004</v>
      </c>
      <c r="F37" s="3" t="s">
        <v>153</v>
      </c>
      <c r="G37" s="15">
        <v>2672</v>
      </c>
      <c r="H37" s="3"/>
      <c r="I37" s="3"/>
      <c r="J37" s="3"/>
      <c r="K37" s="14"/>
    </row>
    <row r="38" spans="2:11" s="9" customFormat="1" hidden="1" outlineLevel="1" x14ac:dyDescent="0.2">
      <c r="B38" s="3" t="s">
        <v>427</v>
      </c>
      <c r="C38" s="24" t="s">
        <v>155</v>
      </c>
      <c r="D38" s="3" t="s">
        <v>387</v>
      </c>
      <c r="E38" s="3">
        <v>4300004</v>
      </c>
      <c r="F38" s="3" t="s">
        <v>153</v>
      </c>
      <c r="G38" s="15">
        <v>7482</v>
      </c>
      <c r="H38" s="3"/>
      <c r="I38" s="3"/>
      <c r="J38" s="3"/>
      <c r="K38" s="14"/>
    </row>
    <row r="39" spans="2:11" s="9" customFormat="1" hidden="1" outlineLevel="1" x14ac:dyDescent="0.2">
      <c r="B39" s="3" t="s">
        <v>427</v>
      </c>
      <c r="C39" s="24" t="s">
        <v>154</v>
      </c>
      <c r="D39" s="3" t="s">
        <v>388</v>
      </c>
      <c r="E39" s="3">
        <v>4300004</v>
      </c>
      <c r="F39" s="3" t="s">
        <v>153</v>
      </c>
      <c r="G39" s="15">
        <v>5664</v>
      </c>
      <c r="H39" s="3"/>
      <c r="I39" s="3"/>
      <c r="J39" s="3"/>
      <c r="K39" s="3"/>
    </row>
    <row r="40" spans="2:11" s="9" customFormat="1" hidden="1" outlineLevel="1" x14ac:dyDescent="0.2">
      <c r="B40" s="3" t="s">
        <v>427</v>
      </c>
      <c r="C40" s="24" t="s">
        <v>363</v>
      </c>
      <c r="D40" s="3" t="s">
        <v>156</v>
      </c>
      <c r="E40" s="3">
        <v>4300004</v>
      </c>
      <c r="F40" s="3" t="s">
        <v>153</v>
      </c>
      <c r="G40" s="15">
        <v>7390</v>
      </c>
      <c r="H40" s="3"/>
      <c r="I40" s="3"/>
      <c r="J40" s="3"/>
      <c r="K40" s="3"/>
    </row>
    <row r="41" spans="2:11" s="9" customFormat="1" hidden="1" outlineLevel="1" x14ac:dyDescent="0.2">
      <c r="B41" s="3" t="s">
        <v>427</v>
      </c>
      <c r="C41" s="24">
        <v>44223</v>
      </c>
      <c r="D41" s="3" t="s">
        <v>366</v>
      </c>
      <c r="E41" s="3">
        <v>4300004</v>
      </c>
      <c r="F41" s="3" t="s">
        <v>153</v>
      </c>
      <c r="G41" s="15">
        <v>6254</v>
      </c>
      <c r="H41" s="3"/>
      <c r="I41" s="3"/>
      <c r="J41" s="3"/>
      <c r="K41" s="3"/>
    </row>
    <row r="42" spans="2:11" s="9" customFormat="1" hidden="1" outlineLevel="1" x14ac:dyDescent="0.2">
      <c r="B42" s="3" t="s">
        <v>427</v>
      </c>
      <c r="C42" s="24">
        <v>44257</v>
      </c>
      <c r="D42" s="3" t="s">
        <v>389</v>
      </c>
      <c r="E42" s="3">
        <v>4300004</v>
      </c>
      <c r="F42" s="3" t="s">
        <v>153</v>
      </c>
      <c r="G42" s="15">
        <v>10798</v>
      </c>
      <c r="H42" s="3"/>
      <c r="I42" s="3"/>
      <c r="J42" s="3"/>
      <c r="K42" s="3"/>
    </row>
    <row r="43" spans="2:11" s="9" customFormat="1" hidden="1" outlineLevel="1" x14ac:dyDescent="0.2">
      <c r="B43" s="3" t="s">
        <v>427</v>
      </c>
      <c r="C43" s="24">
        <v>44286</v>
      </c>
      <c r="D43" s="3" t="s">
        <v>650</v>
      </c>
      <c r="E43" s="3">
        <v>4300004</v>
      </c>
      <c r="F43" s="3" t="s">
        <v>153</v>
      </c>
      <c r="G43" s="15">
        <v>6500</v>
      </c>
      <c r="H43" s="3"/>
      <c r="I43" s="3"/>
      <c r="J43" s="3"/>
      <c r="K43" s="3"/>
    </row>
    <row r="44" spans="2:11" s="9" customFormat="1" hidden="1" outlineLevel="1" x14ac:dyDescent="0.2">
      <c r="B44" s="3" t="s">
        <v>427</v>
      </c>
      <c r="C44" s="24">
        <v>44314</v>
      </c>
      <c r="D44" s="3" t="s">
        <v>744</v>
      </c>
      <c r="E44" s="3">
        <v>4300004</v>
      </c>
      <c r="F44" s="3" t="s">
        <v>153</v>
      </c>
      <c r="G44" s="15">
        <v>6624</v>
      </c>
      <c r="H44" s="3"/>
      <c r="I44" s="3"/>
      <c r="J44" s="3"/>
      <c r="K44" s="3"/>
    </row>
    <row r="45" spans="2:11" s="9" customFormat="1" hidden="1" outlineLevel="1" x14ac:dyDescent="0.2">
      <c r="B45" s="3" t="s">
        <v>427</v>
      </c>
      <c r="C45" s="24">
        <v>44347</v>
      </c>
      <c r="D45" s="3" t="s">
        <v>853</v>
      </c>
      <c r="E45" s="3">
        <v>4300004</v>
      </c>
      <c r="F45" s="3" t="s">
        <v>153</v>
      </c>
      <c r="G45" s="15">
        <v>6736</v>
      </c>
      <c r="H45" s="3"/>
      <c r="I45" s="3"/>
      <c r="J45" s="3"/>
      <c r="K45" s="3"/>
    </row>
    <row r="46" spans="2:11" s="9" customFormat="1" hidden="1" outlineLevel="1" x14ac:dyDescent="0.2">
      <c r="B46" s="3" t="s">
        <v>427</v>
      </c>
      <c r="C46" s="24">
        <v>44377</v>
      </c>
      <c r="D46" s="3" t="s">
        <v>989</v>
      </c>
      <c r="E46" s="3">
        <v>4300004</v>
      </c>
      <c r="F46" s="3" t="s">
        <v>153</v>
      </c>
      <c r="G46" s="15">
        <v>7200</v>
      </c>
      <c r="H46" s="3"/>
      <c r="I46" s="3"/>
      <c r="J46" s="3"/>
      <c r="K46" s="3"/>
    </row>
    <row r="47" spans="2:11" s="9" customFormat="1" hidden="1" outlineLevel="1" x14ac:dyDescent="0.2">
      <c r="B47" s="3" t="s">
        <v>427</v>
      </c>
      <c r="C47" s="24">
        <v>44407</v>
      </c>
      <c r="D47" s="3" t="s">
        <v>1211</v>
      </c>
      <c r="E47" s="3">
        <v>4300004</v>
      </c>
      <c r="F47" s="3" t="s">
        <v>153</v>
      </c>
      <c r="G47" s="15">
        <v>600</v>
      </c>
      <c r="H47" s="3"/>
      <c r="I47" s="3"/>
      <c r="J47" s="3"/>
      <c r="K47" s="3"/>
    </row>
    <row r="48" spans="2:11" s="9" customFormat="1" hidden="1" outlineLevel="1" x14ac:dyDescent="0.2">
      <c r="B48" s="3" t="s">
        <v>427</v>
      </c>
      <c r="C48" s="24">
        <v>44439</v>
      </c>
      <c r="D48" s="3" t="s">
        <v>1271</v>
      </c>
      <c r="E48" s="3">
        <v>4300004</v>
      </c>
      <c r="F48" s="3" t="s">
        <v>153</v>
      </c>
      <c r="G48" s="15">
        <v>5640</v>
      </c>
      <c r="H48" s="3"/>
      <c r="I48" s="3"/>
      <c r="J48" s="3"/>
      <c r="K48" s="3"/>
    </row>
    <row r="49" spans="2:11" s="9" customFormat="1" hidden="1" outlineLevel="1" x14ac:dyDescent="0.2">
      <c r="B49" s="3"/>
      <c r="C49" s="24"/>
      <c r="D49" s="3"/>
      <c r="E49" s="3"/>
      <c r="F49" s="3"/>
      <c r="G49" s="15"/>
      <c r="H49" s="3"/>
      <c r="I49" s="3"/>
      <c r="J49" s="3"/>
      <c r="K49" s="3"/>
    </row>
    <row r="50" spans="2:11" s="9" customFormat="1" hidden="1" outlineLevel="1" x14ac:dyDescent="0.2">
      <c r="B50" s="3"/>
      <c r="C50" s="24"/>
      <c r="D50" s="3"/>
      <c r="E50" s="3"/>
      <c r="F50" s="3"/>
      <c r="G50" s="15"/>
      <c r="H50" s="3"/>
      <c r="I50" s="3"/>
      <c r="J50" s="3"/>
      <c r="K50" s="3"/>
    </row>
    <row r="51" spans="2:11" s="9" customFormat="1" hidden="1" outlineLevel="1" x14ac:dyDescent="0.2">
      <c r="B51" s="3"/>
      <c r="C51" s="24"/>
      <c r="E51" s="19"/>
      <c r="G51" s="15"/>
      <c r="H51" s="3"/>
      <c r="I51" s="3"/>
      <c r="J51" s="3"/>
      <c r="K51" s="3"/>
    </row>
    <row r="52" spans="2:11" s="9" customFormat="1" ht="12.75" collapsed="1" thickBot="1" x14ac:dyDescent="0.25">
      <c r="B52" s="3"/>
      <c r="C52" s="16"/>
      <c r="D52" s="16"/>
      <c r="E52" s="16"/>
      <c r="F52" s="16"/>
      <c r="G52" s="17">
        <f>SUM(G36:G51)</f>
        <v>81816</v>
      </c>
      <c r="H52" s="3"/>
      <c r="I52" s="3"/>
      <c r="J52" s="3"/>
      <c r="K52" s="3"/>
    </row>
    <row r="53" spans="2:11" ht="12.75" thickTop="1" x14ac:dyDescent="0.2"/>
    <row r="55" spans="2:11" x14ac:dyDescent="0.2">
      <c r="C55" s="8" t="s">
        <v>13</v>
      </c>
    </row>
    <row r="56" spans="2:11" x14ac:dyDescent="0.2">
      <c r="C56" s="18"/>
    </row>
    <row r="57" spans="2:11" x14ac:dyDescent="0.2">
      <c r="B57" s="12" t="s">
        <v>1035</v>
      </c>
      <c r="C57" s="23" t="s">
        <v>9</v>
      </c>
      <c r="D57" s="23" t="s">
        <v>14</v>
      </c>
      <c r="E57" s="23" t="s">
        <v>15</v>
      </c>
      <c r="F57" s="23" t="s">
        <v>16</v>
      </c>
      <c r="G57" s="23" t="s">
        <v>17</v>
      </c>
    </row>
    <row r="58" spans="2:11" ht="15" outlineLevel="1" x14ac:dyDescent="0.2">
      <c r="C58" s="32"/>
      <c r="D58" s="33"/>
      <c r="E58" s="34"/>
      <c r="F58" s="34"/>
      <c r="G58" s="35"/>
      <c r="H58" s="36"/>
    </row>
    <row r="59" spans="2:11" outlineLevel="1" x14ac:dyDescent="0.2">
      <c r="C59" s="14"/>
      <c r="G59" s="15"/>
    </row>
    <row r="60" spans="2:11" ht="12.75" thickBot="1" x14ac:dyDescent="0.25">
      <c r="C60" s="16"/>
      <c r="D60" s="16"/>
      <c r="E60" s="16"/>
      <c r="F60" s="16"/>
      <c r="G60" s="17">
        <f>+SUM(G58:G59)</f>
        <v>0</v>
      </c>
    </row>
    <row r="61" spans="2:11" ht="12.75" thickTop="1" x14ac:dyDescent="0.2"/>
    <row r="63" spans="2:11" x14ac:dyDescent="0.2">
      <c r="C63" s="8" t="s">
        <v>24</v>
      </c>
    </row>
    <row r="65" spans="2:7" x14ac:dyDescent="0.2">
      <c r="B65" s="12" t="s">
        <v>1035</v>
      </c>
      <c r="C65" s="12" t="s">
        <v>25</v>
      </c>
      <c r="D65" s="12" t="s">
        <v>26</v>
      </c>
      <c r="E65" s="12" t="s">
        <v>27</v>
      </c>
      <c r="F65" s="13" t="s">
        <v>637</v>
      </c>
      <c r="G65" s="13" t="s">
        <v>29</v>
      </c>
    </row>
    <row r="66" spans="2:7" hidden="1" outlineLevel="1" x14ac:dyDescent="0.2">
      <c r="B66" s="19" t="s">
        <v>427</v>
      </c>
      <c r="C66" s="3" t="s">
        <v>159</v>
      </c>
      <c r="D66" s="3" t="s">
        <v>54</v>
      </c>
      <c r="E66" s="14">
        <v>44084</v>
      </c>
      <c r="F66" s="19">
        <v>6</v>
      </c>
      <c r="G66" s="3">
        <v>39</v>
      </c>
    </row>
    <row r="67" spans="2:7" hidden="1" outlineLevel="1" x14ac:dyDescent="0.2">
      <c r="B67" s="19" t="s">
        <v>427</v>
      </c>
      <c r="C67" s="3" t="s">
        <v>159</v>
      </c>
      <c r="D67" s="3" t="s">
        <v>54</v>
      </c>
      <c r="E67" s="14">
        <v>44084</v>
      </c>
      <c r="F67" s="19">
        <v>3</v>
      </c>
      <c r="G67" s="3">
        <v>19.5</v>
      </c>
    </row>
    <row r="68" spans="2:7" hidden="1" outlineLevel="1" x14ac:dyDescent="0.2">
      <c r="B68" s="19" t="s">
        <v>427</v>
      </c>
      <c r="C68" s="3" t="s">
        <v>159</v>
      </c>
      <c r="D68" s="3" t="s">
        <v>54</v>
      </c>
      <c r="E68" s="14">
        <v>44085</v>
      </c>
      <c r="F68" s="19">
        <v>6</v>
      </c>
      <c r="G68" s="3">
        <v>39</v>
      </c>
    </row>
    <row r="69" spans="2:7" hidden="1" outlineLevel="1" x14ac:dyDescent="0.2">
      <c r="B69" s="19" t="s">
        <v>427</v>
      </c>
      <c r="C69" s="3" t="s">
        <v>159</v>
      </c>
      <c r="D69" s="3" t="s">
        <v>54</v>
      </c>
      <c r="E69" s="14">
        <v>44088</v>
      </c>
      <c r="F69" s="19">
        <v>6</v>
      </c>
      <c r="G69" s="3">
        <v>39</v>
      </c>
    </row>
    <row r="70" spans="2:7" hidden="1" outlineLevel="1" x14ac:dyDescent="0.2">
      <c r="B70" s="19" t="s">
        <v>427</v>
      </c>
      <c r="C70" s="3" t="s">
        <v>159</v>
      </c>
      <c r="D70" s="3" t="s">
        <v>54</v>
      </c>
      <c r="E70" s="14">
        <v>44088</v>
      </c>
      <c r="F70" s="19">
        <v>3</v>
      </c>
      <c r="G70" s="3">
        <v>19.5</v>
      </c>
    </row>
    <row r="71" spans="2:7" hidden="1" outlineLevel="1" x14ac:dyDescent="0.2">
      <c r="B71" s="19" t="s">
        <v>427</v>
      </c>
      <c r="C71" s="3" t="s">
        <v>159</v>
      </c>
      <c r="D71" s="3" t="s">
        <v>54</v>
      </c>
      <c r="E71" s="14">
        <v>44089</v>
      </c>
      <c r="F71" s="19">
        <v>6</v>
      </c>
      <c r="G71" s="3">
        <v>39</v>
      </c>
    </row>
    <row r="72" spans="2:7" hidden="1" outlineLevel="1" x14ac:dyDescent="0.2">
      <c r="B72" s="19" t="s">
        <v>427</v>
      </c>
      <c r="C72" s="3" t="s">
        <v>159</v>
      </c>
      <c r="D72" s="3" t="s">
        <v>54</v>
      </c>
      <c r="E72" s="14">
        <v>44089</v>
      </c>
      <c r="F72" s="19">
        <v>3</v>
      </c>
      <c r="G72" s="3">
        <v>19.5</v>
      </c>
    </row>
    <row r="73" spans="2:7" hidden="1" outlineLevel="1" x14ac:dyDescent="0.2">
      <c r="B73" s="19" t="s">
        <v>427</v>
      </c>
      <c r="C73" s="3" t="s">
        <v>159</v>
      </c>
      <c r="D73" s="3" t="s">
        <v>54</v>
      </c>
      <c r="E73" s="14">
        <v>44090</v>
      </c>
      <c r="F73" s="19">
        <v>6</v>
      </c>
      <c r="G73" s="3">
        <v>39</v>
      </c>
    </row>
    <row r="74" spans="2:7" hidden="1" outlineLevel="1" x14ac:dyDescent="0.2">
      <c r="B74" s="19" t="s">
        <v>427</v>
      </c>
      <c r="C74" s="3" t="s">
        <v>159</v>
      </c>
      <c r="D74" s="3" t="s">
        <v>54</v>
      </c>
      <c r="E74" s="14">
        <v>44090</v>
      </c>
      <c r="F74" s="19">
        <v>3</v>
      </c>
      <c r="G74" s="3">
        <v>19.5</v>
      </c>
    </row>
    <row r="75" spans="2:7" hidden="1" outlineLevel="1" x14ac:dyDescent="0.2">
      <c r="B75" s="19" t="s">
        <v>427</v>
      </c>
      <c r="C75" s="3" t="s">
        <v>159</v>
      </c>
      <c r="D75" s="3" t="s">
        <v>54</v>
      </c>
      <c r="E75" s="14">
        <v>44091</v>
      </c>
      <c r="F75" s="19">
        <v>6</v>
      </c>
      <c r="G75" s="3">
        <v>39</v>
      </c>
    </row>
    <row r="76" spans="2:7" hidden="1" outlineLevel="1" x14ac:dyDescent="0.2">
      <c r="B76" s="19" t="s">
        <v>427</v>
      </c>
      <c r="C76" s="3" t="s">
        <v>159</v>
      </c>
      <c r="D76" s="3" t="s">
        <v>54</v>
      </c>
      <c r="E76" s="14">
        <v>44091</v>
      </c>
      <c r="F76" s="19">
        <v>3</v>
      </c>
      <c r="G76" s="3">
        <v>19.5</v>
      </c>
    </row>
    <row r="77" spans="2:7" hidden="1" outlineLevel="1" x14ac:dyDescent="0.2">
      <c r="B77" s="19" t="s">
        <v>427</v>
      </c>
      <c r="C77" s="3" t="s">
        <v>159</v>
      </c>
      <c r="D77" s="3" t="s">
        <v>54</v>
      </c>
      <c r="E77" s="14">
        <v>44092</v>
      </c>
      <c r="F77" s="19">
        <v>6</v>
      </c>
      <c r="G77" s="3">
        <v>39</v>
      </c>
    </row>
    <row r="78" spans="2:7" hidden="1" outlineLevel="1" x14ac:dyDescent="0.2">
      <c r="B78" s="19" t="s">
        <v>427</v>
      </c>
      <c r="C78" s="3" t="s">
        <v>159</v>
      </c>
      <c r="D78" s="3" t="s">
        <v>54</v>
      </c>
      <c r="E78" s="14">
        <v>44095</v>
      </c>
      <c r="F78" s="19">
        <v>6</v>
      </c>
      <c r="G78" s="3">
        <v>39</v>
      </c>
    </row>
    <row r="79" spans="2:7" hidden="1" outlineLevel="1" x14ac:dyDescent="0.2">
      <c r="B79" s="19" t="s">
        <v>427</v>
      </c>
      <c r="C79" s="3" t="s">
        <v>159</v>
      </c>
      <c r="D79" s="3" t="s">
        <v>54</v>
      </c>
      <c r="E79" s="14">
        <v>44095</v>
      </c>
      <c r="F79" s="19">
        <v>3</v>
      </c>
      <c r="G79" s="3">
        <v>19.5</v>
      </c>
    </row>
    <row r="80" spans="2:7" hidden="1" outlineLevel="1" x14ac:dyDescent="0.2">
      <c r="B80" s="19" t="s">
        <v>427</v>
      </c>
      <c r="C80" s="3" t="s">
        <v>159</v>
      </c>
      <c r="D80" s="3" t="s">
        <v>54</v>
      </c>
      <c r="E80" s="14">
        <v>44096</v>
      </c>
      <c r="F80" s="19">
        <v>6</v>
      </c>
      <c r="G80" s="3">
        <v>39</v>
      </c>
    </row>
    <row r="81" spans="2:7" hidden="1" outlineLevel="1" x14ac:dyDescent="0.2">
      <c r="B81" s="19" t="s">
        <v>427</v>
      </c>
      <c r="C81" s="3" t="s">
        <v>159</v>
      </c>
      <c r="D81" s="3" t="s">
        <v>54</v>
      </c>
      <c r="E81" s="14">
        <v>44096</v>
      </c>
      <c r="F81" s="19">
        <v>3</v>
      </c>
      <c r="G81" s="3">
        <v>19.5</v>
      </c>
    </row>
    <row r="82" spans="2:7" hidden="1" outlineLevel="1" x14ac:dyDescent="0.2">
      <c r="B82" s="19" t="s">
        <v>427</v>
      </c>
      <c r="C82" s="3" t="s">
        <v>159</v>
      </c>
      <c r="D82" s="3" t="s">
        <v>54</v>
      </c>
      <c r="E82" s="14">
        <v>44097</v>
      </c>
      <c r="F82" s="19">
        <v>6</v>
      </c>
      <c r="G82" s="3">
        <v>39</v>
      </c>
    </row>
    <row r="83" spans="2:7" hidden="1" outlineLevel="1" x14ac:dyDescent="0.2">
      <c r="B83" s="19" t="s">
        <v>427</v>
      </c>
      <c r="C83" s="3" t="s">
        <v>159</v>
      </c>
      <c r="D83" s="3" t="s">
        <v>54</v>
      </c>
      <c r="E83" s="14">
        <v>44097</v>
      </c>
      <c r="F83" s="19">
        <v>3</v>
      </c>
      <c r="G83" s="3">
        <v>19.5</v>
      </c>
    </row>
    <row r="84" spans="2:7" hidden="1" outlineLevel="1" x14ac:dyDescent="0.2">
      <c r="B84" s="19" t="s">
        <v>427</v>
      </c>
      <c r="C84" s="3" t="s">
        <v>159</v>
      </c>
      <c r="D84" s="3" t="s">
        <v>54</v>
      </c>
      <c r="E84" s="14">
        <v>44098</v>
      </c>
      <c r="F84" s="19">
        <v>6</v>
      </c>
      <c r="G84" s="3">
        <v>39</v>
      </c>
    </row>
    <row r="85" spans="2:7" hidden="1" outlineLevel="1" x14ac:dyDescent="0.2">
      <c r="B85" s="19" t="s">
        <v>427</v>
      </c>
      <c r="C85" s="3" t="s">
        <v>159</v>
      </c>
      <c r="D85" s="3" t="s">
        <v>54</v>
      </c>
      <c r="E85" s="14">
        <v>44098</v>
      </c>
      <c r="F85" s="19">
        <v>3</v>
      </c>
      <c r="G85" s="3">
        <v>19.5</v>
      </c>
    </row>
    <row r="86" spans="2:7" hidden="1" outlineLevel="1" x14ac:dyDescent="0.2">
      <c r="B86" s="19" t="s">
        <v>427</v>
      </c>
      <c r="C86" s="3" t="s">
        <v>159</v>
      </c>
      <c r="D86" s="3" t="s">
        <v>54</v>
      </c>
      <c r="E86" s="14">
        <v>44099</v>
      </c>
      <c r="F86" s="19">
        <v>6</v>
      </c>
      <c r="G86" s="3">
        <v>39</v>
      </c>
    </row>
    <row r="87" spans="2:7" hidden="1" outlineLevel="1" x14ac:dyDescent="0.2">
      <c r="B87" s="19" t="s">
        <v>427</v>
      </c>
      <c r="C87" s="3" t="s">
        <v>159</v>
      </c>
      <c r="D87" s="3" t="s">
        <v>54</v>
      </c>
      <c r="E87" s="14">
        <v>44102</v>
      </c>
      <c r="F87" s="19">
        <v>6</v>
      </c>
      <c r="G87" s="3">
        <v>39</v>
      </c>
    </row>
    <row r="88" spans="2:7" hidden="1" outlineLevel="1" x14ac:dyDescent="0.2">
      <c r="B88" s="19" t="s">
        <v>427</v>
      </c>
      <c r="C88" s="3" t="s">
        <v>159</v>
      </c>
      <c r="D88" s="3" t="s">
        <v>54</v>
      </c>
      <c r="E88" s="14">
        <v>44102</v>
      </c>
      <c r="F88" s="19">
        <v>3</v>
      </c>
      <c r="G88" s="3">
        <v>19.5</v>
      </c>
    </row>
    <row r="89" spans="2:7" hidden="1" outlineLevel="1" x14ac:dyDescent="0.2">
      <c r="B89" s="19" t="s">
        <v>427</v>
      </c>
      <c r="C89" s="3" t="s">
        <v>159</v>
      </c>
      <c r="D89" s="3" t="s">
        <v>54</v>
      </c>
      <c r="E89" s="14">
        <v>44103</v>
      </c>
      <c r="F89" s="19">
        <v>6</v>
      </c>
      <c r="G89" s="3">
        <v>39</v>
      </c>
    </row>
    <row r="90" spans="2:7" hidden="1" outlineLevel="1" x14ac:dyDescent="0.2">
      <c r="B90" s="19" t="s">
        <v>427</v>
      </c>
      <c r="C90" s="3" t="s">
        <v>159</v>
      </c>
      <c r="D90" s="3" t="s">
        <v>54</v>
      </c>
      <c r="E90" s="14">
        <v>44103</v>
      </c>
      <c r="F90" s="19">
        <v>3</v>
      </c>
      <c r="G90" s="3">
        <v>19.5</v>
      </c>
    </row>
    <row r="91" spans="2:7" hidden="1" outlineLevel="1" x14ac:dyDescent="0.2">
      <c r="B91" s="19" t="s">
        <v>427</v>
      </c>
      <c r="C91" s="3" t="s">
        <v>159</v>
      </c>
      <c r="D91" s="3" t="s">
        <v>54</v>
      </c>
      <c r="E91" s="14">
        <v>44104</v>
      </c>
      <c r="F91" s="19">
        <v>6</v>
      </c>
      <c r="G91" s="3">
        <v>39</v>
      </c>
    </row>
    <row r="92" spans="2:7" hidden="1" outlineLevel="1" x14ac:dyDescent="0.2">
      <c r="B92" s="19" t="s">
        <v>427</v>
      </c>
      <c r="C92" s="3" t="s">
        <v>159</v>
      </c>
      <c r="D92" s="3" t="s">
        <v>54</v>
      </c>
      <c r="E92" s="14">
        <v>44104</v>
      </c>
      <c r="F92" s="19">
        <v>3</v>
      </c>
      <c r="G92" s="3">
        <v>19.5</v>
      </c>
    </row>
    <row r="93" spans="2:7" hidden="1" outlineLevel="1" x14ac:dyDescent="0.2">
      <c r="B93" s="19" t="s">
        <v>427</v>
      </c>
      <c r="C93" s="3" t="s">
        <v>159</v>
      </c>
      <c r="D93" s="3" t="s">
        <v>54</v>
      </c>
      <c r="E93" s="14">
        <v>44105</v>
      </c>
      <c r="F93" s="19">
        <v>6</v>
      </c>
      <c r="G93" s="3">
        <v>39</v>
      </c>
    </row>
    <row r="94" spans="2:7" hidden="1" outlineLevel="1" x14ac:dyDescent="0.2">
      <c r="B94" s="19" t="s">
        <v>427</v>
      </c>
      <c r="C94" s="3" t="s">
        <v>159</v>
      </c>
      <c r="D94" s="3" t="s">
        <v>54</v>
      </c>
      <c r="E94" s="14">
        <v>44105</v>
      </c>
      <c r="F94" s="19">
        <v>3</v>
      </c>
      <c r="G94" s="3">
        <v>19.5</v>
      </c>
    </row>
    <row r="95" spans="2:7" hidden="1" outlineLevel="1" x14ac:dyDescent="0.2">
      <c r="B95" s="19" t="s">
        <v>427</v>
      </c>
      <c r="C95" s="3" t="s">
        <v>159</v>
      </c>
      <c r="D95" s="3" t="s">
        <v>54</v>
      </c>
      <c r="E95" s="14">
        <v>44106</v>
      </c>
      <c r="F95" s="19">
        <v>6</v>
      </c>
      <c r="G95" s="3">
        <v>39</v>
      </c>
    </row>
    <row r="96" spans="2:7" hidden="1" outlineLevel="1" x14ac:dyDescent="0.2">
      <c r="B96" s="19" t="s">
        <v>427</v>
      </c>
      <c r="C96" s="3" t="s">
        <v>159</v>
      </c>
      <c r="D96" s="3" t="s">
        <v>54</v>
      </c>
      <c r="E96" s="14">
        <v>44109</v>
      </c>
      <c r="F96" s="19">
        <v>6</v>
      </c>
      <c r="G96" s="3">
        <v>39</v>
      </c>
    </row>
    <row r="97" spans="2:7" hidden="1" outlineLevel="1" x14ac:dyDescent="0.2">
      <c r="B97" s="19" t="s">
        <v>427</v>
      </c>
      <c r="C97" s="3" t="s">
        <v>159</v>
      </c>
      <c r="D97" s="3" t="s">
        <v>54</v>
      </c>
      <c r="E97" s="14">
        <v>44109</v>
      </c>
      <c r="F97" s="19">
        <v>3</v>
      </c>
      <c r="G97" s="3">
        <v>19.5</v>
      </c>
    </row>
    <row r="98" spans="2:7" hidden="1" outlineLevel="1" x14ac:dyDescent="0.2">
      <c r="B98" s="19" t="s">
        <v>427</v>
      </c>
      <c r="C98" s="3" t="s">
        <v>159</v>
      </c>
      <c r="D98" s="3" t="s">
        <v>54</v>
      </c>
      <c r="E98" s="14">
        <v>44110</v>
      </c>
      <c r="F98" s="19">
        <v>6</v>
      </c>
      <c r="G98" s="3">
        <v>39</v>
      </c>
    </row>
    <row r="99" spans="2:7" hidden="1" outlineLevel="1" x14ac:dyDescent="0.2">
      <c r="B99" s="19" t="s">
        <v>427</v>
      </c>
      <c r="C99" s="3" t="s">
        <v>159</v>
      </c>
      <c r="D99" s="3" t="s">
        <v>54</v>
      </c>
      <c r="E99" s="14">
        <v>44110</v>
      </c>
      <c r="F99" s="19">
        <v>3</v>
      </c>
      <c r="G99" s="3">
        <v>19.5</v>
      </c>
    </row>
    <row r="100" spans="2:7" hidden="1" outlineLevel="1" x14ac:dyDescent="0.2">
      <c r="B100" s="19" t="s">
        <v>427</v>
      </c>
      <c r="C100" s="3" t="s">
        <v>159</v>
      </c>
      <c r="D100" s="3" t="s">
        <v>54</v>
      </c>
      <c r="E100" s="14">
        <v>44111</v>
      </c>
      <c r="F100" s="19">
        <v>6</v>
      </c>
      <c r="G100" s="3">
        <v>39</v>
      </c>
    </row>
    <row r="101" spans="2:7" hidden="1" outlineLevel="1" x14ac:dyDescent="0.2">
      <c r="B101" s="19" t="s">
        <v>427</v>
      </c>
      <c r="C101" s="3" t="s">
        <v>159</v>
      </c>
      <c r="D101" s="3" t="s">
        <v>54</v>
      </c>
      <c r="E101" s="14">
        <v>44111</v>
      </c>
      <c r="F101" s="19">
        <v>3</v>
      </c>
      <c r="G101" s="3">
        <v>19.5</v>
      </c>
    </row>
    <row r="102" spans="2:7" hidden="1" outlineLevel="1" x14ac:dyDescent="0.2">
      <c r="B102" s="19" t="s">
        <v>427</v>
      </c>
      <c r="C102" s="3" t="s">
        <v>159</v>
      </c>
      <c r="D102" s="3" t="s">
        <v>54</v>
      </c>
      <c r="E102" s="14">
        <v>44112</v>
      </c>
      <c r="F102" s="19">
        <v>6</v>
      </c>
      <c r="G102" s="3">
        <v>39</v>
      </c>
    </row>
    <row r="103" spans="2:7" hidden="1" outlineLevel="1" x14ac:dyDescent="0.2">
      <c r="B103" s="19" t="s">
        <v>427</v>
      </c>
      <c r="C103" s="3" t="s">
        <v>159</v>
      </c>
      <c r="D103" s="3" t="s">
        <v>54</v>
      </c>
      <c r="E103" s="14">
        <v>44112</v>
      </c>
      <c r="F103" s="19">
        <v>3</v>
      </c>
      <c r="G103" s="3">
        <v>19.5</v>
      </c>
    </row>
    <row r="104" spans="2:7" hidden="1" outlineLevel="1" x14ac:dyDescent="0.2">
      <c r="B104" s="19" t="s">
        <v>427</v>
      </c>
      <c r="C104" s="3" t="s">
        <v>159</v>
      </c>
      <c r="D104" s="3" t="s">
        <v>54</v>
      </c>
      <c r="E104" s="14">
        <v>44113</v>
      </c>
      <c r="F104" s="19">
        <v>6</v>
      </c>
      <c r="G104" s="3">
        <v>39</v>
      </c>
    </row>
    <row r="105" spans="2:7" hidden="1" outlineLevel="1" x14ac:dyDescent="0.2">
      <c r="B105" s="19" t="s">
        <v>427</v>
      </c>
      <c r="C105" s="3" t="s">
        <v>159</v>
      </c>
      <c r="D105" s="3" t="s">
        <v>54</v>
      </c>
      <c r="E105" s="14">
        <v>44113</v>
      </c>
      <c r="F105" s="19">
        <v>3</v>
      </c>
      <c r="G105" s="3">
        <v>19.5</v>
      </c>
    </row>
    <row r="106" spans="2:7" hidden="1" outlineLevel="1" x14ac:dyDescent="0.2">
      <c r="B106" s="19" t="s">
        <v>427</v>
      </c>
      <c r="C106" s="3" t="s">
        <v>159</v>
      </c>
      <c r="D106" s="3" t="s">
        <v>54</v>
      </c>
      <c r="E106" s="14">
        <v>44117</v>
      </c>
      <c r="F106" s="19">
        <v>6</v>
      </c>
      <c r="G106" s="3">
        <v>39</v>
      </c>
    </row>
    <row r="107" spans="2:7" hidden="1" outlineLevel="1" x14ac:dyDescent="0.2">
      <c r="B107" s="19" t="s">
        <v>427</v>
      </c>
      <c r="C107" s="3" t="s">
        <v>159</v>
      </c>
      <c r="D107" s="3" t="s">
        <v>54</v>
      </c>
      <c r="E107" s="14">
        <v>44117</v>
      </c>
      <c r="F107" s="19">
        <v>3</v>
      </c>
      <c r="G107" s="3">
        <v>19.5</v>
      </c>
    </row>
    <row r="108" spans="2:7" hidden="1" outlineLevel="1" x14ac:dyDescent="0.2">
      <c r="B108" s="19" t="s">
        <v>427</v>
      </c>
      <c r="C108" s="3" t="s">
        <v>159</v>
      </c>
      <c r="D108" s="3" t="s">
        <v>54</v>
      </c>
      <c r="E108" s="14">
        <v>44118</v>
      </c>
      <c r="F108" s="19">
        <v>6</v>
      </c>
      <c r="G108" s="3">
        <v>39</v>
      </c>
    </row>
    <row r="109" spans="2:7" hidden="1" outlineLevel="1" x14ac:dyDescent="0.2">
      <c r="B109" s="19" t="s">
        <v>427</v>
      </c>
      <c r="C109" s="3" t="s">
        <v>159</v>
      </c>
      <c r="D109" s="3" t="s">
        <v>54</v>
      </c>
      <c r="E109" s="14">
        <v>44118</v>
      </c>
      <c r="F109" s="19">
        <v>3</v>
      </c>
      <c r="G109" s="3">
        <v>19.5</v>
      </c>
    </row>
    <row r="110" spans="2:7" hidden="1" outlineLevel="1" x14ac:dyDescent="0.2">
      <c r="B110" s="19" t="s">
        <v>427</v>
      </c>
      <c r="C110" s="3" t="s">
        <v>159</v>
      </c>
      <c r="D110" s="3" t="s">
        <v>54</v>
      </c>
      <c r="E110" s="14">
        <v>44119</v>
      </c>
      <c r="F110" s="19">
        <v>6</v>
      </c>
      <c r="G110" s="3">
        <v>39</v>
      </c>
    </row>
    <row r="111" spans="2:7" hidden="1" outlineLevel="1" x14ac:dyDescent="0.2">
      <c r="B111" s="19" t="s">
        <v>427</v>
      </c>
      <c r="C111" s="3" t="s">
        <v>159</v>
      </c>
      <c r="D111" s="3" t="s">
        <v>54</v>
      </c>
      <c r="E111" s="14">
        <v>44119</v>
      </c>
      <c r="F111" s="19">
        <v>3</v>
      </c>
      <c r="G111" s="3">
        <v>19.5</v>
      </c>
    </row>
    <row r="112" spans="2:7" hidden="1" outlineLevel="1" x14ac:dyDescent="0.2">
      <c r="B112" s="19" t="s">
        <v>427</v>
      </c>
      <c r="C112" s="3" t="s">
        <v>159</v>
      </c>
      <c r="D112" s="3" t="s">
        <v>54</v>
      </c>
      <c r="E112" s="14">
        <v>44120</v>
      </c>
      <c r="F112" s="19">
        <v>6</v>
      </c>
      <c r="G112" s="3">
        <v>39</v>
      </c>
    </row>
    <row r="113" spans="2:7" hidden="1" outlineLevel="1" x14ac:dyDescent="0.2">
      <c r="B113" s="19" t="s">
        <v>427</v>
      </c>
      <c r="C113" s="3" t="s">
        <v>159</v>
      </c>
      <c r="D113" s="3" t="s">
        <v>54</v>
      </c>
      <c r="E113" s="14">
        <v>44123</v>
      </c>
      <c r="F113" s="19">
        <v>6</v>
      </c>
      <c r="G113" s="3">
        <v>39</v>
      </c>
    </row>
    <row r="114" spans="2:7" hidden="1" outlineLevel="1" x14ac:dyDescent="0.2">
      <c r="B114" s="19" t="s">
        <v>427</v>
      </c>
      <c r="C114" s="3" t="s">
        <v>159</v>
      </c>
      <c r="D114" s="3" t="s">
        <v>54</v>
      </c>
      <c r="E114" s="14">
        <v>44123</v>
      </c>
      <c r="F114" s="19">
        <v>3</v>
      </c>
      <c r="G114" s="3">
        <v>19.5</v>
      </c>
    </row>
    <row r="115" spans="2:7" hidden="1" outlineLevel="1" x14ac:dyDescent="0.2">
      <c r="B115" s="19" t="s">
        <v>427</v>
      </c>
      <c r="C115" s="3" t="s">
        <v>159</v>
      </c>
      <c r="D115" s="3" t="s">
        <v>54</v>
      </c>
      <c r="E115" s="14">
        <v>44124</v>
      </c>
      <c r="F115" s="19">
        <v>6</v>
      </c>
      <c r="G115" s="3">
        <v>39</v>
      </c>
    </row>
    <row r="116" spans="2:7" hidden="1" outlineLevel="1" x14ac:dyDescent="0.2">
      <c r="B116" s="19" t="s">
        <v>427</v>
      </c>
      <c r="C116" s="3" t="s">
        <v>159</v>
      </c>
      <c r="D116" s="3" t="s">
        <v>54</v>
      </c>
      <c r="E116" s="14">
        <v>44124</v>
      </c>
      <c r="F116" s="19">
        <v>3</v>
      </c>
      <c r="G116" s="3">
        <v>19.5</v>
      </c>
    </row>
    <row r="117" spans="2:7" hidden="1" outlineLevel="1" x14ac:dyDescent="0.2">
      <c r="B117" s="19" t="s">
        <v>427</v>
      </c>
      <c r="C117" s="3" t="s">
        <v>159</v>
      </c>
      <c r="D117" s="3" t="s">
        <v>54</v>
      </c>
      <c r="E117" s="14">
        <v>44125</v>
      </c>
      <c r="F117" s="19">
        <v>6</v>
      </c>
      <c r="G117" s="3">
        <v>39</v>
      </c>
    </row>
    <row r="118" spans="2:7" hidden="1" outlineLevel="1" x14ac:dyDescent="0.2">
      <c r="B118" s="19" t="s">
        <v>427</v>
      </c>
      <c r="C118" s="3" t="s">
        <v>159</v>
      </c>
      <c r="D118" s="3" t="s">
        <v>54</v>
      </c>
      <c r="E118" s="14">
        <v>44125</v>
      </c>
      <c r="F118" s="19">
        <v>3</v>
      </c>
      <c r="G118" s="3">
        <v>19.5</v>
      </c>
    </row>
    <row r="119" spans="2:7" hidden="1" outlineLevel="1" x14ac:dyDescent="0.2">
      <c r="B119" s="19" t="s">
        <v>427</v>
      </c>
      <c r="C119" s="3" t="s">
        <v>159</v>
      </c>
      <c r="D119" s="3" t="s">
        <v>54</v>
      </c>
      <c r="E119" s="14">
        <v>44126</v>
      </c>
      <c r="F119" s="19">
        <v>6</v>
      </c>
      <c r="G119" s="3">
        <v>39</v>
      </c>
    </row>
    <row r="120" spans="2:7" hidden="1" outlineLevel="1" x14ac:dyDescent="0.2">
      <c r="B120" s="19" t="s">
        <v>427</v>
      </c>
      <c r="C120" s="3" t="s">
        <v>159</v>
      </c>
      <c r="D120" s="3" t="s">
        <v>54</v>
      </c>
      <c r="E120" s="14">
        <v>44126</v>
      </c>
      <c r="F120" s="19">
        <v>3</v>
      </c>
      <c r="G120" s="3">
        <v>19.5</v>
      </c>
    </row>
    <row r="121" spans="2:7" hidden="1" outlineLevel="1" x14ac:dyDescent="0.2">
      <c r="B121" s="19" t="s">
        <v>427</v>
      </c>
      <c r="C121" s="3" t="s">
        <v>159</v>
      </c>
      <c r="D121" s="3" t="s">
        <v>54</v>
      </c>
      <c r="E121" s="14">
        <v>44127</v>
      </c>
      <c r="F121" s="19">
        <v>6</v>
      </c>
      <c r="G121" s="3">
        <v>39</v>
      </c>
    </row>
    <row r="122" spans="2:7" hidden="1" outlineLevel="1" x14ac:dyDescent="0.2">
      <c r="B122" s="19" t="s">
        <v>427</v>
      </c>
      <c r="C122" s="3" t="s">
        <v>159</v>
      </c>
      <c r="D122" s="3" t="s">
        <v>54</v>
      </c>
      <c r="E122" s="14">
        <v>44127</v>
      </c>
      <c r="F122" s="19">
        <v>3</v>
      </c>
      <c r="G122" s="3">
        <v>19.5</v>
      </c>
    </row>
    <row r="123" spans="2:7" hidden="1" outlineLevel="1" x14ac:dyDescent="0.2">
      <c r="B123" s="19" t="s">
        <v>427</v>
      </c>
      <c r="C123" s="3" t="s">
        <v>159</v>
      </c>
      <c r="D123" s="3" t="s">
        <v>54</v>
      </c>
      <c r="E123" s="14">
        <v>44130</v>
      </c>
      <c r="F123" s="19">
        <v>6</v>
      </c>
      <c r="G123" s="3">
        <v>39</v>
      </c>
    </row>
    <row r="124" spans="2:7" hidden="1" outlineLevel="1" x14ac:dyDescent="0.2">
      <c r="B124" s="19" t="s">
        <v>427</v>
      </c>
      <c r="C124" s="3" t="s">
        <v>159</v>
      </c>
      <c r="D124" s="3" t="s">
        <v>54</v>
      </c>
      <c r="E124" s="14">
        <v>44130</v>
      </c>
      <c r="F124" s="19">
        <v>3</v>
      </c>
      <c r="G124" s="3">
        <v>19.5</v>
      </c>
    </row>
    <row r="125" spans="2:7" hidden="1" outlineLevel="1" x14ac:dyDescent="0.2">
      <c r="B125" s="19" t="s">
        <v>427</v>
      </c>
      <c r="C125" s="3" t="s">
        <v>159</v>
      </c>
      <c r="D125" s="3" t="s">
        <v>54</v>
      </c>
      <c r="E125" s="14">
        <v>44131</v>
      </c>
      <c r="F125" s="19">
        <v>6</v>
      </c>
      <c r="G125" s="3">
        <v>39</v>
      </c>
    </row>
    <row r="126" spans="2:7" hidden="1" outlineLevel="1" x14ac:dyDescent="0.2">
      <c r="B126" s="19" t="s">
        <v>427</v>
      </c>
      <c r="C126" s="3" t="s">
        <v>159</v>
      </c>
      <c r="D126" s="3" t="s">
        <v>54</v>
      </c>
      <c r="E126" s="14">
        <v>44131</v>
      </c>
      <c r="F126" s="19">
        <v>3</v>
      </c>
      <c r="G126" s="3">
        <v>19.5</v>
      </c>
    </row>
    <row r="127" spans="2:7" hidden="1" outlineLevel="1" x14ac:dyDescent="0.2">
      <c r="B127" s="19" t="s">
        <v>427</v>
      </c>
      <c r="C127" s="3" t="s">
        <v>159</v>
      </c>
      <c r="D127" s="3" t="s">
        <v>54</v>
      </c>
      <c r="E127" s="14">
        <v>44132</v>
      </c>
      <c r="F127" s="19">
        <v>6</v>
      </c>
      <c r="G127" s="3">
        <v>39</v>
      </c>
    </row>
    <row r="128" spans="2:7" hidden="1" outlineLevel="1" x14ac:dyDescent="0.2">
      <c r="B128" s="19" t="s">
        <v>427</v>
      </c>
      <c r="C128" s="3" t="s">
        <v>159</v>
      </c>
      <c r="D128" s="3" t="s">
        <v>54</v>
      </c>
      <c r="E128" s="14">
        <v>44132</v>
      </c>
      <c r="F128" s="19">
        <v>3</v>
      </c>
      <c r="G128" s="3">
        <v>19.5</v>
      </c>
    </row>
    <row r="129" spans="2:7" hidden="1" outlineLevel="1" x14ac:dyDescent="0.2">
      <c r="B129" s="19" t="s">
        <v>427</v>
      </c>
      <c r="C129" s="3" t="s">
        <v>159</v>
      </c>
      <c r="D129" s="3" t="s">
        <v>54</v>
      </c>
      <c r="E129" s="14">
        <v>44133</v>
      </c>
      <c r="F129" s="19">
        <v>6</v>
      </c>
      <c r="G129" s="3">
        <v>39</v>
      </c>
    </row>
    <row r="130" spans="2:7" hidden="1" outlineLevel="1" x14ac:dyDescent="0.2">
      <c r="B130" s="19" t="s">
        <v>427</v>
      </c>
      <c r="C130" s="3" t="s">
        <v>159</v>
      </c>
      <c r="D130" s="3" t="s">
        <v>54</v>
      </c>
      <c r="E130" s="14">
        <v>44133</v>
      </c>
      <c r="F130" s="19">
        <v>3</v>
      </c>
      <c r="G130" s="3">
        <v>19.5</v>
      </c>
    </row>
    <row r="131" spans="2:7" hidden="1" outlineLevel="1" x14ac:dyDescent="0.2">
      <c r="B131" s="19" t="s">
        <v>427</v>
      </c>
      <c r="C131" s="3" t="s">
        <v>159</v>
      </c>
      <c r="D131" s="3" t="s">
        <v>54</v>
      </c>
      <c r="E131" s="14">
        <v>44134</v>
      </c>
      <c r="F131" s="19">
        <v>6</v>
      </c>
      <c r="G131" s="3">
        <v>39</v>
      </c>
    </row>
    <row r="132" spans="2:7" hidden="1" outlineLevel="1" x14ac:dyDescent="0.2">
      <c r="B132" s="19" t="s">
        <v>427</v>
      </c>
      <c r="C132" s="3" t="s">
        <v>159</v>
      </c>
      <c r="D132" s="3" t="s">
        <v>54</v>
      </c>
      <c r="E132" s="14">
        <v>44134</v>
      </c>
      <c r="F132" s="19">
        <v>3</v>
      </c>
      <c r="G132" s="3">
        <v>19.5</v>
      </c>
    </row>
    <row r="133" spans="2:7" hidden="1" outlineLevel="1" x14ac:dyDescent="0.2">
      <c r="B133" s="19" t="s">
        <v>427</v>
      </c>
      <c r="C133" s="3" t="s">
        <v>159</v>
      </c>
      <c r="D133" s="3" t="s">
        <v>54</v>
      </c>
      <c r="E133" s="14">
        <v>44138</v>
      </c>
      <c r="F133" s="19">
        <v>6</v>
      </c>
      <c r="G133" s="3">
        <v>39</v>
      </c>
    </row>
    <row r="134" spans="2:7" hidden="1" outlineLevel="1" x14ac:dyDescent="0.2">
      <c r="B134" s="19" t="s">
        <v>427</v>
      </c>
      <c r="C134" s="3" t="s">
        <v>159</v>
      </c>
      <c r="D134" s="3" t="s">
        <v>54</v>
      </c>
      <c r="E134" s="14">
        <v>44138</v>
      </c>
      <c r="F134" s="19">
        <v>3</v>
      </c>
      <c r="G134" s="3">
        <v>19.5</v>
      </c>
    </row>
    <row r="135" spans="2:7" hidden="1" outlineLevel="1" x14ac:dyDescent="0.2">
      <c r="B135" s="19" t="s">
        <v>427</v>
      </c>
      <c r="C135" s="3" t="s">
        <v>159</v>
      </c>
      <c r="D135" s="3" t="s">
        <v>54</v>
      </c>
      <c r="E135" s="14">
        <v>44139</v>
      </c>
      <c r="F135" s="19">
        <v>6</v>
      </c>
      <c r="G135" s="3">
        <v>39</v>
      </c>
    </row>
    <row r="136" spans="2:7" hidden="1" outlineLevel="1" x14ac:dyDescent="0.2">
      <c r="B136" s="19" t="s">
        <v>427</v>
      </c>
      <c r="C136" s="3" t="s">
        <v>159</v>
      </c>
      <c r="D136" s="3" t="s">
        <v>54</v>
      </c>
      <c r="E136" s="14">
        <v>44139</v>
      </c>
      <c r="F136" s="19">
        <v>3</v>
      </c>
      <c r="G136" s="3">
        <v>19.5</v>
      </c>
    </row>
    <row r="137" spans="2:7" hidden="1" outlineLevel="1" x14ac:dyDescent="0.2">
      <c r="B137" s="19" t="s">
        <v>427</v>
      </c>
      <c r="C137" s="3" t="s">
        <v>159</v>
      </c>
      <c r="D137" s="3" t="s">
        <v>54</v>
      </c>
      <c r="E137" s="14">
        <v>44140</v>
      </c>
      <c r="F137" s="19">
        <v>6</v>
      </c>
      <c r="G137" s="3">
        <v>39</v>
      </c>
    </row>
    <row r="138" spans="2:7" hidden="1" outlineLevel="1" x14ac:dyDescent="0.2">
      <c r="B138" s="19" t="s">
        <v>427</v>
      </c>
      <c r="C138" s="3" t="s">
        <v>159</v>
      </c>
      <c r="D138" s="3" t="s">
        <v>54</v>
      </c>
      <c r="E138" s="14">
        <v>44140</v>
      </c>
      <c r="F138" s="19">
        <v>3</v>
      </c>
      <c r="G138" s="3">
        <v>19.5</v>
      </c>
    </row>
    <row r="139" spans="2:7" hidden="1" outlineLevel="1" x14ac:dyDescent="0.2">
      <c r="B139" s="19" t="s">
        <v>427</v>
      </c>
      <c r="C139" s="3" t="s">
        <v>159</v>
      </c>
      <c r="D139" s="3" t="s">
        <v>54</v>
      </c>
      <c r="E139" s="14">
        <v>44141</v>
      </c>
      <c r="F139" s="19">
        <v>6</v>
      </c>
      <c r="G139" s="3">
        <v>39</v>
      </c>
    </row>
    <row r="140" spans="2:7" hidden="1" outlineLevel="1" x14ac:dyDescent="0.2">
      <c r="B140" s="19" t="s">
        <v>427</v>
      </c>
      <c r="C140" s="3" t="s">
        <v>159</v>
      </c>
      <c r="D140" s="3" t="s">
        <v>54</v>
      </c>
      <c r="E140" s="14">
        <v>44141</v>
      </c>
      <c r="F140" s="19">
        <v>3</v>
      </c>
      <c r="G140" s="3">
        <v>19.5</v>
      </c>
    </row>
    <row r="141" spans="2:7" hidden="1" outlineLevel="1" x14ac:dyDescent="0.2">
      <c r="B141" s="19" t="s">
        <v>427</v>
      </c>
      <c r="C141" s="3" t="s">
        <v>159</v>
      </c>
      <c r="D141" s="3" t="s">
        <v>54</v>
      </c>
      <c r="E141" s="14">
        <v>44145</v>
      </c>
      <c r="F141" s="19">
        <v>6</v>
      </c>
      <c r="G141" s="3">
        <v>39</v>
      </c>
    </row>
    <row r="142" spans="2:7" hidden="1" outlineLevel="1" x14ac:dyDescent="0.2">
      <c r="B142" s="19" t="s">
        <v>427</v>
      </c>
      <c r="C142" s="3" t="s">
        <v>159</v>
      </c>
      <c r="D142" s="3" t="s">
        <v>54</v>
      </c>
      <c r="E142" s="14">
        <v>44145</v>
      </c>
      <c r="F142" s="19">
        <v>3</v>
      </c>
      <c r="G142" s="3">
        <v>19.5</v>
      </c>
    </row>
    <row r="143" spans="2:7" hidden="1" outlineLevel="1" x14ac:dyDescent="0.2">
      <c r="B143" s="19" t="s">
        <v>427</v>
      </c>
      <c r="C143" s="3" t="s">
        <v>159</v>
      </c>
      <c r="D143" s="3" t="s">
        <v>54</v>
      </c>
      <c r="E143" s="14">
        <v>44146</v>
      </c>
      <c r="F143" s="19">
        <v>6</v>
      </c>
      <c r="G143" s="3">
        <v>39</v>
      </c>
    </row>
    <row r="144" spans="2:7" hidden="1" outlineLevel="1" x14ac:dyDescent="0.2">
      <c r="B144" s="19" t="s">
        <v>427</v>
      </c>
      <c r="C144" s="3" t="s">
        <v>159</v>
      </c>
      <c r="D144" s="3" t="s">
        <v>54</v>
      </c>
      <c r="E144" s="14">
        <v>44146</v>
      </c>
      <c r="F144" s="19">
        <v>3</v>
      </c>
      <c r="G144" s="3">
        <v>19.5</v>
      </c>
    </row>
    <row r="145" spans="2:7" hidden="1" outlineLevel="1" x14ac:dyDescent="0.2">
      <c r="B145" s="19" t="s">
        <v>427</v>
      </c>
      <c r="C145" s="3" t="s">
        <v>159</v>
      </c>
      <c r="D145" s="3" t="s">
        <v>54</v>
      </c>
      <c r="E145" s="14">
        <v>44147</v>
      </c>
      <c r="F145" s="19">
        <v>6</v>
      </c>
      <c r="G145" s="3">
        <v>39</v>
      </c>
    </row>
    <row r="146" spans="2:7" hidden="1" outlineLevel="1" x14ac:dyDescent="0.2">
      <c r="B146" s="19" t="s">
        <v>427</v>
      </c>
      <c r="C146" s="3" t="s">
        <v>159</v>
      </c>
      <c r="D146" s="3" t="s">
        <v>54</v>
      </c>
      <c r="E146" s="14">
        <v>44147</v>
      </c>
      <c r="F146" s="19">
        <v>3</v>
      </c>
      <c r="G146" s="3">
        <v>19.5</v>
      </c>
    </row>
    <row r="147" spans="2:7" hidden="1" outlineLevel="1" x14ac:dyDescent="0.2">
      <c r="B147" s="19" t="s">
        <v>427</v>
      </c>
      <c r="C147" s="3" t="s">
        <v>159</v>
      </c>
      <c r="D147" s="3" t="s">
        <v>54</v>
      </c>
      <c r="E147" s="14">
        <v>44148</v>
      </c>
      <c r="F147" s="19">
        <v>6</v>
      </c>
      <c r="G147" s="3">
        <v>39</v>
      </c>
    </row>
    <row r="148" spans="2:7" hidden="1" outlineLevel="1" x14ac:dyDescent="0.2">
      <c r="B148" s="19" t="s">
        <v>427</v>
      </c>
      <c r="C148" s="3" t="s">
        <v>159</v>
      </c>
      <c r="D148" s="3" t="s">
        <v>54</v>
      </c>
      <c r="E148" s="14">
        <v>44148</v>
      </c>
      <c r="F148" s="19">
        <v>3</v>
      </c>
      <c r="G148" s="3">
        <v>19.5</v>
      </c>
    </row>
    <row r="149" spans="2:7" hidden="1" outlineLevel="1" x14ac:dyDescent="0.2">
      <c r="B149" s="19" t="s">
        <v>427</v>
      </c>
      <c r="C149" s="3" t="s">
        <v>159</v>
      </c>
      <c r="D149" s="3" t="s">
        <v>54</v>
      </c>
      <c r="E149" s="14">
        <v>44151</v>
      </c>
      <c r="F149" s="19">
        <v>6</v>
      </c>
      <c r="G149" s="3">
        <v>39</v>
      </c>
    </row>
    <row r="150" spans="2:7" hidden="1" outlineLevel="1" x14ac:dyDescent="0.2">
      <c r="B150" s="19" t="s">
        <v>427</v>
      </c>
      <c r="C150" s="3" t="s">
        <v>159</v>
      </c>
      <c r="D150" s="3" t="s">
        <v>54</v>
      </c>
      <c r="E150" s="14">
        <v>44151</v>
      </c>
      <c r="F150" s="19">
        <v>3</v>
      </c>
      <c r="G150" s="3">
        <v>19.5</v>
      </c>
    </row>
    <row r="151" spans="2:7" hidden="1" outlineLevel="1" x14ac:dyDescent="0.2">
      <c r="B151" s="19" t="s">
        <v>427</v>
      </c>
      <c r="C151" s="3" t="s">
        <v>159</v>
      </c>
      <c r="D151" s="3" t="s">
        <v>54</v>
      </c>
      <c r="E151" s="14">
        <v>44152</v>
      </c>
      <c r="F151" s="19">
        <v>6</v>
      </c>
      <c r="G151" s="3">
        <v>39</v>
      </c>
    </row>
    <row r="152" spans="2:7" hidden="1" outlineLevel="1" x14ac:dyDescent="0.2">
      <c r="B152" s="19" t="s">
        <v>427</v>
      </c>
      <c r="C152" s="3" t="s">
        <v>159</v>
      </c>
      <c r="D152" s="3" t="s">
        <v>54</v>
      </c>
      <c r="E152" s="14">
        <v>44152</v>
      </c>
      <c r="F152" s="19">
        <v>3</v>
      </c>
      <c r="G152" s="3">
        <v>19.5</v>
      </c>
    </row>
    <row r="153" spans="2:7" hidden="1" outlineLevel="1" x14ac:dyDescent="0.2">
      <c r="B153" s="19" t="s">
        <v>427</v>
      </c>
      <c r="C153" s="3" t="s">
        <v>159</v>
      </c>
      <c r="D153" s="3" t="s">
        <v>54</v>
      </c>
      <c r="E153" s="14">
        <v>44153</v>
      </c>
      <c r="F153" s="19">
        <v>6</v>
      </c>
      <c r="G153" s="3">
        <v>39</v>
      </c>
    </row>
    <row r="154" spans="2:7" hidden="1" outlineLevel="1" x14ac:dyDescent="0.2">
      <c r="B154" s="19" t="s">
        <v>427</v>
      </c>
      <c r="C154" s="3" t="s">
        <v>159</v>
      </c>
      <c r="D154" s="3" t="s">
        <v>54</v>
      </c>
      <c r="E154" s="14">
        <v>44153</v>
      </c>
      <c r="F154" s="19">
        <v>3</v>
      </c>
      <c r="G154" s="3">
        <v>19.5</v>
      </c>
    </row>
    <row r="155" spans="2:7" hidden="1" outlineLevel="1" x14ac:dyDescent="0.2">
      <c r="B155" s="19" t="s">
        <v>427</v>
      </c>
      <c r="C155" s="3" t="s">
        <v>159</v>
      </c>
      <c r="D155" s="3" t="s">
        <v>54</v>
      </c>
      <c r="E155" s="14">
        <v>44154</v>
      </c>
      <c r="F155" s="19">
        <v>6</v>
      </c>
      <c r="G155" s="3">
        <v>39</v>
      </c>
    </row>
    <row r="156" spans="2:7" hidden="1" outlineLevel="1" x14ac:dyDescent="0.2">
      <c r="B156" s="19" t="s">
        <v>427</v>
      </c>
      <c r="C156" s="3" t="s">
        <v>159</v>
      </c>
      <c r="D156" s="3" t="s">
        <v>54</v>
      </c>
      <c r="E156" s="14">
        <v>44154</v>
      </c>
      <c r="F156" s="19">
        <v>3</v>
      </c>
      <c r="G156" s="3">
        <v>19.5</v>
      </c>
    </row>
    <row r="157" spans="2:7" hidden="1" outlineLevel="1" x14ac:dyDescent="0.2">
      <c r="B157" s="19" t="s">
        <v>427</v>
      </c>
      <c r="C157" s="3" t="s">
        <v>159</v>
      </c>
      <c r="D157" s="3" t="s">
        <v>54</v>
      </c>
      <c r="E157" s="14">
        <v>44155</v>
      </c>
      <c r="F157" s="19">
        <v>6</v>
      </c>
      <c r="G157" s="3">
        <v>39</v>
      </c>
    </row>
    <row r="158" spans="2:7" hidden="1" outlineLevel="1" x14ac:dyDescent="0.2">
      <c r="B158" s="19" t="s">
        <v>427</v>
      </c>
      <c r="C158" s="3" t="s">
        <v>159</v>
      </c>
      <c r="D158" s="3" t="s">
        <v>54</v>
      </c>
      <c r="E158" s="14">
        <v>44155</v>
      </c>
      <c r="F158" s="19">
        <v>3</v>
      </c>
      <c r="G158" s="3">
        <v>19.5</v>
      </c>
    </row>
    <row r="159" spans="2:7" hidden="1" outlineLevel="1" x14ac:dyDescent="0.2">
      <c r="B159" s="19" t="s">
        <v>427</v>
      </c>
      <c r="C159" s="3" t="s">
        <v>159</v>
      </c>
      <c r="D159" s="3" t="s">
        <v>54</v>
      </c>
      <c r="E159" s="14">
        <v>44159</v>
      </c>
      <c r="F159" s="19">
        <v>6</v>
      </c>
      <c r="G159" s="3">
        <v>39</v>
      </c>
    </row>
    <row r="160" spans="2:7" hidden="1" outlineLevel="1" x14ac:dyDescent="0.2">
      <c r="B160" s="19" t="s">
        <v>427</v>
      </c>
      <c r="C160" s="3" t="s">
        <v>159</v>
      </c>
      <c r="D160" s="3" t="s">
        <v>54</v>
      </c>
      <c r="E160" s="14">
        <v>44159</v>
      </c>
      <c r="F160" s="19">
        <v>3</v>
      </c>
      <c r="G160" s="3">
        <v>19.5</v>
      </c>
    </row>
    <row r="161" spans="2:7" hidden="1" outlineLevel="1" x14ac:dyDescent="0.2">
      <c r="B161" s="19" t="s">
        <v>427</v>
      </c>
      <c r="C161" s="3" t="s">
        <v>159</v>
      </c>
      <c r="D161" s="3" t="s">
        <v>54</v>
      </c>
      <c r="E161" s="14">
        <v>44160</v>
      </c>
      <c r="F161" s="19">
        <v>6</v>
      </c>
      <c r="G161" s="3">
        <v>39</v>
      </c>
    </row>
    <row r="162" spans="2:7" hidden="1" outlineLevel="1" x14ac:dyDescent="0.2">
      <c r="B162" s="19" t="s">
        <v>427</v>
      </c>
      <c r="C162" s="3" t="s">
        <v>159</v>
      </c>
      <c r="D162" s="3" t="s">
        <v>54</v>
      </c>
      <c r="E162" s="14">
        <v>44160</v>
      </c>
      <c r="F162" s="19">
        <v>3</v>
      </c>
      <c r="G162" s="3">
        <v>19.5</v>
      </c>
    </row>
    <row r="163" spans="2:7" hidden="1" outlineLevel="1" x14ac:dyDescent="0.2">
      <c r="B163" s="19" t="s">
        <v>427</v>
      </c>
      <c r="C163" s="3" t="s">
        <v>159</v>
      </c>
      <c r="D163" s="3" t="s">
        <v>54</v>
      </c>
      <c r="E163" s="14">
        <v>44161</v>
      </c>
      <c r="F163" s="19">
        <v>6</v>
      </c>
      <c r="G163" s="3">
        <v>39</v>
      </c>
    </row>
    <row r="164" spans="2:7" hidden="1" outlineLevel="1" x14ac:dyDescent="0.2">
      <c r="B164" s="19" t="s">
        <v>427</v>
      </c>
      <c r="C164" s="3" t="s">
        <v>159</v>
      </c>
      <c r="D164" s="3" t="s">
        <v>54</v>
      </c>
      <c r="E164" s="14">
        <v>44161</v>
      </c>
      <c r="F164" s="19">
        <v>3</v>
      </c>
      <c r="G164" s="3">
        <v>19.5</v>
      </c>
    </row>
    <row r="165" spans="2:7" hidden="1" outlineLevel="1" x14ac:dyDescent="0.2">
      <c r="B165" s="19" t="s">
        <v>427</v>
      </c>
      <c r="C165" s="3" t="s">
        <v>159</v>
      </c>
      <c r="D165" s="3" t="s">
        <v>54</v>
      </c>
      <c r="E165" s="14">
        <v>44162</v>
      </c>
      <c r="F165" s="19">
        <v>6</v>
      </c>
      <c r="G165" s="3">
        <v>39</v>
      </c>
    </row>
    <row r="166" spans="2:7" hidden="1" outlineLevel="1" x14ac:dyDescent="0.2">
      <c r="B166" s="19" t="s">
        <v>427</v>
      </c>
      <c r="C166" s="3" t="s">
        <v>159</v>
      </c>
      <c r="D166" s="3" t="s">
        <v>54</v>
      </c>
      <c r="E166" s="14">
        <v>44162</v>
      </c>
      <c r="F166" s="19">
        <v>3</v>
      </c>
      <c r="G166" s="3">
        <v>19.5</v>
      </c>
    </row>
    <row r="167" spans="2:7" hidden="1" outlineLevel="1" x14ac:dyDescent="0.2">
      <c r="B167" s="19" t="s">
        <v>427</v>
      </c>
      <c r="C167" s="3" t="s">
        <v>159</v>
      </c>
      <c r="D167" s="3" t="s">
        <v>54</v>
      </c>
      <c r="E167" s="14">
        <v>44165</v>
      </c>
      <c r="F167" s="19">
        <v>6</v>
      </c>
      <c r="G167" s="3">
        <v>39</v>
      </c>
    </row>
    <row r="168" spans="2:7" hidden="1" outlineLevel="1" x14ac:dyDescent="0.2">
      <c r="B168" s="19" t="s">
        <v>427</v>
      </c>
      <c r="C168" s="3" t="s">
        <v>159</v>
      </c>
      <c r="D168" s="3" t="s">
        <v>54</v>
      </c>
      <c r="E168" s="14">
        <v>44165</v>
      </c>
      <c r="F168" s="19">
        <v>3</v>
      </c>
      <c r="G168" s="3">
        <v>19.5</v>
      </c>
    </row>
    <row r="169" spans="2:7" hidden="1" outlineLevel="1" x14ac:dyDescent="0.2">
      <c r="B169" s="19" t="s">
        <v>427</v>
      </c>
      <c r="C169" s="3" t="s">
        <v>159</v>
      </c>
      <c r="D169" s="3" t="s">
        <v>54</v>
      </c>
      <c r="E169" s="14">
        <v>44163</v>
      </c>
      <c r="F169" s="19">
        <v>6</v>
      </c>
      <c r="G169" s="3">
        <v>39</v>
      </c>
    </row>
    <row r="170" spans="2:7" hidden="1" outlineLevel="1" x14ac:dyDescent="0.2">
      <c r="B170" s="19" t="s">
        <v>427</v>
      </c>
      <c r="C170" s="3" t="s">
        <v>159</v>
      </c>
      <c r="D170" s="3" t="s">
        <v>54</v>
      </c>
      <c r="E170" s="14">
        <v>44166</v>
      </c>
      <c r="F170" s="19">
        <v>6</v>
      </c>
      <c r="G170" s="3">
        <v>39</v>
      </c>
    </row>
    <row r="171" spans="2:7" hidden="1" outlineLevel="1" x14ac:dyDescent="0.2">
      <c r="B171" s="19" t="s">
        <v>427</v>
      </c>
      <c r="C171" s="3" t="s">
        <v>159</v>
      </c>
      <c r="D171" s="3" t="s">
        <v>54</v>
      </c>
      <c r="E171" s="14">
        <v>44166</v>
      </c>
      <c r="F171" s="19">
        <v>3</v>
      </c>
      <c r="G171" s="3">
        <v>19.5</v>
      </c>
    </row>
    <row r="172" spans="2:7" hidden="1" outlineLevel="1" x14ac:dyDescent="0.2">
      <c r="B172" s="19" t="s">
        <v>427</v>
      </c>
      <c r="C172" s="3" t="s">
        <v>159</v>
      </c>
      <c r="D172" s="3" t="s">
        <v>54</v>
      </c>
      <c r="E172" s="14">
        <v>44167</v>
      </c>
      <c r="F172" s="19">
        <v>6</v>
      </c>
      <c r="G172" s="3">
        <v>39</v>
      </c>
    </row>
    <row r="173" spans="2:7" hidden="1" outlineLevel="1" x14ac:dyDescent="0.2">
      <c r="B173" s="19" t="s">
        <v>427</v>
      </c>
      <c r="C173" s="3" t="s">
        <v>159</v>
      </c>
      <c r="D173" s="3" t="s">
        <v>54</v>
      </c>
      <c r="E173" s="14">
        <v>44167</v>
      </c>
      <c r="F173" s="19">
        <v>3</v>
      </c>
      <c r="G173" s="3">
        <v>19.5</v>
      </c>
    </row>
    <row r="174" spans="2:7" hidden="1" outlineLevel="1" x14ac:dyDescent="0.2">
      <c r="B174" s="19" t="s">
        <v>427</v>
      </c>
      <c r="C174" s="3" t="s">
        <v>159</v>
      </c>
      <c r="D174" s="3" t="s">
        <v>54</v>
      </c>
      <c r="E174" s="14">
        <v>44168</v>
      </c>
      <c r="F174" s="19">
        <v>6</v>
      </c>
      <c r="G174" s="3">
        <v>39</v>
      </c>
    </row>
    <row r="175" spans="2:7" hidden="1" outlineLevel="1" x14ac:dyDescent="0.2">
      <c r="B175" s="19" t="s">
        <v>427</v>
      </c>
      <c r="C175" s="3" t="s">
        <v>159</v>
      </c>
      <c r="D175" s="3" t="s">
        <v>54</v>
      </c>
      <c r="E175" s="14">
        <v>44168</v>
      </c>
      <c r="F175" s="19">
        <v>3</v>
      </c>
      <c r="G175" s="3">
        <v>19.5</v>
      </c>
    </row>
    <row r="176" spans="2:7" hidden="1" outlineLevel="1" x14ac:dyDescent="0.2">
      <c r="B176" s="19" t="s">
        <v>427</v>
      </c>
      <c r="C176" s="3" t="s">
        <v>159</v>
      </c>
      <c r="D176" s="3" t="s">
        <v>54</v>
      </c>
      <c r="E176" s="14">
        <v>44169</v>
      </c>
      <c r="F176" s="19">
        <v>6</v>
      </c>
      <c r="G176" s="3">
        <v>39</v>
      </c>
    </row>
    <row r="177" spans="2:7" hidden="1" outlineLevel="1" x14ac:dyDescent="0.2">
      <c r="B177" s="19" t="s">
        <v>427</v>
      </c>
      <c r="C177" s="3" t="s">
        <v>159</v>
      </c>
      <c r="D177" s="3" t="s">
        <v>54</v>
      </c>
      <c r="E177" s="14">
        <v>44169</v>
      </c>
      <c r="F177" s="19">
        <v>3</v>
      </c>
      <c r="G177" s="3">
        <v>19.5</v>
      </c>
    </row>
    <row r="178" spans="2:7" hidden="1" outlineLevel="1" x14ac:dyDescent="0.2">
      <c r="B178" s="19" t="s">
        <v>427</v>
      </c>
      <c r="C178" s="3" t="s">
        <v>159</v>
      </c>
      <c r="D178" s="3" t="s">
        <v>54</v>
      </c>
      <c r="E178" s="14">
        <v>44174</v>
      </c>
      <c r="F178" s="19">
        <v>6</v>
      </c>
      <c r="G178" s="3">
        <v>39</v>
      </c>
    </row>
    <row r="179" spans="2:7" hidden="1" outlineLevel="1" x14ac:dyDescent="0.2">
      <c r="B179" s="19" t="s">
        <v>427</v>
      </c>
      <c r="C179" s="3" t="s">
        <v>159</v>
      </c>
      <c r="D179" s="3" t="s">
        <v>54</v>
      </c>
      <c r="E179" s="14">
        <v>44174</v>
      </c>
      <c r="F179" s="19">
        <v>3</v>
      </c>
      <c r="G179" s="3">
        <v>19.5</v>
      </c>
    </row>
    <row r="180" spans="2:7" hidden="1" outlineLevel="1" x14ac:dyDescent="0.2">
      <c r="B180" s="19" t="s">
        <v>427</v>
      </c>
      <c r="C180" s="3" t="s">
        <v>159</v>
      </c>
      <c r="D180" s="3" t="s">
        <v>54</v>
      </c>
      <c r="E180" s="14">
        <v>44175</v>
      </c>
      <c r="F180" s="19">
        <v>6</v>
      </c>
      <c r="G180" s="3">
        <v>39</v>
      </c>
    </row>
    <row r="181" spans="2:7" hidden="1" outlineLevel="1" x14ac:dyDescent="0.2">
      <c r="B181" s="19" t="s">
        <v>427</v>
      </c>
      <c r="C181" s="3" t="s">
        <v>159</v>
      </c>
      <c r="D181" s="3" t="s">
        <v>54</v>
      </c>
      <c r="E181" s="14">
        <v>44175</v>
      </c>
      <c r="F181" s="19">
        <v>3</v>
      </c>
      <c r="G181" s="3">
        <v>19.5</v>
      </c>
    </row>
    <row r="182" spans="2:7" hidden="1" outlineLevel="1" x14ac:dyDescent="0.2">
      <c r="B182" s="19" t="s">
        <v>427</v>
      </c>
      <c r="C182" s="3" t="s">
        <v>159</v>
      </c>
      <c r="D182" s="3" t="s">
        <v>54</v>
      </c>
      <c r="E182" s="14">
        <v>44176</v>
      </c>
      <c r="F182" s="19">
        <v>6</v>
      </c>
      <c r="G182" s="3">
        <v>39</v>
      </c>
    </row>
    <row r="183" spans="2:7" hidden="1" outlineLevel="1" x14ac:dyDescent="0.2">
      <c r="B183" s="19" t="s">
        <v>427</v>
      </c>
      <c r="C183" s="3" t="s">
        <v>159</v>
      </c>
      <c r="D183" s="3" t="s">
        <v>54</v>
      </c>
      <c r="E183" s="14">
        <v>44176</v>
      </c>
      <c r="F183" s="19">
        <v>3</v>
      </c>
      <c r="G183" s="3">
        <v>19.5</v>
      </c>
    </row>
    <row r="184" spans="2:7" hidden="1" outlineLevel="1" x14ac:dyDescent="0.2">
      <c r="B184" s="19" t="s">
        <v>427</v>
      </c>
      <c r="C184" s="3" t="s">
        <v>159</v>
      </c>
      <c r="D184" s="3" t="s">
        <v>54</v>
      </c>
      <c r="E184" s="14">
        <v>44177</v>
      </c>
      <c r="F184" s="19">
        <v>6</v>
      </c>
      <c r="G184" s="3">
        <v>39</v>
      </c>
    </row>
    <row r="185" spans="2:7" hidden="1" outlineLevel="1" x14ac:dyDescent="0.2">
      <c r="B185" s="19" t="s">
        <v>427</v>
      </c>
      <c r="C185" s="3" t="s">
        <v>159</v>
      </c>
      <c r="D185" s="3" t="s">
        <v>54</v>
      </c>
      <c r="E185" s="14">
        <v>44186</v>
      </c>
      <c r="F185" s="19">
        <v>6</v>
      </c>
      <c r="G185" s="3">
        <v>39</v>
      </c>
    </row>
    <row r="186" spans="2:7" hidden="1" outlineLevel="1" x14ac:dyDescent="0.2">
      <c r="B186" s="19" t="s">
        <v>427</v>
      </c>
      <c r="C186" s="3" t="s">
        <v>159</v>
      </c>
      <c r="D186" s="3" t="s">
        <v>54</v>
      </c>
      <c r="E186" s="14">
        <v>44186</v>
      </c>
      <c r="F186" s="19">
        <v>3</v>
      </c>
      <c r="G186" s="3">
        <v>19.5</v>
      </c>
    </row>
    <row r="187" spans="2:7" hidden="1" outlineLevel="1" x14ac:dyDescent="0.2">
      <c r="B187" s="19" t="s">
        <v>427</v>
      </c>
      <c r="C187" s="3" t="s">
        <v>159</v>
      </c>
      <c r="D187" s="3" t="s">
        <v>54</v>
      </c>
      <c r="E187" s="14">
        <v>44187</v>
      </c>
      <c r="F187" s="19">
        <v>6</v>
      </c>
      <c r="G187" s="3">
        <v>39</v>
      </c>
    </row>
    <row r="188" spans="2:7" hidden="1" outlineLevel="1" x14ac:dyDescent="0.2">
      <c r="B188" s="19" t="s">
        <v>427</v>
      </c>
      <c r="C188" s="3" t="s">
        <v>159</v>
      </c>
      <c r="D188" s="3" t="s">
        <v>54</v>
      </c>
      <c r="E188" s="14">
        <v>44187</v>
      </c>
      <c r="F188" s="19">
        <v>3</v>
      </c>
      <c r="G188" s="3">
        <v>19.5</v>
      </c>
    </row>
    <row r="189" spans="2:7" hidden="1" outlineLevel="1" x14ac:dyDescent="0.2">
      <c r="B189" s="19" t="s">
        <v>427</v>
      </c>
      <c r="C189" s="3" t="s">
        <v>159</v>
      </c>
      <c r="D189" s="3" t="s">
        <v>54</v>
      </c>
      <c r="E189" s="14">
        <v>44188</v>
      </c>
      <c r="F189" s="19">
        <v>6</v>
      </c>
      <c r="G189" s="3">
        <v>39</v>
      </c>
    </row>
    <row r="190" spans="2:7" hidden="1" outlineLevel="1" x14ac:dyDescent="0.2">
      <c r="B190" s="19" t="s">
        <v>427</v>
      </c>
      <c r="C190" s="3" t="s">
        <v>159</v>
      </c>
      <c r="D190" s="3" t="s">
        <v>54</v>
      </c>
      <c r="E190" s="14">
        <v>44188</v>
      </c>
      <c r="F190" s="19">
        <v>3</v>
      </c>
      <c r="G190" s="3">
        <v>19.5</v>
      </c>
    </row>
    <row r="191" spans="2:7" hidden="1" outlineLevel="1" x14ac:dyDescent="0.2">
      <c r="B191" s="19" t="s">
        <v>427</v>
      </c>
      <c r="C191" s="3" t="s">
        <v>159</v>
      </c>
      <c r="D191" s="3" t="s">
        <v>54</v>
      </c>
      <c r="E191" s="14">
        <v>44179</v>
      </c>
      <c r="F191" s="19">
        <v>6</v>
      </c>
      <c r="G191" s="3">
        <v>39</v>
      </c>
    </row>
    <row r="192" spans="2:7" hidden="1" outlineLevel="1" x14ac:dyDescent="0.2">
      <c r="B192" s="19" t="s">
        <v>427</v>
      </c>
      <c r="C192" s="3" t="s">
        <v>159</v>
      </c>
      <c r="D192" s="3" t="s">
        <v>54</v>
      </c>
      <c r="E192" s="14">
        <v>44179</v>
      </c>
      <c r="F192" s="19">
        <v>3</v>
      </c>
      <c r="G192" s="3">
        <v>19.5</v>
      </c>
    </row>
    <row r="193" spans="2:7" hidden="1" outlineLevel="1" x14ac:dyDescent="0.2">
      <c r="B193" s="19" t="s">
        <v>427</v>
      </c>
      <c r="C193" s="3" t="s">
        <v>159</v>
      </c>
      <c r="D193" s="3" t="s">
        <v>54</v>
      </c>
      <c r="E193" s="14">
        <v>44180</v>
      </c>
      <c r="F193" s="19">
        <v>6</v>
      </c>
      <c r="G193" s="3">
        <v>39</v>
      </c>
    </row>
    <row r="194" spans="2:7" hidden="1" outlineLevel="1" x14ac:dyDescent="0.2">
      <c r="B194" s="19" t="s">
        <v>427</v>
      </c>
      <c r="C194" s="3" t="s">
        <v>159</v>
      </c>
      <c r="D194" s="3" t="s">
        <v>54</v>
      </c>
      <c r="E194" s="14">
        <v>44180</v>
      </c>
      <c r="F194" s="19">
        <v>3</v>
      </c>
      <c r="G194" s="3">
        <v>19.5</v>
      </c>
    </row>
    <row r="195" spans="2:7" hidden="1" outlineLevel="1" x14ac:dyDescent="0.2">
      <c r="B195" s="19" t="s">
        <v>427</v>
      </c>
      <c r="C195" s="3" t="s">
        <v>159</v>
      </c>
      <c r="D195" s="3" t="s">
        <v>54</v>
      </c>
      <c r="E195" s="14">
        <v>44181</v>
      </c>
      <c r="F195" s="19">
        <v>6</v>
      </c>
      <c r="G195" s="3">
        <v>39</v>
      </c>
    </row>
    <row r="196" spans="2:7" hidden="1" outlineLevel="1" x14ac:dyDescent="0.2">
      <c r="B196" s="19" t="s">
        <v>427</v>
      </c>
      <c r="C196" s="3" t="s">
        <v>159</v>
      </c>
      <c r="D196" s="3" t="s">
        <v>54</v>
      </c>
      <c r="E196" s="14">
        <v>44181</v>
      </c>
      <c r="F196" s="19">
        <v>3</v>
      </c>
      <c r="G196" s="3">
        <v>19.5</v>
      </c>
    </row>
    <row r="197" spans="2:7" hidden="1" outlineLevel="1" x14ac:dyDescent="0.2">
      <c r="B197" s="19" t="s">
        <v>427</v>
      </c>
      <c r="C197" s="3" t="s">
        <v>159</v>
      </c>
      <c r="D197" s="3" t="s">
        <v>54</v>
      </c>
      <c r="E197" s="14">
        <v>44182</v>
      </c>
      <c r="F197" s="19">
        <v>6</v>
      </c>
      <c r="G197" s="3">
        <v>39</v>
      </c>
    </row>
    <row r="198" spans="2:7" hidden="1" outlineLevel="1" x14ac:dyDescent="0.2">
      <c r="B198" s="19" t="s">
        <v>427</v>
      </c>
      <c r="C198" s="3" t="s">
        <v>159</v>
      </c>
      <c r="D198" s="3" t="s">
        <v>54</v>
      </c>
      <c r="E198" s="14">
        <v>44182</v>
      </c>
      <c r="F198" s="19">
        <v>3</v>
      </c>
      <c r="G198" s="3">
        <v>19.5</v>
      </c>
    </row>
    <row r="199" spans="2:7" hidden="1" outlineLevel="1" x14ac:dyDescent="0.2">
      <c r="B199" s="19" t="s">
        <v>427</v>
      </c>
      <c r="C199" s="3" t="s">
        <v>159</v>
      </c>
      <c r="D199" s="3" t="s">
        <v>54</v>
      </c>
      <c r="E199" s="14">
        <v>44183</v>
      </c>
      <c r="F199" s="19">
        <v>6</v>
      </c>
      <c r="G199" s="3">
        <v>39</v>
      </c>
    </row>
    <row r="200" spans="2:7" hidden="1" outlineLevel="1" x14ac:dyDescent="0.2">
      <c r="B200" s="19" t="s">
        <v>427</v>
      </c>
      <c r="C200" s="3" t="s">
        <v>159</v>
      </c>
      <c r="D200" s="3" t="s">
        <v>54</v>
      </c>
      <c r="E200" s="14">
        <v>44183</v>
      </c>
      <c r="F200" s="19">
        <v>3</v>
      </c>
      <c r="G200" s="3">
        <v>19.5</v>
      </c>
    </row>
    <row r="201" spans="2:7" hidden="1" outlineLevel="1" x14ac:dyDescent="0.2">
      <c r="B201" s="19" t="s">
        <v>427</v>
      </c>
      <c r="C201" s="3" t="s">
        <v>159</v>
      </c>
      <c r="D201" s="3" t="s">
        <v>54</v>
      </c>
      <c r="E201" s="14">
        <v>44193</v>
      </c>
      <c r="F201" s="19">
        <v>5</v>
      </c>
      <c r="G201" s="3">
        <v>32.5</v>
      </c>
    </row>
    <row r="202" spans="2:7" hidden="1" outlineLevel="1" x14ac:dyDescent="0.2">
      <c r="B202" s="19" t="s">
        <v>427</v>
      </c>
      <c r="C202" s="3" t="s">
        <v>159</v>
      </c>
      <c r="D202" s="3" t="s">
        <v>54</v>
      </c>
      <c r="E202" s="14">
        <v>44194</v>
      </c>
      <c r="F202" s="19">
        <v>6</v>
      </c>
      <c r="G202" s="3">
        <v>39</v>
      </c>
    </row>
    <row r="203" spans="2:7" hidden="1" outlineLevel="1" x14ac:dyDescent="0.2">
      <c r="B203" s="19" t="s">
        <v>427</v>
      </c>
      <c r="C203" s="3" t="s">
        <v>159</v>
      </c>
      <c r="D203" s="3" t="s">
        <v>54</v>
      </c>
      <c r="E203" s="14">
        <v>44194</v>
      </c>
      <c r="F203" s="19">
        <v>3</v>
      </c>
      <c r="G203" s="3">
        <v>19.5</v>
      </c>
    </row>
    <row r="204" spans="2:7" hidden="1" outlineLevel="1" x14ac:dyDescent="0.2">
      <c r="B204" s="19" t="s">
        <v>427</v>
      </c>
      <c r="C204" s="3" t="s">
        <v>159</v>
      </c>
      <c r="D204" s="3" t="s">
        <v>54</v>
      </c>
      <c r="E204" s="14">
        <v>44195</v>
      </c>
      <c r="F204" s="19">
        <v>6</v>
      </c>
      <c r="G204" s="3">
        <v>39</v>
      </c>
    </row>
    <row r="205" spans="2:7" hidden="1" outlineLevel="1" x14ac:dyDescent="0.2">
      <c r="B205" s="19" t="s">
        <v>427</v>
      </c>
      <c r="C205" s="3" t="s">
        <v>159</v>
      </c>
      <c r="D205" s="3" t="s">
        <v>54</v>
      </c>
      <c r="E205" s="14">
        <v>44195</v>
      </c>
      <c r="F205" s="19">
        <v>3</v>
      </c>
      <c r="G205" s="3">
        <v>19.5</v>
      </c>
    </row>
    <row r="206" spans="2:7" hidden="1" outlineLevel="1" x14ac:dyDescent="0.2">
      <c r="B206" s="19" t="s">
        <v>427</v>
      </c>
      <c r="C206" s="3" t="s">
        <v>159</v>
      </c>
      <c r="D206" s="3" t="s">
        <v>54</v>
      </c>
      <c r="E206" s="14">
        <v>44208</v>
      </c>
      <c r="F206" s="19">
        <v>6</v>
      </c>
      <c r="G206" s="3">
        <v>39</v>
      </c>
    </row>
    <row r="207" spans="2:7" hidden="1" outlineLevel="1" x14ac:dyDescent="0.2">
      <c r="B207" s="19" t="s">
        <v>427</v>
      </c>
      <c r="C207" s="3" t="s">
        <v>159</v>
      </c>
      <c r="D207" s="3" t="s">
        <v>54</v>
      </c>
      <c r="E207" s="14">
        <v>44208</v>
      </c>
      <c r="F207" s="19">
        <v>3</v>
      </c>
      <c r="G207" s="3">
        <v>19.5</v>
      </c>
    </row>
    <row r="208" spans="2:7" hidden="1" outlineLevel="1" x14ac:dyDescent="0.2">
      <c r="B208" s="19" t="s">
        <v>427</v>
      </c>
      <c r="C208" s="3" t="s">
        <v>159</v>
      </c>
      <c r="D208" s="3" t="s">
        <v>54</v>
      </c>
      <c r="E208" s="14">
        <v>44209</v>
      </c>
      <c r="F208" s="19">
        <v>6</v>
      </c>
      <c r="G208" s="3">
        <v>39</v>
      </c>
    </row>
    <row r="209" spans="2:7" hidden="1" outlineLevel="1" x14ac:dyDescent="0.2">
      <c r="B209" s="19" t="s">
        <v>427</v>
      </c>
      <c r="C209" s="3" t="s">
        <v>159</v>
      </c>
      <c r="D209" s="3" t="s">
        <v>54</v>
      </c>
      <c r="E209" s="14">
        <v>44209</v>
      </c>
      <c r="F209" s="19">
        <v>3</v>
      </c>
      <c r="G209" s="3">
        <v>19.5</v>
      </c>
    </row>
    <row r="210" spans="2:7" hidden="1" outlineLevel="1" x14ac:dyDescent="0.2">
      <c r="B210" s="19" t="s">
        <v>427</v>
      </c>
      <c r="C210" s="3" t="s">
        <v>159</v>
      </c>
      <c r="D210" s="3" t="s">
        <v>54</v>
      </c>
      <c r="E210" s="14">
        <v>44210</v>
      </c>
      <c r="F210" s="19">
        <v>6</v>
      </c>
      <c r="G210" s="3">
        <v>39</v>
      </c>
    </row>
    <row r="211" spans="2:7" hidden="1" outlineLevel="1" x14ac:dyDescent="0.2">
      <c r="B211" s="19" t="s">
        <v>427</v>
      </c>
      <c r="C211" s="3" t="s">
        <v>159</v>
      </c>
      <c r="D211" s="3" t="s">
        <v>54</v>
      </c>
      <c r="E211" s="14">
        <v>44210</v>
      </c>
      <c r="F211" s="19">
        <v>3</v>
      </c>
      <c r="G211" s="3">
        <v>19.5</v>
      </c>
    </row>
    <row r="212" spans="2:7" hidden="1" outlineLevel="1" x14ac:dyDescent="0.2">
      <c r="B212" s="19" t="s">
        <v>427</v>
      </c>
      <c r="C212" s="3" t="s">
        <v>159</v>
      </c>
      <c r="D212" s="3" t="s">
        <v>54</v>
      </c>
      <c r="E212" s="14">
        <v>44211</v>
      </c>
      <c r="F212" s="19">
        <v>6</v>
      </c>
      <c r="G212" s="3">
        <v>39</v>
      </c>
    </row>
    <row r="213" spans="2:7" hidden="1" outlineLevel="1" x14ac:dyDescent="0.2">
      <c r="B213" s="19" t="s">
        <v>427</v>
      </c>
      <c r="C213" s="3" t="s">
        <v>159</v>
      </c>
      <c r="D213" s="3" t="s">
        <v>54</v>
      </c>
      <c r="E213" s="14">
        <v>44211</v>
      </c>
      <c r="F213" s="19">
        <v>3</v>
      </c>
      <c r="G213" s="3">
        <v>19.5</v>
      </c>
    </row>
    <row r="214" spans="2:7" hidden="1" outlineLevel="1" x14ac:dyDescent="0.2">
      <c r="B214" s="19" t="s">
        <v>427</v>
      </c>
      <c r="C214" s="3" t="s">
        <v>159</v>
      </c>
      <c r="D214" s="3" t="s">
        <v>54</v>
      </c>
      <c r="E214" s="14">
        <v>44214</v>
      </c>
      <c r="F214" s="19">
        <v>6</v>
      </c>
      <c r="G214" s="3">
        <v>39</v>
      </c>
    </row>
    <row r="215" spans="2:7" hidden="1" outlineLevel="1" x14ac:dyDescent="0.2">
      <c r="B215" s="19" t="s">
        <v>427</v>
      </c>
      <c r="C215" s="3" t="s">
        <v>159</v>
      </c>
      <c r="D215" s="3" t="s">
        <v>54</v>
      </c>
      <c r="E215" s="14">
        <v>44214</v>
      </c>
      <c r="F215" s="19">
        <v>3</v>
      </c>
      <c r="G215" s="3">
        <v>19.5</v>
      </c>
    </row>
    <row r="216" spans="2:7" hidden="1" outlineLevel="1" x14ac:dyDescent="0.2">
      <c r="B216" s="19" t="s">
        <v>427</v>
      </c>
      <c r="C216" s="3" t="s">
        <v>159</v>
      </c>
      <c r="D216" s="3" t="s">
        <v>54</v>
      </c>
      <c r="E216" s="14">
        <v>44215</v>
      </c>
      <c r="F216" s="19">
        <v>6</v>
      </c>
      <c r="G216" s="3">
        <v>39</v>
      </c>
    </row>
    <row r="217" spans="2:7" hidden="1" outlineLevel="1" x14ac:dyDescent="0.2">
      <c r="B217" s="19" t="s">
        <v>427</v>
      </c>
      <c r="C217" s="3" t="s">
        <v>159</v>
      </c>
      <c r="D217" s="3" t="s">
        <v>54</v>
      </c>
      <c r="E217" s="14">
        <v>44215</v>
      </c>
      <c r="F217" s="19">
        <v>3</v>
      </c>
      <c r="G217" s="3">
        <v>19.5</v>
      </c>
    </row>
    <row r="218" spans="2:7" hidden="1" outlineLevel="1" x14ac:dyDescent="0.2">
      <c r="B218" s="19" t="s">
        <v>427</v>
      </c>
      <c r="C218" s="3" t="s">
        <v>159</v>
      </c>
      <c r="D218" s="3" t="s">
        <v>54</v>
      </c>
      <c r="E218" s="14">
        <v>44216</v>
      </c>
      <c r="F218" s="19">
        <v>6</v>
      </c>
      <c r="G218" s="3">
        <v>39</v>
      </c>
    </row>
    <row r="219" spans="2:7" hidden="1" outlineLevel="1" x14ac:dyDescent="0.2">
      <c r="B219" s="19" t="s">
        <v>427</v>
      </c>
      <c r="C219" s="3" t="s">
        <v>159</v>
      </c>
      <c r="D219" s="3" t="s">
        <v>54</v>
      </c>
      <c r="E219" s="14">
        <v>44216</v>
      </c>
      <c r="F219" s="19">
        <v>3</v>
      </c>
      <c r="G219" s="3">
        <v>19.5</v>
      </c>
    </row>
    <row r="220" spans="2:7" hidden="1" outlineLevel="1" x14ac:dyDescent="0.2">
      <c r="B220" s="19" t="s">
        <v>427</v>
      </c>
      <c r="C220" s="3" t="s">
        <v>159</v>
      </c>
      <c r="D220" s="3" t="s">
        <v>54</v>
      </c>
      <c r="E220" s="14">
        <v>44217</v>
      </c>
      <c r="F220" s="19">
        <v>6</v>
      </c>
      <c r="G220" s="3">
        <v>39</v>
      </c>
    </row>
    <row r="221" spans="2:7" hidden="1" outlineLevel="1" x14ac:dyDescent="0.2">
      <c r="B221" s="19" t="s">
        <v>427</v>
      </c>
      <c r="C221" s="3" t="s">
        <v>159</v>
      </c>
      <c r="D221" s="3" t="s">
        <v>54</v>
      </c>
      <c r="E221" s="14">
        <v>44217</v>
      </c>
      <c r="F221" s="19">
        <v>3</v>
      </c>
      <c r="G221" s="3">
        <v>19.5</v>
      </c>
    </row>
    <row r="222" spans="2:7" hidden="1" outlineLevel="1" x14ac:dyDescent="0.2">
      <c r="B222" s="19" t="s">
        <v>427</v>
      </c>
      <c r="C222" s="3" t="s">
        <v>159</v>
      </c>
      <c r="D222" s="3" t="s">
        <v>54</v>
      </c>
      <c r="E222" s="14">
        <v>44218</v>
      </c>
      <c r="F222" s="19">
        <v>6</v>
      </c>
      <c r="G222" s="3">
        <v>39</v>
      </c>
    </row>
    <row r="223" spans="2:7" hidden="1" outlineLevel="1" x14ac:dyDescent="0.2">
      <c r="B223" s="19" t="s">
        <v>427</v>
      </c>
      <c r="C223" s="3" t="s">
        <v>159</v>
      </c>
      <c r="D223" s="3" t="s">
        <v>54</v>
      </c>
      <c r="E223" s="14">
        <v>44218</v>
      </c>
      <c r="F223" s="19">
        <v>3</v>
      </c>
      <c r="G223" s="3">
        <v>19.5</v>
      </c>
    </row>
    <row r="224" spans="2:7" hidden="1" outlineLevel="1" x14ac:dyDescent="0.2">
      <c r="B224" s="19" t="s">
        <v>427</v>
      </c>
      <c r="C224" s="3" t="s">
        <v>159</v>
      </c>
      <c r="D224" s="3" t="s">
        <v>54</v>
      </c>
      <c r="E224" s="14">
        <v>44200</v>
      </c>
      <c r="F224" s="19">
        <v>6</v>
      </c>
      <c r="G224" s="3">
        <v>39</v>
      </c>
    </row>
    <row r="225" spans="2:7" hidden="1" outlineLevel="1" x14ac:dyDescent="0.2">
      <c r="B225" s="19" t="s">
        <v>427</v>
      </c>
      <c r="C225" s="3" t="s">
        <v>159</v>
      </c>
      <c r="D225" s="3" t="s">
        <v>54</v>
      </c>
      <c r="E225" s="14">
        <v>44200</v>
      </c>
      <c r="F225" s="19">
        <v>3</v>
      </c>
      <c r="G225" s="3">
        <v>19.5</v>
      </c>
    </row>
    <row r="226" spans="2:7" hidden="1" outlineLevel="1" x14ac:dyDescent="0.2">
      <c r="B226" s="19" t="s">
        <v>427</v>
      </c>
      <c r="C226" s="3" t="s">
        <v>159</v>
      </c>
      <c r="D226" s="3" t="s">
        <v>54</v>
      </c>
      <c r="E226" s="14">
        <v>44201</v>
      </c>
      <c r="F226" s="19">
        <v>6</v>
      </c>
      <c r="G226" s="3">
        <v>39</v>
      </c>
    </row>
    <row r="227" spans="2:7" hidden="1" outlineLevel="1" x14ac:dyDescent="0.2">
      <c r="B227" s="19" t="s">
        <v>427</v>
      </c>
      <c r="C227" s="3" t="s">
        <v>159</v>
      </c>
      <c r="D227" s="3" t="s">
        <v>54</v>
      </c>
      <c r="E227" s="14">
        <v>44201</v>
      </c>
      <c r="F227" s="19">
        <v>3</v>
      </c>
      <c r="G227" s="3">
        <v>19.5</v>
      </c>
    </row>
    <row r="228" spans="2:7" hidden="1" outlineLevel="1" x14ac:dyDescent="0.2">
      <c r="B228" s="19" t="s">
        <v>427</v>
      </c>
      <c r="C228" s="3" t="s">
        <v>159</v>
      </c>
      <c r="D228" s="3" t="s">
        <v>54</v>
      </c>
      <c r="E228" s="14">
        <v>44203</v>
      </c>
      <c r="F228" s="19">
        <v>6</v>
      </c>
      <c r="G228" s="3">
        <v>39</v>
      </c>
    </row>
    <row r="229" spans="2:7" hidden="1" outlineLevel="1" x14ac:dyDescent="0.2">
      <c r="B229" s="19" t="s">
        <v>427</v>
      </c>
      <c r="C229" s="3" t="s">
        <v>159</v>
      </c>
      <c r="D229" s="3" t="s">
        <v>54</v>
      </c>
      <c r="E229" s="14">
        <v>44203</v>
      </c>
      <c r="F229" s="19">
        <v>3</v>
      </c>
      <c r="G229" s="3">
        <v>19.5</v>
      </c>
    </row>
    <row r="230" spans="2:7" hidden="1" outlineLevel="1" x14ac:dyDescent="0.2">
      <c r="B230" s="19" t="s">
        <v>427</v>
      </c>
      <c r="C230" s="3" t="s">
        <v>159</v>
      </c>
      <c r="D230" s="3" t="s">
        <v>54</v>
      </c>
      <c r="E230" s="14">
        <v>44204</v>
      </c>
      <c r="F230" s="19">
        <v>6</v>
      </c>
      <c r="G230" s="3">
        <v>39</v>
      </c>
    </row>
    <row r="231" spans="2:7" hidden="1" outlineLevel="1" x14ac:dyDescent="0.2">
      <c r="B231" s="19" t="s">
        <v>427</v>
      </c>
      <c r="C231" s="3" t="s">
        <v>159</v>
      </c>
      <c r="D231" s="3" t="s">
        <v>54</v>
      </c>
      <c r="E231" s="14">
        <v>44204</v>
      </c>
      <c r="F231" s="19">
        <v>3</v>
      </c>
      <c r="G231" s="3">
        <v>19.5</v>
      </c>
    </row>
    <row r="232" spans="2:7" hidden="1" outlineLevel="1" x14ac:dyDescent="0.2">
      <c r="B232" s="19" t="s">
        <v>427</v>
      </c>
      <c r="C232" s="3" t="s">
        <v>159</v>
      </c>
      <c r="D232" s="3" t="s">
        <v>54</v>
      </c>
      <c r="E232" s="14">
        <v>44219</v>
      </c>
      <c r="F232" s="19">
        <v>7</v>
      </c>
      <c r="G232" s="3">
        <v>45.5</v>
      </c>
    </row>
    <row r="233" spans="2:7" hidden="1" outlineLevel="1" x14ac:dyDescent="0.2">
      <c r="B233" s="19" t="s">
        <v>427</v>
      </c>
      <c r="C233" s="3" t="s">
        <v>159</v>
      </c>
      <c r="D233" s="3" t="s">
        <v>54</v>
      </c>
      <c r="E233" s="14">
        <v>44221</v>
      </c>
      <c r="F233" s="19">
        <v>5</v>
      </c>
      <c r="G233" s="3">
        <v>32.5</v>
      </c>
    </row>
    <row r="234" spans="2:7" hidden="1" outlineLevel="1" x14ac:dyDescent="0.2">
      <c r="B234" s="19" t="s">
        <v>427</v>
      </c>
      <c r="C234" s="3" t="s">
        <v>159</v>
      </c>
      <c r="D234" s="3" t="s">
        <v>54</v>
      </c>
      <c r="E234" s="14">
        <v>44222</v>
      </c>
      <c r="F234" s="19">
        <v>6</v>
      </c>
      <c r="G234" s="3">
        <v>39</v>
      </c>
    </row>
    <row r="235" spans="2:7" hidden="1" outlineLevel="1" x14ac:dyDescent="0.2">
      <c r="B235" s="19" t="s">
        <v>427</v>
      </c>
      <c r="C235" s="3" t="s">
        <v>159</v>
      </c>
      <c r="D235" s="3" t="s">
        <v>54</v>
      </c>
      <c r="E235" s="14">
        <v>44222</v>
      </c>
      <c r="F235" s="19">
        <v>3</v>
      </c>
      <c r="G235" s="3">
        <v>19.5</v>
      </c>
    </row>
    <row r="236" spans="2:7" hidden="1" outlineLevel="1" x14ac:dyDescent="0.2">
      <c r="B236" s="19" t="s">
        <v>427</v>
      </c>
      <c r="C236" s="3" t="s">
        <v>159</v>
      </c>
      <c r="D236" s="3" t="s">
        <v>54</v>
      </c>
      <c r="E236" s="14">
        <v>44223</v>
      </c>
      <c r="F236" s="19">
        <v>6</v>
      </c>
      <c r="G236" s="3">
        <v>39</v>
      </c>
    </row>
    <row r="237" spans="2:7" hidden="1" outlineLevel="1" x14ac:dyDescent="0.2">
      <c r="B237" s="19" t="s">
        <v>427</v>
      </c>
      <c r="C237" s="3" t="s">
        <v>159</v>
      </c>
      <c r="D237" s="3" t="s">
        <v>54</v>
      </c>
      <c r="E237" s="14">
        <v>44223</v>
      </c>
      <c r="F237" s="19">
        <v>3</v>
      </c>
      <c r="G237" s="3">
        <v>19.5</v>
      </c>
    </row>
    <row r="238" spans="2:7" hidden="1" outlineLevel="1" x14ac:dyDescent="0.2">
      <c r="B238" s="19" t="s">
        <v>427</v>
      </c>
      <c r="C238" s="3" t="s">
        <v>159</v>
      </c>
      <c r="D238" s="3" t="s">
        <v>54</v>
      </c>
      <c r="E238" s="14">
        <v>44224</v>
      </c>
      <c r="F238" s="19">
        <v>6</v>
      </c>
      <c r="G238" s="3">
        <v>39</v>
      </c>
    </row>
    <row r="239" spans="2:7" hidden="1" outlineLevel="1" x14ac:dyDescent="0.2">
      <c r="B239" s="19" t="s">
        <v>427</v>
      </c>
      <c r="C239" s="3" t="s">
        <v>159</v>
      </c>
      <c r="D239" s="3" t="s">
        <v>54</v>
      </c>
      <c r="E239" s="14">
        <v>44224</v>
      </c>
      <c r="F239" s="19">
        <v>3</v>
      </c>
      <c r="G239" s="3">
        <v>19.5</v>
      </c>
    </row>
    <row r="240" spans="2:7" hidden="1" outlineLevel="1" x14ac:dyDescent="0.2">
      <c r="B240" s="19" t="s">
        <v>427</v>
      </c>
      <c r="C240" s="3" t="s">
        <v>159</v>
      </c>
      <c r="D240" s="3" t="s">
        <v>54</v>
      </c>
      <c r="E240" s="14">
        <v>44225</v>
      </c>
      <c r="F240" s="19">
        <v>6</v>
      </c>
      <c r="G240" s="3">
        <v>39</v>
      </c>
    </row>
    <row r="241" spans="2:7" hidden="1" outlineLevel="1" x14ac:dyDescent="0.2">
      <c r="B241" s="19" t="s">
        <v>427</v>
      </c>
      <c r="C241" s="3" t="s">
        <v>159</v>
      </c>
      <c r="D241" s="3" t="s">
        <v>54</v>
      </c>
      <c r="E241" s="14">
        <v>44225</v>
      </c>
      <c r="F241" s="19">
        <v>3</v>
      </c>
      <c r="G241" s="3">
        <v>19.5</v>
      </c>
    </row>
    <row r="242" spans="2:7" hidden="1" outlineLevel="1" x14ac:dyDescent="0.2">
      <c r="B242" s="19" t="s">
        <v>427</v>
      </c>
      <c r="C242" s="3" t="s">
        <v>159</v>
      </c>
      <c r="D242" s="3" t="s">
        <v>54</v>
      </c>
      <c r="E242" s="14">
        <v>44228</v>
      </c>
      <c r="F242" s="19">
        <v>7</v>
      </c>
      <c r="G242" s="3">
        <v>45.5</v>
      </c>
    </row>
    <row r="243" spans="2:7" hidden="1" outlineLevel="1" x14ac:dyDescent="0.2">
      <c r="B243" s="19" t="s">
        <v>427</v>
      </c>
      <c r="C243" s="3" t="s">
        <v>159</v>
      </c>
      <c r="D243" s="3" t="s">
        <v>54</v>
      </c>
      <c r="E243" s="14">
        <v>44229</v>
      </c>
      <c r="F243" s="19">
        <v>6</v>
      </c>
      <c r="G243" s="3">
        <v>39</v>
      </c>
    </row>
    <row r="244" spans="2:7" hidden="1" outlineLevel="1" x14ac:dyDescent="0.2">
      <c r="B244" s="19" t="s">
        <v>427</v>
      </c>
      <c r="C244" s="3" t="s">
        <v>159</v>
      </c>
      <c r="D244" s="3" t="s">
        <v>54</v>
      </c>
      <c r="E244" s="14">
        <v>44229</v>
      </c>
      <c r="F244" s="19">
        <v>3</v>
      </c>
      <c r="G244" s="3">
        <v>19.5</v>
      </c>
    </row>
    <row r="245" spans="2:7" hidden="1" outlineLevel="1" x14ac:dyDescent="0.2">
      <c r="B245" s="19" t="s">
        <v>427</v>
      </c>
      <c r="C245" s="3" t="s">
        <v>159</v>
      </c>
      <c r="D245" s="3" t="s">
        <v>54</v>
      </c>
      <c r="E245" s="14">
        <v>44230</v>
      </c>
      <c r="F245" s="19">
        <v>6</v>
      </c>
      <c r="G245" s="3">
        <v>39</v>
      </c>
    </row>
    <row r="246" spans="2:7" hidden="1" outlineLevel="1" x14ac:dyDescent="0.2">
      <c r="B246" s="19" t="s">
        <v>427</v>
      </c>
      <c r="C246" s="3" t="s">
        <v>159</v>
      </c>
      <c r="D246" s="3" t="s">
        <v>54</v>
      </c>
      <c r="E246" s="14">
        <v>44230</v>
      </c>
      <c r="F246" s="19">
        <v>3</v>
      </c>
      <c r="G246" s="3">
        <v>19.5</v>
      </c>
    </row>
    <row r="247" spans="2:7" hidden="1" outlineLevel="1" x14ac:dyDescent="0.2">
      <c r="B247" s="19" t="s">
        <v>427</v>
      </c>
      <c r="C247" s="3" t="s">
        <v>159</v>
      </c>
      <c r="D247" s="3" t="s">
        <v>54</v>
      </c>
      <c r="E247" s="14">
        <v>44231</v>
      </c>
      <c r="F247" s="19">
        <v>6</v>
      </c>
      <c r="G247" s="3">
        <v>39</v>
      </c>
    </row>
    <row r="248" spans="2:7" hidden="1" outlineLevel="1" x14ac:dyDescent="0.2">
      <c r="B248" s="19" t="s">
        <v>427</v>
      </c>
      <c r="C248" s="3" t="s">
        <v>159</v>
      </c>
      <c r="D248" s="3" t="s">
        <v>54</v>
      </c>
      <c r="E248" s="14">
        <v>44231</v>
      </c>
      <c r="F248" s="19">
        <v>3</v>
      </c>
      <c r="G248" s="3">
        <v>19.5</v>
      </c>
    </row>
    <row r="249" spans="2:7" hidden="1" outlineLevel="1" x14ac:dyDescent="0.2">
      <c r="B249" s="19" t="s">
        <v>427</v>
      </c>
      <c r="C249" s="3" t="s">
        <v>159</v>
      </c>
      <c r="D249" s="3" t="s">
        <v>54</v>
      </c>
      <c r="E249" s="14">
        <v>44232</v>
      </c>
      <c r="F249" s="19">
        <v>6</v>
      </c>
      <c r="G249" s="3">
        <v>39</v>
      </c>
    </row>
    <row r="250" spans="2:7" hidden="1" outlineLevel="1" x14ac:dyDescent="0.2">
      <c r="B250" s="19" t="s">
        <v>427</v>
      </c>
      <c r="C250" s="3" t="s">
        <v>159</v>
      </c>
      <c r="D250" s="3" t="s">
        <v>54</v>
      </c>
      <c r="E250" s="14">
        <v>44232</v>
      </c>
      <c r="F250" s="19">
        <v>3</v>
      </c>
      <c r="G250" s="3">
        <v>19.5</v>
      </c>
    </row>
    <row r="251" spans="2:7" hidden="1" outlineLevel="1" x14ac:dyDescent="0.2">
      <c r="B251" s="19" t="s">
        <v>427</v>
      </c>
      <c r="C251" s="3" t="s">
        <v>159</v>
      </c>
      <c r="D251" s="3" t="s">
        <v>54</v>
      </c>
      <c r="E251" s="14">
        <v>44235</v>
      </c>
      <c r="F251" s="19">
        <v>6</v>
      </c>
      <c r="G251" s="3">
        <v>39</v>
      </c>
    </row>
    <row r="252" spans="2:7" hidden="1" outlineLevel="1" x14ac:dyDescent="0.2">
      <c r="B252" s="19" t="s">
        <v>427</v>
      </c>
      <c r="C252" s="3" t="s">
        <v>159</v>
      </c>
      <c r="D252" s="3" t="s">
        <v>54</v>
      </c>
      <c r="E252" s="14">
        <v>44235</v>
      </c>
      <c r="F252" s="19">
        <v>3</v>
      </c>
      <c r="G252" s="3">
        <v>19.5</v>
      </c>
    </row>
    <row r="253" spans="2:7" hidden="1" outlineLevel="1" x14ac:dyDescent="0.2">
      <c r="B253" s="19" t="s">
        <v>427</v>
      </c>
      <c r="C253" s="3" t="s">
        <v>159</v>
      </c>
      <c r="D253" s="3" t="s">
        <v>54</v>
      </c>
      <c r="E253" s="14">
        <v>44236</v>
      </c>
      <c r="F253" s="19">
        <v>6</v>
      </c>
      <c r="G253" s="3">
        <v>39</v>
      </c>
    </row>
    <row r="254" spans="2:7" hidden="1" outlineLevel="1" x14ac:dyDescent="0.2">
      <c r="B254" s="19" t="s">
        <v>427</v>
      </c>
      <c r="C254" s="3" t="s">
        <v>159</v>
      </c>
      <c r="D254" s="3" t="s">
        <v>54</v>
      </c>
      <c r="E254" s="14">
        <v>44236</v>
      </c>
      <c r="F254" s="19">
        <v>3</v>
      </c>
      <c r="G254" s="3">
        <v>19.5</v>
      </c>
    </row>
    <row r="255" spans="2:7" hidden="1" outlineLevel="1" x14ac:dyDescent="0.2">
      <c r="B255" s="19" t="s">
        <v>427</v>
      </c>
      <c r="C255" s="3" t="s">
        <v>159</v>
      </c>
      <c r="D255" s="3" t="s">
        <v>54</v>
      </c>
      <c r="E255" s="14">
        <v>44237</v>
      </c>
      <c r="F255" s="19">
        <v>6</v>
      </c>
      <c r="G255" s="3">
        <v>39</v>
      </c>
    </row>
    <row r="256" spans="2:7" hidden="1" outlineLevel="1" x14ac:dyDescent="0.2">
      <c r="B256" s="19" t="s">
        <v>427</v>
      </c>
      <c r="C256" s="3" t="s">
        <v>159</v>
      </c>
      <c r="D256" s="3" t="s">
        <v>54</v>
      </c>
      <c r="E256" s="14">
        <v>44237</v>
      </c>
      <c r="F256" s="19">
        <v>3</v>
      </c>
      <c r="G256" s="3">
        <v>19.5</v>
      </c>
    </row>
    <row r="257" spans="2:7" hidden="1" outlineLevel="1" x14ac:dyDescent="0.2">
      <c r="B257" s="19" t="s">
        <v>427</v>
      </c>
      <c r="C257" s="3" t="s">
        <v>159</v>
      </c>
      <c r="D257" s="3" t="s">
        <v>54</v>
      </c>
      <c r="E257" s="14">
        <v>44238</v>
      </c>
      <c r="F257" s="19">
        <v>6</v>
      </c>
      <c r="G257" s="3">
        <v>39</v>
      </c>
    </row>
    <row r="258" spans="2:7" hidden="1" outlineLevel="1" x14ac:dyDescent="0.2">
      <c r="B258" s="19" t="s">
        <v>427</v>
      </c>
      <c r="C258" s="3" t="s">
        <v>159</v>
      </c>
      <c r="D258" s="3" t="s">
        <v>54</v>
      </c>
      <c r="E258" s="14">
        <v>44238</v>
      </c>
      <c r="F258" s="19">
        <v>3</v>
      </c>
      <c r="G258" s="3">
        <v>19.5</v>
      </c>
    </row>
    <row r="259" spans="2:7" hidden="1" outlineLevel="1" x14ac:dyDescent="0.2">
      <c r="B259" s="19" t="s">
        <v>427</v>
      </c>
      <c r="C259" s="3" t="s">
        <v>159</v>
      </c>
      <c r="D259" s="3" t="s">
        <v>54</v>
      </c>
      <c r="E259" s="14">
        <v>44239</v>
      </c>
      <c r="F259" s="19">
        <v>6</v>
      </c>
      <c r="G259" s="3">
        <v>39</v>
      </c>
    </row>
    <row r="260" spans="2:7" hidden="1" outlineLevel="1" x14ac:dyDescent="0.2">
      <c r="B260" s="19" t="s">
        <v>427</v>
      </c>
      <c r="C260" s="3" t="s">
        <v>159</v>
      </c>
      <c r="D260" s="3" t="s">
        <v>54</v>
      </c>
      <c r="E260" s="14">
        <v>44239</v>
      </c>
      <c r="F260" s="19">
        <v>3</v>
      </c>
      <c r="G260" s="3">
        <v>19.5</v>
      </c>
    </row>
    <row r="261" spans="2:7" hidden="1" outlineLevel="1" x14ac:dyDescent="0.2">
      <c r="B261" s="19" t="s">
        <v>427</v>
      </c>
      <c r="C261" s="3" t="s">
        <v>159</v>
      </c>
      <c r="D261" s="3" t="s">
        <v>54</v>
      </c>
      <c r="E261" s="14">
        <v>44233</v>
      </c>
      <c r="F261" s="19">
        <v>6</v>
      </c>
      <c r="G261" s="3">
        <v>39</v>
      </c>
    </row>
    <row r="262" spans="2:7" hidden="1" outlineLevel="1" x14ac:dyDescent="0.2">
      <c r="B262" s="19" t="s">
        <v>427</v>
      </c>
      <c r="C262" s="3" t="s">
        <v>159</v>
      </c>
      <c r="D262" s="3" t="s">
        <v>54</v>
      </c>
      <c r="E262" s="14">
        <v>44243</v>
      </c>
      <c r="F262" s="19">
        <v>6</v>
      </c>
      <c r="G262" s="3">
        <v>39</v>
      </c>
    </row>
    <row r="263" spans="2:7" hidden="1" outlineLevel="1" x14ac:dyDescent="0.2">
      <c r="B263" s="19" t="s">
        <v>427</v>
      </c>
      <c r="C263" s="3" t="s">
        <v>159</v>
      </c>
      <c r="D263" s="3" t="s">
        <v>54</v>
      </c>
      <c r="E263" s="14">
        <v>44243</v>
      </c>
      <c r="F263" s="19">
        <v>3</v>
      </c>
      <c r="G263" s="3">
        <v>19.5</v>
      </c>
    </row>
    <row r="264" spans="2:7" hidden="1" outlineLevel="1" x14ac:dyDescent="0.2">
      <c r="B264" s="19" t="s">
        <v>427</v>
      </c>
      <c r="C264" s="3" t="s">
        <v>159</v>
      </c>
      <c r="D264" s="3" t="s">
        <v>54</v>
      </c>
      <c r="E264" s="14">
        <v>44244</v>
      </c>
      <c r="F264" s="19">
        <v>6</v>
      </c>
      <c r="G264" s="3">
        <v>39</v>
      </c>
    </row>
    <row r="265" spans="2:7" hidden="1" outlineLevel="1" x14ac:dyDescent="0.2">
      <c r="B265" s="19" t="s">
        <v>427</v>
      </c>
      <c r="C265" s="3" t="s">
        <v>159</v>
      </c>
      <c r="D265" s="3" t="s">
        <v>54</v>
      </c>
      <c r="E265" s="14">
        <v>44244</v>
      </c>
      <c r="F265" s="19">
        <v>3</v>
      </c>
      <c r="G265" s="3">
        <v>19.5</v>
      </c>
    </row>
    <row r="266" spans="2:7" hidden="1" outlineLevel="1" x14ac:dyDescent="0.2">
      <c r="B266" s="19" t="s">
        <v>427</v>
      </c>
      <c r="C266" s="3" t="s">
        <v>159</v>
      </c>
      <c r="D266" s="3" t="s">
        <v>54</v>
      </c>
      <c r="E266" s="14">
        <v>44245</v>
      </c>
      <c r="F266" s="19">
        <v>6</v>
      </c>
      <c r="G266" s="3">
        <v>39</v>
      </c>
    </row>
    <row r="267" spans="2:7" hidden="1" outlineLevel="1" x14ac:dyDescent="0.2">
      <c r="B267" s="19" t="s">
        <v>427</v>
      </c>
      <c r="C267" s="3" t="s">
        <v>159</v>
      </c>
      <c r="D267" s="3" t="s">
        <v>54</v>
      </c>
      <c r="E267" s="14">
        <v>44245</v>
      </c>
      <c r="F267" s="19">
        <v>3</v>
      </c>
      <c r="G267" s="3">
        <v>19.5</v>
      </c>
    </row>
    <row r="268" spans="2:7" hidden="1" outlineLevel="1" x14ac:dyDescent="0.2">
      <c r="B268" s="19" t="s">
        <v>427</v>
      </c>
      <c r="C268" s="3" t="s">
        <v>159</v>
      </c>
      <c r="D268" s="3" t="s">
        <v>54</v>
      </c>
      <c r="E268" s="14">
        <v>44246</v>
      </c>
      <c r="F268" s="19">
        <v>6</v>
      </c>
      <c r="G268" s="3">
        <v>39</v>
      </c>
    </row>
    <row r="269" spans="2:7" hidden="1" outlineLevel="1" x14ac:dyDescent="0.2">
      <c r="B269" s="19" t="s">
        <v>427</v>
      </c>
      <c r="C269" s="3" t="s">
        <v>159</v>
      </c>
      <c r="D269" s="3" t="s">
        <v>54</v>
      </c>
      <c r="E269" s="14">
        <v>44246</v>
      </c>
      <c r="F269" s="19">
        <v>4</v>
      </c>
      <c r="G269" s="3">
        <v>26</v>
      </c>
    </row>
    <row r="270" spans="2:7" hidden="1" outlineLevel="1" x14ac:dyDescent="0.2">
      <c r="B270" s="19" t="s">
        <v>427</v>
      </c>
      <c r="C270" s="3" t="s">
        <v>159</v>
      </c>
      <c r="D270" s="3" t="s">
        <v>54</v>
      </c>
      <c r="E270" s="14">
        <v>44249</v>
      </c>
      <c r="F270" s="19">
        <v>6</v>
      </c>
      <c r="G270" s="3">
        <v>39</v>
      </c>
    </row>
    <row r="271" spans="2:7" hidden="1" outlineLevel="1" x14ac:dyDescent="0.2">
      <c r="B271" s="19" t="s">
        <v>427</v>
      </c>
      <c r="C271" s="3" t="s">
        <v>159</v>
      </c>
      <c r="D271" s="3" t="s">
        <v>54</v>
      </c>
      <c r="E271" s="14">
        <v>44249</v>
      </c>
      <c r="F271" s="19">
        <v>3</v>
      </c>
      <c r="G271" s="3">
        <v>19.5</v>
      </c>
    </row>
    <row r="272" spans="2:7" hidden="1" outlineLevel="1" x14ac:dyDescent="0.2">
      <c r="B272" s="19" t="s">
        <v>427</v>
      </c>
      <c r="C272" s="3" t="s">
        <v>159</v>
      </c>
      <c r="D272" s="3" t="s">
        <v>54</v>
      </c>
      <c r="E272" s="14">
        <v>44250</v>
      </c>
      <c r="F272" s="19">
        <v>6</v>
      </c>
      <c r="G272" s="3">
        <v>39</v>
      </c>
    </row>
    <row r="273" spans="2:7" hidden="1" outlineLevel="1" x14ac:dyDescent="0.2">
      <c r="B273" s="19" t="s">
        <v>427</v>
      </c>
      <c r="C273" s="3" t="s">
        <v>159</v>
      </c>
      <c r="D273" s="3" t="s">
        <v>54</v>
      </c>
      <c r="E273" s="14">
        <v>44250</v>
      </c>
      <c r="F273" s="19">
        <v>3</v>
      </c>
      <c r="G273" s="3">
        <v>19.5</v>
      </c>
    </row>
    <row r="274" spans="2:7" hidden="1" outlineLevel="1" x14ac:dyDescent="0.2">
      <c r="B274" s="19" t="s">
        <v>427</v>
      </c>
      <c r="C274" s="3" t="s">
        <v>159</v>
      </c>
      <c r="D274" s="3" t="s">
        <v>54</v>
      </c>
      <c r="E274" s="14">
        <v>44251</v>
      </c>
      <c r="F274" s="19">
        <v>6</v>
      </c>
      <c r="G274" s="3">
        <v>39</v>
      </c>
    </row>
    <row r="275" spans="2:7" hidden="1" outlineLevel="1" x14ac:dyDescent="0.2">
      <c r="B275" s="19" t="s">
        <v>427</v>
      </c>
      <c r="C275" s="3" t="s">
        <v>159</v>
      </c>
      <c r="D275" s="3" t="s">
        <v>54</v>
      </c>
      <c r="E275" s="14">
        <v>44251</v>
      </c>
      <c r="F275" s="19">
        <v>3</v>
      </c>
      <c r="G275" s="3">
        <v>19.5</v>
      </c>
    </row>
    <row r="276" spans="2:7" hidden="1" outlineLevel="1" x14ac:dyDescent="0.2">
      <c r="B276" s="19" t="s">
        <v>427</v>
      </c>
      <c r="C276" s="3" t="s">
        <v>159</v>
      </c>
      <c r="D276" s="3" t="s">
        <v>54</v>
      </c>
      <c r="E276" s="14">
        <v>44252</v>
      </c>
      <c r="F276" s="19">
        <v>6</v>
      </c>
      <c r="G276" s="3">
        <v>39</v>
      </c>
    </row>
    <row r="277" spans="2:7" hidden="1" outlineLevel="1" x14ac:dyDescent="0.2">
      <c r="B277" s="19" t="s">
        <v>427</v>
      </c>
      <c r="C277" s="3" t="s">
        <v>159</v>
      </c>
      <c r="D277" s="3" t="s">
        <v>54</v>
      </c>
      <c r="E277" s="14">
        <v>44252</v>
      </c>
      <c r="F277" s="19">
        <v>3</v>
      </c>
      <c r="G277" s="3">
        <v>19.5</v>
      </c>
    </row>
    <row r="278" spans="2:7" hidden="1" outlineLevel="1" x14ac:dyDescent="0.2">
      <c r="B278" s="19" t="s">
        <v>427</v>
      </c>
      <c r="C278" s="3" t="s">
        <v>159</v>
      </c>
      <c r="D278" s="3" t="s">
        <v>54</v>
      </c>
      <c r="E278" s="14">
        <v>44253</v>
      </c>
      <c r="F278" s="19">
        <v>6</v>
      </c>
      <c r="G278" s="3">
        <v>39</v>
      </c>
    </row>
    <row r="279" spans="2:7" hidden="1" outlineLevel="1" x14ac:dyDescent="0.2">
      <c r="B279" s="19" t="s">
        <v>427</v>
      </c>
      <c r="C279" s="3" t="s">
        <v>159</v>
      </c>
      <c r="D279" s="3" t="s">
        <v>54</v>
      </c>
      <c r="E279" s="14">
        <v>44253</v>
      </c>
      <c r="F279" s="19">
        <v>3</v>
      </c>
      <c r="G279" s="3">
        <v>19.5</v>
      </c>
    </row>
    <row r="280" spans="2:7" hidden="1" outlineLevel="1" x14ac:dyDescent="0.2">
      <c r="B280" s="19" t="s">
        <v>427</v>
      </c>
      <c r="C280" s="3" t="s">
        <v>159</v>
      </c>
      <c r="D280" s="3" t="s">
        <v>54</v>
      </c>
      <c r="E280" s="14">
        <v>44247</v>
      </c>
      <c r="F280" s="19">
        <v>6</v>
      </c>
      <c r="G280" s="3">
        <v>39</v>
      </c>
    </row>
    <row r="281" spans="2:7" hidden="1" outlineLevel="1" x14ac:dyDescent="0.2">
      <c r="B281" s="19" t="s">
        <v>427</v>
      </c>
      <c r="C281" s="3" t="s">
        <v>159</v>
      </c>
      <c r="D281" s="3" t="s">
        <v>54</v>
      </c>
      <c r="E281" s="14">
        <v>44254</v>
      </c>
      <c r="F281" s="19">
        <v>6</v>
      </c>
      <c r="G281" s="3">
        <v>39</v>
      </c>
    </row>
    <row r="282" spans="2:7" hidden="1" outlineLevel="1" x14ac:dyDescent="0.2">
      <c r="B282" s="19" t="s">
        <v>427</v>
      </c>
      <c r="C282" s="3" t="s">
        <v>159</v>
      </c>
      <c r="D282" s="3" t="s">
        <v>54</v>
      </c>
      <c r="E282" s="14">
        <v>44256</v>
      </c>
      <c r="F282" s="19">
        <v>6</v>
      </c>
      <c r="G282" s="3">
        <v>39</v>
      </c>
    </row>
    <row r="283" spans="2:7" hidden="1" outlineLevel="1" x14ac:dyDescent="0.2">
      <c r="B283" s="19" t="s">
        <v>427</v>
      </c>
      <c r="C283" s="3" t="s">
        <v>159</v>
      </c>
      <c r="D283" s="3" t="s">
        <v>54</v>
      </c>
      <c r="E283" s="14">
        <v>44256</v>
      </c>
      <c r="F283" s="19">
        <v>3</v>
      </c>
      <c r="G283" s="3">
        <v>19.5</v>
      </c>
    </row>
    <row r="284" spans="2:7" hidden="1" outlineLevel="1" x14ac:dyDescent="0.2">
      <c r="B284" s="19" t="s">
        <v>427</v>
      </c>
      <c r="C284" s="3" t="s">
        <v>159</v>
      </c>
      <c r="D284" s="3" t="s">
        <v>54</v>
      </c>
      <c r="E284" s="14">
        <v>44257</v>
      </c>
      <c r="F284" s="19">
        <v>6</v>
      </c>
      <c r="G284" s="3">
        <v>39</v>
      </c>
    </row>
    <row r="285" spans="2:7" hidden="1" outlineLevel="1" x14ac:dyDescent="0.2">
      <c r="B285" s="19" t="s">
        <v>427</v>
      </c>
      <c r="C285" s="3" t="s">
        <v>159</v>
      </c>
      <c r="D285" s="3" t="s">
        <v>54</v>
      </c>
      <c r="E285" s="14">
        <v>44257</v>
      </c>
      <c r="F285" s="19">
        <v>3</v>
      </c>
      <c r="G285" s="3">
        <v>19.5</v>
      </c>
    </row>
    <row r="286" spans="2:7" hidden="1" outlineLevel="1" x14ac:dyDescent="0.2">
      <c r="B286" s="19" t="s">
        <v>427</v>
      </c>
      <c r="C286" s="3" t="s">
        <v>159</v>
      </c>
      <c r="D286" s="3" t="s">
        <v>54</v>
      </c>
      <c r="E286" s="14">
        <v>44258</v>
      </c>
      <c r="F286" s="19">
        <v>6</v>
      </c>
      <c r="G286" s="3">
        <v>39</v>
      </c>
    </row>
    <row r="287" spans="2:7" hidden="1" outlineLevel="1" x14ac:dyDescent="0.2">
      <c r="B287" s="19" t="s">
        <v>427</v>
      </c>
      <c r="C287" s="3" t="s">
        <v>159</v>
      </c>
      <c r="D287" s="3" t="s">
        <v>54</v>
      </c>
      <c r="E287" s="14">
        <v>44258</v>
      </c>
      <c r="F287" s="19">
        <v>3</v>
      </c>
      <c r="G287" s="3">
        <v>19.5</v>
      </c>
    </row>
    <row r="288" spans="2:7" hidden="1" outlineLevel="1" x14ac:dyDescent="0.2">
      <c r="B288" s="19" t="s">
        <v>427</v>
      </c>
      <c r="C288" s="3" t="s">
        <v>159</v>
      </c>
      <c r="D288" s="3" t="s">
        <v>54</v>
      </c>
      <c r="E288" s="14">
        <v>44259</v>
      </c>
      <c r="F288" s="19">
        <v>6</v>
      </c>
      <c r="G288" s="3">
        <v>39</v>
      </c>
    </row>
    <row r="289" spans="2:7" hidden="1" outlineLevel="1" x14ac:dyDescent="0.2">
      <c r="B289" s="19" t="s">
        <v>427</v>
      </c>
      <c r="C289" s="3" t="s">
        <v>159</v>
      </c>
      <c r="D289" s="3" t="s">
        <v>54</v>
      </c>
      <c r="E289" s="14">
        <v>44259</v>
      </c>
      <c r="F289" s="19">
        <v>3</v>
      </c>
      <c r="G289" s="3">
        <v>19.5</v>
      </c>
    </row>
    <row r="290" spans="2:7" hidden="1" outlineLevel="1" x14ac:dyDescent="0.2">
      <c r="B290" s="19" t="s">
        <v>427</v>
      </c>
      <c r="C290" s="3" t="s">
        <v>159</v>
      </c>
      <c r="D290" s="3" t="s">
        <v>54</v>
      </c>
      <c r="E290" s="14">
        <v>44260</v>
      </c>
      <c r="F290" s="19">
        <v>6</v>
      </c>
      <c r="G290" s="3">
        <v>39</v>
      </c>
    </row>
    <row r="291" spans="2:7" hidden="1" outlineLevel="1" x14ac:dyDescent="0.2">
      <c r="B291" s="19" t="s">
        <v>427</v>
      </c>
      <c r="C291" s="3" t="s">
        <v>159</v>
      </c>
      <c r="D291" s="3" t="s">
        <v>54</v>
      </c>
      <c r="E291" s="14">
        <v>44260</v>
      </c>
      <c r="F291" s="19">
        <v>3</v>
      </c>
      <c r="G291" s="3">
        <v>19.5</v>
      </c>
    </row>
    <row r="292" spans="2:7" hidden="1" outlineLevel="1" x14ac:dyDescent="0.2">
      <c r="B292" s="19" t="s">
        <v>427</v>
      </c>
      <c r="C292" s="3" t="s">
        <v>159</v>
      </c>
      <c r="D292" s="3" t="s">
        <v>54</v>
      </c>
      <c r="E292" s="14">
        <v>44261</v>
      </c>
      <c r="F292" s="19">
        <v>6</v>
      </c>
      <c r="G292" s="3">
        <v>39</v>
      </c>
    </row>
    <row r="293" spans="2:7" hidden="1" outlineLevel="1" x14ac:dyDescent="0.2">
      <c r="B293" s="19" t="s">
        <v>427</v>
      </c>
      <c r="C293" s="3" t="s">
        <v>159</v>
      </c>
      <c r="D293" s="3" t="s">
        <v>54</v>
      </c>
      <c r="E293" s="14">
        <v>44263</v>
      </c>
      <c r="F293" s="19">
        <v>6</v>
      </c>
      <c r="G293" s="3">
        <v>39</v>
      </c>
    </row>
    <row r="294" spans="2:7" hidden="1" outlineLevel="1" x14ac:dyDescent="0.2">
      <c r="B294" s="19" t="s">
        <v>427</v>
      </c>
      <c r="C294" s="3" t="s">
        <v>159</v>
      </c>
      <c r="D294" s="3" t="s">
        <v>54</v>
      </c>
      <c r="E294" s="14">
        <v>44263</v>
      </c>
      <c r="F294" s="19">
        <v>3</v>
      </c>
      <c r="G294" s="3">
        <v>19.5</v>
      </c>
    </row>
    <row r="295" spans="2:7" hidden="1" outlineLevel="1" x14ac:dyDescent="0.2">
      <c r="B295" s="19" t="s">
        <v>427</v>
      </c>
      <c r="C295" s="3" t="s">
        <v>159</v>
      </c>
      <c r="D295" s="3" t="s">
        <v>54</v>
      </c>
      <c r="E295" s="14">
        <v>44264</v>
      </c>
      <c r="F295" s="19">
        <v>6</v>
      </c>
      <c r="G295" s="3">
        <v>39</v>
      </c>
    </row>
    <row r="296" spans="2:7" hidden="1" outlineLevel="1" x14ac:dyDescent="0.2">
      <c r="B296" s="19" t="s">
        <v>427</v>
      </c>
      <c r="C296" s="3" t="s">
        <v>159</v>
      </c>
      <c r="D296" s="3" t="s">
        <v>54</v>
      </c>
      <c r="E296" s="14">
        <v>44264</v>
      </c>
      <c r="F296" s="19">
        <v>3</v>
      </c>
      <c r="G296" s="3">
        <v>19.5</v>
      </c>
    </row>
    <row r="297" spans="2:7" hidden="1" outlineLevel="1" x14ac:dyDescent="0.2">
      <c r="B297" s="19" t="s">
        <v>427</v>
      </c>
      <c r="C297" s="3" t="s">
        <v>159</v>
      </c>
      <c r="D297" s="3" t="s">
        <v>54</v>
      </c>
      <c r="E297" s="14">
        <v>44265</v>
      </c>
      <c r="F297" s="19">
        <v>6</v>
      </c>
      <c r="G297" s="3">
        <v>39</v>
      </c>
    </row>
    <row r="298" spans="2:7" hidden="1" outlineLevel="1" x14ac:dyDescent="0.2">
      <c r="B298" s="19" t="s">
        <v>427</v>
      </c>
      <c r="C298" s="3" t="s">
        <v>159</v>
      </c>
      <c r="D298" s="3" t="s">
        <v>54</v>
      </c>
      <c r="E298" s="14">
        <v>44265</v>
      </c>
      <c r="F298" s="19">
        <v>3</v>
      </c>
      <c r="G298" s="3">
        <v>19.5</v>
      </c>
    </row>
    <row r="299" spans="2:7" hidden="1" outlineLevel="1" x14ac:dyDescent="0.2">
      <c r="B299" s="19" t="s">
        <v>427</v>
      </c>
      <c r="C299" s="3" t="s">
        <v>159</v>
      </c>
      <c r="D299" s="3" t="s">
        <v>54</v>
      </c>
      <c r="E299" s="14">
        <v>44266</v>
      </c>
      <c r="F299" s="19">
        <v>6</v>
      </c>
      <c r="G299" s="3">
        <v>39</v>
      </c>
    </row>
    <row r="300" spans="2:7" hidden="1" outlineLevel="1" x14ac:dyDescent="0.2">
      <c r="B300" s="19" t="s">
        <v>427</v>
      </c>
      <c r="C300" s="3" t="s">
        <v>159</v>
      </c>
      <c r="D300" s="3" t="s">
        <v>54</v>
      </c>
      <c r="E300" s="14">
        <v>44266</v>
      </c>
      <c r="F300" s="19">
        <v>3</v>
      </c>
      <c r="G300" s="3">
        <v>19.5</v>
      </c>
    </row>
    <row r="301" spans="2:7" hidden="1" outlineLevel="1" x14ac:dyDescent="0.2">
      <c r="B301" s="19" t="s">
        <v>427</v>
      </c>
      <c r="C301" s="3" t="s">
        <v>159</v>
      </c>
      <c r="D301" s="3" t="s">
        <v>54</v>
      </c>
      <c r="E301" s="14">
        <v>44267</v>
      </c>
      <c r="F301" s="19">
        <v>6</v>
      </c>
      <c r="G301" s="3">
        <v>39</v>
      </c>
    </row>
    <row r="302" spans="2:7" hidden="1" outlineLevel="1" x14ac:dyDescent="0.2">
      <c r="B302" s="19" t="s">
        <v>427</v>
      </c>
      <c r="C302" s="3" t="s">
        <v>159</v>
      </c>
      <c r="D302" s="3" t="s">
        <v>54</v>
      </c>
      <c r="E302" s="14">
        <v>44267</v>
      </c>
      <c r="F302" s="19">
        <v>3</v>
      </c>
      <c r="G302" s="3">
        <v>19.5</v>
      </c>
    </row>
    <row r="303" spans="2:7" hidden="1" outlineLevel="1" x14ac:dyDescent="0.2">
      <c r="B303" s="19" t="s">
        <v>427</v>
      </c>
      <c r="C303" s="3" t="s">
        <v>159</v>
      </c>
      <c r="D303" s="3" t="s">
        <v>54</v>
      </c>
      <c r="E303" s="14">
        <v>44270</v>
      </c>
      <c r="F303" s="19">
        <v>6</v>
      </c>
      <c r="G303" s="3">
        <v>39</v>
      </c>
    </row>
    <row r="304" spans="2:7" hidden="1" outlineLevel="1" x14ac:dyDescent="0.2">
      <c r="B304" s="19" t="s">
        <v>427</v>
      </c>
      <c r="C304" s="3" t="s">
        <v>159</v>
      </c>
      <c r="D304" s="3" t="s">
        <v>54</v>
      </c>
      <c r="E304" s="14">
        <v>44270</v>
      </c>
      <c r="F304" s="19">
        <v>3</v>
      </c>
      <c r="G304" s="3">
        <v>19.5</v>
      </c>
    </row>
    <row r="305" spans="2:7" hidden="1" outlineLevel="1" x14ac:dyDescent="0.2">
      <c r="B305" s="19" t="s">
        <v>427</v>
      </c>
      <c r="C305" s="3" t="s">
        <v>159</v>
      </c>
      <c r="D305" s="3" t="s">
        <v>54</v>
      </c>
      <c r="E305" s="14">
        <v>44271</v>
      </c>
      <c r="F305" s="19">
        <v>6</v>
      </c>
      <c r="G305" s="3">
        <v>39</v>
      </c>
    </row>
    <row r="306" spans="2:7" hidden="1" outlineLevel="1" x14ac:dyDescent="0.2">
      <c r="B306" s="19" t="s">
        <v>427</v>
      </c>
      <c r="C306" s="3" t="s">
        <v>159</v>
      </c>
      <c r="D306" s="3" t="s">
        <v>54</v>
      </c>
      <c r="E306" s="14">
        <v>44271</v>
      </c>
      <c r="F306" s="19">
        <v>3</v>
      </c>
      <c r="G306" s="3">
        <v>19.5</v>
      </c>
    </row>
    <row r="307" spans="2:7" hidden="1" outlineLevel="1" x14ac:dyDescent="0.2">
      <c r="B307" s="19" t="s">
        <v>427</v>
      </c>
      <c r="C307" s="3" t="s">
        <v>159</v>
      </c>
      <c r="D307" s="3" t="s">
        <v>54</v>
      </c>
      <c r="E307" s="14">
        <v>44272</v>
      </c>
      <c r="F307" s="19">
        <v>6</v>
      </c>
      <c r="G307" s="3">
        <v>39</v>
      </c>
    </row>
    <row r="308" spans="2:7" hidden="1" outlineLevel="1" x14ac:dyDescent="0.2">
      <c r="B308" s="19" t="s">
        <v>427</v>
      </c>
      <c r="C308" s="3" t="s">
        <v>159</v>
      </c>
      <c r="D308" s="3" t="s">
        <v>54</v>
      </c>
      <c r="E308" s="14">
        <v>44272</v>
      </c>
      <c r="F308" s="19">
        <v>3</v>
      </c>
      <c r="G308" s="3">
        <v>19.5</v>
      </c>
    </row>
    <row r="309" spans="2:7" hidden="1" outlineLevel="1" x14ac:dyDescent="0.2">
      <c r="B309" s="19" t="s">
        <v>427</v>
      </c>
      <c r="C309" s="3" t="s">
        <v>159</v>
      </c>
      <c r="D309" s="3" t="s">
        <v>54</v>
      </c>
      <c r="E309" s="14">
        <v>44273</v>
      </c>
      <c r="F309" s="19">
        <v>6</v>
      </c>
      <c r="G309" s="3">
        <v>39</v>
      </c>
    </row>
    <row r="310" spans="2:7" hidden="1" outlineLevel="1" x14ac:dyDescent="0.2">
      <c r="B310" s="19" t="s">
        <v>427</v>
      </c>
      <c r="C310" s="3" t="s">
        <v>159</v>
      </c>
      <c r="D310" s="3" t="s">
        <v>54</v>
      </c>
      <c r="E310" s="14">
        <v>44273</v>
      </c>
      <c r="F310" s="19">
        <v>3</v>
      </c>
      <c r="G310" s="3">
        <v>19.5</v>
      </c>
    </row>
    <row r="311" spans="2:7" hidden="1" outlineLevel="1" x14ac:dyDescent="0.2">
      <c r="B311" s="19" t="s">
        <v>427</v>
      </c>
      <c r="C311" s="3" t="s">
        <v>159</v>
      </c>
      <c r="D311" s="3" t="s">
        <v>54</v>
      </c>
      <c r="E311" s="14">
        <v>44275</v>
      </c>
      <c r="F311" s="19">
        <v>7</v>
      </c>
      <c r="G311" s="3">
        <v>45.5</v>
      </c>
    </row>
    <row r="312" spans="2:7" hidden="1" outlineLevel="1" x14ac:dyDescent="0.2">
      <c r="B312" s="19" t="s">
        <v>427</v>
      </c>
      <c r="C312" s="3" t="s">
        <v>159</v>
      </c>
      <c r="D312" s="3" t="s">
        <v>54</v>
      </c>
      <c r="E312" s="14">
        <v>44277</v>
      </c>
      <c r="F312" s="19">
        <v>6</v>
      </c>
      <c r="G312" s="3">
        <v>39</v>
      </c>
    </row>
    <row r="313" spans="2:7" hidden="1" outlineLevel="1" x14ac:dyDescent="0.2">
      <c r="B313" s="19" t="s">
        <v>427</v>
      </c>
      <c r="C313" s="3" t="s">
        <v>159</v>
      </c>
      <c r="D313" s="3" t="s">
        <v>54</v>
      </c>
      <c r="E313" s="14">
        <v>44277</v>
      </c>
      <c r="F313" s="19">
        <v>3</v>
      </c>
      <c r="G313" s="3">
        <v>19.5</v>
      </c>
    </row>
    <row r="314" spans="2:7" hidden="1" outlineLevel="1" x14ac:dyDescent="0.2">
      <c r="B314" s="19" t="s">
        <v>427</v>
      </c>
      <c r="C314" s="3" t="s">
        <v>159</v>
      </c>
      <c r="D314" s="3" t="s">
        <v>54</v>
      </c>
      <c r="E314" s="14">
        <v>44278</v>
      </c>
      <c r="F314" s="19">
        <v>6</v>
      </c>
      <c r="G314" s="3">
        <v>39</v>
      </c>
    </row>
    <row r="315" spans="2:7" hidden="1" outlineLevel="1" x14ac:dyDescent="0.2">
      <c r="B315" s="19" t="s">
        <v>427</v>
      </c>
      <c r="C315" s="3" t="s">
        <v>159</v>
      </c>
      <c r="D315" s="3" t="s">
        <v>54</v>
      </c>
      <c r="E315" s="14">
        <v>44278</v>
      </c>
      <c r="F315" s="19">
        <v>3</v>
      </c>
      <c r="G315" s="3">
        <v>19.5</v>
      </c>
    </row>
    <row r="316" spans="2:7" hidden="1" outlineLevel="1" x14ac:dyDescent="0.2">
      <c r="B316" s="19" t="s">
        <v>427</v>
      </c>
      <c r="C316" s="3" t="s">
        <v>159</v>
      </c>
      <c r="D316" s="3" t="s">
        <v>54</v>
      </c>
      <c r="E316" s="14">
        <v>44279</v>
      </c>
      <c r="F316" s="19">
        <v>6</v>
      </c>
      <c r="G316" s="3">
        <v>39</v>
      </c>
    </row>
    <row r="317" spans="2:7" hidden="1" outlineLevel="1" x14ac:dyDescent="0.2">
      <c r="B317" s="19" t="s">
        <v>427</v>
      </c>
      <c r="C317" s="3" t="s">
        <v>159</v>
      </c>
      <c r="D317" s="3" t="s">
        <v>54</v>
      </c>
      <c r="E317" s="14">
        <v>44279</v>
      </c>
      <c r="F317" s="19">
        <v>3</v>
      </c>
      <c r="G317" s="3">
        <v>19.5</v>
      </c>
    </row>
    <row r="318" spans="2:7" hidden="1" outlineLevel="1" x14ac:dyDescent="0.2">
      <c r="B318" s="19" t="s">
        <v>427</v>
      </c>
      <c r="C318" s="3" t="s">
        <v>159</v>
      </c>
      <c r="D318" s="3" t="s">
        <v>54</v>
      </c>
      <c r="E318" s="14">
        <v>44280</v>
      </c>
      <c r="F318" s="19">
        <v>6</v>
      </c>
      <c r="G318" s="3">
        <v>39</v>
      </c>
    </row>
    <row r="319" spans="2:7" hidden="1" outlineLevel="1" x14ac:dyDescent="0.2">
      <c r="B319" s="19" t="s">
        <v>427</v>
      </c>
      <c r="C319" s="3" t="s">
        <v>159</v>
      </c>
      <c r="D319" s="3" t="s">
        <v>54</v>
      </c>
      <c r="E319" s="14">
        <v>44280</v>
      </c>
      <c r="F319" s="19">
        <v>3</v>
      </c>
      <c r="G319" s="3">
        <v>19.5</v>
      </c>
    </row>
    <row r="320" spans="2:7" hidden="1" outlineLevel="1" x14ac:dyDescent="0.2">
      <c r="B320" s="19" t="s">
        <v>427</v>
      </c>
      <c r="C320" s="3" t="s">
        <v>159</v>
      </c>
      <c r="D320" s="3" t="s">
        <v>54</v>
      </c>
      <c r="E320" s="14">
        <v>44281</v>
      </c>
      <c r="F320" s="19">
        <v>6</v>
      </c>
      <c r="G320" s="3">
        <v>39</v>
      </c>
    </row>
    <row r="321" spans="2:7" hidden="1" outlineLevel="1" x14ac:dyDescent="0.2">
      <c r="B321" s="19" t="s">
        <v>427</v>
      </c>
      <c r="C321" s="3" t="s">
        <v>159</v>
      </c>
      <c r="D321" s="3" t="s">
        <v>54</v>
      </c>
      <c r="E321" s="14">
        <v>44281</v>
      </c>
      <c r="F321" s="19">
        <v>3</v>
      </c>
      <c r="G321" s="3">
        <v>19.5</v>
      </c>
    </row>
    <row r="322" spans="2:7" hidden="1" outlineLevel="1" x14ac:dyDescent="0.2">
      <c r="B322" s="19" t="s">
        <v>427</v>
      </c>
      <c r="C322" s="3" t="s">
        <v>159</v>
      </c>
      <c r="D322" s="3" t="s">
        <v>54</v>
      </c>
      <c r="E322" s="14">
        <v>44284</v>
      </c>
      <c r="F322" s="19">
        <v>6</v>
      </c>
      <c r="G322" s="3">
        <v>39</v>
      </c>
    </row>
    <row r="323" spans="2:7" hidden="1" outlineLevel="1" x14ac:dyDescent="0.2">
      <c r="B323" s="19" t="s">
        <v>427</v>
      </c>
      <c r="C323" s="3" t="s">
        <v>159</v>
      </c>
      <c r="D323" s="3" t="s">
        <v>54</v>
      </c>
      <c r="E323" s="14">
        <v>44284</v>
      </c>
      <c r="F323" s="19">
        <v>3</v>
      </c>
      <c r="G323" s="3">
        <v>19.5</v>
      </c>
    </row>
    <row r="324" spans="2:7" hidden="1" outlineLevel="1" x14ac:dyDescent="0.2">
      <c r="B324" s="19" t="s">
        <v>427</v>
      </c>
      <c r="C324" s="3" t="s">
        <v>159</v>
      </c>
      <c r="D324" s="3" t="s">
        <v>54</v>
      </c>
      <c r="E324" s="14">
        <v>44285</v>
      </c>
      <c r="F324" s="19">
        <v>6</v>
      </c>
      <c r="G324" s="3">
        <v>39</v>
      </c>
    </row>
    <row r="325" spans="2:7" hidden="1" outlineLevel="1" x14ac:dyDescent="0.2">
      <c r="B325" s="19" t="s">
        <v>427</v>
      </c>
      <c r="C325" s="3" t="s">
        <v>159</v>
      </c>
      <c r="D325" s="3" t="s">
        <v>54</v>
      </c>
      <c r="E325" s="14">
        <v>44285</v>
      </c>
      <c r="F325" s="19">
        <v>3</v>
      </c>
      <c r="G325" s="3">
        <v>19.5</v>
      </c>
    </row>
    <row r="326" spans="2:7" hidden="1" outlineLevel="1" x14ac:dyDescent="0.2">
      <c r="B326" s="19" t="s">
        <v>427</v>
      </c>
      <c r="C326" s="3" t="s">
        <v>159</v>
      </c>
      <c r="D326" s="3" t="s">
        <v>54</v>
      </c>
      <c r="E326" s="14">
        <v>44286</v>
      </c>
      <c r="F326" s="19">
        <v>6</v>
      </c>
      <c r="G326" s="3">
        <v>39</v>
      </c>
    </row>
    <row r="327" spans="2:7" hidden="1" outlineLevel="1" x14ac:dyDescent="0.2">
      <c r="B327" s="19" t="s">
        <v>427</v>
      </c>
      <c r="C327" s="3" t="s">
        <v>159</v>
      </c>
      <c r="D327" s="3" t="s">
        <v>54</v>
      </c>
      <c r="E327" s="14">
        <v>44286</v>
      </c>
      <c r="F327" s="19">
        <v>3</v>
      </c>
      <c r="G327" s="3">
        <v>19.5</v>
      </c>
    </row>
    <row r="328" spans="2:7" hidden="1" outlineLevel="1" x14ac:dyDescent="0.2">
      <c r="B328" s="19" t="s">
        <v>427</v>
      </c>
      <c r="C328" s="3" t="s">
        <v>159</v>
      </c>
      <c r="D328" s="3" t="s">
        <v>54</v>
      </c>
      <c r="E328" s="14">
        <v>44288</v>
      </c>
      <c r="F328" s="19">
        <v>6</v>
      </c>
      <c r="G328" s="3">
        <v>39</v>
      </c>
    </row>
    <row r="329" spans="2:7" hidden="1" outlineLevel="1" x14ac:dyDescent="0.2">
      <c r="B329" s="19" t="s">
        <v>427</v>
      </c>
      <c r="C329" s="3" t="s">
        <v>159</v>
      </c>
      <c r="D329" s="3" t="s">
        <v>54</v>
      </c>
      <c r="E329" s="14">
        <v>44288</v>
      </c>
      <c r="F329" s="19">
        <v>3</v>
      </c>
      <c r="G329" s="3">
        <v>19.5</v>
      </c>
    </row>
    <row r="330" spans="2:7" hidden="1" outlineLevel="1" x14ac:dyDescent="0.2">
      <c r="B330" s="19" t="s">
        <v>427</v>
      </c>
      <c r="C330" s="3" t="s">
        <v>159</v>
      </c>
      <c r="D330" s="3" t="s">
        <v>54</v>
      </c>
      <c r="E330" s="14">
        <v>44291</v>
      </c>
      <c r="F330" s="19">
        <v>6</v>
      </c>
      <c r="G330" s="3">
        <v>39</v>
      </c>
    </row>
    <row r="331" spans="2:7" hidden="1" outlineLevel="1" x14ac:dyDescent="0.2">
      <c r="B331" s="19" t="s">
        <v>427</v>
      </c>
      <c r="C331" s="3" t="s">
        <v>159</v>
      </c>
      <c r="D331" s="3" t="s">
        <v>54</v>
      </c>
      <c r="E331" s="14">
        <v>44291</v>
      </c>
      <c r="F331" s="19">
        <v>3</v>
      </c>
      <c r="G331" s="3">
        <v>19.5</v>
      </c>
    </row>
    <row r="332" spans="2:7" hidden="1" outlineLevel="1" x14ac:dyDescent="0.2">
      <c r="B332" s="19" t="s">
        <v>427</v>
      </c>
      <c r="C332" s="3" t="s">
        <v>159</v>
      </c>
      <c r="D332" s="3" t="s">
        <v>54</v>
      </c>
      <c r="E332" s="14">
        <v>44292</v>
      </c>
      <c r="F332" s="19">
        <v>6</v>
      </c>
      <c r="G332" s="3">
        <v>39</v>
      </c>
    </row>
    <row r="333" spans="2:7" hidden="1" outlineLevel="1" x14ac:dyDescent="0.2">
      <c r="B333" s="19" t="s">
        <v>427</v>
      </c>
      <c r="C333" s="3" t="s">
        <v>159</v>
      </c>
      <c r="D333" s="3" t="s">
        <v>54</v>
      </c>
      <c r="E333" s="14">
        <v>44292</v>
      </c>
      <c r="F333" s="19">
        <v>3</v>
      </c>
      <c r="G333" s="3">
        <v>19.5</v>
      </c>
    </row>
    <row r="334" spans="2:7" hidden="1" outlineLevel="1" x14ac:dyDescent="0.2">
      <c r="B334" s="19" t="s">
        <v>427</v>
      </c>
      <c r="C334" s="3" t="s">
        <v>159</v>
      </c>
      <c r="D334" s="3" t="s">
        <v>54</v>
      </c>
      <c r="E334" s="14">
        <v>44293</v>
      </c>
      <c r="F334" s="19">
        <v>6</v>
      </c>
      <c r="G334" s="3">
        <v>39</v>
      </c>
    </row>
    <row r="335" spans="2:7" hidden="1" outlineLevel="1" x14ac:dyDescent="0.2">
      <c r="B335" s="19" t="s">
        <v>427</v>
      </c>
      <c r="C335" s="3" t="s">
        <v>159</v>
      </c>
      <c r="D335" s="3" t="s">
        <v>54</v>
      </c>
      <c r="E335" s="14">
        <v>44293</v>
      </c>
      <c r="F335" s="19">
        <v>3</v>
      </c>
      <c r="G335" s="3">
        <v>19.5</v>
      </c>
    </row>
    <row r="336" spans="2:7" hidden="1" outlineLevel="1" x14ac:dyDescent="0.2">
      <c r="B336" s="19" t="s">
        <v>427</v>
      </c>
      <c r="C336" s="3" t="s">
        <v>159</v>
      </c>
      <c r="D336" s="3" t="s">
        <v>54</v>
      </c>
      <c r="E336" s="14">
        <v>44294</v>
      </c>
      <c r="F336" s="19">
        <v>6</v>
      </c>
      <c r="G336" s="3">
        <v>39</v>
      </c>
    </row>
    <row r="337" spans="2:7" hidden="1" outlineLevel="1" x14ac:dyDescent="0.2">
      <c r="B337" s="19" t="s">
        <v>427</v>
      </c>
      <c r="C337" s="3" t="s">
        <v>159</v>
      </c>
      <c r="D337" s="3" t="s">
        <v>54</v>
      </c>
      <c r="E337" s="14">
        <v>44294</v>
      </c>
      <c r="F337" s="19">
        <v>3</v>
      </c>
      <c r="G337" s="3">
        <v>19.5</v>
      </c>
    </row>
    <row r="338" spans="2:7" hidden="1" outlineLevel="1" x14ac:dyDescent="0.2">
      <c r="B338" s="19" t="s">
        <v>427</v>
      </c>
      <c r="C338" s="3" t="s">
        <v>159</v>
      </c>
      <c r="D338" s="3" t="s">
        <v>54</v>
      </c>
      <c r="E338" s="14">
        <v>44295</v>
      </c>
      <c r="F338" s="19">
        <v>6</v>
      </c>
      <c r="G338" s="3">
        <v>39</v>
      </c>
    </row>
    <row r="339" spans="2:7" hidden="1" outlineLevel="1" x14ac:dyDescent="0.2">
      <c r="B339" s="19" t="s">
        <v>427</v>
      </c>
      <c r="C339" s="3" t="s">
        <v>159</v>
      </c>
      <c r="D339" s="3" t="s">
        <v>54</v>
      </c>
      <c r="E339" s="14">
        <v>44295</v>
      </c>
      <c r="F339" s="19">
        <v>3</v>
      </c>
      <c r="G339" s="3">
        <v>19.5</v>
      </c>
    </row>
    <row r="340" spans="2:7" hidden="1" outlineLevel="1" x14ac:dyDescent="0.2">
      <c r="B340" s="19" t="s">
        <v>427</v>
      </c>
      <c r="C340" s="3" t="s">
        <v>159</v>
      </c>
      <c r="D340" s="3" t="s">
        <v>54</v>
      </c>
      <c r="E340" s="14">
        <v>44289</v>
      </c>
      <c r="F340" s="19">
        <v>6</v>
      </c>
      <c r="G340" s="3">
        <v>39</v>
      </c>
    </row>
    <row r="341" spans="2:7" hidden="1" outlineLevel="1" x14ac:dyDescent="0.2">
      <c r="B341" s="19" t="s">
        <v>427</v>
      </c>
      <c r="C341" s="3" t="s">
        <v>159</v>
      </c>
      <c r="D341" s="3" t="s">
        <v>54</v>
      </c>
      <c r="E341" s="14">
        <v>44296</v>
      </c>
      <c r="F341" s="19">
        <v>6</v>
      </c>
      <c r="G341" s="3">
        <v>39</v>
      </c>
    </row>
    <row r="342" spans="2:7" hidden="1" outlineLevel="1" x14ac:dyDescent="0.2">
      <c r="B342" s="19" t="s">
        <v>427</v>
      </c>
      <c r="C342" s="3" t="s">
        <v>159</v>
      </c>
      <c r="D342" s="3" t="s">
        <v>54</v>
      </c>
      <c r="E342" s="14">
        <v>44298</v>
      </c>
      <c r="F342" s="19">
        <v>6</v>
      </c>
      <c r="G342" s="3">
        <v>39</v>
      </c>
    </row>
    <row r="343" spans="2:7" hidden="1" outlineLevel="1" x14ac:dyDescent="0.2">
      <c r="B343" s="19" t="s">
        <v>427</v>
      </c>
      <c r="C343" s="3" t="s">
        <v>159</v>
      </c>
      <c r="D343" s="3" t="s">
        <v>54</v>
      </c>
      <c r="E343" s="14">
        <v>44298</v>
      </c>
      <c r="F343" s="19">
        <v>3</v>
      </c>
      <c r="G343" s="3">
        <v>19.5</v>
      </c>
    </row>
    <row r="344" spans="2:7" hidden="1" outlineLevel="1" x14ac:dyDescent="0.2">
      <c r="B344" s="19" t="s">
        <v>427</v>
      </c>
      <c r="C344" s="3" t="s">
        <v>159</v>
      </c>
      <c r="D344" s="3" t="s">
        <v>54</v>
      </c>
      <c r="E344" s="14">
        <v>44299</v>
      </c>
      <c r="F344" s="19">
        <v>6</v>
      </c>
      <c r="G344" s="3">
        <v>39</v>
      </c>
    </row>
    <row r="345" spans="2:7" hidden="1" outlineLevel="1" x14ac:dyDescent="0.2">
      <c r="B345" s="19" t="s">
        <v>427</v>
      </c>
      <c r="C345" s="3" t="s">
        <v>159</v>
      </c>
      <c r="D345" s="3" t="s">
        <v>54</v>
      </c>
      <c r="E345" s="14">
        <v>44299</v>
      </c>
      <c r="F345" s="19">
        <v>3</v>
      </c>
      <c r="G345" s="3">
        <v>19.5</v>
      </c>
    </row>
    <row r="346" spans="2:7" hidden="1" outlineLevel="1" x14ac:dyDescent="0.2">
      <c r="B346" s="19" t="s">
        <v>427</v>
      </c>
      <c r="C346" s="3" t="s">
        <v>159</v>
      </c>
      <c r="D346" s="3" t="s">
        <v>54</v>
      </c>
      <c r="E346" s="14">
        <v>44300</v>
      </c>
      <c r="F346" s="19">
        <v>6</v>
      </c>
      <c r="G346" s="3">
        <v>39</v>
      </c>
    </row>
    <row r="347" spans="2:7" hidden="1" outlineLevel="1" x14ac:dyDescent="0.2">
      <c r="B347" s="19" t="s">
        <v>427</v>
      </c>
      <c r="C347" s="3" t="s">
        <v>159</v>
      </c>
      <c r="D347" s="3" t="s">
        <v>54</v>
      </c>
      <c r="E347" s="14">
        <v>44300</v>
      </c>
      <c r="F347" s="19">
        <v>3</v>
      </c>
      <c r="G347" s="3">
        <v>19.5</v>
      </c>
    </row>
    <row r="348" spans="2:7" hidden="1" outlineLevel="1" x14ac:dyDescent="0.2">
      <c r="B348" s="19" t="s">
        <v>427</v>
      </c>
      <c r="C348" s="3" t="s">
        <v>159</v>
      </c>
      <c r="D348" s="3" t="s">
        <v>54</v>
      </c>
      <c r="E348" s="14">
        <v>44301</v>
      </c>
      <c r="F348" s="19">
        <v>6</v>
      </c>
      <c r="G348" s="3">
        <v>39</v>
      </c>
    </row>
    <row r="349" spans="2:7" hidden="1" outlineLevel="1" x14ac:dyDescent="0.2">
      <c r="B349" s="19" t="s">
        <v>427</v>
      </c>
      <c r="C349" s="3" t="s">
        <v>159</v>
      </c>
      <c r="D349" s="3" t="s">
        <v>54</v>
      </c>
      <c r="E349" s="14">
        <v>44301</v>
      </c>
      <c r="F349" s="19">
        <v>3</v>
      </c>
      <c r="G349" s="3">
        <v>19.5</v>
      </c>
    </row>
    <row r="350" spans="2:7" hidden="1" outlineLevel="1" x14ac:dyDescent="0.2">
      <c r="B350" s="19" t="s">
        <v>427</v>
      </c>
      <c r="C350" s="3" t="s">
        <v>159</v>
      </c>
      <c r="D350" s="3" t="s">
        <v>54</v>
      </c>
      <c r="E350" s="14">
        <v>44302</v>
      </c>
      <c r="F350" s="19">
        <v>6</v>
      </c>
      <c r="G350" s="3">
        <v>39</v>
      </c>
    </row>
    <row r="351" spans="2:7" hidden="1" outlineLevel="1" x14ac:dyDescent="0.2">
      <c r="B351" s="19" t="s">
        <v>427</v>
      </c>
      <c r="C351" s="3" t="s">
        <v>159</v>
      </c>
      <c r="D351" s="3" t="s">
        <v>54</v>
      </c>
      <c r="E351" s="14">
        <v>44302</v>
      </c>
      <c r="F351" s="19">
        <v>3</v>
      </c>
      <c r="G351" s="3">
        <v>19.5</v>
      </c>
    </row>
    <row r="352" spans="2:7" hidden="1" outlineLevel="1" x14ac:dyDescent="0.2">
      <c r="B352" s="19" t="s">
        <v>427</v>
      </c>
      <c r="C352" s="3" t="s">
        <v>159</v>
      </c>
      <c r="D352" s="3" t="s">
        <v>54</v>
      </c>
      <c r="E352" s="14">
        <v>44303</v>
      </c>
      <c r="F352" s="19">
        <v>6</v>
      </c>
      <c r="G352" s="3">
        <v>39</v>
      </c>
    </row>
    <row r="353" spans="2:7" hidden="1" outlineLevel="1" x14ac:dyDescent="0.2">
      <c r="B353" s="19" t="s">
        <v>427</v>
      </c>
      <c r="C353" s="3" t="s">
        <v>159</v>
      </c>
      <c r="D353" s="3" t="s">
        <v>54</v>
      </c>
      <c r="E353" s="14">
        <v>44305</v>
      </c>
      <c r="F353" s="19">
        <v>6</v>
      </c>
      <c r="G353" s="3">
        <v>39</v>
      </c>
    </row>
    <row r="354" spans="2:7" hidden="1" outlineLevel="1" x14ac:dyDescent="0.2">
      <c r="B354" s="19" t="s">
        <v>427</v>
      </c>
      <c r="C354" s="3" t="s">
        <v>159</v>
      </c>
      <c r="D354" s="3" t="s">
        <v>54</v>
      </c>
      <c r="E354" s="14">
        <v>44305</v>
      </c>
      <c r="F354" s="19">
        <v>3</v>
      </c>
      <c r="G354" s="3">
        <v>19.5</v>
      </c>
    </row>
    <row r="355" spans="2:7" hidden="1" outlineLevel="1" x14ac:dyDescent="0.2">
      <c r="B355" s="19" t="s">
        <v>427</v>
      </c>
      <c r="C355" s="3" t="s">
        <v>159</v>
      </c>
      <c r="D355" s="3" t="s">
        <v>54</v>
      </c>
      <c r="E355" s="14">
        <v>44306</v>
      </c>
      <c r="F355" s="19">
        <v>6</v>
      </c>
      <c r="G355" s="3">
        <v>39</v>
      </c>
    </row>
    <row r="356" spans="2:7" hidden="1" outlineLevel="1" x14ac:dyDescent="0.2">
      <c r="B356" s="19" t="s">
        <v>427</v>
      </c>
      <c r="C356" s="3" t="s">
        <v>159</v>
      </c>
      <c r="D356" s="3" t="s">
        <v>54</v>
      </c>
      <c r="E356" s="14">
        <v>44306</v>
      </c>
      <c r="F356" s="19">
        <v>3</v>
      </c>
      <c r="G356" s="3">
        <v>19.5</v>
      </c>
    </row>
    <row r="357" spans="2:7" hidden="1" outlineLevel="1" x14ac:dyDescent="0.2">
      <c r="B357" s="19" t="s">
        <v>427</v>
      </c>
      <c r="C357" s="3" t="s">
        <v>159</v>
      </c>
      <c r="D357" s="3" t="s">
        <v>54</v>
      </c>
      <c r="E357" s="14">
        <v>44307</v>
      </c>
      <c r="F357" s="19">
        <v>6</v>
      </c>
      <c r="G357" s="3">
        <v>39</v>
      </c>
    </row>
    <row r="358" spans="2:7" hidden="1" outlineLevel="1" x14ac:dyDescent="0.2">
      <c r="B358" s="19" t="s">
        <v>427</v>
      </c>
      <c r="C358" s="3" t="s">
        <v>159</v>
      </c>
      <c r="D358" s="3" t="s">
        <v>54</v>
      </c>
      <c r="E358" s="14">
        <v>44307</v>
      </c>
      <c r="F358" s="19">
        <v>3</v>
      </c>
      <c r="G358" s="3">
        <v>19.5</v>
      </c>
    </row>
    <row r="359" spans="2:7" hidden="1" outlineLevel="1" x14ac:dyDescent="0.2">
      <c r="B359" s="19" t="s">
        <v>427</v>
      </c>
      <c r="C359" s="3" t="s">
        <v>159</v>
      </c>
      <c r="D359" s="3" t="s">
        <v>54</v>
      </c>
      <c r="E359" s="14">
        <v>44308</v>
      </c>
      <c r="F359" s="19">
        <v>6</v>
      </c>
      <c r="G359" s="3">
        <v>39</v>
      </c>
    </row>
    <row r="360" spans="2:7" hidden="1" outlineLevel="1" x14ac:dyDescent="0.2">
      <c r="B360" s="19" t="s">
        <v>427</v>
      </c>
      <c r="C360" s="3" t="s">
        <v>159</v>
      </c>
      <c r="D360" s="3" t="s">
        <v>54</v>
      </c>
      <c r="E360" s="14">
        <v>44308</v>
      </c>
      <c r="F360" s="19">
        <v>3</v>
      </c>
      <c r="G360" s="3">
        <v>19.5</v>
      </c>
    </row>
    <row r="361" spans="2:7" hidden="1" outlineLevel="1" x14ac:dyDescent="0.2">
      <c r="B361" s="19" t="s">
        <v>427</v>
      </c>
      <c r="C361" s="3" t="s">
        <v>159</v>
      </c>
      <c r="D361" s="3" t="s">
        <v>54</v>
      </c>
      <c r="E361" s="14">
        <v>44309</v>
      </c>
      <c r="F361" s="19">
        <v>6</v>
      </c>
      <c r="G361" s="3">
        <v>39</v>
      </c>
    </row>
    <row r="362" spans="2:7" hidden="1" outlineLevel="1" x14ac:dyDescent="0.2">
      <c r="B362" s="19" t="s">
        <v>427</v>
      </c>
      <c r="C362" s="3" t="s">
        <v>159</v>
      </c>
      <c r="D362" s="3" t="s">
        <v>54</v>
      </c>
      <c r="E362" s="14">
        <v>44309</v>
      </c>
      <c r="F362" s="19">
        <v>3</v>
      </c>
      <c r="G362" s="3">
        <v>19.5</v>
      </c>
    </row>
    <row r="363" spans="2:7" hidden="1" outlineLevel="1" x14ac:dyDescent="0.2">
      <c r="B363" s="19" t="s">
        <v>427</v>
      </c>
      <c r="C363" s="3" t="s">
        <v>159</v>
      </c>
      <c r="D363" s="3" t="s">
        <v>54</v>
      </c>
      <c r="E363" s="14">
        <v>44310</v>
      </c>
      <c r="F363" s="19">
        <v>6</v>
      </c>
      <c r="G363" s="3">
        <v>39</v>
      </c>
    </row>
    <row r="364" spans="2:7" hidden="1" outlineLevel="1" x14ac:dyDescent="0.2">
      <c r="B364" s="19" t="s">
        <v>427</v>
      </c>
      <c r="C364" s="3" t="s">
        <v>159</v>
      </c>
      <c r="D364" s="3" t="s">
        <v>54</v>
      </c>
      <c r="E364" s="14">
        <v>44312</v>
      </c>
      <c r="F364" s="19">
        <v>6</v>
      </c>
      <c r="G364" s="3">
        <v>39</v>
      </c>
    </row>
    <row r="365" spans="2:7" hidden="1" outlineLevel="1" x14ac:dyDescent="0.2">
      <c r="B365" s="19" t="s">
        <v>427</v>
      </c>
      <c r="C365" s="3" t="s">
        <v>159</v>
      </c>
      <c r="D365" s="3" t="s">
        <v>54</v>
      </c>
      <c r="E365" s="14">
        <v>44312</v>
      </c>
      <c r="F365" s="19">
        <v>3</v>
      </c>
      <c r="G365" s="3">
        <v>19.5</v>
      </c>
    </row>
    <row r="366" spans="2:7" hidden="1" outlineLevel="1" x14ac:dyDescent="0.2">
      <c r="B366" s="19" t="s">
        <v>427</v>
      </c>
      <c r="C366" s="3" t="s">
        <v>159</v>
      </c>
      <c r="D366" s="3" t="s">
        <v>54</v>
      </c>
      <c r="E366" s="14">
        <v>44313</v>
      </c>
      <c r="F366" s="19">
        <v>6</v>
      </c>
      <c r="G366" s="3">
        <v>39</v>
      </c>
    </row>
    <row r="367" spans="2:7" hidden="1" outlineLevel="1" x14ac:dyDescent="0.2">
      <c r="B367" s="19" t="s">
        <v>427</v>
      </c>
      <c r="C367" s="3" t="s">
        <v>159</v>
      </c>
      <c r="D367" s="3" t="s">
        <v>54</v>
      </c>
      <c r="E367" s="14">
        <v>44313</v>
      </c>
      <c r="F367" s="19">
        <v>3</v>
      </c>
      <c r="G367" s="3">
        <v>19.5</v>
      </c>
    </row>
    <row r="368" spans="2:7" hidden="1" outlineLevel="1" x14ac:dyDescent="0.2">
      <c r="B368" s="19" t="s">
        <v>427</v>
      </c>
      <c r="C368" s="3" t="s">
        <v>159</v>
      </c>
      <c r="D368" s="3" t="s">
        <v>54</v>
      </c>
      <c r="E368" s="14">
        <v>44314</v>
      </c>
      <c r="F368" s="19">
        <v>6</v>
      </c>
      <c r="G368" s="3">
        <v>39</v>
      </c>
    </row>
    <row r="369" spans="2:7" hidden="1" outlineLevel="1" x14ac:dyDescent="0.2">
      <c r="B369" s="19" t="s">
        <v>427</v>
      </c>
      <c r="C369" s="3" t="s">
        <v>159</v>
      </c>
      <c r="D369" s="3" t="s">
        <v>54</v>
      </c>
      <c r="E369" s="14">
        <v>44314</v>
      </c>
      <c r="F369" s="19">
        <v>3</v>
      </c>
      <c r="G369" s="3">
        <v>19.5</v>
      </c>
    </row>
    <row r="370" spans="2:7" hidden="1" outlineLevel="1" x14ac:dyDescent="0.2">
      <c r="B370" s="19" t="s">
        <v>427</v>
      </c>
      <c r="C370" s="3" t="s">
        <v>159</v>
      </c>
      <c r="D370" s="3" t="s">
        <v>54</v>
      </c>
      <c r="E370" s="14">
        <v>44315</v>
      </c>
      <c r="F370" s="19">
        <v>6</v>
      </c>
      <c r="G370" s="3">
        <v>39</v>
      </c>
    </row>
    <row r="371" spans="2:7" hidden="1" outlineLevel="1" x14ac:dyDescent="0.2">
      <c r="B371" s="19" t="s">
        <v>427</v>
      </c>
      <c r="C371" s="3" t="s">
        <v>159</v>
      </c>
      <c r="D371" s="3" t="s">
        <v>54</v>
      </c>
      <c r="E371" s="14">
        <v>44315</v>
      </c>
      <c r="F371" s="19">
        <v>3</v>
      </c>
      <c r="G371" s="3">
        <v>19.5</v>
      </c>
    </row>
    <row r="372" spans="2:7" hidden="1" outlineLevel="1" x14ac:dyDescent="0.2">
      <c r="B372" s="19" t="s">
        <v>427</v>
      </c>
      <c r="C372" s="3" t="s">
        <v>159</v>
      </c>
      <c r="D372" s="3" t="s">
        <v>54</v>
      </c>
      <c r="E372" s="14">
        <v>44316</v>
      </c>
      <c r="F372" s="19">
        <v>6</v>
      </c>
      <c r="G372" s="3">
        <v>39</v>
      </c>
    </row>
    <row r="373" spans="2:7" hidden="1" outlineLevel="1" x14ac:dyDescent="0.2">
      <c r="B373" s="19" t="s">
        <v>427</v>
      </c>
      <c r="C373" s="3" t="s">
        <v>159</v>
      </c>
      <c r="D373" s="3" t="s">
        <v>54</v>
      </c>
      <c r="E373" s="14">
        <v>44316</v>
      </c>
      <c r="F373" s="19">
        <v>3</v>
      </c>
      <c r="G373" s="3">
        <v>19.5</v>
      </c>
    </row>
    <row r="374" spans="2:7" hidden="1" outlineLevel="1" x14ac:dyDescent="0.2">
      <c r="B374" s="19" t="s">
        <v>427</v>
      </c>
      <c r="C374" s="3" t="s">
        <v>159</v>
      </c>
      <c r="D374" s="3" t="s">
        <v>54</v>
      </c>
      <c r="E374" s="14">
        <v>44319</v>
      </c>
      <c r="F374" s="19">
        <v>6</v>
      </c>
      <c r="G374" s="3">
        <v>39</v>
      </c>
    </row>
    <row r="375" spans="2:7" hidden="1" outlineLevel="1" x14ac:dyDescent="0.2">
      <c r="B375" s="19" t="s">
        <v>427</v>
      </c>
      <c r="C375" s="3" t="s">
        <v>159</v>
      </c>
      <c r="D375" s="3" t="s">
        <v>54</v>
      </c>
      <c r="E375" s="14">
        <v>44319</v>
      </c>
      <c r="F375" s="19">
        <v>3</v>
      </c>
      <c r="G375" s="3">
        <v>19.5</v>
      </c>
    </row>
    <row r="376" spans="2:7" hidden="1" outlineLevel="1" x14ac:dyDescent="0.2">
      <c r="B376" s="19" t="s">
        <v>427</v>
      </c>
      <c r="C376" s="3" t="s">
        <v>159</v>
      </c>
      <c r="D376" s="3" t="s">
        <v>54</v>
      </c>
      <c r="E376" s="14">
        <v>44320</v>
      </c>
      <c r="F376" s="19">
        <v>6</v>
      </c>
      <c r="G376" s="3">
        <v>39</v>
      </c>
    </row>
    <row r="377" spans="2:7" hidden="1" outlineLevel="1" x14ac:dyDescent="0.2">
      <c r="B377" s="19" t="s">
        <v>427</v>
      </c>
      <c r="C377" s="3" t="s">
        <v>159</v>
      </c>
      <c r="D377" s="3" t="s">
        <v>54</v>
      </c>
      <c r="E377" s="14">
        <v>44320</v>
      </c>
      <c r="F377" s="19">
        <v>3</v>
      </c>
      <c r="G377" s="3">
        <v>19.5</v>
      </c>
    </row>
    <row r="378" spans="2:7" hidden="1" outlineLevel="1" x14ac:dyDescent="0.2">
      <c r="B378" s="19" t="s">
        <v>427</v>
      </c>
      <c r="C378" s="3" t="s">
        <v>159</v>
      </c>
      <c r="D378" s="3" t="s">
        <v>54</v>
      </c>
      <c r="E378" s="14">
        <v>44321</v>
      </c>
      <c r="F378" s="19">
        <v>6</v>
      </c>
      <c r="G378" s="3">
        <v>39</v>
      </c>
    </row>
    <row r="379" spans="2:7" hidden="1" outlineLevel="1" x14ac:dyDescent="0.2">
      <c r="B379" s="19" t="s">
        <v>427</v>
      </c>
      <c r="C379" s="3" t="s">
        <v>159</v>
      </c>
      <c r="D379" s="3" t="s">
        <v>54</v>
      </c>
      <c r="E379" s="14">
        <v>44321</v>
      </c>
      <c r="F379" s="19">
        <v>1</v>
      </c>
      <c r="G379" s="3">
        <v>6.5</v>
      </c>
    </row>
    <row r="380" spans="2:7" hidden="1" outlineLevel="1" x14ac:dyDescent="0.2">
      <c r="B380" s="19" t="s">
        <v>427</v>
      </c>
      <c r="C380" s="3" t="s">
        <v>159</v>
      </c>
      <c r="D380" s="3" t="s">
        <v>54</v>
      </c>
      <c r="E380" s="14">
        <v>44322</v>
      </c>
      <c r="F380" s="19">
        <v>6</v>
      </c>
      <c r="G380" s="3">
        <v>39</v>
      </c>
    </row>
    <row r="381" spans="2:7" hidden="1" outlineLevel="1" x14ac:dyDescent="0.2">
      <c r="B381" s="19" t="s">
        <v>427</v>
      </c>
      <c r="C381" s="3" t="s">
        <v>159</v>
      </c>
      <c r="D381" s="3" t="s">
        <v>54</v>
      </c>
      <c r="E381" s="14">
        <v>44322</v>
      </c>
      <c r="F381" s="19">
        <v>2</v>
      </c>
      <c r="G381" s="3">
        <v>13</v>
      </c>
    </row>
    <row r="382" spans="2:7" hidden="1" outlineLevel="1" x14ac:dyDescent="0.2">
      <c r="B382" s="19" t="s">
        <v>427</v>
      </c>
      <c r="C382" s="3" t="s">
        <v>159</v>
      </c>
      <c r="D382" s="3" t="s">
        <v>54</v>
      </c>
      <c r="E382" s="14">
        <v>44323</v>
      </c>
      <c r="F382" s="19">
        <v>6</v>
      </c>
      <c r="G382" s="3">
        <v>39</v>
      </c>
    </row>
    <row r="383" spans="2:7" hidden="1" outlineLevel="1" x14ac:dyDescent="0.2">
      <c r="B383" s="19" t="s">
        <v>427</v>
      </c>
      <c r="C383" s="3" t="s">
        <v>159</v>
      </c>
      <c r="D383" s="3" t="s">
        <v>54</v>
      </c>
      <c r="E383" s="14">
        <v>44323</v>
      </c>
      <c r="F383" s="19">
        <v>3</v>
      </c>
      <c r="G383" s="3">
        <v>19.5</v>
      </c>
    </row>
    <row r="384" spans="2:7" hidden="1" outlineLevel="1" x14ac:dyDescent="0.2">
      <c r="B384" s="19" t="s">
        <v>427</v>
      </c>
      <c r="C384" s="3" t="s">
        <v>159</v>
      </c>
      <c r="D384" s="3" t="s">
        <v>54</v>
      </c>
      <c r="E384" s="14">
        <v>44326</v>
      </c>
      <c r="F384" s="19">
        <v>6</v>
      </c>
      <c r="G384" s="3">
        <v>39</v>
      </c>
    </row>
    <row r="385" spans="2:7" hidden="1" outlineLevel="1" x14ac:dyDescent="0.2">
      <c r="B385" s="19" t="s">
        <v>427</v>
      </c>
      <c r="C385" s="3" t="s">
        <v>159</v>
      </c>
      <c r="D385" s="3" t="s">
        <v>54</v>
      </c>
      <c r="E385" s="14">
        <v>44326</v>
      </c>
      <c r="F385" s="19">
        <v>3</v>
      </c>
      <c r="G385" s="3">
        <v>19.5</v>
      </c>
    </row>
    <row r="386" spans="2:7" hidden="1" outlineLevel="1" x14ac:dyDescent="0.2">
      <c r="B386" s="19" t="s">
        <v>427</v>
      </c>
      <c r="C386" s="3" t="s">
        <v>159</v>
      </c>
      <c r="D386" s="3" t="s">
        <v>54</v>
      </c>
      <c r="E386" s="14">
        <v>44327</v>
      </c>
      <c r="F386" s="19">
        <v>6</v>
      </c>
      <c r="G386" s="3">
        <v>39</v>
      </c>
    </row>
    <row r="387" spans="2:7" hidden="1" outlineLevel="1" x14ac:dyDescent="0.2">
      <c r="B387" s="19" t="s">
        <v>427</v>
      </c>
      <c r="C387" s="3" t="s">
        <v>159</v>
      </c>
      <c r="D387" s="3" t="s">
        <v>54</v>
      </c>
      <c r="E387" s="14">
        <v>44327</v>
      </c>
      <c r="F387" s="19">
        <v>3</v>
      </c>
      <c r="G387" s="3">
        <v>19.5</v>
      </c>
    </row>
    <row r="388" spans="2:7" hidden="1" outlineLevel="1" x14ac:dyDescent="0.2">
      <c r="B388" s="19" t="s">
        <v>427</v>
      </c>
      <c r="C388" s="3" t="s">
        <v>159</v>
      </c>
      <c r="D388" s="3" t="s">
        <v>54</v>
      </c>
      <c r="E388" s="14">
        <v>44328</v>
      </c>
      <c r="F388" s="19">
        <v>6</v>
      </c>
      <c r="G388" s="3">
        <v>39</v>
      </c>
    </row>
    <row r="389" spans="2:7" hidden="1" outlineLevel="1" x14ac:dyDescent="0.2">
      <c r="B389" s="19" t="s">
        <v>427</v>
      </c>
      <c r="C389" s="3" t="s">
        <v>159</v>
      </c>
      <c r="D389" s="3" t="s">
        <v>54</v>
      </c>
      <c r="E389" s="14">
        <v>44328</v>
      </c>
      <c r="F389" s="19">
        <v>3</v>
      </c>
      <c r="G389" s="3">
        <v>19.5</v>
      </c>
    </row>
    <row r="390" spans="2:7" hidden="1" outlineLevel="1" x14ac:dyDescent="0.2">
      <c r="B390" s="19" t="s">
        <v>427</v>
      </c>
      <c r="C390" s="3" t="s">
        <v>159</v>
      </c>
      <c r="D390" s="3" t="s">
        <v>54</v>
      </c>
      <c r="E390" s="14">
        <v>44329</v>
      </c>
      <c r="F390" s="19">
        <v>6</v>
      </c>
      <c r="G390" s="3">
        <v>39</v>
      </c>
    </row>
    <row r="391" spans="2:7" hidden="1" outlineLevel="1" x14ac:dyDescent="0.2">
      <c r="B391" s="19" t="s">
        <v>427</v>
      </c>
      <c r="C391" s="3" t="s">
        <v>159</v>
      </c>
      <c r="D391" s="3" t="s">
        <v>54</v>
      </c>
      <c r="E391" s="14">
        <v>44329</v>
      </c>
      <c r="F391" s="19">
        <v>3</v>
      </c>
      <c r="G391" s="3">
        <v>19.5</v>
      </c>
    </row>
    <row r="392" spans="2:7" hidden="1" outlineLevel="1" x14ac:dyDescent="0.2">
      <c r="B392" s="19" t="s">
        <v>427</v>
      </c>
      <c r="C392" s="3" t="s">
        <v>159</v>
      </c>
      <c r="D392" s="3" t="s">
        <v>54</v>
      </c>
      <c r="E392" s="14">
        <v>44330</v>
      </c>
      <c r="F392" s="19">
        <v>6</v>
      </c>
      <c r="G392" s="3">
        <v>39</v>
      </c>
    </row>
    <row r="393" spans="2:7" hidden="1" outlineLevel="1" x14ac:dyDescent="0.2">
      <c r="B393" s="19" t="s">
        <v>427</v>
      </c>
      <c r="C393" s="3" t="s">
        <v>159</v>
      </c>
      <c r="D393" s="3" t="s">
        <v>54</v>
      </c>
      <c r="E393" s="14">
        <v>44330</v>
      </c>
      <c r="F393" s="19">
        <v>3</v>
      </c>
      <c r="G393" s="3">
        <v>19.5</v>
      </c>
    </row>
    <row r="394" spans="2:7" hidden="1" outlineLevel="1" x14ac:dyDescent="0.2">
      <c r="B394" s="19" t="s">
        <v>427</v>
      </c>
      <c r="C394" s="3" t="s">
        <v>159</v>
      </c>
      <c r="D394" s="3" t="s">
        <v>54</v>
      </c>
      <c r="E394" s="14">
        <v>44331</v>
      </c>
      <c r="F394" s="19">
        <v>8</v>
      </c>
      <c r="G394" s="3">
        <v>52</v>
      </c>
    </row>
    <row r="395" spans="2:7" hidden="1" outlineLevel="1" x14ac:dyDescent="0.2">
      <c r="B395" s="19" t="s">
        <v>427</v>
      </c>
      <c r="C395" s="3" t="s">
        <v>159</v>
      </c>
      <c r="D395" s="3" t="s">
        <v>54</v>
      </c>
      <c r="E395" s="14">
        <v>44333</v>
      </c>
      <c r="F395" s="19">
        <v>6</v>
      </c>
      <c r="G395" s="3">
        <v>39</v>
      </c>
    </row>
    <row r="396" spans="2:7" hidden="1" outlineLevel="1" x14ac:dyDescent="0.2">
      <c r="B396" s="19" t="s">
        <v>427</v>
      </c>
      <c r="C396" s="3" t="s">
        <v>159</v>
      </c>
      <c r="D396" s="3" t="s">
        <v>54</v>
      </c>
      <c r="E396" s="14">
        <v>44333</v>
      </c>
      <c r="F396" s="19">
        <v>3</v>
      </c>
      <c r="G396" s="3">
        <v>19.5</v>
      </c>
    </row>
    <row r="397" spans="2:7" hidden="1" outlineLevel="1" x14ac:dyDescent="0.2">
      <c r="B397" s="19" t="s">
        <v>427</v>
      </c>
      <c r="C397" s="3" t="s">
        <v>159</v>
      </c>
      <c r="D397" s="3" t="s">
        <v>54</v>
      </c>
      <c r="E397" s="14">
        <v>44334</v>
      </c>
      <c r="F397" s="19">
        <v>6</v>
      </c>
      <c r="G397" s="3">
        <v>39</v>
      </c>
    </row>
    <row r="398" spans="2:7" hidden="1" outlineLevel="1" x14ac:dyDescent="0.2">
      <c r="B398" s="19" t="s">
        <v>427</v>
      </c>
      <c r="C398" s="3" t="s">
        <v>159</v>
      </c>
      <c r="D398" s="3" t="s">
        <v>54</v>
      </c>
      <c r="E398" s="14">
        <v>44334</v>
      </c>
      <c r="F398" s="19">
        <v>3</v>
      </c>
      <c r="G398" s="3">
        <v>19.5</v>
      </c>
    </row>
    <row r="399" spans="2:7" hidden="1" outlineLevel="1" x14ac:dyDescent="0.2">
      <c r="B399" s="19" t="s">
        <v>427</v>
      </c>
      <c r="C399" s="3" t="s">
        <v>159</v>
      </c>
      <c r="D399" s="3" t="s">
        <v>54</v>
      </c>
      <c r="E399" s="14">
        <v>44335</v>
      </c>
      <c r="F399" s="19">
        <v>6</v>
      </c>
      <c r="G399" s="3">
        <v>39</v>
      </c>
    </row>
    <row r="400" spans="2:7" hidden="1" outlineLevel="1" x14ac:dyDescent="0.2">
      <c r="B400" s="19" t="s">
        <v>427</v>
      </c>
      <c r="C400" s="3" t="s">
        <v>159</v>
      </c>
      <c r="D400" s="3" t="s">
        <v>54</v>
      </c>
      <c r="E400" s="14">
        <v>44335</v>
      </c>
      <c r="F400" s="19">
        <v>3</v>
      </c>
      <c r="G400" s="3">
        <v>19.5</v>
      </c>
    </row>
    <row r="401" spans="2:7" hidden="1" outlineLevel="1" x14ac:dyDescent="0.2">
      <c r="B401" s="19" t="s">
        <v>427</v>
      </c>
      <c r="C401" s="3" t="s">
        <v>159</v>
      </c>
      <c r="D401" s="3" t="s">
        <v>54</v>
      </c>
      <c r="E401" s="14">
        <v>44336</v>
      </c>
      <c r="F401" s="19">
        <v>6</v>
      </c>
      <c r="G401" s="3">
        <v>39</v>
      </c>
    </row>
    <row r="402" spans="2:7" hidden="1" outlineLevel="1" x14ac:dyDescent="0.2">
      <c r="B402" s="19" t="s">
        <v>427</v>
      </c>
      <c r="C402" s="3" t="s">
        <v>159</v>
      </c>
      <c r="D402" s="3" t="s">
        <v>54</v>
      </c>
      <c r="E402" s="14">
        <v>44336</v>
      </c>
      <c r="F402" s="19">
        <v>3</v>
      </c>
      <c r="G402" s="3">
        <v>19.5</v>
      </c>
    </row>
    <row r="403" spans="2:7" hidden="1" outlineLevel="1" x14ac:dyDescent="0.2">
      <c r="B403" s="19" t="s">
        <v>427</v>
      </c>
      <c r="C403" s="3" t="s">
        <v>159</v>
      </c>
      <c r="D403" s="3" t="s">
        <v>54</v>
      </c>
      <c r="E403" s="14">
        <v>44337</v>
      </c>
      <c r="F403" s="19">
        <v>6</v>
      </c>
      <c r="G403" s="3">
        <v>39</v>
      </c>
    </row>
    <row r="404" spans="2:7" hidden="1" outlineLevel="1" x14ac:dyDescent="0.2">
      <c r="B404" s="19" t="s">
        <v>427</v>
      </c>
      <c r="C404" s="3" t="s">
        <v>159</v>
      </c>
      <c r="D404" s="3" t="s">
        <v>54</v>
      </c>
      <c r="E404" s="14">
        <v>44337</v>
      </c>
      <c r="F404" s="19">
        <v>3</v>
      </c>
      <c r="G404" s="3">
        <v>19.5</v>
      </c>
    </row>
    <row r="405" spans="2:7" hidden="1" outlineLevel="1" x14ac:dyDescent="0.2">
      <c r="B405" s="19" t="s">
        <v>427</v>
      </c>
      <c r="C405" s="3" t="s">
        <v>159</v>
      </c>
      <c r="D405" s="3" t="s">
        <v>54</v>
      </c>
      <c r="E405" s="14">
        <v>44340</v>
      </c>
      <c r="F405" s="19">
        <v>6</v>
      </c>
      <c r="G405" s="3">
        <v>39</v>
      </c>
    </row>
    <row r="406" spans="2:7" hidden="1" outlineLevel="1" x14ac:dyDescent="0.2">
      <c r="B406" s="19" t="s">
        <v>427</v>
      </c>
      <c r="C406" s="3" t="s">
        <v>159</v>
      </c>
      <c r="D406" s="3" t="s">
        <v>54</v>
      </c>
      <c r="E406" s="14">
        <v>44340</v>
      </c>
      <c r="F406" s="19">
        <v>3</v>
      </c>
      <c r="G406" s="3">
        <v>19.5</v>
      </c>
    </row>
    <row r="407" spans="2:7" hidden="1" outlineLevel="1" x14ac:dyDescent="0.2">
      <c r="B407" s="19" t="s">
        <v>427</v>
      </c>
      <c r="C407" s="3" t="s">
        <v>159</v>
      </c>
      <c r="D407" s="3" t="s">
        <v>54</v>
      </c>
      <c r="E407" s="14">
        <v>44341</v>
      </c>
      <c r="F407" s="19">
        <v>6</v>
      </c>
      <c r="G407" s="3">
        <v>39</v>
      </c>
    </row>
    <row r="408" spans="2:7" hidden="1" outlineLevel="1" x14ac:dyDescent="0.2">
      <c r="B408" s="19" t="s">
        <v>427</v>
      </c>
      <c r="C408" s="3" t="s">
        <v>159</v>
      </c>
      <c r="D408" s="3" t="s">
        <v>54</v>
      </c>
      <c r="E408" s="14">
        <v>44341</v>
      </c>
      <c r="F408" s="19">
        <v>3</v>
      </c>
      <c r="G408" s="3">
        <v>19.5</v>
      </c>
    </row>
    <row r="409" spans="2:7" hidden="1" outlineLevel="1" x14ac:dyDescent="0.2">
      <c r="B409" s="19" t="s">
        <v>427</v>
      </c>
      <c r="C409" s="3" t="s">
        <v>159</v>
      </c>
      <c r="D409" s="3" t="s">
        <v>54</v>
      </c>
      <c r="E409" s="14">
        <v>44342</v>
      </c>
      <c r="F409" s="19">
        <v>6</v>
      </c>
      <c r="G409" s="3">
        <v>39</v>
      </c>
    </row>
    <row r="410" spans="2:7" hidden="1" outlineLevel="1" x14ac:dyDescent="0.2">
      <c r="B410" s="19" t="s">
        <v>427</v>
      </c>
      <c r="C410" s="3" t="s">
        <v>159</v>
      </c>
      <c r="D410" s="3" t="s">
        <v>54</v>
      </c>
      <c r="E410" s="14">
        <v>44342</v>
      </c>
      <c r="F410" s="19">
        <v>3</v>
      </c>
      <c r="G410" s="3">
        <v>19.5</v>
      </c>
    </row>
    <row r="411" spans="2:7" hidden="1" outlineLevel="1" x14ac:dyDescent="0.2">
      <c r="B411" s="19" t="s">
        <v>427</v>
      </c>
      <c r="C411" s="3" t="s">
        <v>159</v>
      </c>
      <c r="D411" s="3" t="s">
        <v>54</v>
      </c>
      <c r="E411" s="14">
        <v>44343</v>
      </c>
      <c r="F411" s="19">
        <v>6</v>
      </c>
      <c r="G411" s="3">
        <v>39</v>
      </c>
    </row>
    <row r="412" spans="2:7" hidden="1" outlineLevel="1" x14ac:dyDescent="0.2">
      <c r="B412" s="19" t="s">
        <v>427</v>
      </c>
      <c r="C412" s="3" t="s">
        <v>159</v>
      </c>
      <c r="D412" s="3" t="s">
        <v>54</v>
      </c>
      <c r="E412" s="14">
        <v>44343</v>
      </c>
      <c r="F412" s="19">
        <v>3</v>
      </c>
      <c r="G412" s="3">
        <v>19.5</v>
      </c>
    </row>
    <row r="413" spans="2:7" hidden="1" outlineLevel="1" x14ac:dyDescent="0.2">
      <c r="B413" s="19" t="s">
        <v>427</v>
      </c>
      <c r="C413" s="3" t="s">
        <v>159</v>
      </c>
      <c r="D413" s="3" t="s">
        <v>54</v>
      </c>
      <c r="E413" s="14">
        <v>44344</v>
      </c>
      <c r="F413" s="19">
        <v>6</v>
      </c>
      <c r="G413" s="3">
        <v>39</v>
      </c>
    </row>
    <row r="414" spans="2:7" hidden="1" outlineLevel="1" x14ac:dyDescent="0.2">
      <c r="B414" s="19" t="s">
        <v>427</v>
      </c>
      <c r="C414" s="3" t="s">
        <v>159</v>
      </c>
      <c r="D414" s="3" t="s">
        <v>54</v>
      </c>
      <c r="E414" s="14">
        <v>44344</v>
      </c>
      <c r="F414" s="19">
        <v>3</v>
      </c>
      <c r="G414" s="3">
        <v>19.5</v>
      </c>
    </row>
    <row r="415" spans="2:7" hidden="1" outlineLevel="1" x14ac:dyDescent="0.2">
      <c r="B415" s="19" t="s">
        <v>427</v>
      </c>
      <c r="C415" s="3" t="s">
        <v>159</v>
      </c>
      <c r="D415" s="3" t="s">
        <v>54</v>
      </c>
      <c r="E415" s="14">
        <v>44347</v>
      </c>
      <c r="F415" s="19">
        <v>6</v>
      </c>
      <c r="G415" s="3">
        <v>39</v>
      </c>
    </row>
    <row r="416" spans="2:7" hidden="1" outlineLevel="1" x14ac:dyDescent="0.2">
      <c r="B416" s="19" t="s">
        <v>427</v>
      </c>
      <c r="C416" s="3" t="s">
        <v>159</v>
      </c>
      <c r="D416" s="3" t="s">
        <v>54</v>
      </c>
      <c r="E416" s="14">
        <v>44347</v>
      </c>
      <c r="F416" s="19">
        <v>3</v>
      </c>
      <c r="G416" s="3">
        <v>19.5</v>
      </c>
    </row>
    <row r="417" spans="2:7" hidden="1" outlineLevel="1" x14ac:dyDescent="0.2">
      <c r="B417" s="19" t="s">
        <v>427</v>
      </c>
      <c r="C417" s="3" t="s">
        <v>159</v>
      </c>
      <c r="D417" s="3" t="s">
        <v>54</v>
      </c>
      <c r="E417" s="14">
        <v>44345</v>
      </c>
      <c r="F417" s="19">
        <v>6</v>
      </c>
      <c r="G417" s="3">
        <v>39</v>
      </c>
    </row>
    <row r="418" spans="2:7" hidden="1" outlineLevel="1" x14ac:dyDescent="0.2">
      <c r="B418" s="19" t="s">
        <v>427</v>
      </c>
      <c r="C418" s="3" t="s">
        <v>159</v>
      </c>
      <c r="D418" s="3" t="s">
        <v>54</v>
      </c>
      <c r="E418" s="14">
        <v>44348</v>
      </c>
      <c r="F418" s="19">
        <v>6</v>
      </c>
      <c r="G418" s="3">
        <v>39</v>
      </c>
    </row>
    <row r="419" spans="2:7" hidden="1" outlineLevel="1" x14ac:dyDescent="0.2">
      <c r="B419" s="19" t="s">
        <v>427</v>
      </c>
      <c r="C419" s="3" t="s">
        <v>159</v>
      </c>
      <c r="D419" s="3" t="s">
        <v>54</v>
      </c>
      <c r="E419" s="14">
        <v>44348</v>
      </c>
      <c r="F419" s="19">
        <v>3</v>
      </c>
      <c r="G419" s="3">
        <v>19.5</v>
      </c>
    </row>
    <row r="420" spans="2:7" hidden="1" outlineLevel="1" x14ac:dyDescent="0.2">
      <c r="B420" s="19" t="s">
        <v>427</v>
      </c>
      <c r="C420" s="3" t="s">
        <v>159</v>
      </c>
      <c r="D420" s="3" t="s">
        <v>54</v>
      </c>
      <c r="E420" s="14">
        <v>44349</v>
      </c>
      <c r="F420" s="19">
        <v>6</v>
      </c>
      <c r="G420" s="3">
        <v>39</v>
      </c>
    </row>
    <row r="421" spans="2:7" hidden="1" outlineLevel="1" x14ac:dyDescent="0.2">
      <c r="B421" s="19" t="s">
        <v>427</v>
      </c>
      <c r="C421" s="3" t="s">
        <v>159</v>
      </c>
      <c r="D421" s="3" t="s">
        <v>54</v>
      </c>
      <c r="E421" s="14">
        <v>44349</v>
      </c>
      <c r="F421" s="19">
        <v>3</v>
      </c>
      <c r="G421" s="3">
        <v>19.5</v>
      </c>
    </row>
    <row r="422" spans="2:7" hidden="1" outlineLevel="1" x14ac:dyDescent="0.2">
      <c r="B422" s="19" t="s">
        <v>427</v>
      </c>
      <c r="C422" s="3" t="s">
        <v>159</v>
      </c>
      <c r="D422" s="3" t="s">
        <v>54</v>
      </c>
      <c r="E422" s="14">
        <v>44350</v>
      </c>
      <c r="F422" s="19">
        <v>6</v>
      </c>
      <c r="G422" s="3">
        <v>39</v>
      </c>
    </row>
    <row r="423" spans="2:7" hidden="1" outlineLevel="1" x14ac:dyDescent="0.2">
      <c r="B423" s="19" t="s">
        <v>427</v>
      </c>
      <c r="C423" s="3" t="s">
        <v>159</v>
      </c>
      <c r="D423" s="3" t="s">
        <v>54</v>
      </c>
      <c r="E423" s="14">
        <v>44350</v>
      </c>
      <c r="F423" s="19">
        <v>3</v>
      </c>
      <c r="G423" s="3">
        <v>19.5</v>
      </c>
    </row>
    <row r="424" spans="2:7" hidden="1" outlineLevel="1" x14ac:dyDescent="0.2">
      <c r="B424" s="19" t="s">
        <v>427</v>
      </c>
      <c r="C424" s="3" t="s">
        <v>159</v>
      </c>
      <c r="D424" s="3" t="s">
        <v>54</v>
      </c>
      <c r="E424" s="14">
        <v>44351</v>
      </c>
      <c r="F424" s="19">
        <v>6</v>
      </c>
      <c r="G424" s="3">
        <v>39</v>
      </c>
    </row>
    <row r="425" spans="2:7" hidden="1" outlineLevel="1" x14ac:dyDescent="0.2">
      <c r="B425" s="19" t="s">
        <v>427</v>
      </c>
      <c r="C425" s="3" t="s">
        <v>159</v>
      </c>
      <c r="D425" s="3" t="s">
        <v>54</v>
      </c>
      <c r="E425" s="14">
        <v>44351</v>
      </c>
      <c r="F425" s="19">
        <v>3</v>
      </c>
      <c r="G425" s="3">
        <v>19.5</v>
      </c>
    </row>
    <row r="426" spans="2:7" hidden="1" outlineLevel="1" x14ac:dyDescent="0.2">
      <c r="B426" s="19" t="s">
        <v>427</v>
      </c>
      <c r="C426" s="3" t="s">
        <v>159</v>
      </c>
      <c r="D426" s="3" t="s">
        <v>54</v>
      </c>
      <c r="E426" s="14">
        <v>44354</v>
      </c>
      <c r="F426" s="19">
        <v>6</v>
      </c>
      <c r="G426" s="3">
        <v>39</v>
      </c>
    </row>
    <row r="427" spans="2:7" hidden="1" outlineLevel="1" x14ac:dyDescent="0.2">
      <c r="B427" s="19" t="s">
        <v>427</v>
      </c>
      <c r="C427" s="3" t="s">
        <v>159</v>
      </c>
      <c r="D427" s="3" t="s">
        <v>54</v>
      </c>
      <c r="E427" s="14">
        <v>44354</v>
      </c>
      <c r="F427" s="19">
        <v>3</v>
      </c>
      <c r="G427" s="3">
        <v>19.5</v>
      </c>
    </row>
    <row r="428" spans="2:7" hidden="1" outlineLevel="1" x14ac:dyDescent="0.2">
      <c r="B428" s="19" t="s">
        <v>427</v>
      </c>
      <c r="C428" s="3" t="s">
        <v>159</v>
      </c>
      <c r="D428" s="3" t="s">
        <v>54</v>
      </c>
      <c r="E428" s="14">
        <v>44355</v>
      </c>
      <c r="F428" s="19">
        <v>6</v>
      </c>
      <c r="G428" s="3">
        <v>39</v>
      </c>
    </row>
    <row r="429" spans="2:7" hidden="1" outlineLevel="1" x14ac:dyDescent="0.2">
      <c r="B429" s="19" t="s">
        <v>427</v>
      </c>
      <c r="C429" s="3" t="s">
        <v>159</v>
      </c>
      <c r="D429" s="3" t="s">
        <v>54</v>
      </c>
      <c r="E429" s="14">
        <v>44355</v>
      </c>
      <c r="F429" s="19">
        <v>3</v>
      </c>
      <c r="G429" s="3">
        <v>19.5</v>
      </c>
    </row>
    <row r="430" spans="2:7" hidden="1" outlineLevel="1" x14ac:dyDescent="0.2">
      <c r="B430" s="19" t="s">
        <v>427</v>
      </c>
      <c r="C430" s="3" t="s">
        <v>159</v>
      </c>
      <c r="D430" s="3" t="s">
        <v>54</v>
      </c>
      <c r="E430" s="14">
        <v>44356</v>
      </c>
      <c r="F430" s="19">
        <v>6</v>
      </c>
      <c r="G430" s="3">
        <v>39</v>
      </c>
    </row>
    <row r="431" spans="2:7" hidden="1" outlineLevel="1" x14ac:dyDescent="0.2">
      <c r="B431" s="19" t="s">
        <v>427</v>
      </c>
      <c r="C431" s="3" t="s">
        <v>159</v>
      </c>
      <c r="D431" s="3" t="s">
        <v>54</v>
      </c>
      <c r="E431" s="14">
        <v>44356</v>
      </c>
      <c r="F431" s="19">
        <v>3</v>
      </c>
      <c r="G431" s="3">
        <v>19.5</v>
      </c>
    </row>
    <row r="432" spans="2:7" hidden="1" outlineLevel="1" x14ac:dyDescent="0.2">
      <c r="B432" s="19" t="s">
        <v>427</v>
      </c>
      <c r="C432" s="3" t="s">
        <v>159</v>
      </c>
      <c r="D432" s="3" t="s">
        <v>54</v>
      </c>
      <c r="E432" s="14">
        <v>44357</v>
      </c>
      <c r="F432" s="19">
        <v>6</v>
      </c>
      <c r="G432" s="3">
        <v>39</v>
      </c>
    </row>
    <row r="433" spans="2:7" hidden="1" outlineLevel="1" x14ac:dyDescent="0.2">
      <c r="B433" s="19" t="s">
        <v>427</v>
      </c>
      <c r="C433" s="3" t="s">
        <v>159</v>
      </c>
      <c r="D433" s="3" t="s">
        <v>54</v>
      </c>
      <c r="E433" s="14">
        <v>44357</v>
      </c>
      <c r="F433" s="19">
        <v>3</v>
      </c>
      <c r="G433" s="3">
        <v>19.5</v>
      </c>
    </row>
    <row r="434" spans="2:7" hidden="1" outlineLevel="1" x14ac:dyDescent="0.2">
      <c r="B434" s="19" t="s">
        <v>427</v>
      </c>
      <c r="C434" s="3" t="s">
        <v>159</v>
      </c>
      <c r="D434" s="3" t="s">
        <v>54</v>
      </c>
      <c r="E434" s="14">
        <v>44358</v>
      </c>
      <c r="F434" s="19">
        <v>6</v>
      </c>
      <c r="G434" s="3">
        <v>39</v>
      </c>
    </row>
    <row r="435" spans="2:7" hidden="1" outlineLevel="1" x14ac:dyDescent="0.2">
      <c r="B435" s="19" t="s">
        <v>427</v>
      </c>
      <c r="C435" s="3" t="s">
        <v>159</v>
      </c>
      <c r="D435" s="3" t="s">
        <v>54</v>
      </c>
      <c r="E435" s="14">
        <v>44358</v>
      </c>
      <c r="F435" s="19">
        <v>3</v>
      </c>
      <c r="G435" s="3">
        <v>19.5</v>
      </c>
    </row>
    <row r="436" spans="2:7" hidden="1" outlineLevel="1" x14ac:dyDescent="0.2">
      <c r="B436" s="19" t="s">
        <v>427</v>
      </c>
      <c r="C436" s="3" t="s">
        <v>159</v>
      </c>
      <c r="D436" s="3" t="s">
        <v>54</v>
      </c>
      <c r="E436" s="14">
        <v>44359</v>
      </c>
      <c r="F436" s="19">
        <v>6</v>
      </c>
      <c r="G436" s="3">
        <v>39</v>
      </c>
    </row>
    <row r="437" spans="2:7" hidden="1" outlineLevel="1" x14ac:dyDescent="0.2">
      <c r="B437" s="19" t="s">
        <v>427</v>
      </c>
      <c r="C437" s="3" t="s">
        <v>159</v>
      </c>
      <c r="D437" s="3" t="s">
        <v>54</v>
      </c>
      <c r="E437" s="14">
        <v>44361</v>
      </c>
      <c r="F437" s="19">
        <v>6</v>
      </c>
      <c r="G437" s="3">
        <v>39</v>
      </c>
    </row>
    <row r="438" spans="2:7" hidden="1" outlineLevel="1" x14ac:dyDescent="0.2">
      <c r="B438" s="19" t="s">
        <v>427</v>
      </c>
      <c r="C438" s="3" t="s">
        <v>159</v>
      </c>
      <c r="D438" s="3" t="s">
        <v>54</v>
      </c>
      <c r="E438" s="14">
        <v>44361</v>
      </c>
      <c r="F438" s="19">
        <v>3</v>
      </c>
      <c r="G438" s="3">
        <v>19.5</v>
      </c>
    </row>
    <row r="439" spans="2:7" hidden="1" outlineLevel="1" x14ac:dyDescent="0.2">
      <c r="B439" s="19" t="s">
        <v>427</v>
      </c>
      <c r="C439" s="3" t="s">
        <v>159</v>
      </c>
      <c r="D439" s="3" t="s">
        <v>54</v>
      </c>
      <c r="E439" s="14">
        <v>44362</v>
      </c>
      <c r="F439" s="19">
        <v>6</v>
      </c>
      <c r="G439" s="3">
        <v>39</v>
      </c>
    </row>
    <row r="440" spans="2:7" hidden="1" outlineLevel="1" x14ac:dyDescent="0.2">
      <c r="B440" s="19" t="s">
        <v>427</v>
      </c>
      <c r="C440" s="3" t="s">
        <v>159</v>
      </c>
      <c r="D440" s="3" t="s">
        <v>54</v>
      </c>
      <c r="E440" s="14">
        <v>44362</v>
      </c>
      <c r="F440" s="19">
        <v>3</v>
      </c>
      <c r="G440" s="3">
        <v>19.5</v>
      </c>
    </row>
    <row r="441" spans="2:7" hidden="1" outlineLevel="1" x14ac:dyDescent="0.2">
      <c r="B441" s="19" t="s">
        <v>427</v>
      </c>
      <c r="C441" s="3" t="s">
        <v>159</v>
      </c>
      <c r="D441" s="3" t="s">
        <v>54</v>
      </c>
      <c r="E441" s="14">
        <v>44363</v>
      </c>
      <c r="F441" s="19">
        <v>6</v>
      </c>
      <c r="G441" s="3">
        <v>39</v>
      </c>
    </row>
    <row r="442" spans="2:7" hidden="1" outlineLevel="1" x14ac:dyDescent="0.2">
      <c r="B442" s="19" t="s">
        <v>427</v>
      </c>
      <c r="C442" s="3" t="s">
        <v>159</v>
      </c>
      <c r="D442" s="3" t="s">
        <v>54</v>
      </c>
      <c r="E442" s="14">
        <v>44363</v>
      </c>
      <c r="F442" s="19">
        <v>3</v>
      </c>
      <c r="G442" s="3">
        <v>19.5</v>
      </c>
    </row>
    <row r="443" spans="2:7" hidden="1" outlineLevel="1" x14ac:dyDescent="0.2">
      <c r="B443" s="19" t="s">
        <v>427</v>
      </c>
      <c r="C443" s="3" t="s">
        <v>159</v>
      </c>
      <c r="D443" s="3" t="s">
        <v>54</v>
      </c>
      <c r="E443" s="14">
        <v>44364</v>
      </c>
      <c r="F443" s="19">
        <v>6</v>
      </c>
      <c r="G443" s="3">
        <v>39</v>
      </c>
    </row>
    <row r="444" spans="2:7" hidden="1" outlineLevel="1" x14ac:dyDescent="0.2">
      <c r="B444" s="19" t="s">
        <v>427</v>
      </c>
      <c r="C444" s="3" t="s">
        <v>159</v>
      </c>
      <c r="D444" s="3" t="s">
        <v>54</v>
      </c>
      <c r="E444" s="14">
        <v>44364</v>
      </c>
      <c r="F444" s="19">
        <v>3</v>
      </c>
      <c r="G444" s="3">
        <v>19.5</v>
      </c>
    </row>
    <row r="445" spans="2:7" hidden="1" outlineLevel="1" x14ac:dyDescent="0.2">
      <c r="B445" s="19" t="s">
        <v>427</v>
      </c>
      <c r="C445" s="3" t="s">
        <v>159</v>
      </c>
      <c r="D445" s="3" t="s">
        <v>54</v>
      </c>
      <c r="E445" s="14">
        <v>44365</v>
      </c>
      <c r="F445" s="19">
        <v>6</v>
      </c>
      <c r="G445" s="3">
        <v>39</v>
      </c>
    </row>
    <row r="446" spans="2:7" hidden="1" outlineLevel="1" x14ac:dyDescent="0.2">
      <c r="B446" s="19" t="s">
        <v>427</v>
      </c>
      <c r="C446" s="3" t="s">
        <v>159</v>
      </c>
      <c r="D446" s="3" t="s">
        <v>54</v>
      </c>
      <c r="E446" s="14">
        <v>44365</v>
      </c>
      <c r="F446" s="19">
        <v>3</v>
      </c>
      <c r="G446" s="3">
        <v>19.5</v>
      </c>
    </row>
    <row r="447" spans="2:7" hidden="1" outlineLevel="1" x14ac:dyDescent="0.2">
      <c r="B447" s="19" t="s">
        <v>427</v>
      </c>
      <c r="C447" s="3" t="s">
        <v>159</v>
      </c>
      <c r="D447" s="3" t="s">
        <v>54</v>
      </c>
      <c r="E447" s="14">
        <v>44368</v>
      </c>
      <c r="F447" s="19">
        <v>6</v>
      </c>
      <c r="G447" s="3">
        <v>39</v>
      </c>
    </row>
    <row r="448" spans="2:7" hidden="1" outlineLevel="1" x14ac:dyDescent="0.2">
      <c r="B448" s="19" t="s">
        <v>427</v>
      </c>
      <c r="C448" s="3" t="s">
        <v>159</v>
      </c>
      <c r="D448" s="3" t="s">
        <v>54</v>
      </c>
      <c r="E448" s="14">
        <v>44368</v>
      </c>
      <c r="F448" s="19">
        <v>3</v>
      </c>
      <c r="G448" s="3">
        <v>19.5</v>
      </c>
    </row>
    <row r="449" spans="2:7" hidden="1" outlineLevel="1" x14ac:dyDescent="0.2">
      <c r="B449" s="19" t="s">
        <v>427</v>
      </c>
      <c r="C449" s="3" t="s">
        <v>159</v>
      </c>
      <c r="D449" s="3" t="s">
        <v>54</v>
      </c>
      <c r="E449" s="14">
        <v>44369</v>
      </c>
      <c r="F449" s="19">
        <v>6</v>
      </c>
      <c r="G449" s="3">
        <v>39</v>
      </c>
    </row>
    <row r="450" spans="2:7" hidden="1" outlineLevel="1" x14ac:dyDescent="0.2">
      <c r="B450" s="19" t="s">
        <v>427</v>
      </c>
      <c r="C450" s="3" t="s">
        <v>159</v>
      </c>
      <c r="D450" s="3" t="s">
        <v>54</v>
      </c>
      <c r="E450" s="14">
        <v>44369</v>
      </c>
      <c r="F450" s="19">
        <v>3</v>
      </c>
      <c r="G450" s="3">
        <v>19.5</v>
      </c>
    </row>
    <row r="451" spans="2:7" hidden="1" outlineLevel="1" x14ac:dyDescent="0.2">
      <c r="B451" s="19" t="s">
        <v>427</v>
      </c>
      <c r="C451" s="3" t="s">
        <v>159</v>
      </c>
      <c r="D451" s="3" t="s">
        <v>54</v>
      </c>
      <c r="E451" s="14">
        <v>44370</v>
      </c>
      <c r="F451" s="19">
        <v>6</v>
      </c>
      <c r="G451" s="3">
        <v>39</v>
      </c>
    </row>
    <row r="452" spans="2:7" hidden="1" outlineLevel="1" x14ac:dyDescent="0.2">
      <c r="B452" s="19" t="s">
        <v>427</v>
      </c>
      <c r="C452" s="3" t="s">
        <v>159</v>
      </c>
      <c r="D452" s="3" t="s">
        <v>54</v>
      </c>
      <c r="E452" s="14">
        <v>44370</v>
      </c>
      <c r="F452" s="19">
        <v>3</v>
      </c>
      <c r="G452" s="3">
        <v>19.5</v>
      </c>
    </row>
    <row r="453" spans="2:7" hidden="1" outlineLevel="1" x14ac:dyDescent="0.2">
      <c r="B453" s="19" t="s">
        <v>427</v>
      </c>
      <c r="C453" s="3" t="s">
        <v>159</v>
      </c>
      <c r="D453" s="3" t="s">
        <v>54</v>
      </c>
      <c r="E453" s="14">
        <v>44371</v>
      </c>
      <c r="F453" s="19">
        <v>6</v>
      </c>
      <c r="G453" s="3">
        <v>39</v>
      </c>
    </row>
    <row r="454" spans="2:7" hidden="1" outlineLevel="1" x14ac:dyDescent="0.2">
      <c r="B454" s="19" t="s">
        <v>427</v>
      </c>
      <c r="C454" s="3" t="s">
        <v>159</v>
      </c>
      <c r="D454" s="3" t="s">
        <v>54</v>
      </c>
      <c r="E454" s="14">
        <v>44371</v>
      </c>
      <c r="F454" s="19">
        <v>3</v>
      </c>
      <c r="G454" s="3">
        <v>19.5</v>
      </c>
    </row>
    <row r="455" spans="2:7" hidden="1" outlineLevel="1" x14ac:dyDescent="0.2">
      <c r="B455" s="19" t="s">
        <v>427</v>
      </c>
      <c r="C455" s="3" t="s">
        <v>159</v>
      </c>
      <c r="D455" s="3" t="s">
        <v>54</v>
      </c>
      <c r="E455" s="14">
        <v>44372</v>
      </c>
      <c r="F455" s="19">
        <v>6</v>
      </c>
      <c r="G455" s="3">
        <v>39</v>
      </c>
    </row>
    <row r="456" spans="2:7" hidden="1" outlineLevel="1" x14ac:dyDescent="0.2">
      <c r="B456" s="19" t="s">
        <v>427</v>
      </c>
      <c r="C456" s="3" t="s">
        <v>159</v>
      </c>
      <c r="D456" s="3" t="s">
        <v>54</v>
      </c>
      <c r="E456" s="14">
        <v>44372</v>
      </c>
      <c r="F456" s="19">
        <v>3</v>
      </c>
      <c r="G456" s="3">
        <v>19.5</v>
      </c>
    </row>
    <row r="457" spans="2:7" hidden="1" outlineLevel="1" x14ac:dyDescent="0.2">
      <c r="B457" s="19" t="s">
        <v>427</v>
      </c>
      <c r="C457" s="3" t="s">
        <v>159</v>
      </c>
      <c r="D457" s="3" t="s">
        <v>54</v>
      </c>
      <c r="E457" s="14">
        <v>44373</v>
      </c>
      <c r="F457" s="19">
        <v>5</v>
      </c>
      <c r="G457" s="3">
        <v>32.5</v>
      </c>
    </row>
    <row r="458" spans="2:7" hidden="1" outlineLevel="1" x14ac:dyDescent="0.2">
      <c r="B458" s="19" t="s">
        <v>427</v>
      </c>
      <c r="C458" s="3" t="s">
        <v>159</v>
      </c>
      <c r="D458" s="3" t="s">
        <v>54</v>
      </c>
      <c r="E458" s="14">
        <v>44375</v>
      </c>
      <c r="F458" s="19">
        <v>6</v>
      </c>
      <c r="G458" s="3">
        <v>39</v>
      </c>
    </row>
    <row r="459" spans="2:7" hidden="1" outlineLevel="1" x14ac:dyDescent="0.2">
      <c r="B459" s="19" t="s">
        <v>427</v>
      </c>
      <c r="C459" s="3" t="s">
        <v>159</v>
      </c>
      <c r="D459" s="3" t="s">
        <v>54</v>
      </c>
      <c r="E459" s="14">
        <v>44375</v>
      </c>
      <c r="F459" s="19">
        <v>3</v>
      </c>
      <c r="G459" s="3">
        <v>19.5</v>
      </c>
    </row>
    <row r="460" spans="2:7" hidden="1" outlineLevel="1" x14ac:dyDescent="0.2">
      <c r="B460" s="19" t="s">
        <v>427</v>
      </c>
      <c r="C460" s="3" t="s">
        <v>159</v>
      </c>
      <c r="D460" s="3" t="s">
        <v>54</v>
      </c>
      <c r="E460" s="14">
        <v>44376</v>
      </c>
      <c r="F460" s="19">
        <v>6</v>
      </c>
      <c r="G460" s="3">
        <v>39</v>
      </c>
    </row>
    <row r="461" spans="2:7" hidden="1" outlineLevel="1" x14ac:dyDescent="0.2">
      <c r="B461" s="19" t="s">
        <v>427</v>
      </c>
      <c r="C461" s="3" t="s">
        <v>159</v>
      </c>
      <c r="D461" s="3" t="s">
        <v>54</v>
      </c>
      <c r="E461" s="14">
        <v>44376</v>
      </c>
      <c r="F461" s="19">
        <v>3</v>
      </c>
      <c r="G461" s="3">
        <v>19.5</v>
      </c>
    </row>
    <row r="462" spans="2:7" hidden="1" outlineLevel="1" x14ac:dyDescent="0.2">
      <c r="B462" s="19" t="s">
        <v>427</v>
      </c>
      <c r="C462" s="3" t="s">
        <v>159</v>
      </c>
      <c r="D462" s="3" t="s">
        <v>54</v>
      </c>
      <c r="E462" s="14">
        <v>44377</v>
      </c>
      <c r="F462" s="19">
        <v>6</v>
      </c>
      <c r="G462" s="3">
        <v>39</v>
      </c>
    </row>
    <row r="463" spans="2:7" hidden="1" outlineLevel="1" x14ac:dyDescent="0.2">
      <c r="B463" s="19" t="s">
        <v>427</v>
      </c>
      <c r="C463" s="3" t="s">
        <v>159</v>
      </c>
      <c r="D463" s="3" t="s">
        <v>54</v>
      </c>
      <c r="E463" s="14">
        <v>44377</v>
      </c>
      <c r="F463" s="19">
        <v>3</v>
      </c>
      <c r="G463" s="3">
        <v>19.5</v>
      </c>
    </row>
    <row r="464" spans="2:7" hidden="1" outlineLevel="1" x14ac:dyDescent="0.2">
      <c r="B464" s="19" t="s">
        <v>427</v>
      </c>
      <c r="C464" s="3" t="s">
        <v>164</v>
      </c>
      <c r="D464" s="3" t="s">
        <v>31</v>
      </c>
      <c r="E464" s="14">
        <v>44201</v>
      </c>
      <c r="F464" s="19">
        <v>6</v>
      </c>
      <c r="G464" s="3">
        <v>45</v>
      </c>
    </row>
    <row r="465" spans="2:7" hidden="1" outlineLevel="1" x14ac:dyDescent="0.2">
      <c r="B465" s="19" t="s">
        <v>427</v>
      </c>
      <c r="C465" s="3" t="s">
        <v>164</v>
      </c>
      <c r="D465" s="3" t="s">
        <v>31</v>
      </c>
      <c r="E465" s="14">
        <v>44201</v>
      </c>
      <c r="F465" s="19">
        <v>3</v>
      </c>
      <c r="G465" s="3">
        <v>22.5</v>
      </c>
    </row>
    <row r="466" spans="2:7" hidden="1" outlineLevel="1" x14ac:dyDescent="0.2">
      <c r="B466" s="19" t="s">
        <v>427</v>
      </c>
      <c r="C466" s="3" t="s">
        <v>164</v>
      </c>
      <c r="D466" s="3" t="s">
        <v>31</v>
      </c>
      <c r="E466" s="14">
        <v>44203</v>
      </c>
      <c r="F466" s="19">
        <v>6</v>
      </c>
      <c r="G466" s="3">
        <v>45</v>
      </c>
    </row>
    <row r="467" spans="2:7" hidden="1" outlineLevel="1" x14ac:dyDescent="0.2">
      <c r="B467" s="19" t="s">
        <v>427</v>
      </c>
      <c r="C467" s="3" t="s">
        <v>164</v>
      </c>
      <c r="D467" s="3" t="s">
        <v>31</v>
      </c>
      <c r="E467" s="14">
        <v>44203</v>
      </c>
      <c r="F467" s="19">
        <v>3</v>
      </c>
      <c r="G467" s="3">
        <v>22.5</v>
      </c>
    </row>
    <row r="468" spans="2:7" hidden="1" outlineLevel="1" x14ac:dyDescent="0.2">
      <c r="B468" s="19" t="s">
        <v>427</v>
      </c>
      <c r="C468" s="3" t="s">
        <v>164</v>
      </c>
      <c r="D468" s="3" t="s">
        <v>31</v>
      </c>
      <c r="E468" s="14">
        <v>44204</v>
      </c>
      <c r="F468" s="19">
        <v>6</v>
      </c>
      <c r="G468" s="3">
        <v>45</v>
      </c>
    </row>
    <row r="469" spans="2:7" hidden="1" outlineLevel="1" x14ac:dyDescent="0.2">
      <c r="B469" s="19" t="s">
        <v>427</v>
      </c>
      <c r="C469" s="3" t="s">
        <v>164</v>
      </c>
      <c r="D469" s="3" t="s">
        <v>31</v>
      </c>
      <c r="E469" s="14">
        <v>44204</v>
      </c>
      <c r="F469" s="19">
        <v>3</v>
      </c>
      <c r="G469" s="3">
        <v>22.5</v>
      </c>
    </row>
    <row r="470" spans="2:7" hidden="1" outlineLevel="1" x14ac:dyDescent="0.2">
      <c r="B470" s="19" t="s">
        <v>427</v>
      </c>
      <c r="C470" s="3" t="s">
        <v>164</v>
      </c>
      <c r="D470" s="3" t="s">
        <v>31</v>
      </c>
      <c r="E470" s="14">
        <v>44209</v>
      </c>
      <c r="F470" s="19">
        <v>6</v>
      </c>
      <c r="G470" s="3">
        <v>45</v>
      </c>
    </row>
    <row r="471" spans="2:7" hidden="1" outlineLevel="1" x14ac:dyDescent="0.2">
      <c r="B471" s="19" t="s">
        <v>427</v>
      </c>
      <c r="C471" s="3" t="s">
        <v>164</v>
      </c>
      <c r="D471" s="3" t="s">
        <v>31</v>
      </c>
      <c r="E471" s="14">
        <v>44209</v>
      </c>
      <c r="F471" s="19">
        <v>3</v>
      </c>
      <c r="G471" s="3">
        <v>22.5</v>
      </c>
    </row>
    <row r="472" spans="2:7" hidden="1" outlineLevel="1" x14ac:dyDescent="0.2">
      <c r="B472" s="19" t="s">
        <v>427</v>
      </c>
      <c r="C472" s="3" t="s">
        <v>164</v>
      </c>
      <c r="D472" s="3" t="s">
        <v>31</v>
      </c>
      <c r="E472" s="14">
        <v>44210</v>
      </c>
      <c r="F472" s="19">
        <v>6</v>
      </c>
      <c r="G472" s="3">
        <v>45</v>
      </c>
    </row>
    <row r="473" spans="2:7" hidden="1" outlineLevel="1" x14ac:dyDescent="0.2">
      <c r="B473" s="19" t="s">
        <v>427</v>
      </c>
      <c r="C473" s="3" t="s">
        <v>164</v>
      </c>
      <c r="D473" s="3" t="s">
        <v>31</v>
      </c>
      <c r="E473" s="14">
        <v>44210</v>
      </c>
      <c r="F473" s="19">
        <v>3</v>
      </c>
      <c r="G473" s="3">
        <v>22.5</v>
      </c>
    </row>
    <row r="474" spans="2:7" hidden="1" outlineLevel="1" x14ac:dyDescent="0.2">
      <c r="B474" s="19" t="s">
        <v>427</v>
      </c>
      <c r="C474" s="3" t="s">
        <v>164</v>
      </c>
      <c r="D474" s="3" t="s">
        <v>31</v>
      </c>
      <c r="E474" s="14">
        <v>44211</v>
      </c>
      <c r="F474" s="19">
        <v>6</v>
      </c>
      <c r="G474" s="3">
        <v>45</v>
      </c>
    </row>
    <row r="475" spans="2:7" hidden="1" outlineLevel="1" x14ac:dyDescent="0.2">
      <c r="B475" s="19" t="s">
        <v>427</v>
      </c>
      <c r="C475" s="3" t="s">
        <v>164</v>
      </c>
      <c r="D475" s="3" t="s">
        <v>31</v>
      </c>
      <c r="E475" s="14">
        <v>44211</v>
      </c>
      <c r="F475" s="19">
        <v>3</v>
      </c>
      <c r="G475" s="3">
        <v>22.5</v>
      </c>
    </row>
    <row r="476" spans="2:7" hidden="1" outlineLevel="1" x14ac:dyDescent="0.2">
      <c r="B476" s="19" t="s">
        <v>427</v>
      </c>
      <c r="C476" s="3" t="s">
        <v>164</v>
      </c>
      <c r="D476" s="3" t="s">
        <v>31</v>
      </c>
      <c r="E476" s="14">
        <v>44214</v>
      </c>
      <c r="F476" s="19">
        <v>6</v>
      </c>
      <c r="G476" s="3">
        <v>45</v>
      </c>
    </row>
    <row r="477" spans="2:7" hidden="1" outlineLevel="1" x14ac:dyDescent="0.2">
      <c r="B477" s="19" t="s">
        <v>427</v>
      </c>
      <c r="C477" s="3" t="s">
        <v>164</v>
      </c>
      <c r="D477" s="3" t="s">
        <v>31</v>
      </c>
      <c r="E477" s="14">
        <v>44214</v>
      </c>
      <c r="F477" s="19">
        <v>3</v>
      </c>
      <c r="G477" s="3">
        <v>22.5</v>
      </c>
    </row>
    <row r="478" spans="2:7" hidden="1" outlineLevel="1" x14ac:dyDescent="0.2">
      <c r="B478" s="19" t="s">
        <v>427</v>
      </c>
      <c r="C478" s="3" t="s">
        <v>164</v>
      </c>
      <c r="D478" s="3" t="s">
        <v>31</v>
      </c>
      <c r="E478" s="14">
        <v>44215</v>
      </c>
      <c r="F478" s="19">
        <v>6</v>
      </c>
      <c r="G478" s="3">
        <v>45</v>
      </c>
    </row>
    <row r="479" spans="2:7" hidden="1" outlineLevel="1" x14ac:dyDescent="0.2">
      <c r="B479" s="19" t="s">
        <v>427</v>
      </c>
      <c r="C479" s="3" t="s">
        <v>164</v>
      </c>
      <c r="D479" s="3" t="s">
        <v>31</v>
      </c>
      <c r="E479" s="14">
        <v>44215</v>
      </c>
      <c r="F479" s="19">
        <v>3</v>
      </c>
      <c r="G479" s="3">
        <v>22.5</v>
      </c>
    </row>
    <row r="480" spans="2:7" hidden="1" outlineLevel="1" x14ac:dyDescent="0.2">
      <c r="B480" s="19" t="s">
        <v>427</v>
      </c>
      <c r="C480" s="3" t="s">
        <v>164</v>
      </c>
      <c r="D480" s="3" t="s">
        <v>31</v>
      </c>
      <c r="E480" s="14">
        <v>44216</v>
      </c>
      <c r="F480" s="19">
        <v>6</v>
      </c>
      <c r="G480" s="3">
        <v>45</v>
      </c>
    </row>
    <row r="481" spans="2:7" hidden="1" outlineLevel="1" x14ac:dyDescent="0.2">
      <c r="B481" s="19" t="s">
        <v>427</v>
      </c>
      <c r="C481" s="3" t="s">
        <v>164</v>
      </c>
      <c r="D481" s="3" t="s">
        <v>31</v>
      </c>
      <c r="E481" s="14">
        <v>44216</v>
      </c>
      <c r="F481" s="19">
        <v>3</v>
      </c>
      <c r="G481" s="3">
        <v>22.5</v>
      </c>
    </row>
    <row r="482" spans="2:7" hidden="1" outlineLevel="1" x14ac:dyDescent="0.2">
      <c r="B482" s="19" t="s">
        <v>427</v>
      </c>
      <c r="C482" s="3" t="s">
        <v>164</v>
      </c>
      <c r="D482" s="3" t="s">
        <v>31</v>
      </c>
      <c r="E482" s="14">
        <v>44217</v>
      </c>
      <c r="F482" s="19">
        <v>6</v>
      </c>
      <c r="G482" s="3">
        <v>45</v>
      </c>
    </row>
    <row r="483" spans="2:7" hidden="1" outlineLevel="1" x14ac:dyDescent="0.2">
      <c r="B483" s="19" t="s">
        <v>427</v>
      </c>
      <c r="C483" s="3" t="s">
        <v>164</v>
      </c>
      <c r="D483" s="3" t="s">
        <v>31</v>
      </c>
      <c r="E483" s="14">
        <v>44217</v>
      </c>
      <c r="F483" s="19">
        <v>3</v>
      </c>
      <c r="G483" s="3">
        <v>22.5</v>
      </c>
    </row>
    <row r="484" spans="2:7" hidden="1" outlineLevel="1" x14ac:dyDescent="0.2">
      <c r="B484" s="19" t="s">
        <v>427</v>
      </c>
      <c r="C484" s="3" t="s">
        <v>164</v>
      </c>
      <c r="D484" s="3" t="s">
        <v>31</v>
      </c>
      <c r="E484" s="14">
        <v>44218</v>
      </c>
      <c r="F484" s="19">
        <v>6</v>
      </c>
      <c r="G484" s="3">
        <v>45</v>
      </c>
    </row>
    <row r="485" spans="2:7" hidden="1" outlineLevel="1" x14ac:dyDescent="0.2">
      <c r="B485" s="19" t="s">
        <v>427</v>
      </c>
      <c r="C485" s="3" t="s">
        <v>164</v>
      </c>
      <c r="D485" s="3" t="s">
        <v>31</v>
      </c>
      <c r="E485" s="14">
        <v>44218</v>
      </c>
      <c r="F485" s="19">
        <v>3</v>
      </c>
      <c r="G485" s="3">
        <v>22.5</v>
      </c>
    </row>
    <row r="486" spans="2:7" hidden="1" outlineLevel="1" x14ac:dyDescent="0.2">
      <c r="B486" s="19" t="s">
        <v>427</v>
      </c>
      <c r="C486" s="3" t="s">
        <v>164</v>
      </c>
      <c r="D486" s="3" t="s">
        <v>31</v>
      </c>
      <c r="E486" s="14">
        <v>44221</v>
      </c>
      <c r="F486" s="19">
        <v>6</v>
      </c>
      <c r="G486" s="3">
        <v>45</v>
      </c>
    </row>
    <row r="487" spans="2:7" hidden="1" outlineLevel="1" x14ac:dyDescent="0.2">
      <c r="B487" s="19" t="s">
        <v>427</v>
      </c>
      <c r="C487" s="3" t="s">
        <v>164</v>
      </c>
      <c r="D487" s="3" t="s">
        <v>31</v>
      </c>
      <c r="E487" s="14">
        <v>44221</v>
      </c>
      <c r="F487" s="19">
        <v>3</v>
      </c>
      <c r="G487" s="3">
        <v>22.5</v>
      </c>
    </row>
    <row r="488" spans="2:7" hidden="1" outlineLevel="1" x14ac:dyDescent="0.2">
      <c r="B488" s="19" t="s">
        <v>427</v>
      </c>
      <c r="C488" s="3" t="s">
        <v>164</v>
      </c>
      <c r="D488" s="3" t="s">
        <v>31</v>
      </c>
      <c r="E488" s="14">
        <v>44222</v>
      </c>
      <c r="F488" s="19">
        <v>6</v>
      </c>
      <c r="G488" s="3">
        <v>45</v>
      </c>
    </row>
    <row r="489" spans="2:7" hidden="1" outlineLevel="1" x14ac:dyDescent="0.2">
      <c r="B489" s="19" t="s">
        <v>427</v>
      </c>
      <c r="C489" s="3" t="s">
        <v>164</v>
      </c>
      <c r="D489" s="3" t="s">
        <v>31</v>
      </c>
      <c r="E489" s="14">
        <v>44222</v>
      </c>
      <c r="F489" s="19">
        <v>3</v>
      </c>
      <c r="G489" s="3">
        <v>22.5</v>
      </c>
    </row>
    <row r="490" spans="2:7" hidden="1" outlineLevel="1" x14ac:dyDescent="0.2">
      <c r="B490" s="19" t="s">
        <v>427</v>
      </c>
      <c r="C490" s="3" t="s">
        <v>164</v>
      </c>
      <c r="D490" s="3" t="s">
        <v>31</v>
      </c>
      <c r="E490" s="14">
        <v>44223</v>
      </c>
      <c r="F490" s="19">
        <v>6</v>
      </c>
      <c r="G490" s="3">
        <v>45</v>
      </c>
    </row>
    <row r="491" spans="2:7" hidden="1" outlineLevel="1" x14ac:dyDescent="0.2">
      <c r="B491" s="19" t="s">
        <v>427</v>
      </c>
      <c r="C491" s="3" t="s">
        <v>164</v>
      </c>
      <c r="D491" s="3" t="s">
        <v>31</v>
      </c>
      <c r="E491" s="14">
        <v>44223</v>
      </c>
      <c r="F491" s="19">
        <v>3</v>
      </c>
      <c r="G491" s="3">
        <v>22.5</v>
      </c>
    </row>
    <row r="492" spans="2:7" hidden="1" outlineLevel="1" x14ac:dyDescent="0.2">
      <c r="B492" s="19" t="s">
        <v>427</v>
      </c>
      <c r="C492" s="3" t="s">
        <v>164</v>
      </c>
      <c r="D492" s="3" t="s">
        <v>31</v>
      </c>
      <c r="E492" s="14">
        <v>44224</v>
      </c>
      <c r="F492" s="19">
        <v>6</v>
      </c>
      <c r="G492" s="3">
        <v>45</v>
      </c>
    </row>
    <row r="493" spans="2:7" hidden="1" outlineLevel="1" x14ac:dyDescent="0.2">
      <c r="B493" s="19" t="s">
        <v>427</v>
      </c>
      <c r="C493" s="3" t="s">
        <v>164</v>
      </c>
      <c r="D493" s="3" t="s">
        <v>31</v>
      </c>
      <c r="E493" s="14">
        <v>44224</v>
      </c>
      <c r="F493" s="19">
        <v>3</v>
      </c>
      <c r="G493" s="3">
        <v>22.5</v>
      </c>
    </row>
    <row r="494" spans="2:7" hidden="1" outlineLevel="1" x14ac:dyDescent="0.2">
      <c r="B494" s="19" t="s">
        <v>427</v>
      </c>
      <c r="C494" s="3" t="s">
        <v>164</v>
      </c>
      <c r="D494" s="3" t="s">
        <v>31</v>
      </c>
      <c r="E494" s="14">
        <v>44225</v>
      </c>
      <c r="F494" s="19">
        <v>6</v>
      </c>
      <c r="G494" s="3">
        <v>45</v>
      </c>
    </row>
    <row r="495" spans="2:7" hidden="1" outlineLevel="1" x14ac:dyDescent="0.2">
      <c r="B495" s="19" t="s">
        <v>427</v>
      </c>
      <c r="C495" s="3" t="s">
        <v>164</v>
      </c>
      <c r="D495" s="3" t="s">
        <v>31</v>
      </c>
      <c r="E495" s="14">
        <v>44225</v>
      </c>
      <c r="F495" s="19">
        <v>3</v>
      </c>
      <c r="G495" s="3">
        <v>22.5</v>
      </c>
    </row>
    <row r="496" spans="2:7" hidden="1" outlineLevel="1" x14ac:dyDescent="0.2">
      <c r="B496" s="19" t="s">
        <v>427</v>
      </c>
      <c r="C496" s="3" t="s">
        <v>164</v>
      </c>
      <c r="D496" s="3" t="s">
        <v>31</v>
      </c>
      <c r="E496" s="14">
        <v>44228</v>
      </c>
      <c r="F496" s="19">
        <v>6</v>
      </c>
      <c r="G496" s="3">
        <v>45</v>
      </c>
    </row>
    <row r="497" spans="2:7" hidden="1" outlineLevel="1" x14ac:dyDescent="0.2">
      <c r="B497" s="19" t="s">
        <v>427</v>
      </c>
      <c r="C497" s="3" t="s">
        <v>164</v>
      </c>
      <c r="D497" s="3" t="s">
        <v>31</v>
      </c>
      <c r="E497" s="14">
        <v>44228</v>
      </c>
      <c r="F497" s="19">
        <v>3</v>
      </c>
      <c r="G497" s="3">
        <v>22.5</v>
      </c>
    </row>
    <row r="498" spans="2:7" hidden="1" outlineLevel="1" x14ac:dyDescent="0.2">
      <c r="B498" s="19" t="s">
        <v>427</v>
      </c>
      <c r="C498" s="3" t="s">
        <v>164</v>
      </c>
      <c r="D498" s="3" t="s">
        <v>31</v>
      </c>
      <c r="E498" s="14">
        <v>44229</v>
      </c>
      <c r="F498" s="19">
        <v>6</v>
      </c>
      <c r="G498" s="3">
        <v>45</v>
      </c>
    </row>
    <row r="499" spans="2:7" hidden="1" outlineLevel="1" x14ac:dyDescent="0.2">
      <c r="B499" s="19" t="s">
        <v>427</v>
      </c>
      <c r="C499" s="3" t="s">
        <v>164</v>
      </c>
      <c r="D499" s="3" t="s">
        <v>31</v>
      </c>
      <c r="E499" s="14">
        <v>44229</v>
      </c>
      <c r="F499" s="19">
        <v>3</v>
      </c>
      <c r="G499" s="3">
        <v>22.5</v>
      </c>
    </row>
    <row r="500" spans="2:7" hidden="1" outlineLevel="1" x14ac:dyDescent="0.2">
      <c r="B500" s="19" t="s">
        <v>427</v>
      </c>
      <c r="C500" s="3" t="s">
        <v>164</v>
      </c>
      <c r="D500" s="3" t="s">
        <v>31</v>
      </c>
      <c r="E500" s="14">
        <v>44230</v>
      </c>
      <c r="F500" s="19">
        <v>6</v>
      </c>
      <c r="G500" s="3">
        <v>45</v>
      </c>
    </row>
    <row r="501" spans="2:7" hidden="1" outlineLevel="1" x14ac:dyDescent="0.2">
      <c r="B501" s="19" t="s">
        <v>427</v>
      </c>
      <c r="C501" s="3" t="s">
        <v>164</v>
      </c>
      <c r="D501" s="3" t="s">
        <v>31</v>
      </c>
      <c r="E501" s="14">
        <v>44230</v>
      </c>
      <c r="F501" s="19">
        <v>3</v>
      </c>
      <c r="G501" s="3">
        <v>22.5</v>
      </c>
    </row>
    <row r="502" spans="2:7" hidden="1" outlineLevel="1" x14ac:dyDescent="0.2">
      <c r="B502" s="19" t="s">
        <v>427</v>
      </c>
      <c r="C502" s="3" t="s">
        <v>164</v>
      </c>
      <c r="D502" s="3" t="s">
        <v>31</v>
      </c>
      <c r="E502" s="14">
        <v>44231</v>
      </c>
      <c r="F502" s="19">
        <v>6</v>
      </c>
      <c r="G502" s="3">
        <v>45</v>
      </c>
    </row>
    <row r="503" spans="2:7" hidden="1" outlineLevel="1" x14ac:dyDescent="0.2">
      <c r="B503" s="19" t="s">
        <v>427</v>
      </c>
      <c r="C503" s="3" t="s">
        <v>164</v>
      </c>
      <c r="D503" s="3" t="s">
        <v>31</v>
      </c>
      <c r="E503" s="14">
        <v>44231</v>
      </c>
      <c r="F503" s="19">
        <v>3</v>
      </c>
      <c r="G503" s="3">
        <v>22.5</v>
      </c>
    </row>
    <row r="504" spans="2:7" hidden="1" outlineLevel="1" x14ac:dyDescent="0.2">
      <c r="B504" s="19" t="s">
        <v>427</v>
      </c>
      <c r="C504" s="3" t="s">
        <v>164</v>
      </c>
      <c r="D504" s="3" t="s">
        <v>31</v>
      </c>
      <c r="E504" s="14">
        <v>44232</v>
      </c>
      <c r="F504" s="19">
        <v>6</v>
      </c>
      <c r="G504" s="3">
        <v>45</v>
      </c>
    </row>
    <row r="505" spans="2:7" hidden="1" outlineLevel="1" x14ac:dyDescent="0.2">
      <c r="B505" s="19" t="s">
        <v>427</v>
      </c>
      <c r="C505" s="3" t="s">
        <v>164</v>
      </c>
      <c r="D505" s="3" t="s">
        <v>31</v>
      </c>
      <c r="E505" s="14">
        <v>44232</v>
      </c>
      <c r="F505" s="19">
        <v>3</v>
      </c>
      <c r="G505" s="3">
        <v>22.5</v>
      </c>
    </row>
    <row r="506" spans="2:7" hidden="1" outlineLevel="1" x14ac:dyDescent="0.2">
      <c r="B506" s="19" t="s">
        <v>427</v>
      </c>
      <c r="C506" s="3" t="s">
        <v>164</v>
      </c>
      <c r="D506" s="3" t="s">
        <v>31</v>
      </c>
      <c r="E506" s="14">
        <v>44235</v>
      </c>
      <c r="F506" s="19">
        <v>6</v>
      </c>
      <c r="G506" s="3">
        <v>45</v>
      </c>
    </row>
    <row r="507" spans="2:7" hidden="1" outlineLevel="1" x14ac:dyDescent="0.2">
      <c r="B507" s="19" t="s">
        <v>427</v>
      </c>
      <c r="C507" s="3" t="s">
        <v>164</v>
      </c>
      <c r="D507" s="3" t="s">
        <v>31</v>
      </c>
      <c r="E507" s="14">
        <v>44235</v>
      </c>
      <c r="F507" s="19">
        <v>3</v>
      </c>
      <c r="G507" s="3">
        <v>22.5</v>
      </c>
    </row>
    <row r="508" spans="2:7" hidden="1" outlineLevel="1" x14ac:dyDescent="0.2">
      <c r="B508" s="19" t="s">
        <v>427</v>
      </c>
      <c r="C508" s="3" t="s">
        <v>164</v>
      </c>
      <c r="D508" s="3" t="s">
        <v>31</v>
      </c>
      <c r="E508" s="14">
        <v>44236</v>
      </c>
      <c r="F508" s="19">
        <v>6</v>
      </c>
      <c r="G508" s="3">
        <v>45</v>
      </c>
    </row>
    <row r="509" spans="2:7" hidden="1" outlineLevel="1" x14ac:dyDescent="0.2">
      <c r="B509" s="19" t="s">
        <v>427</v>
      </c>
      <c r="C509" s="3" t="s">
        <v>164</v>
      </c>
      <c r="D509" s="3" t="s">
        <v>31</v>
      </c>
      <c r="E509" s="14">
        <v>44236</v>
      </c>
      <c r="F509" s="19">
        <v>3</v>
      </c>
      <c r="G509" s="3">
        <v>22.5</v>
      </c>
    </row>
    <row r="510" spans="2:7" hidden="1" outlineLevel="1" x14ac:dyDescent="0.2">
      <c r="B510" s="19" t="s">
        <v>427</v>
      </c>
      <c r="C510" s="3" t="s">
        <v>164</v>
      </c>
      <c r="D510" s="3" t="s">
        <v>31</v>
      </c>
      <c r="E510" s="14">
        <v>44237</v>
      </c>
      <c r="F510" s="19">
        <v>6</v>
      </c>
      <c r="G510" s="3">
        <v>45</v>
      </c>
    </row>
    <row r="511" spans="2:7" hidden="1" outlineLevel="1" x14ac:dyDescent="0.2">
      <c r="B511" s="19" t="s">
        <v>427</v>
      </c>
      <c r="C511" s="3" t="s">
        <v>164</v>
      </c>
      <c r="D511" s="3" t="s">
        <v>31</v>
      </c>
      <c r="E511" s="14">
        <v>44237</v>
      </c>
      <c r="F511" s="19">
        <v>3</v>
      </c>
      <c r="G511" s="3">
        <v>22.5</v>
      </c>
    </row>
    <row r="512" spans="2:7" hidden="1" outlineLevel="1" x14ac:dyDescent="0.2">
      <c r="B512" s="19" t="s">
        <v>427</v>
      </c>
      <c r="C512" s="3" t="s">
        <v>164</v>
      </c>
      <c r="D512" s="3" t="s">
        <v>31</v>
      </c>
      <c r="E512" s="14">
        <v>44238</v>
      </c>
      <c r="F512" s="19">
        <v>6</v>
      </c>
      <c r="G512" s="3">
        <v>45</v>
      </c>
    </row>
    <row r="513" spans="2:7" hidden="1" outlineLevel="1" x14ac:dyDescent="0.2">
      <c r="B513" s="19" t="s">
        <v>427</v>
      </c>
      <c r="C513" s="3" t="s">
        <v>164</v>
      </c>
      <c r="D513" s="3" t="s">
        <v>31</v>
      </c>
      <c r="E513" s="14">
        <v>44238</v>
      </c>
      <c r="F513" s="19">
        <v>3</v>
      </c>
      <c r="G513" s="3">
        <v>22.5</v>
      </c>
    </row>
    <row r="514" spans="2:7" hidden="1" outlineLevel="1" x14ac:dyDescent="0.2">
      <c r="B514" s="19" t="s">
        <v>427</v>
      </c>
      <c r="C514" s="3" t="s">
        <v>164</v>
      </c>
      <c r="D514" s="3" t="s">
        <v>31</v>
      </c>
      <c r="E514" s="14">
        <v>44239</v>
      </c>
      <c r="F514" s="19">
        <v>6</v>
      </c>
      <c r="G514" s="3">
        <v>45</v>
      </c>
    </row>
    <row r="515" spans="2:7" hidden="1" outlineLevel="1" x14ac:dyDescent="0.2">
      <c r="B515" s="19" t="s">
        <v>427</v>
      </c>
      <c r="C515" s="3" t="s">
        <v>164</v>
      </c>
      <c r="D515" s="3" t="s">
        <v>31</v>
      </c>
      <c r="E515" s="14">
        <v>44239</v>
      </c>
      <c r="F515" s="19">
        <v>3</v>
      </c>
      <c r="G515" s="3">
        <v>22.5</v>
      </c>
    </row>
    <row r="516" spans="2:7" hidden="1" outlineLevel="1" x14ac:dyDescent="0.2">
      <c r="B516" s="19" t="s">
        <v>427</v>
      </c>
      <c r="C516" s="3" t="s">
        <v>164</v>
      </c>
      <c r="D516" s="3" t="s">
        <v>31</v>
      </c>
      <c r="E516" s="14">
        <v>44242</v>
      </c>
      <c r="F516" s="19">
        <v>6</v>
      </c>
      <c r="G516" s="3">
        <v>45</v>
      </c>
    </row>
    <row r="517" spans="2:7" hidden="1" outlineLevel="1" x14ac:dyDescent="0.2">
      <c r="B517" s="19" t="s">
        <v>427</v>
      </c>
      <c r="C517" s="3" t="s">
        <v>164</v>
      </c>
      <c r="D517" s="3" t="s">
        <v>31</v>
      </c>
      <c r="E517" s="14">
        <v>44242</v>
      </c>
      <c r="F517" s="19">
        <v>3</v>
      </c>
      <c r="G517" s="3">
        <v>22.5</v>
      </c>
    </row>
    <row r="518" spans="2:7" hidden="1" outlineLevel="1" x14ac:dyDescent="0.2">
      <c r="B518" s="19" t="s">
        <v>427</v>
      </c>
      <c r="C518" s="3" t="s">
        <v>164</v>
      </c>
      <c r="D518" s="3" t="s">
        <v>31</v>
      </c>
      <c r="E518" s="14">
        <v>44243</v>
      </c>
      <c r="F518" s="19">
        <v>6</v>
      </c>
      <c r="G518" s="3">
        <v>45</v>
      </c>
    </row>
    <row r="519" spans="2:7" hidden="1" outlineLevel="1" x14ac:dyDescent="0.2">
      <c r="B519" s="19" t="s">
        <v>427</v>
      </c>
      <c r="C519" s="3" t="s">
        <v>164</v>
      </c>
      <c r="D519" s="3" t="s">
        <v>31</v>
      </c>
      <c r="E519" s="14">
        <v>44243</v>
      </c>
      <c r="F519" s="19">
        <v>3</v>
      </c>
      <c r="G519" s="3">
        <v>22.5</v>
      </c>
    </row>
    <row r="520" spans="2:7" hidden="1" outlineLevel="1" x14ac:dyDescent="0.2">
      <c r="B520" s="19" t="s">
        <v>427</v>
      </c>
      <c r="C520" s="3" t="s">
        <v>164</v>
      </c>
      <c r="D520" s="3" t="s">
        <v>31</v>
      </c>
      <c r="E520" s="14">
        <v>44244</v>
      </c>
      <c r="F520" s="19">
        <v>6</v>
      </c>
      <c r="G520" s="3">
        <v>45</v>
      </c>
    </row>
    <row r="521" spans="2:7" hidden="1" outlineLevel="1" x14ac:dyDescent="0.2">
      <c r="B521" s="19" t="s">
        <v>427</v>
      </c>
      <c r="C521" s="3" t="s">
        <v>164</v>
      </c>
      <c r="D521" s="3" t="s">
        <v>31</v>
      </c>
      <c r="E521" s="14">
        <v>44244</v>
      </c>
      <c r="F521" s="19">
        <v>3</v>
      </c>
      <c r="G521" s="3">
        <v>22.5</v>
      </c>
    </row>
    <row r="522" spans="2:7" hidden="1" outlineLevel="1" x14ac:dyDescent="0.2">
      <c r="B522" s="19" t="s">
        <v>427</v>
      </c>
      <c r="C522" s="3" t="s">
        <v>164</v>
      </c>
      <c r="D522" s="3" t="s">
        <v>31</v>
      </c>
      <c r="E522" s="14">
        <v>44245</v>
      </c>
      <c r="F522" s="19">
        <v>6</v>
      </c>
      <c r="G522" s="3">
        <v>45</v>
      </c>
    </row>
    <row r="523" spans="2:7" hidden="1" outlineLevel="1" x14ac:dyDescent="0.2">
      <c r="B523" s="19" t="s">
        <v>427</v>
      </c>
      <c r="C523" s="3" t="s">
        <v>164</v>
      </c>
      <c r="D523" s="3" t="s">
        <v>31</v>
      </c>
      <c r="E523" s="14">
        <v>44245</v>
      </c>
      <c r="F523" s="19">
        <v>3</v>
      </c>
      <c r="G523" s="3">
        <v>22.5</v>
      </c>
    </row>
    <row r="524" spans="2:7" hidden="1" outlineLevel="1" x14ac:dyDescent="0.2">
      <c r="B524" s="19" t="s">
        <v>427</v>
      </c>
      <c r="C524" s="3" t="s">
        <v>164</v>
      </c>
      <c r="D524" s="3" t="s">
        <v>31</v>
      </c>
      <c r="E524" s="14">
        <v>44246</v>
      </c>
      <c r="F524" s="19">
        <v>6</v>
      </c>
      <c r="G524" s="3">
        <v>45</v>
      </c>
    </row>
    <row r="525" spans="2:7" hidden="1" outlineLevel="1" x14ac:dyDescent="0.2">
      <c r="B525" s="19" t="s">
        <v>427</v>
      </c>
      <c r="C525" s="3" t="s">
        <v>164</v>
      </c>
      <c r="D525" s="3" t="s">
        <v>31</v>
      </c>
      <c r="E525" s="14">
        <v>44246</v>
      </c>
      <c r="F525" s="19">
        <v>3</v>
      </c>
      <c r="G525" s="3">
        <v>22.5</v>
      </c>
    </row>
    <row r="526" spans="2:7" hidden="1" outlineLevel="1" x14ac:dyDescent="0.2">
      <c r="B526" s="19" t="s">
        <v>427</v>
      </c>
      <c r="C526" s="3" t="s">
        <v>164</v>
      </c>
      <c r="D526" s="3" t="s">
        <v>31</v>
      </c>
      <c r="E526" s="14">
        <v>44249</v>
      </c>
      <c r="F526" s="19">
        <v>6</v>
      </c>
      <c r="G526" s="3">
        <v>45</v>
      </c>
    </row>
    <row r="527" spans="2:7" hidden="1" outlineLevel="1" x14ac:dyDescent="0.2">
      <c r="B527" s="19" t="s">
        <v>427</v>
      </c>
      <c r="C527" s="3" t="s">
        <v>164</v>
      </c>
      <c r="D527" s="3" t="s">
        <v>31</v>
      </c>
      <c r="E527" s="14">
        <v>44249</v>
      </c>
      <c r="F527" s="19">
        <v>3</v>
      </c>
      <c r="G527" s="3">
        <v>22.5</v>
      </c>
    </row>
    <row r="528" spans="2:7" hidden="1" outlineLevel="1" x14ac:dyDescent="0.2">
      <c r="B528" s="19" t="s">
        <v>427</v>
      </c>
      <c r="C528" s="3" t="s">
        <v>164</v>
      </c>
      <c r="D528" s="3" t="s">
        <v>31</v>
      </c>
      <c r="E528" s="14">
        <v>44250</v>
      </c>
      <c r="F528" s="19">
        <v>6</v>
      </c>
      <c r="G528" s="3">
        <v>45</v>
      </c>
    </row>
    <row r="529" spans="2:7" hidden="1" outlineLevel="1" x14ac:dyDescent="0.2">
      <c r="B529" s="19" t="s">
        <v>427</v>
      </c>
      <c r="C529" s="3" t="s">
        <v>164</v>
      </c>
      <c r="D529" s="3" t="s">
        <v>31</v>
      </c>
      <c r="E529" s="14">
        <v>44250</v>
      </c>
      <c r="F529" s="19">
        <v>3</v>
      </c>
      <c r="G529" s="3">
        <v>22.5</v>
      </c>
    </row>
    <row r="530" spans="2:7" hidden="1" outlineLevel="1" x14ac:dyDescent="0.2">
      <c r="B530" s="19" t="s">
        <v>427</v>
      </c>
      <c r="C530" s="3" t="s">
        <v>164</v>
      </c>
      <c r="D530" s="3" t="s">
        <v>31</v>
      </c>
      <c r="E530" s="14">
        <v>44251</v>
      </c>
      <c r="F530" s="19">
        <v>6</v>
      </c>
      <c r="G530" s="3">
        <v>45</v>
      </c>
    </row>
    <row r="531" spans="2:7" hidden="1" outlineLevel="1" x14ac:dyDescent="0.2">
      <c r="B531" s="19" t="s">
        <v>427</v>
      </c>
      <c r="C531" s="3" t="s">
        <v>164</v>
      </c>
      <c r="D531" s="3" t="s">
        <v>31</v>
      </c>
      <c r="E531" s="14">
        <v>44251</v>
      </c>
      <c r="F531" s="19">
        <v>3</v>
      </c>
      <c r="G531" s="3">
        <v>22.5</v>
      </c>
    </row>
    <row r="532" spans="2:7" hidden="1" outlineLevel="1" x14ac:dyDescent="0.2">
      <c r="B532" s="19" t="s">
        <v>427</v>
      </c>
      <c r="C532" s="3" t="s">
        <v>164</v>
      </c>
      <c r="D532" s="3" t="s">
        <v>31</v>
      </c>
      <c r="E532" s="14">
        <v>44252</v>
      </c>
      <c r="F532" s="19">
        <v>6</v>
      </c>
      <c r="G532" s="3">
        <v>45</v>
      </c>
    </row>
    <row r="533" spans="2:7" hidden="1" outlineLevel="1" x14ac:dyDescent="0.2">
      <c r="B533" s="19" t="s">
        <v>427</v>
      </c>
      <c r="C533" s="3" t="s">
        <v>164</v>
      </c>
      <c r="D533" s="3" t="s">
        <v>31</v>
      </c>
      <c r="E533" s="14">
        <v>44252</v>
      </c>
      <c r="F533" s="19">
        <v>3</v>
      </c>
      <c r="G533" s="3">
        <v>22.5</v>
      </c>
    </row>
    <row r="534" spans="2:7" hidden="1" outlineLevel="1" x14ac:dyDescent="0.2">
      <c r="B534" s="19" t="s">
        <v>427</v>
      </c>
      <c r="C534" s="3" t="s">
        <v>164</v>
      </c>
      <c r="D534" s="3" t="s">
        <v>31</v>
      </c>
      <c r="E534" s="14">
        <v>44253</v>
      </c>
      <c r="F534" s="19">
        <v>6</v>
      </c>
      <c r="G534" s="3">
        <v>45</v>
      </c>
    </row>
    <row r="535" spans="2:7" hidden="1" outlineLevel="1" x14ac:dyDescent="0.2">
      <c r="B535" s="19" t="s">
        <v>427</v>
      </c>
      <c r="C535" s="3" t="s">
        <v>164</v>
      </c>
      <c r="D535" s="3" t="s">
        <v>31</v>
      </c>
      <c r="E535" s="14">
        <v>44253</v>
      </c>
      <c r="F535" s="19">
        <v>3</v>
      </c>
      <c r="G535" s="3">
        <v>22.5</v>
      </c>
    </row>
    <row r="536" spans="2:7" hidden="1" outlineLevel="1" x14ac:dyDescent="0.2">
      <c r="B536" s="19" t="s">
        <v>427</v>
      </c>
      <c r="C536" s="3" t="s">
        <v>164</v>
      </c>
      <c r="D536" s="3" t="s">
        <v>31</v>
      </c>
      <c r="E536" s="14">
        <v>44256</v>
      </c>
      <c r="F536" s="19">
        <v>6</v>
      </c>
      <c r="G536" s="3">
        <v>45</v>
      </c>
    </row>
    <row r="537" spans="2:7" hidden="1" outlineLevel="1" x14ac:dyDescent="0.2">
      <c r="B537" s="19" t="s">
        <v>427</v>
      </c>
      <c r="C537" s="3" t="s">
        <v>164</v>
      </c>
      <c r="D537" s="3" t="s">
        <v>31</v>
      </c>
      <c r="E537" s="14">
        <v>44256</v>
      </c>
      <c r="F537" s="19">
        <v>3</v>
      </c>
      <c r="G537" s="3">
        <v>22.5</v>
      </c>
    </row>
    <row r="538" spans="2:7" hidden="1" outlineLevel="1" x14ac:dyDescent="0.2">
      <c r="B538" s="19" t="s">
        <v>427</v>
      </c>
      <c r="C538" s="3" t="s">
        <v>162</v>
      </c>
      <c r="D538" s="3" t="s">
        <v>31</v>
      </c>
      <c r="E538" s="14">
        <v>44125</v>
      </c>
      <c r="F538" s="19">
        <v>6</v>
      </c>
      <c r="G538" s="3">
        <v>42</v>
      </c>
    </row>
    <row r="539" spans="2:7" hidden="1" outlineLevel="1" x14ac:dyDescent="0.2">
      <c r="B539" s="19" t="s">
        <v>427</v>
      </c>
      <c r="C539" s="3" t="s">
        <v>162</v>
      </c>
      <c r="D539" s="3" t="s">
        <v>31</v>
      </c>
      <c r="E539" s="14">
        <v>44125</v>
      </c>
      <c r="F539" s="19">
        <v>3</v>
      </c>
      <c r="G539" s="3">
        <v>21</v>
      </c>
    </row>
    <row r="540" spans="2:7" hidden="1" outlineLevel="1" x14ac:dyDescent="0.2">
      <c r="B540" s="19" t="s">
        <v>427</v>
      </c>
      <c r="C540" s="3" t="s">
        <v>162</v>
      </c>
      <c r="D540" s="3" t="s">
        <v>31</v>
      </c>
      <c r="E540" s="14">
        <v>44126</v>
      </c>
      <c r="F540" s="19">
        <v>6</v>
      </c>
      <c r="G540" s="3">
        <v>42</v>
      </c>
    </row>
    <row r="541" spans="2:7" hidden="1" outlineLevel="1" x14ac:dyDescent="0.2">
      <c r="B541" s="19" t="s">
        <v>427</v>
      </c>
      <c r="C541" s="3" t="s">
        <v>162</v>
      </c>
      <c r="D541" s="3" t="s">
        <v>31</v>
      </c>
      <c r="E541" s="14">
        <v>44126</v>
      </c>
      <c r="F541" s="19">
        <v>3</v>
      </c>
      <c r="G541" s="3">
        <v>21</v>
      </c>
    </row>
    <row r="542" spans="2:7" hidden="1" outlineLevel="1" x14ac:dyDescent="0.2">
      <c r="B542" s="19" t="s">
        <v>427</v>
      </c>
      <c r="C542" s="3" t="s">
        <v>161</v>
      </c>
      <c r="D542" s="3" t="s">
        <v>54</v>
      </c>
      <c r="E542" s="14">
        <v>44132</v>
      </c>
      <c r="F542" s="19">
        <v>6</v>
      </c>
      <c r="G542" s="3">
        <v>39.96</v>
      </c>
    </row>
    <row r="543" spans="2:7" hidden="1" outlineLevel="1" x14ac:dyDescent="0.2">
      <c r="B543" s="19" t="s">
        <v>427</v>
      </c>
      <c r="C543" s="3" t="s">
        <v>161</v>
      </c>
      <c r="D543" s="3" t="s">
        <v>54</v>
      </c>
      <c r="E543" s="14">
        <v>44132</v>
      </c>
      <c r="F543" s="19">
        <v>3</v>
      </c>
      <c r="G543" s="3">
        <v>19.98</v>
      </c>
    </row>
    <row r="544" spans="2:7" hidden="1" outlineLevel="1" x14ac:dyDescent="0.2">
      <c r="B544" s="19" t="s">
        <v>427</v>
      </c>
      <c r="C544" s="3" t="s">
        <v>161</v>
      </c>
      <c r="D544" s="3" t="s">
        <v>54</v>
      </c>
      <c r="E544" s="14">
        <v>44133</v>
      </c>
      <c r="F544" s="19">
        <v>6</v>
      </c>
      <c r="G544" s="3">
        <v>39.96</v>
      </c>
    </row>
    <row r="545" spans="2:7" hidden="1" outlineLevel="1" x14ac:dyDescent="0.2">
      <c r="B545" s="19" t="s">
        <v>427</v>
      </c>
      <c r="C545" s="3" t="s">
        <v>161</v>
      </c>
      <c r="D545" s="3" t="s">
        <v>54</v>
      </c>
      <c r="E545" s="14">
        <v>44133</v>
      </c>
      <c r="F545" s="19">
        <v>3</v>
      </c>
      <c r="G545" s="3">
        <v>19.98</v>
      </c>
    </row>
    <row r="546" spans="2:7" hidden="1" outlineLevel="1" x14ac:dyDescent="0.2">
      <c r="B546" s="19" t="s">
        <v>427</v>
      </c>
      <c r="C546" s="3" t="s">
        <v>161</v>
      </c>
      <c r="D546" s="3" t="s">
        <v>54</v>
      </c>
      <c r="E546" s="14">
        <v>44134</v>
      </c>
      <c r="F546" s="19">
        <v>6</v>
      </c>
      <c r="G546" s="3">
        <v>39.96</v>
      </c>
    </row>
    <row r="547" spans="2:7" hidden="1" outlineLevel="1" x14ac:dyDescent="0.2">
      <c r="B547" s="19" t="s">
        <v>427</v>
      </c>
      <c r="C547" s="3" t="s">
        <v>161</v>
      </c>
      <c r="D547" s="3" t="s">
        <v>54</v>
      </c>
      <c r="E547" s="14">
        <v>44134</v>
      </c>
      <c r="F547" s="19">
        <v>3</v>
      </c>
      <c r="G547" s="3">
        <v>19.98</v>
      </c>
    </row>
    <row r="548" spans="2:7" hidden="1" outlineLevel="1" x14ac:dyDescent="0.2">
      <c r="B548" s="19" t="s">
        <v>427</v>
      </c>
      <c r="C548" s="3" t="s">
        <v>161</v>
      </c>
      <c r="D548" s="3" t="s">
        <v>54</v>
      </c>
      <c r="E548" s="14">
        <v>44138</v>
      </c>
      <c r="F548" s="19">
        <v>6</v>
      </c>
      <c r="G548" s="3">
        <v>39.96</v>
      </c>
    </row>
    <row r="549" spans="2:7" hidden="1" outlineLevel="1" x14ac:dyDescent="0.2">
      <c r="B549" s="19" t="s">
        <v>427</v>
      </c>
      <c r="C549" s="3" t="s">
        <v>161</v>
      </c>
      <c r="D549" s="3" t="s">
        <v>54</v>
      </c>
      <c r="E549" s="14">
        <v>44138</v>
      </c>
      <c r="F549" s="19">
        <v>3</v>
      </c>
      <c r="G549" s="3">
        <v>19.98</v>
      </c>
    </row>
    <row r="550" spans="2:7" hidden="1" outlineLevel="1" x14ac:dyDescent="0.2">
      <c r="B550" s="19" t="s">
        <v>427</v>
      </c>
      <c r="C550" s="3" t="s">
        <v>161</v>
      </c>
      <c r="D550" s="3" t="s">
        <v>54</v>
      </c>
      <c r="E550" s="14">
        <v>44139</v>
      </c>
      <c r="F550" s="19">
        <v>6</v>
      </c>
      <c r="G550" s="3">
        <v>39.96</v>
      </c>
    </row>
    <row r="551" spans="2:7" hidden="1" outlineLevel="1" x14ac:dyDescent="0.2">
      <c r="B551" s="19" t="s">
        <v>427</v>
      </c>
      <c r="C551" s="3" t="s">
        <v>161</v>
      </c>
      <c r="D551" s="3" t="s">
        <v>54</v>
      </c>
      <c r="E551" s="14">
        <v>44139</v>
      </c>
      <c r="F551" s="19">
        <v>3</v>
      </c>
      <c r="G551" s="3">
        <v>19.98</v>
      </c>
    </row>
    <row r="552" spans="2:7" hidden="1" outlineLevel="1" x14ac:dyDescent="0.2">
      <c r="B552" s="19" t="s">
        <v>427</v>
      </c>
      <c r="C552" s="3" t="s">
        <v>161</v>
      </c>
      <c r="D552" s="3" t="s">
        <v>54</v>
      </c>
      <c r="E552" s="14">
        <v>44140</v>
      </c>
      <c r="F552" s="19">
        <v>6</v>
      </c>
      <c r="G552" s="3">
        <v>39.96</v>
      </c>
    </row>
    <row r="553" spans="2:7" hidden="1" outlineLevel="1" x14ac:dyDescent="0.2">
      <c r="B553" s="19" t="s">
        <v>427</v>
      </c>
      <c r="C553" s="3" t="s">
        <v>161</v>
      </c>
      <c r="D553" s="3" t="s">
        <v>54</v>
      </c>
      <c r="E553" s="14">
        <v>44140</v>
      </c>
      <c r="F553" s="19">
        <v>3</v>
      </c>
      <c r="G553" s="3">
        <v>19.98</v>
      </c>
    </row>
    <row r="554" spans="2:7" hidden="1" outlineLevel="1" x14ac:dyDescent="0.2">
      <c r="B554" s="19" t="s">
        <v>427</v>
      </c>
      <c r="C554" s="3" t="s">
        <v>161</v>
      </c>
      <c r="D554" s="3" t="s">
        <v>54</v>
      </c>
      <c r="E554" s="14">
        <v>44141</v>
      </c>
      <c r="F554" s="19">
        <v>6</v>
      </c>
      <c r="G554" s="3">
        <v>39.96</v>
      </c>
    </row>
    <row r="555" spans="2:7" hidden="1" outlineLevel="1" x14ac:dyDescent="0.2">
      <c r="B555" s="19" t="s">
        <v>427</v>
      </c>
      <c r="C555" s="3" t="s">
        <v>161</v>
      </c>
      <c r="D555" s="3" t="s">
        <v>54</v>
      </c>
      <c r="E555" s="14">
        <v>44141</v>
      </c>
      <c r="F555" s="19">
        <v>3</v>
      </c>
      <c r="G555" s="3">
        <v>19.98</v>
      </c>
    </row>
    <row r="556" spans="2:7" hidden="1" outlineLevel="1" x14ac:dyDescent="0.2">
      <c r="B556" s="19" t="s">
        <v>427</v>
      </c>
      <c r="C556" s="3" t="s">
        <v>161</v>
      </c>
      <c r="D556" s="3" t="s">
        <v>54</v>
      </c>
      <c r="E556" s="14">
        <v>44145</v>
      </c>
      <c r="F556" s="19">
        <v>6</v>
      </c>
      <c r="G556" s="3">
        <v>39.96</v>
      </c>
    </row>
    <row r="557" spans="2:7" hidden="1" outlineLevel="1" x14ac:dyDescent="0.2">
      <c r="B557" s="19" t="s">
        <v>427</v>
      </c>
      <c r="C557" s="3" t="s">
        <v>161</v>
      </c>
      <c r="D557" s="3" t="s">
        <v>54</v>
      </c>
      <c r="E557" s="14">
        <v>44145</v>
      </c>
      <c r="F557" s="19">
        <v>3</v>
      </c>
      <c r="G557" s="3">
        <v>19.98</v>
      </c>
    </row>
    <row r="558" spans="2:7" hidden="1" outlineLevel="1" x14ac:dyDescent="0.2">
      <c r="B558" s="19" t="s">
        <v>427</v>
      </c>
      <c r="C558" s="3" t="s">
        <v>161</v>
      </c>
      <c r="D558" s="3" t="s">
        <v>54</v>
      </c>
      <c r="E558" s="14">
        <v>44146</v>
      </c>
      <c r="F558" s="19">
        <v>6</v>
      </c>
      <c r="G558" s="3">
        <v>39.96</v>
      </c>
    </row>
    <row r="559" spans="2:7" hidden="1" outlineLevel="1" x14ac:dyDescent="0.2">
      <c r="B559" s="19" t="s">
        <v>427</v>
      </c>
      <c r="C559" s="3" t="s">
        <v>161</v>
      </c>
      <c r="D559" s="3" t="s">
        <v>54</v>
      </c>
      <c r="E559" s="14">
        <v>44146</v>
      </c>
      <c r="F559" s="19">
        <v>3</v>
      </c>
      <c r="G559" s="3">
        <v>19.98</v>
      </c>
    </row>
    <row r="560" spans="2:7" hidden="1" outlineLevel="1" x14ac:dyDescent="0.2">
      <c r="B560" s="19" t="s">
        <v>427</v>
      </c>
      <c r="C560" s="3" t="s">
        <v>161</v>
      </c>
      <c r="D560" s="3" t="s">
        <v>54</v>
      </c>
      <c r="E560" s="14">
        <v>44147</v>
      </c>
      <c r="F560" s="19">
        <v>6</v>
      </c>
      <c r="G560" s="3">
        <v>39.96</v>
      </c>
    </row>
    <row r="561" spans="2:7" hidden="1" outlineLevel="1" x14ac:dyDescent="0.2">
      <c r="B561" s="19" t="s">
        <v>427</v>
      </c>
      <c r="C561" s="3" t="s">
        <v>161</v>
      </c>
      <c r="D561" s="3" t="s">
        <v>54</v>
      </c>
      <c r="E561" s="14">
        <v>44147</v>
      </c>
      <c r="F561" s="19">
        <v>3</v>
      </c>
      <c r="G561" s="3">
        <v>19.98</v>
      </c>
    </row>
    <row r="562" spans="2:7" hidden="1" outlineLevel="1" x14ac:dyDescent="0.2">
      <c r="B562" s="19" t="s">
        <v>427</v>
      </c>
      <c r="C562" s="3" t="s">
        <v>161</v>
      </c>
      <c r="D562" s="3" t="s">
        <v>54</v>
      </c>
      <c r="E562" s="14">
        <v>44148</v>
      </c>
      <c r="F562" s="19">
        <v>6</v>
      </c>
      <c r="G562" s="3">
        <v>39.96</v>
      </c>
    </row>
    <row r="563" spans="2:7" hidden="1" outlineLevel="1" x14ac:dyDescent="0.2">
      <c r="B563" s="19" t="s">
        <v>427</v>
      </c>
      <c r="C563" s="3" t="s">
        <v>161</v>
      </c>
      <c r="D563" s="3" t="s">
        <v>54</v>
      </c>
      <c r="E563" s="14">
        <v>44148</v>
      </c>
      <c r="F563" s="19">
        <v>3</v>
      </c>
      <c r="G563" s="3">
        <v>19.98</v>
      </c>
    </row>
    <row r="564" spans="2:7" hidden="1" outlineLevel="1" x14ac:dyDescent="0.2">
      <c r="B564" s="19" t="s">
        <v>427</v>
      </c>
      <c r="C564" s="3" t="s">
        <v>161</v>
      </c>
      <c r="D564" s="3" t="s">
        <v>54</v>
      </c>
      <c r="E564" s="14">
        <v>44151</v>
      </c>
      <c r="F564" s="19">
        <v>6</v>
      </c>
      <c r="G564" s="3">
        <v>39.96</v>
      </c>
    </row>
    <row r="565" spans="2:7" hidden="1" outlineLevel="1" x14ac:dyDescent="0.2">
      <c r="B565" s="19" t="s">
        <v>427</v>
      </c>
      <c r="C565" s="3" t="s">
        <v>161</v>
      </c>
      <c r="D565" s="3" t="s">
        <v>54</v>
      </c>
      <c r="E565" s="14">
        <v>44151</v>
      </c>
      <c r="F565" s="19">
        <v>3</v>
      </c>
      <c r="G565" s="3">
        <v>19.98</v>
      </c>
    </row>
    <row r="566" spans="2:7" hidden="1" outlineLevel="1" x14ac:dyDescent="0.2">
      <c r="B566" s="19" t="s">
        <v>427</v>
      </c>
      <c r="C566" s="3" t="s">
        <v>161</v>
      </c>
      <c r="D566" s="3" t="s">
        <v>54</v>
      </c>
      <c r="E566" s="14">
        <v>44152</v>
      </c>
      <c r="F566" s="19">
        <v>6</v>
      </c>
      <c r="G566" s="3">
        <v>39.96</v>
      </c>
    </row>
    <row r="567" spans="2:7" hidden="1" outlineLevel="1" x14ac:dyDescent="0.2">
      <c r="B567" s="19" t="s">
        <v>427</v>
      </c>
      <c r="C567" s="3" t="s">
        <v>161</v>
      </c>
      <c r="D567" s="3" t="s">
        <v>54</v>
      </c>
      <c r="E567" s="14">
        <v>44152</v>
      </c>
      <c r="F567" s="19">
        <v>3</v>
      </c>
      <c r="G567" s="3">
        <v>19.98</v>
      </c>
    </row>
    <row r="568" spans="2:7" hidden="1" outlineLevel="1" x14ac:dyDescent="0.2">
      <c r="B568" s="19" t="s">
        <v>427</v>
      </c>
      <c r="C568" s="3" t="s">
        <v>161</v>
      </c>
      <c r="D568" s="3" t="s">
        <v>54</v>
      </c>
      <c r="E568" s="14">
        <v>44153</v>
      </c>
      <c r="F568" s="19">
        <v>6</v>
      </c>
      <c r="G568" s="3">
        <v>39.96</v>
      </c>
    </row>
    <row r="569" spans="2:7" hidden="1" outlineLevel="1" x14ac:dyDescent="0.2">
      <c r="B569" s="19" t="s">
        <v>427</v>
      </c>
      <c r="C569" s="3" t="s">
        <v>161</v>
      </c>
      <c r="D569" s="3" t="s">
        <v>54</v>
      </c>
      <c r="E569" s="14">
        <v>44153</v>
      </c>
      <c r="F569" s="19">
        <v>3</v>
      </c>
      <c r="G569" s="3">
        <v>19.98</v>
      </c>
    </row>
    <row r="570" spans="2:7" hidden="1" outlineLevel="1" x14ac:dyDescent="0.2">
      <c r="B570" s="19" t="s">
        <v>427</v>
      </c>
      <c r="C570" s="3" t="s">
        <v>161</v>
      </c>
      <c r="D570" s="3" t="s">
        <v>54</v>
      </c>
      <c r="E570" s="14">
        <v>44154</v>
      </c>
      <c r="F570" s="19">
        <v>6</v>
      </c>
      <c r="G570" s="3">
        <v>39.96</v>
      </c>
    </row>
    <row r="571" spans="2:7" hidden="1" outlineLevel="1" x14ac:dyDescent="0.2">
      <c r="B571" s="19" t="s">
        <v>427</v>
      </c>
      <c r="C571" s="3" t="s">
        <v>161</v>
      </c>
      <c r="D571" s="3" t="s">
        <v>54</v>
      </c>
      <c r="E571" s="14">
        <v>44154</v>
      </c>
      <c r="F571" s="19">
        <v>3</v>
      </c>
      <c r="G571" s="3">
        <v>19.98</v>
      </c>
    </row>
    <row r="572" spans="2:7" hidden="1" outlineLevel="1" x14ac:dyDescent="0.2">
      <c r="B572" s="19" t="s">
        <v>427</v>
      </c>
      <c r="C572" s="3" t="s">
        <v>161</v>
      </c>
      <c r="D572" s="3" t="s">
        <v>54</v>
      </c>
      <c r="E572" s="14">
        <v>44155</v>
      </c>
      <c r="F572" s="19">
        <v>6</v>
      </c>
      <c r="G572" s="3">
        <v>39.96</v>
      </c>
    </row>
    <row r="573" spans="2:7" hidden="1" outlineLevel="1" x14ac:dyDescent="0.2">
      <c r="B573" s="19" t="s">
        <v>427</v>
      </c>
      <c r="C573" s="3" t="s">
        <v>161</v>
      </c>
      <c r="D573" s="3" t="s">
        <v>54</v>
      </c>
      <c r="E573" s="14">
        <v>44155</v>
      </c>
      <c r="F573" s="19">
        <v>3</v>
      </c>
      <c r="G573" s="3">
        <v>19.98</v>
      </c>
    </row>
    <row r="574" spans="2:7" hidden="1" outlineLevel="1" x14ac:dyDescent="0.2">
      <c r="B574" s="19" t="s">
        <v>427</v>
      </c>
      <c r="C574" s="3" t="s">
        <v>161</v>
      </c>
      <c r="D574" s="3" t="s">
        <v>54</v>
      </c>
      <c r="E574" s="14">
        <v>44158</v>
      </c>
      <c r="F574" s="19">
        <v>6</v>
      </c>
      <c r="G574" s="3">
        <v>39.96</v>
      </c>
    </row>
    <row r="575" spans="2:7" hidden="1" outlineLevel="1" x14ac:dyDescent="0.2">
      <c r="B575" s="19" t="s">
        <v>427</v>
      </c>
      <c r="C575" s="3" t="s">
        <v>161</v>
      </c>
      <c r="D575" s="3" t="s">
        <v>54</v>
      </c>
      <c r="E575" s="14">
        <v>44158</v>
      </c>
      <c r="F575" s="19">
        <v>3</v>
      </c>
      <c r="G575" s="3">
        <v>19.98</v>
      </c>
    </row>
    <row r="576" spans="2:7" hidden="1" outlineLevel="1" x14ac:dyDescent="0.2">
      <c r="B576" s="19" t="s">
        <v>427</v>
      </c>
      <c r="C576" s="3" t="s">
        <v>161</v>
      </c>
      <c r="D576" s="3" t="s">
        <v>54</v>
      </c>
      <c r="E576" s="14">
        <v>44159</v>
      </c>
      <c r="F576" s="19">
        <v>6</v>
      </c>
      <c r="G576" s="3">
        <v>39.96</v>
      </c>
    </row>
    <row r="577" spans="2:7" hidden="1" outlineLevel="1" x14ac:dyDescent="0.2">
      <c r="B577" s="19" t="s">
        <v>427</v>
      </c>
      <c r="C577" s="3" t="s">
        <v>161</v>
      </c>
      <c r="D577" s="3" t="s">
        <v>54</v>
      </c>
      <c r="E577" s="14">
        <v>44159</v>
      </c>
      <c r="F577" s="19">
        <v>3</v>
      </c>
      <c r="G577" s="3">
        <v>19.98</v>
      </c>
    </row>
    <row r="578" spans="2:7" hidden="1" outlineLevel="1" x14ac:dyDescent="0.2">
      <c r="B578" s="19" t="s">
        <v>427</v>
      </c>
      <c r="C578" s="3" t="s">
        <v>161</v>
      </c>
      <c r="D578" s="3" t="s">
        <v>54</v>
      </c>
      <c r="E578" s="14">
        <v>44160</v>
      </c>
      <c r="F578" s="19">
        <v>6</v>
      </c>
      <c r="G578" s="3">
        <v>39.96</v>
      </c>
    </row>
    <row r="579" spans="2:7" hidden="1" outlineLevel="1" x14ac:dyDescent="0.2">
      <c r="B579" s="19" t="s">
        <v>427</v>
      </c>
      <c r="C579" s="3" t="s">
        <v>161</v>
      </c>
      <c r="D579" s="3" t="s">
        <v>54</v>
      </c>
      <c r="E579" s="14">
        <v>44160</v>
      </c>
      <c r="F579" s="19">
        <v>3</v>
      </c>
      <c r="G579" s="3">
        <v>19.98</v>
      </c>
    </row>
    <row r="580" spans="2:7" hidden="1" outlineLevel="1" x14ac:dyDescent="0.2">
      <c r="B580" s="19" t="s">
        <v>427</v>
      </c>
      <c r="C580" s="3" t="s">
        <v>161</v>
      </c>
      <c r="D580" s="3" t="s">
        <v>54</v>
      </c>
      <c r="E580" s="14">
        <v>44161</v>
      </c>
      <c r="F580" s="19">
        <v>6</v>
      </c>
      <c r="G580" s="3">
        <v>39.96</v>
      </c>
    </row>
    <row r="581" spans="2:7" hidden="1" outlineLevel="1" x14ac:dyDescent="0.2">
      <c r="B581" s="19" t="s">
        <v>427</v>
      </c>
      <c r="C581" s="3" t="s">
        <v>161</v>
      </c>
      <c r="D581" s="3" t="s">
        <v>54</v>
      </c>
      <c r="E581" s="14">
        <v>44161</v>
      </c>
      <c r="F581" s="19">
        <v>3</v>
      </c>
      <c r="G581" s="3">
        <v>19.98</v>
      </c>
    </row>
    <row r="582" spans="2:7" hidden="1" outlineLevel="1" x14ac:dyDescent="0.2">
      <c r="B582" s="19" t="s">
        <v>427</v>
      </c>
      <c r="C582" s="3" t="s">
        <v>161</v>
      </c>
      <c r="D582" s="3" t="s">
        <v>54</v>
      </c>
      <c r="E582" s="14">
        <v>44162</v>
      </c>
      <c r="F582" s="19">
        <v>6</v>
      </c>
      <c r="G582" s="3">
        <v>39.96</v>
      </c>
    </row>
    <row r="583" spans="2:7" hidden="1" outlineLevel="1" x14ac:dyDescent="0.2">
      <c r="B583" s="19" t="s">
        <v>427</v>
      </c>
      <c r="C583" s="3" t="s">
        <v>161</v>
      </c>
      <c r="D583" s="3" t="s">
        <v>54</v>
      </c>
      <c r="E583" s="14">
        <v>44162</v>
      </c>
      <c r="F583" s="19">
        <v>3</v>
      </c>
      <c r="G583" s="3">
        <v>19.98</v>
      </c>
    </row>
    <row r="584" spans="2:7" hidden="1" outlineLevel="1" x14ac:dyDescent="0.2">
      <c r="B584" s="19" t="s">
        <v>427</v>
      </c>
      <c r="C584" s="3" t="s">
        <v>161</v>
      </c>
      <c r="D584" s="3" t="s">
        <v>54</v>
      </c>
      <c r="E584" s="14">
        <v>44165</v>
      </c>
      <c r="F584" s="19">
        <v>6</v>
      </c>
      <c r="G584" s="3">
        <v>39.96</v>
      </c>
    </row>
    <row r="585" spans="2:7" hidden="1" outlineLevel="1" x14ac:dyDescent="0.2">
      <c r="B585" s="19" t="s">
        <v>427</v>
      </c>
      <c r="C585" s="3" t="s">
        <v>161</v>
      </c>
      <c r="D585" s="3" t="s">
        <v>54</v>
      </c>
      <c r="E585" s="14">
        <v>44165</v>
      </c>
      <c r="F585" s="19">
        <v>3</v>
      </c>
      <c r="G585" s="3">
        <v>19.98</v>
      </c>
    </row>
    <row r="586" spans="2:7" hidden="1" outlineLevel="1" x14ac:dyDescent="0.2">
      <c r="B586" s="19" t="s">
        <v>427</v>
      </c>
      <c r="C586" s="3" t="s">
        <v>161</v>
      </c>
      <c r="D586" s="3" t="s">
        <v>54</v>
      </c>
      <c r="E586" s="14">
        <v>44166</v>
      </c>
      <c r="F586" s="19">
        <v>6</v>
      </c>
      <c r="G586" s="3">
        <v>39.96</v>
      </c>
    </row>
    <row r="587" spans="2:7" hidden="1" outlineLevel="1" x14ac:dyDescent="0.2">
      <c r="B587" s="19" t="s">
        <v>427</v>
      </c>
      <c r="C587" s="3" t="s">
        <v>161</v>
      </c>
      <c r="D587" s="3" t="s">
        <v>54</v>
      </c>
      <c r="E587" s="14">
        <v>44166</v>
      </c>
      <c r="F587" s="19">
        <v>3</v>
      </c>
      <c r="G587" s="3">
        <v>19.98</v>
      </c>
    </row>
    <row r="588" spans="2:7" hidden="1" outlineLevel="1" x14ac:dyDescent="0.2">
      <c r="B588" s="19" t="s">
        <v>427</v>
      </c>
      <c r="C588" s="3" t="s">
        <v>161</v>
      </c>
      <c r="D588" s="3" t="s">
        <v>54</v>
      </c>
      <c r="E588" s="14">
        <v>44167</v>
      </c>
      <c r="F588" s="19">
        <v>6</v>
      </c>
      <c r="G588" s="3">
        <v>39.96</v>
      </c>
    </row>
    <row r="589" spans="2:7" hidden="1" outlineLevel="1" x14ac:dyDescent="0.2">
      <c r="B589" s="19" t="s">
        <v>427</v>
      </c>
      <c r="C589" s="3" t="s">
        <v>161</v>
      </c>
      <c r="D589" s="3" t="s">
        <v>54</v>
      </c>
      <c r="E589" s="14">
        <v>44167</v>
      </c>
      <c r="F589" s="19">
        <v>3</v>
      </c>
      <c r="G589" s="3">
        <v>19.98</v>
      </c>
    </row>
    <row r="590" spans="2:7" hidden="1" outlineLevel="1" x14ac:dyDescent="0.2">
      <c r="B590" s="19" t="s">
        <v>427</v>
      </c>
      <c r="C590" s="3" t="s">
        <v>161</v>
      </c>
      <c r="D590" s="3" t="s">
        <v>54</v>
      </c>
      <c r="E590" s="14">
        <v>44168</v>
      </c>
      <c r="F590" s="19">
        <v>6</v>
      </c>
      <c r="G590" s="3">
        <v>39.96</v>
      </c>
    </row>
    <row r="591" spans="2:7" hidden="1" outlineLevel="1" x14ac:dyDescent="0.2">
      <c r="B591" s="19" t="s">
        <v>427</v>
      </c>
      <c r="C591" s="3" t="s">
        <v>161</v>
      </c>
      <c r="D591" s="3" t="s">
        <v>54</v>
      </c>
      <c r="E591" s="14">
        <v>44168</v>
      </c>
      <c r="F591" s="19">
        <v>3</v>
      </c>
      <c r="G591" s="3">
        <v>19.98</v>
      </c>
    </row>
    <row r="592" spans="2:7" hidden="1" outlineLevel="1" x14ac:dyDescent="0.2">
      <c r="B592" s="19" t="s">
        <v>427</v>
      </c>
      <c r="C592" s="3" t="s">
        <v>161</v>
      </c>
      <c r="D592" s="3" t="s">
        <v>54</v>
      </c>
      <c r="E592" s="14">
        <v>44169</v>
      </c>
      <c r="F592" s="19">
        <v>6</v>
      </c>
      <c r="G592" s="3">
        <v>39.96</v>
      </c>
    </row>
    <row r="593" spans="2:7" hidden="1" outlineLevel="1" x14ac:dyDescent="0.2">
      <c r="B593" s="19" t="s">
        <v>427</v>
      </c>
      <c r="C593" s="3" t="s">
        <v>161</v>
      </c>
      <c r="D593" s="3" t="s">
        <v>54</v>
      </c>
      <c r="E593" s="14">
        <v>44169</v>
      </c>
      <c r="F593" s="19">
        <v>3</v>
      </c>
      <c r="G593" s="3">
        <v>19.98</v>
      </c>
    </row>
    <row r="594" spans="2:7" hidden="1" outlineLevel="1" x14ac:dyDescent="0.2">
      <c r="B594" s="19" t="s">
        <v>427</v>
      </c>
      <c r="C594" s="3" t="s">
        <v>161</v>
      </c>
      <c r="D594" s="3" t="s">
        <v>54</v>
      </c>
      <c r="E594" s="14">
        <v>44170</v>
      </c>
      <c r="F594" s="19">
        <v>6</v>
      </c>
      <c r="G594" s="3">
        <v>39.96</v>
      </c>
    </row>
    <row r="595" spans="2:7" hidden="1" outlineLevel="1" x14ac:dyDescent="0.2">
      <c r="B595" s="19" t="s">
        <v>427</v>
      </c>
      <c r="C595" s="3" t="s">
        <v>160</v>
      </c>
      <c r="D595" s="3" t="s">
        <v>31</v>
      </c>
      <c r="E595" s="14">
        <v>44119</v>
      </c>
      <c r="F595" s="19">
        <v>6</v>
      </c>
      <c r="G595" s="3">
        <v>45</v>
      </c>
    </row>
    <row r="596" spans="2:7" hidden="1" outlineLevel="1" x14ac:dyDescent="0.2">
      <c r="B596" s="19" t="s">
        <v>427</v>
      </c>
      <c r="C596" s="3" t="s">
        <v>160</v>
      </c>
      <c r="D596" s="3" t="s">
        <v>31</v>
      </c>
      <c r="E596" s="14">
        <v>44119</v>
      </c>
      <c r="F596" s="19">
        <v>2</v>
      </c>
      <c r="G596" s="3">
        <v>15</v>
      </c>
    </row>
    <row r="597" spans="2:7" hidden="1" outlineLevel="1" x14ac:dyDescent="0.2">
      <c r="B597" s="19" t="s">
        <v>427</v>
      </c>
      <c r="C597" s="3" t="s">
        <v>160</v>
      </c>
      <c r="D597" s="3" t="s">
        <v>31</v>
      </c>
      <c r="E597" s="14">
        <v>44120</v>
      </c>
      <c r="F597" s="19">
        <v>6</v>
      </c>
      <c r="G597" s="3">
        <v>45</v>
      </c>
    </row>
    <row r="598" spans="2:7" hidden="1" outlineLevel="1" x14ac:dyDescent="0.2">
      <c r="B598" s="19" t="s">
        <v>427</v>
      </c>
      <c r="C598" s="3" t="s">
        <v>160</v>
      </c>
      <c r="D598" s="3" t="s">
        <v>31</v>
      </c>
      <c r="E598" s="14">
        <v>44120</v>
      </c>
      <c r="F598" s="19">
        <v>3</v>
      </c>
      <c r="G598" s="3">
        <v>22.5</v>
      </c>
    </row>
    <row r="599" spans="2:7" hidden="1" outlineLevel="1" x14ac:dyDescent="0.2">
      <c r="B599" s="19" t="s">
        <v>427</v>
      </c>
      <c r="C599" s="3" t="s">
        <v>160</v>
      </c>
      <c r="D599" s="3" t="s">
        <v>31</v>
      </c>
      <c r="E599" s="14">
        <v>44123</v>
      </c>
      <c r="F599" s="19">
        <v>6</v>
      </c>
      <c r="G599" s="3">
        <v>45</v>
      </c>
    </row>
    <row r="600" spans="2:7" hidden="1" outlineLevel="1" x14ac:dyDescent="0.2">
      <c r="B600" s="19" t="s">
        <v>427</v>
      </c>
      <c r="C600" s="3" t="s">
        <v>160</v>
      </c>
      <c r="D600" s="3" t="s">
        <v>31</v>
      </c>
      <c r="E600" s="14">
        <v>44123</v>
      </c>
      <c r="F600" s="19">
        <v>3</v>
      </c>
      <c r="G600" s="3">
        <v>22.5</v>
      </c>
    </row>
    <row r="601" spans="2:7" hidden="1" outlineLevel="1" x14ac:dyDescent="0.2">
      <c r="B601" s="19" t="s">
        <v>427</v>
      </c>
      <c r="C601" s="3" t="s">
        <v>160</v>
      </c>
      <c r="D601" s="3" t="s">
        <v>31</v>
      </c>
      <c r="E601" s="14">
        <v>44124</v>
      </c>
      <c r="F601" s="19">
        <v>6</v>
      </c>
      <c r="G601" s="3">
        <v>45</v>
      </c>
    </row>
    <row r="602" spans="2:7" hidden="1" outlineLevel="1" x14ac:dyDescent="0.2">
      <c r="B602" s="19" t="s">
        <v>427</v>
      </c>
      <c r="C602" s="3" t="s">
        <v>160</v>
      </c>
      <c r="D602" s="3" t="s">
        <v>31</v>
      </c>
      <c r="E602" s="14">
        <v>44124</v>
      </c>
      <c r="F602" s="19">
        <v>3</v>
      </c>
      <c r="G602" s="3">
        <v>22.5</v>
      </c>
    </row>
    <row r="603" spans="2:7" hidden="1" outlineLevel="1" x14ac:dyDescent="0.2">
      <c r="B603" s="19" t="s">
        <v>427</v>
      </c>
      <c r="C603" s="3" t="s">
        <v>157</v>
      </c>
      <c r="D603" s="3" t="s">
        <v>54</v>
      </c>
      <c r="E603" s="14">
        <v>44060</v>
      </c>
      <c r="F603" s="19">
        <v>6</v>
      </c>
      <c r="G603" s="3">
        <v>39</v>
      </c>
    </row>
    <row r="604" spans="2:7" hidden="1" outlineLevel="1" x14ac:dyDescent="0.2">
      <c r="B604" s="19" t="s">
        <v>427</v>
      </c>
      <c r="C604" s="3" t="s">
        <v>157</v>
      </c>
      <c r="D604" s="3" t="s">
        <v>54</v>
      </c>
      <c r="E604" s="14">
        <v>44060</v>
      </c>
      <c r="F604" s="19">
        <v>3</v>
      </c>
      <c r="G604" s="3">
        <v>19.5</v>
      </c>
    </row>
    <row r="605" spans="2:7" hidden="1" outlineLevel="1" x14ac:dyDescent="0.2">
      <c r="B605" s="19" t="s">
        <v>427</v>
      </c>
      <c r="C605" s="3" t="s">
        <v>157</v>
      </c>
      <c r="D605" s="3" t="s">
        <v>54</v>
      </c>
      <c r="E605" s="14">
        <v>44061</v>
      </c>
      <c r="F605" s="19">
        <v>6</v>
      </c>
      <c r="G605" s="3">
        <v>39</v>
      </c>
    </row>
    <row r="606" spans="2:7" hidden="1" outlineLevel="1" x14ac:dyDescent="0.2">
      <c r="B606" s="19" t="s">
        <v>427</v>
      </c>
      <c r="C606" s="3" t="s">
        <v>157</v>
      </c>
      <c r="D606" s="3" t="s">
        <v>54</v>
      </c>
      <c r="E606" s="14">
        <v>44061</v>
      </c>
      <c r="F606" s="19">
        <v>3</v>
      </c>
      <c r="G606" s="3">
        <v>19.5</v>
      </c>
    </row>
    <row r="607" spans="2:7" hidden="1" outlineLevel="1" x14ac:dyDescent="0.2">
      <c r="B607" s="19" t="s">
        <v>427</v>
      </c>
      <c r="C607" s="3" t="s">
        <v>157</v>
      </c>
      <c r="D607" s="3" t="s">
        <v>54</v>
      </c>
      <c r="E607" s="14">
        <v>44062</v>
      </c>
      <c r="F607" s="19">
        <v>6</v>
      </c>
      <c r="G607" s="3">
        <v>39</v>
      </c>
    </row>
    <row r="608" spans="2:7" hidden="1" outlineLevel="1" x14ac:dyDescent="0.2">
      <c r="B608" s="19" t="s">
        <v>427</v>
      </c>
      <c r="C608" s="3" t="s">
        <v>157</v>
      </c>
      <c r="D608" s="3" t="s">
        <v>54</v>
      </c>
      <c r="E608" s="14">
        <v>44062</v>
      </c>
      <c r="F608" s="19">
        <v>3</v>
      </c>
      <c r="G608" s="3">
        <v>19.5</v>
      </c>
    </row>
    <row r="609" spans="2:7" hidden="1" outlineLevel="1" x14ac:dyDescent="0.2">
      <c r="B609" s="19" t="s">
        <v>427</v>
      </c>
      <c r="C609" s="3" t="s">
        <v>157</v>
      </c>
      <c r="D609" s="3" t="s">
        <v>54</v>
      </c>
      <c r="E609" s="14">
        <v>44063</v>
      </c>
      <c r="F609" s="19">
        <v>6</v>
      </c>
      <c r="G609" s="3">
        <v>39</v>
      </c>
    </row>
    <row r="610" spans="2:7" hidden="1" outlineLevel="1" x14ac:dyDescent="0.2">
      <c r="B610" s="19" t="s">
        <v>427</v>
      </c>
      <c r="C610" s="3" t="s">
        <v>157</v>
      </c>
      <c r="D610" s="3" t="s">
        <v>54</v>
      </c>
      <c r="E610" s="14">
        <v>44063</v>
      </c>
      <c r="F610" s="19">
        <v>3</v>
      </c>
      <c r="G610" s="3">
        <v>19.5</v>
      </c>
    </row>
    <row r="611" spans="2:7" hidden="1" outlineLevel="1" x14ac:dyDescent="0.2">
      <c r="B611" s="19" t="s">
        <v>427</v>
      </c>
      <c r="C611" s="3" t="s">
        <v>157</v>
      </c>
      <c r="D611" s="3" t="s">
        <v>54</v>
      </c>
      <c r="E611" s="14">
        <v>44064</v>
      </c>
      <c r="F611" s="19">
        <v>6</v>
      </c>
      <c r="G611" s="3">
        <v>39</v>
      </c>
    </row>
    <row r="612" spans="2:7" hidden="1" outlineLevel="1" x14ac:dyDescent="0.2">
      <c r="B612" s="19" t="s">
        <v>427</v>
      </c>
      <c r="C612" s="3" t="s">
        <v>157</v>
      </c>
      <c r="D612" s="3" t="s">
        <v>54</v>
      </c>
      <c r="E612" s="14">
        <v>44067</v>
      </c>
      <c r="F612" s="19">
        <v>6</v>
      </c>
      <c r="G612" s="3">
        <v>39</v>
      </c>
    </row>
    <row r="613" spans="2:7" hidden="1" outlineLevel="1" x14ac:dyDescent="0.2">
      <c r="B613" s="19" t="s">
        <v>427</v>
      </c>
      <c r="C613" s="3" t="s">
        <v>157</v>
      </c>
      <c r="D613" s="3" t="s">
        <v>54</v>
      </c>
      <c r="E613" s="14">
        <v>44067</v>
      </c>
      <c r="F613" s="19">
        <v>3</v>
      </c>
      <c r="G613" s="3">
        <v>19.5</v>
      </c>
    </row>
    <row r="614" spans="2:7" hidden="1" outlineLevel="1" x14ac:dyDescent="0.2">
      <c r="B614" s="19" t="s">
        <v>427</v>
      </c>
      <c r="C614" s="3" t="s">
        <v>157</v>
      </c>
      <c r="D614" s="3" t="s">
        <v>54</v>
      </c>
      <c r="E614" s="14">
        <v>44068</v>
      </c>
      <c r="F614" s="19">
        <v>6</v>
      </c>
      <c r="G614" s="3">
        <v>39</v>
      </c>
    </row>
    <row r="615" spans="2:7" hidden="1" outlineLevel="1" x14ac:dyDescent="0.2">
      <c r="B615" s="19" t="s">
        <v>427</v>
      </c>
      <c r="C615" s="3" t="s">
        <v>157</v>
      </c>
      <c r="D615" s="3" t="s">
        <v>54</v>
      </c>
      <c r="E615" s="14">
        <v>44068</v>
      </c>
      <c r="F615" s="19">
        <v>3</v>
      </c>
      <c r="G615" s="3">
        <v>19.5</v>
      </c>
    </row>
    <row r="616" spans="2:7" hidden="1" outlineLevel="1" x14ac:dyDescent="0.2">
      <c r="B616" s="19" t="s">
        <v>427</v>
      </c>
      <c r="C616" s="3" t="s">
        <v>157</v>
      </c>
      <c r="D616" s="3" t="s">
        <v>54</v>
      </c>
      <c r="E616" s="14">
        <v>44069</v>
      </c>
      <c r="F616" s="19">
        <v>6</v>
      </c>
      <c r="G616" s="3">
        <v>39</v>
      </c>
    </row>
    <row r="617" spans="2:7" hidden="1" outlineLevel="1" x14ac:dyDescent="0.2">
      <c r="B617" s="19" t="s">
        <v>427</v>
      </c>
      <c r="C617" s="3" t="s">
        <v>157</v>
      </c>
      <c r="D617" s="3" t="s">
        <v>54</v>
      </c>
      <c r="E617" s="14">
        <v>44069</v>
      </c>
      <c r="F617" s="19">
        <v>3</v>
      </c>
      <c r="G617" s="3">
        <v>19.5</v>
      </c>
    </row>
    <row r="618" spans="2:7" hidden="1" outlineLevel="1" x14ac:dyDescent="0.2">
      <c r="B618" s="19" t="s">
        <v>427</v>
      </c>
      <c r="C618" s="3" t="s">
        <v>157</v>
      </c>
      <c r="D618" s="3" t="s">
        <v>54</v>
      </c>
      <c r="E618" s="14">
        <v>44070</v>
      </c>
      <c r="F618" s="19">
        <v>6</v>
      </c>
      <c r="G618" s="3">
        <v>39</v>
      </c>
    </row>
    <row r="619" spans="2:7" hidden="1" outlineLevel="1" x14ac:dyDescent="0.2">
      <c r="B619" s="19" t="s">
        <v>427</v>
      </c>
      <c r="C619" s="3" t="s">
        <v>157</v>
      </c>
      <c r="D619" s="3" t="s">
        <v>54</v>
      </c>
      <c r="E619" s="14">
        <v>44070</v>
      </c>
      <c r="F619" s="19">
        <v>3</v>
      </c>
      <c r="G619" s="3">
        <v>19.5</v>
      </c>
    </row>
    <row r="620" spans="2:7" hidden="1" outlineLevel="1" x14ac:dyDescent="0.2">
      <c r="B620" s="19" t="s">
        <v>427</v>
      </c>
      <c r="C620" s="3" t="s">
        <v>157</v>
      </c>
      <c r="D620" s="3" t="s">
        <v>54</v>
      </c>
      <c r="E620" s="14">
        <v>44071</v>
      </c>
      <c r="F620" s="19">
        <v>6</v>
      </c>
      <c r="G620" s="3">
        <v>39</v>
      </c>
    </row>
    <row r="621" spans="2:7" hidden="1" outlineLevel="1" x14ac:dyDescent="0.2">
      <c r="B621" s="19" t="s">
        <v>427</v>
      </c>
      <c r="C621" s="3" t="s">
        <v>157</v>
      </c>
      <c r="D621" s="3" t="s">
        <v>54</v>
      </c>
      <c r="E621" s="14">
        <v>44074</v>
      </c>
      <c r="F621" s="19">
        <v>6</v>
      </c>
      <c r="G621" s="3">
        <v>39</v>
      </c>
    </row>
    <row r="622" spans="2:7" hidden="1" outlineLevel="1" x14ac:dyDescent="0.2">
      <c r="B622" s="19" t="s">
        <v>427</v>
      </c>
      <c r="C622" s="3" t="s">
        <v>157</v>
      </c>
      <c r="D622" s="3" t="s">
        <v>54</v>
      </c>
      <c r="E622" s="14">
        <v>44074</v>
      </c>
      <c r="F622" s="19">
        <v>3</v>
      </c>
      <c r="G622" s="3">
        <v>19.5</v>
      </c>
    </row>
    <row r="623" spans="2:7" hidden="1" outlineLevel="1" x14ac:dyDescent="0.2">
      <c r="B623" s="19" t="s">
        <v>427</v>
      </c>
      <c r="C623" s="3" t="s">
        <v>157</v>
      </c>
      <c r="D623" s="3" t="s">
        <v>54</v>
      </c>
      <c r="E623" s="14">
        <v>44075</v>
      </c>
      <c r="F623" s="19">
        <v>6</v>
      </c>
      <c r="G623" s="3">
        <v>39</v>
      </c>
    </row>
    <row r="624" spans="2:7" hidden="1" outlineLevel="1" x14ac:dyDescent="0.2">
      <c r="B624" s="19" t="s">
        <v>427</v>
      </c>
      <c r="C624" s="3" t="s">
        <v>157</v>
      </c>
      <c r="D624" s="3" t="s">
        <v>54</v>
      </c>
      <c r="E624" s="14">
        <v>44075</v>
      </c>
      <c r="F624" s="19">
        <v>3</v>
      </c>
      <c r="G624" s="3">
        <v>19.5</v>
      </c>
    </row>
    <row r="625" spans="2:7" hidden="1" outlineLevel="1" x14ac:dyDescent="0.2">
      <c r="B625" s="19" t="s">
        <v>427</v>
      </c>
      <c r="C625" s="3" t="s">
        <v>157</v>
      </c>
      <c r="D625" s="3" t="s">
        <v>54</v>
      </c>
      <c r="E625" s="14">
        <v>44076</v>
      </c>
      <c r="F625" s="19">
        <v>6</v>
      </c>
      <c r="G625" s="3">
        <v>39</v>
      </c>
    </row>
    <row r="626" spans="2:7" hidden="1" outlineLevel="1" x14ac:dyDescent="0.2">
      <c r="B626" s="19" t="s">
        <v>427</v>
      </c>
      <c r="C626" s="3" t="s">
        <v>157</v>
      </c>
      <c r="D626" s="3" t="s">
        <v>54</v>
      </c>
      <c r="E626" s="14">
        <v>44076</v>
      </c>
      <c r="F626" s="19">
        <v>3</v>
      </c>
      <c r="G626" s="3">
        <v>19.5</v>
      </c>
    </row>
    <row r="627" spans="2:7" hidden="1" outlineLevel="1" x14ac:dyDescent="0.2">
      <c r="B627" s="19" t="s">
        <v>427</v>
      </c>
      <c r="C627" s="3" t="s">
        <v>157</v>
      </c>
      <c r="D627" s="3" t="s">
        <v>54</v>
      </c>
      <c r="E627" s="14">
        <v>44077</v>
      </c>
      <c r="F627" s="19">
        <v>6</v>
      </c>
      <c r="G627" s="3">
        <v>39</v>
      </c>
    </row>
    <row r="628" spans="2:7" hidden="1" outlineLevel="1" x14ac:dyDescent="0.2">
      <c r="B628" s="19" t="s">
        <v>427</v>
      </c>
      <c r="C628" s="3" t="s">
        <v>157</v>
      </c>
      <c r="D628" s="3" t="s">
        <v>54</v>
      </c>
      <c r="E628" s="14">
        <v>44077</v>
      </c>
      <c r="F628" s="19">
        <v>3</v>
      </c>
      <c r="G628" s="3">
        <v>19.5</v>
      </c>
    </row>
    <row r="629" spans="2:7" hidden="1" outlineLevel="1" x14ac:dyDescent="0.2">
      <c r="B629" s="19" t="s">
        <v>427</v>
      </c>
      <c r="C629" s="3" t="s">
        <v>157</v>
      </c>
      <c r="D629" s="3" t="s">
        <v>54</v>
      </c>
      <c r="E629" s="14">
        <v>44078</v>
      </c>
      <c r="F629" s="19">
        <v>6</v>
      </c>
      <c r="G629" s="3">
        <v>39</v>
      </c>
    </row>
    <row r="630" spans="2:7" hidden="1" outlineLevel="1" x14ac:dyDescent="0.2">
      <c r="B630" s="19" t="s">
        <v>427</v>
      </c>
      <c r="C630" s="3" t="s">
        <v>157</v>
      </c>
      <c r="D630" s="3" t="s">
        <v>54</v>
      </c>
      <c r="E630" s="14">
        <v>44081</v>
      </c>
      <c r="F630" s="19">
        <v>6</v>
      </c>
      <c r="G630" s="3">
        <v>39</v>
      </c>
    </row>
    <row r="631" spans="2:7" hidden="1" outlineLevel="1" x14ac:dyDescent="0.2">
      <c r="B631" s="19" t="s">
        <v>427</v>
      </c>
      <c r="C631" s="3" t="s">
        <v>157</v>
      </c>
      <c r="D631" s="3" t="s">
        <v>54</v>
      </c>
      <c r="E631" s="14">
        <v>44081</v>
      </c>
      <c r="F631" s="19">
        <v>3</v>
      </c>
      <c r="G631" s="3">
        <v>19.5</v>
      </c>
    </row>
    <row r="632" spans="2:7" hidden="1" outlineLevel="1" x14ac:dyDescent="0.2">
      <c r="B632" s="19" t="s">
        <v>427</v>
      </c>
      <c r="C632" s="3" t="s">
        <v>157</v>
      </c>
      <c r="D632" s="3" t="s">
        <v>54</v>
      </c>
      <c r="E632" s="14">
        <v>44082</v>
      </c>
      <c r="F632" s="19">
        <v>6</v>
      </c>
      <c r="G632" s="3">
        <v>39</v>
      </c>
    </row>
    <row r="633" spans="2:7" hidden="1" outlineLevel="1" x14ac:dyDescent="0.2">
      <c r="B633" s="19" t="s">
        <v>427</v>
      </c>
      <c r="C633" s="3" t="s">
        <v>157</v>
      </c>
      <c r="D633" s="3" t="s">
        <v>54</v>
      </c>
      <c r="E633" s="14">
        <v>44082</v>
      </c>
      <c r="F633" s="19">
        <v>3</v>
      </c>
      <c r="G633" s="3">
        <v>19.5</v>
      </c>
    </row>
    <row r="634" spans="2:7" hidden="1" outlineLevel="1" x14ac:dyDescent="0.2">
      <c r="B634" s="19" t="s">
        <v>427</v>
      </c>
      <c r="C634" s="3" t="s">
        <v>157</v>
      </c>
      <c r="D634" s="3" t="s">
        <v>54</v>
      </c>
      <c r="E634" s="14">
        <v>44083</v>
      </c>
      <c r="F634" s="19">
        <v>6</v>
      </c>
      <c r="G634" s="3">
        <v>39</v>
      </c>
    </row>
    <row r="635" spans="2:7" hidden="1" outlineLevel="1" x14ac:dyDescent="0.2">
      <c r="B635" s="19" t="s">
        <v>427</v>
      </c>
      <c r="C635" s="3" t="s">
        <v>157</v>
      </c>
      <c r="D635" s="3" t="s">
        <v>54</v>
      </c>
      <c r="E635" s="14">
        <v>44083</v>
      </c>
      <c r="F635" s="19">
        <v>3</v>
      </c>
      <c r="G635" s="3">
        <v>19.5</v>
      </c>
    </row>
    <row r="636" spans="2:7" hidden="1" outlineLevel="1" x14ac:dyDescent="0.2">
      <c r="B636" s="19" t="s">
        <v>427</v>
      </c>
      <c r="C636" s="3" t="s">
        <v>157</v>
      </c>
      <c r="D636" s="3" t="s">
        <v>54</v>
      </c>
      <c r="E636" s="14">
        <v>44084</v>
      </c>
      <c r="F636" s="19">
        <v>6</v>
      </c>
      <c r="G636" s="3">
        <v>39</v>
      </c>
    </row>
    <row r="637" spans="2:7" hidden="1" outlineLevel="1" x14ac:dyDescent="0.2">
      <c r="B637" s="19" t="s">
        <v>427</v>
      </c>
      <c r="C637" s="3" t="s">
        <v>157</v>
      </c>
      <c r="D637" s="3" t="s">
        <v>54</v>
      </c>
      <c r="E637" s="14">
        <v>44084</v>
      </c>
      <c r="F637" s="19">
        <v>3</v>
      </c>
      <c r="G637" s="3">
        <v>19.5</v>
      </c>
    </row>
    <row r="638" spans="2:7" hidden="1" outlineLevel="1" x14ac:dyDescent="0.2">
      <c r="B638" s="19" t="s">
        <v>427</v>
      </c>
      <c r="C638" s="3" t="s">
        <v>157</v>
      </c>
      <c r="D638" s="3" t="s">
        <v>54</v>
      </c>
      <c r="E638" s="14">
        <v>44085</v>
      </c>
      <c r="F638" s="19">
        <v>6</v>
      </c>
      <c r="G638" s="3">
        <v>39</v>
      </c>
    </row>
    <row r="639" spans="2:7" hidden="1" outlineLevel="1" x14ac:dyDescent="0.2">
      <c r="B639" s="19" t="s">
        <v>427</v>
      </c>
      <c r="C639" s="3" t="s">
        <v>157</v>
      </c>
      <c r="D639" s="3" t="s">
        <v>54</v>
      </c>
      <c r="E639" s="14">
        <v>44088</v>
      </c>
      <c r="F639" s="19">
        <v>6</v>
      </c>
      <c r="G639" s="3">
        <v>39</v>
      </c>
    </row>
    <row r="640" spans="2:7" hidden="1" outlineLevel="1" x14ac:dyDescent="0.2">
      <c r="B640" s="19" t="s">
        <v>427</v>
      </c>
      <c r="C640" s="3" t="s">
        <v>157</v>
      </c>
      <c r="D640" s="3" t="s">
        <v>54</v>
      </c>
      <c r="E640" s="14">
        <v>44088</v>
      </c>
      <c r="F640" s="19">
        <v>3</v>
      </c>
      <c r="G640" s="3">
        <v>19.5</v>
      </c>
    </row>
    <row r="641" spans="2:7" hidden="1" outlineLevel="1" x14ac:dyDescent="0.2">
      <c r="B641" s="19" t="s">
        <v>427</v>
      </c>
      <c r="C641" s="3" t="s">
        <v>157</v>
      </c>
      <c r="D641" s="3" t="s">
        <v>54</v>
      </c>
      <c r="E641" s="14">
        <v>44089</v>
      </c>
      <c r="F641" s="19">
        <v>6</v>
      </c>
      <c r="G641" s="3">
        <v>39</v>
      </c>
    </row>
    <row r="642" spans="2:7" hidden="1" outlineLevel="1" x14ac:dyDescent="0.2">
      <c r="B642" s="19" t="s">
        <v>427</v>
      </c>
      <c r="C642" s="3" t="s">
        <v>157</v>
      </c>
      <c r="D642" s="3" t="s">
        <v>54</v>
      </c>
      <c r="E642" s="14">
        <v>44089</v>
      </c>
      <c r="F642" s="19">
        <v>3</v>
      </c>
      <c r="G642" s="3">
        <v>19.5</v>
      </c>
    </row>
    <row r="643" spans="2:7" hidden="1" outlineLevel="1" x14ac:dyDescent="0.2">
      <c r="B643" s="19" t="s">
        <v>427</v>
      </c>
      <c r="C643" s="3" t="s">
        <v>157</v>
      </c>
      <c r="D643" s="3" t="s">
        <v>54</v>
      </c>
      <c r="E643" s="14">
        <v>44090</v>
      </c>
      <c r="F643" s="19">
        <v>6</v>
      </c>
      <c r="G643" s="3">
        <v>39</v>
      </c>
    </row>
    <row r="644" spans="2:7" hidden="1" outlineLevel="1" x14ac:dyDescent="0.2">
      <c r="B644" s="19" t="s">
        <v>427</v>
      </c>
      <c r="C644" s="3" t="s">
        <v>157</v>
      </c>
      <c r="D644" s="3" t="s">
        <v>54</v>
      </c>
      <c r="E644" s="14">
        <v>44090</v>
      </c>
      <c r="F644" s="19">
        <v>3</v>
      </c>
      <c r="G644" s="3">
        <v>19.5</v>
      </c>
    </row>
    <row r="645" spans="2:7" hidden="1" outlineLevel="1" x14ac:dyDescent="0.2">
      <c r="B645" s="19" t="s">
        <v>427</v>
      </c>
      <c r="C645" s="3" t="s">
        <v>157</v>
      </c>
      <c r="D645" s="3" t="s">
        <v>54</v>
      </c>
      <c r="E645" s="14">
        <v>44091</v>
      </c>
      <c r="F645" s="19">
        <v>6</v>
      </c>
      <c r="G645" s="3">
        <v>39</v>
      </c>
    </row>
    <row r="646" spans="2:7" hidden="1" outlineLevel="1" x14ac:dyDescent="0.2">
      <c r="B646" s="19" t="s">
        <v>427</v>
      </c>
      <c r="C646" s="3" t="s">
        <v>157</v>
      </c>
      <c r="D646" s="3" t="s">
        <v>54</v>
      </c>
      <c r="E646" s="14">
        <v>44091</v>
      </c>
      <c r="F646" s="19">
        <v>3</v>
      </c>
      <c r="G646" s="3">
        <v>19.5</v>
      </c>
    </row>
    <row r="647" spans="2:7" hidden="1" outlineLevel="1" x14ac:dyDescent="0.2">
      <c r="B647" s="19" t="s">
        <v>427</v>
      </c>
      <c r="C647" s="3" t="s">
        <v>157</v>
      </c>
      <c r="D647" s="3" t="s">
        <v>54</v>
      </c>
      <c r="E647" s="14">
        <v>44092</v>
      </c>
      <c r="F647" s="19">
        <v>6</v>
      </c>
      <c r="G647" s="3">
        <v>39</v>
      </c>
    </row>
    <row r="648" spans="2:7" hidden="1" outlineLevel="1" x14ac:dyDescent="0.2">
      <c r="B648" s="19" t="s">
        <v>427</v>
      </c>
      <c r="C648" s="3" t="s">
        <v>157</v>
      </c>
      <c r="D648" s="3" t="s">
        <v>54</v>
      </c>
      <c r="E648" s="14">
        <v>44095</v>
      </c>
      <c r="F648" s="19">
        <v>6</v>
      </c>
      <c r="G648" s="3">
        <v>39</v>
      </c>
    </row>
    <row r="649" spans="2:7" hidden="1" outlineLevel="1" x14ac:dyDescent="0.2">
      <c r="B649" s="19" t="s">
        <v>427</v>
      </c>
      <c r="C649" s="3" t="s">
        <v>157</v>
      </c>
      <c r="D649" s="3" t="s">
        <v>54</v>
      </c>
      <c r="E649" s="14">
        <v>44095</v>
      </c>
      <c r="F649" s="19">
        <v>3</v>
      </c>
      <c r="G649" s="3">
        <v>19.5</v>
      </c>
    </row>
    <row r="650" spans="2:7" hidden="1" outlineLevel="1" x14ac:dyDescent="0.2">
      <c r="B650" s="19" t="s">
        <v>427</v>
      </c>
      <c r="C650" s="3" t="s">
        <v>157</v>
      </c>
      <c r="D650" s="3" t="s">
        <v>54</v>
      </c>
      <c r="E650" s="14">
        <v>44096</v>
      </c>
      <c r="F650" s="19">
        <v>6</v>
      </c>
      <c r="G650" s="3">
        <v>39</v>
      </c>
    </row>
    <row r="651" spans="2:7" hidden="1" outlineLevel="1" x14ac:dyDescent="0.2">
      <c r="B651" s="19" t="s">
        <v>427</v>
      </c>
      <c r="C651" s="3" t="s">
        <v>157</v>
      </c>
      <c r="D651" s="3" t="s">
        <v>54</v>
      </c>
      <c r="E651" s="14">
        <v>44096</v>
      </c>
      <c r="F651" s="19">
        <v>3</v>
      </c>
      <c r="G651" s="3">
        <v>19.5</v>
      </c>
    </row>
    <row r="652" spans="2:7" hidden="1" outlineLevel="1" x14ac:dyDescent="0.2">
      <c r="B652" s="19" t="s">
        <v>427</v>
      </c>
      <c r="C652" s="3" t="s">
        <v>157</v>
      </c>
      <c r="D652" s="3" t="s">
        <v>54</v>
      </c>
      <c r="E652" s="14">
        <v>44097</v>
      </c>
      <c r="F652" s="19">
        <v>6</v>
      </c>
      <c r="G652" s="3">
        <v>39</v>
      </c>
    </row>
    <row r="653" spans="2:7" hidden="1" outlineLevel="1" x14ac:dyDescent="0.2">
      <c r="B653" s="19" t="s">
        <v>427</v>
      </c>
      <c r="C653" s="3" t="s">
        <v>157</v>
      </c>
      <c r="D653" s="3" t="s">
        <v>54</v>
      </c>
      <c r="E653" s="14">
        <v>44097</v>
      </c>
      <c r="F653" s="19">
        <v>3</v>
      </c>
      <c r="G653" s="3">
        <v>19.5</v>
      </c>
    </row>
    <row r="654" spans="2:7" hidden="1" outlineLevel="1" x14ac:dyDescent="0.2">
      <c r="B654" s="19" t="s">
        <v>427</v>
      </c>
      <c r="C654" s="3" t="s">
        <v>157</v>
      </c>
      <c r="D654" s="3" t="s">
        <v>54</v>
      </c>
      <c r="E654" s="14">
        <v>44098</v>
      </c>
      <c r="F654" s="19">
        <v>6</v>
      </c>
      <c r="G654" s="3">
        <v>39</v>
      </c>
    </row>
    <row r="655" spans="2:7" hidden="1" outlineLevel="1" x14ac:dyDescent="0.2">
      <c r="B655" s="19" t="s">
        <v>427</v>
      </c>
      <c r="C655" s="3" t="s">
        <v>157</v>
      </c>
      <c r="D655" s="3" t="s">
        <v>54</v>
      </c>
      <c r="E655" s="14">
        <v>44098</v>
      </c>
      <c r="F655" s="19">
        <v>3</v>
      </c>
      <c r="G655" s="3">
        <v>19.5</v>
      </c>
    </row>
    <row r="656" spans="2:7" hidden="1" outlineLevel="1" x14ac:dyDescent="0.2">
      <c r="B656" s="19" t="s">
        <v>427</v>
      </c>
      <c r="C656" s="3" t="s">
        <v>157</v>
      </c>
      <c r="D656" s="3" t="s">
        <v>54</v>
      </c>
      <c r="E656" s="14">
        <v>44099</v>
      </c>
      <c r="F656" s="19">
        <v>6</v>
      </c>
      <c r="G656" s="3">
        <v>39</v>
      </c>
    </row>
    <row r="657" spans="2:7" hidden="1" outlineLevel="1" x14ac:dyDescent="0.2">
      <c r="B657" s="19" t="s">
        <v>427</v>
      </c>
      <c r="C657" s="3" t="s">
        <v>157</v>
      </c>
      <c r="D657" s="3" t="s">
        <v>54</v>
      </c>
      <c r="E657" s="14">
        <v>44102</v>
      </c>
      <c r="F657" s="19">
        <v>6</v>
      </c>
      <c r="G657" s="3">
        <v>39</v>
      </c>
    </row>
    <row r="658" spans="2:7" hidden="1" outlineLevel="1" x14ac:dyDescent="0.2">
      <c r="B658" s="19" t="s">
        <v>427</v>
      </c>
      <c r="C658" s="3" t="s">
        <v>157</v>
      </c>
      <c r="D658" s="3" t="s">
        <v>54</v>
      </c>
      <c r="E658" s="14">
        <v>44102</v>
      </c>
      <c r="F658" s="19">
        <v>3</v>
      </c>
      <c r="G658" s="3">
        <v>19.5</v>
      </c>
    </row>
    <row r="659" spans="2:7" hidden="1" outlineLevel="1" x14ac:dyDescent="0.2">
      <c r="B659" s="19" t="s">
        <v>427</v>
      </c>
      <c r="C659" s="3" t="s">
        <v>157</v>
      </c>
      <c r="D659" s="3" t="s">
        <v>54</v>
      </c>
      <c r="E659" s="14">
        <v>44103</v>
      </c>
      <c r="F659" s="19">
        <v>6</v>
      </c>
      <c r="G659" s="3">
        <v>39</v>
      </c>
    </row>
    <row r="660" spans="2:7" hidden="1" outlineLevel="1" x14ac:dyDescent="0.2">
      <c r="B660" s="19" t="s">
        <v>427</v>
      </c>
      <c r="C660" s="3" t="s">
        <v>157</v>
      </c>
      <c r="D660" s="3" t="s">
        <v>54</v>
      </c>
      <c r="E660" s="14">
        <v>44103</v>
      </c>
      <c r="F660" s="19">
        <v>3</v>
      </c>
      <c r="G660" s="3">
        <v>19.5</v>
      </c>
    </row>
    <row r="661" spans="2:7" hidden="1" outlineLevel="1" x14ac:dyDescent="0.2">
      <c r="B661" s="19" t="s">
        <v>427</v>
      </c>
      <c r="C661" s="3" t="s">
        <v>157</v>
      </c>
      <c r="D661" s="3" t="s">
        <v>54</v>
      </c>
      <c r="E661" s="14">
        <v>44104</v>
      </c>
      <c r="F661" s="19">
        <v>6</v>
      </c>
      <c r="G661" s="3">
        <v>39</v>
      </c>
    </row>
    <row r="662" spans="2:7" hidden="1" outlineLevel="1" x14ac:dyDescent="0.2">
      <c r="B662" s="19" t="s">
        <v>427</v>
      </c>
      <c r="C662" s="3" t="s">
        <v>157</v>
      </c>
      <c r="D662" s="3" t="s">
        <v>54</v>
      </c>
      <c r="E662" s="14">
        <v>44104</v>
      </c>
      <c r="F662" s="19">
        <v>3</v>
      </c>
      <c r="G662" s="3">
        <v>19.5</v>
      </c>
    </row>
    <row r="663" spans="2:7" hidden="1" outlineLevel="1" x14ac:dyDescent="0.2">
      <c r="B663" s="19" t="s">
        <v>427</v>
      </c>
      <c r="C663" s="3" t="s">
        <v>157</v>
      </c>
      <c r="D663" s="3" t="s">
        <v>54</v>
      </c>
      <c r="E663" s="14">
        <v>44105</v>
      </c>
      <c r="F663" s="19">
        <v>6</v>
      </c>
      <c r="G663" s="3">
        <v>39</v>
      </c>
    </row>
    <row r="664" spans="2:7" hidden="1" outlineLevel="1" x14ac:dyDescent="0.2">
      <c r="B664" s="19" t="s">
        <v>427</v>
      </c>
      <c r="C664" s="3" t="s">
        <v>157</v>
      </c>
      <c r="D664" s="3" t="s">
        <v>54</v>
      </c>
      <c r="E664" s="14">
        <v>44105</v>
      </c>
      <c r="F664" s="19">
        <v>3</v>
      </c>
      <c r="G664" s="3">
        <v>19.5</v>
      </c>
    </row>
    <row r="665" spans="2:7" hidden="1" outlineLevel="1" x14ac:dyDescent="0.2">
      <c r="B665" s="19" t="s">
        <v>427</v>
      </c>
      <c r="C665" s="3" t="s">
        <v>157</v>
      </c>
      <c r="D665" s="3" t="s">
        <v>54</v>
      </c>
      <c r="E665" s="14">
        <v>44106</v>
      </c>
      <c r="F665" s="19">
        <v>6</v>
      </c>
      <c r="G665" s="3">
        <v>39</v>
      </c>
    </row>
    <row r="666" spans="2:7" hidden="1" outlineLevel="1" x14ac:dyDescent="0.2">
      <c r="B666" s="19" t="s">
        <v>427</v>
      </c>
      <c r="C666" s="3" t="s">
        <v>157</v>
      </c>
      <c r="D666" s="3" t="s">
        <v>54</v>
      </c>
      <c r="E666" s="14">
        <v>44109</v>
      </c>
      <c r="F666" s="19">
        <v>6</v>
      </c>
      <c r="G666" s="3">
        <v>39</v>
      </c>
    </row>
    <row r="667" spans="2:7" hidden="1" outlineLevel="1" x14ac:dyDescent="0.2">
      <c r="B667" s="19" t="s">
        <v>427</v>
      </c>
      <c r="C667" s="3" t="s">
        <v>157</v>
      </c>
      <c r="D667" s="3" t="s">
        <v>54</v>
      </c>
      <c r="E667" s="14">
        <v>44109</v>
      </c>
      <c r="F667" s="19">
        <v>3</v>
      </c>
      <c r="G667" s="3">
        <v>19.5</v>
      </c>
    </row>
    <row r="668" spans="2:7" hidden="1" outlineLevel="1" x14ac:dyDescent="0.2">
      <c r="B668" s="19" t="s">
        <v>427</v>
      </c>
      <c r="C668" s="3" t="s">
        <v>157</v>
      </c>
      <c r="D668" s="3" t="s">
        <v>54</v>
      </c>
      <c r="E668" s="14">
        <v>44110</v>
      </c>
      <c r="F668" s="19">
        <v>6</v>
      </c>
      <c r="G668" s="3">
        <v>39</v>
      </c>
    </row>
    <row r="669" spans="2:7" hidden="1" outlineLevel="1" x14ac:dyDescent="0.2">
      <c r="B669" s="19" t="s">
        <v>427</v>
      </c>
      <c r="C669" s="3" t="s">
        <v>157</v>
      </c>
      <c r="D669" s="3" t="s">
        <v>54</v>
      </c>
      <c r="E669" s="14">
        <v>44110</v>
      </c>
      <c r="F669" s="19">
        <v>3</v>
      </c>
      <c r="G669" s="3">
        <v>19.5</v>
      </c>
    </row>
    <row r="670" spans="2:7" hidden="1" outlineLevel="1" x14ac:dyDescent="0.2">
      <c r="B670" s="19" t="s">
        <v>427</v>
      </c>
      <c r="C670" s="3" t="s">
        <v>157</v>
      </c>
      <c r="D670" s="3" t="s">
        <v>54</v>
      </c>
      <c r="E670" s="14">
        <v>44111</v>
      </c>
      <c r="F670" s="19">
        <v>6</v>
      </c>
      <c r="G670" s="3">
        <v>39</v>
      </c>
    </row>
    <row r="671" spans="2:7" hidden="1" outlineLevel="1" x14ac:dyDescent="0.2">
      <c r="B671" s="19" t="s">
        <v>427</v>
      </c>
      <c r="C671" s="3" t="s">
        <v>157</v>
      </c>
      <c r="D671" s="3" t="s">
        <v>54</v>
      </c>
      <c r="E671" s="14">
        <v>44111</v>
      </c>
      <c r="F671" s="19">
        <v>3</v>
      </c>
      <c r="G671" s="3">
        <v>19.5</v>
      </c>
    </row>
    <row r="672" spans="2:7" hidden="1" outlineLevel="1" x14ac:dyDescent="0.2">
      <c r="B672" s="19" t="s">
        <v>427</v>
      </c>
      <c r="C672" s="3" t="s">
        <v>157</v>
      </c>
      <c r="D672" s="3" t="s">
        <v>54</v>
      </c>
      <c r="E672" s="14">
        <v>44112</v>
      </c>
      <c r="F672" s="19">
        <v>6</v>
      </c>
      <c r="G672" s="3">
        <v>39</v>
      </c>
    </row>
    <row r="673" spans="2:7" hidden="1" outlineLevel="1" x14ac:dyDescent="0.2">
      <c r="B673" s="19" t="s">
        <v>427</v>
      </c>
      <c r="C673" s="3" t="s">
        <v>157</v>
      </c>
      <c r="D673" s="3" t="s">
        <v>54</v>
      </c>
      <c r="E673" s="14">
        <v>44112</v>
      </c>
      <c r="F673" s="19">
        <v>3</v>
      </c>
      <c r="G673" s="3">
        <v>19.5</v>
      </c>
    </row>
    <row r="674" spans="2:7" hidden="1" outlineLevel="1" x14ac:dyDescent="0.2">
      <c r="B674" s="19" t="s">
        <v>427</v>
      </c>
      <c r="C674" s="3" t="s">
        <v>157</v>
      </c>
      <c r="D674" s="3" t="s">
        <v>54</v>
      </c>
      <c r="E674" s="14">
        <v>44113</v>
      </c>
      <c r="F674" s="19">
        <v>6</v>
      </c>
      <c r="G674" s="3">
        <v>39</v>
      </c>
    </row>
    <row r="675" spans="2:7" hidden="1" outlineLevel="1" x14ac:dyDescent="0.2">
      <c r="B675" s="19" t="s">
        <v>427</v>
      </c>
      <c r="C675" s="3" t="s">
        <v>157</v>
      </c>
      <c r="D675" s="3" t="s">
        <v>54</v>
      </c>
      <c r="E675" s="14">
        <v>44113</v>
      </c>
      <c r="F675" s="19">
        <v>3</v>
      </c>
      <c r="G675" s="3">
        <v>19.5</v>
      </c>
    </row>
    <row r="676" spans="2:7" hidden="1" outlineLevel="1" x14ac:dyDescent="0.2">
      <c r="B676" s="19" t="s">
        <v>427</v>
      </c>
      <c r="C676" s="3" t="s">
        <v>157</v>
      </c>
      <c r="D676" s="3" t="s">
        <v>54</v>
      </c>
      <c r="E676" s="14">
        <v>44116</v>
      </c>
      <c r="F676" s="19">
        <v>6</v>
      </c>
      <c r="G676" s="3">
        <v>39</v>
      </c>
    </row>
    <row r="677" spans="2:7" hidden="1" outlineLevel="1" x14ac:dyDescent="0.2">
      <c r="B677" s="19" t="s">
        <v>427</v>
      </c>
      <c r="C677" s="3" t="s">
        <v>157</v>
      </c>
      <c r="D677" s="3" t="s">
        <v>54</v>
      </c>
      <c r="E677" s="14">
        <v>44116</v>
      </c>
      <c r="F677" s="19">
        <v>3</v>
      </c>
      <c r="G677" s="3">
        <v>19.5</v>
      </c>
    </row>
    <row r="678" spans="2:7" hidden="1" outlineLevel="1" x14ac:dyDescent="0.2">
      <c r="B678" s="19" t="s">
        <v>427</v>
      </c>
      <c r="C678" s="3" t="s">
        <v>157</v>
      </c>
      <c r="D678" s="3" t="s">
        <v>54</v>
      </c>
      <c r="E678" s="14">
        <v>44117</v>
      </c>
      <c r="F678" s="19">
        <v>6</v>
      </c>
      <c r="G678" s="3">
        <v>39</v>
      </c>
    </row>
    <row r="679" spans="2:7" hidden="1" outlineLevel="1" x14ac:dyDescent="0.2">
      <c r="B679" s="19" t="s">
        <v>427</v>
      </c>
      <c r="C679" s="3" t="s">
        <v>157</v>
      </c>
      <c r="D679" s="3" t="s">
        <v>54</v>
      </c>
      <c r="E679" s="14">
        <v>44117</v>
      </c>
      <c r="F679" s="19">
        <v>3</v>
      </c>
      <c r="G679" s="3">
        <v>19.5</v>
      </c>
    </row>
    <row r="680" spans="2:7" hidden="1" outlineLevel="1" x14ac:dyDescent="0.2">
      <c r="B680" s="19" t="s">
        <v>427</v>
      </c>
      <c r="C680" s="3" t="s">
        <v>157</v>
      </c>
      <c r="D680" s="3" t="s">
        <v>54</v>
      </c>
      <c r="E680" s="14">
        <v>44118</v>
      </c>
      <c r="F680" s="19">
        <v>6</v>
      </c>
      <c r="G680" s="3">
        <v>39</v>
      </c>
    </row>
    <row r="681" spans="2:7" hidden="1" outlineLevel="1" x14ac:dyDescent="0.2">
      <c r="B681" s="19" t="s">
        <v>427</v>
      </c>
      <c r="C681" s="3" t="s">
        <v>157</v>
      </c>
      <c r="D681" s="3" t="s">
        <v>54</v>
      </c>
      <c r="E681" s="14">
        <v>44118</v>
      </c>
      <c r="F681" s="19">
        <v>3</v>
      </c>
      <c r="G681" s="3">
        <v>19.5</v>
      </c>
    </row>
    <row r="682" spans="2:7" hidden="1" outlineLevel="1" x14ac:dyDescent="0.2">
      <c r="B682" s="19" t="s">
        <v>427</v>
      </c>
      <c r="C682" s="3" t="s">
        <v>157</v>
      </c>
      <c r="D682" s="3" t="s">
        <v>54</v>
      </c>
      <c r="E682" s="14">
        <v>44119</v>
      </c>
      <c r="F682" s="19">
        <v>6</v>
      </c>
      <c r="G682" s="3">
        <v>39</v>
      </c>
    </row>
    <row r="683" spans="2:7" hidden="1" outlineLevel="1" x14ac:dyDescent="0.2">
      <c r="B683" s="19" t="s">
        <v>427</v>
      </c>
      <c r="C683" s="3" t="s">
        <v>157</v>
      </c>
      <c r="D683" s="3" t="s">
        <v>54</v>
      </c>
      <c r="E683" s="14">
        <v>44119</v>
      </c>
      <c r="F683" s="19">
        <v>3</v>
      </c>
      <c r="G683" s="3">
        <v>19.5</v>
      </c>
    </row>
    <row r="684" spans="2:7" hidden="1" outlineLevel="1" x14ac:dyDescent="0.2">
      <c r="B684" s="19" t="s">
        <v>427</v>
      </c>
      <c r="C684" s="3" t="s">
        <v>157</v>
      </c>
      <c r="D684" s="3" t="s">
        <v>54</v>
      </c>
      <c r="E684" s="14">
        <v>44120</v>
      </c>
      <c r="F684" s="19">
        <v>6</v>
      </c>
      <c r="G684" s="3">
        <v>39</v>
      </c>
    </row>
    <row r="685" spans="2:7" hidden="1" outlineLevel="1" x14ac:dyDescent="0.2">
      <c r="B685" s="19" t="s">
        <v>427</v>
      </c>
      <c r="C685" s="3" t="s">
        <v>157</v>
      </c>
      <c r="D685" s="3" t="s">
        <v>54</v>
      </c>
      <c r="E685" s="14">
        <v>44120</v>
      </c>
      <c r="F685" s="19">
        <v>3</v>
      </c>
      <c r="G685" s="3">
        <v>19.5</v>
      </c>
    </row>
    <row r="686" spans="2:7" hidden="1" outlineLevel="1" x14ac:dyDescent="0.2">
      <c r="B686" s="19" t="s">
        <v>427</v>
      </c>
      <c r="C686" s="3" t="s">
        <v>157</v>
      </c>
      <c r="D686" s="3" t="s">
        <v>54</v>
      </c>
      <c r="E686" s="14">
        <v>44123</v>
      </c>
      <c r="F686" s="19">
        <v>6</v>
      </c>
      <c r="G686" s="3">
        <v>39</v>
      </c>
    </row>
    <row r="687" spans="2:7" hidden="1" outlineLevel="1" x14ac:dyDescent="0.2">
      <c r="B687" s="19" t="s">
        <v>427</v>
      </c>
      <c r="C687" s="3" t="s">
        <v>157</v>
      </c>
      <c r="D687" s="3" t="s">
        <v>54</v>
      </c>
      <c r="E687" s="14">
        <v>44123</v>
      </c>
      <c r="F687" s="19">
        <v>3</v>
      </c>
      <c r="G687" s="3">
        <v>19.5</v>
      </c>
    </row>
    <row r="688" spans="2:7" hidden="1" outlineLevel="1" x14ac:dyDescent="0.2">
      <c r="B688" s="19" t="s">
        <v>427</v>
      </c>
      <c r="C688" s="3" t="s">
        <v>157</v>
      </c>
      <c r="D688" s="3" t="s">
        <v>54</v>
      </c>
      <c r="E688" s="14">
        <v>44124</v>
      </c>
      <c r="F688" s="19">
        <v>6</v>
      </c>
      <c r="G688" s="3">
        <v>39</v>
      </c>
    </row>
    <row r="689" spans="2:7" hidden="1" outlineLevel="1" x14ac:dyDescent="0.2">
      <c r="B689" s="19" t="s">
        <v>427</v>
      </c>
      <c r="C689" s="3" t="s">
        <v>157</v>
      </c>
      <c r="D689" s="3" t="s">
        <v>54</v>
      </c>
      <c r="E689" s="14">
        <v>44124</v>
      </c>
      <c r="F689" s="19">
        <v>3</v>
      </c>
      <c r="G689" s="3">
        <v>19.5</v>
      </c>
    </row>
    <row r="690" spans="2:7" hidden="1" outlineLevel="1" x14ac:dyDescent="0.2">
      <c r="B690" s="19" t="s">
        <v>427</v>
      </c>
      <c r="C690" s="3" t="s">
        <v>157</v>
      </c>
      <c r="D690" s="3" t="s">
        <v>54</v>
      </c>
      <c r="E690" s="14">
        <v>44125</v>
      </c>
      <c r="F690" s="19">
        <v>6</v>
      </c>
      <c r="G690" s="3">
        <v>39</v>
      </c>
    </row>
    <row r="691" spans="2:7" hidden="1" outlineLevel="1" x14ac:dyDescent="0.2">
      <c r="B691" s="19" t="s">
        <v>427</v>
      </c>
      <c r="C691" s="3" t="s">
        <v>157</v>
      </c>
      <c r="D691" s="3" t="s">
        <v>54</v>
      </c>
      <c r="E691" s="14">
        <v>44125</v>
      </c>
      <c r="F691" s="19">
        <v>3</v>
      </c>
      <c r="G691" s="3">
        <v>19.5</v>
      </c>
    </row>
    <row r="692" spans="2:7" hidden="1" outlineLevel="1" x14ac:dyDescent="0.2">
      <c r="B692" s="19" t="s">
        <v>427</v>
      </c>
      <c r="C692" s="3" t="s">
        <v>157</v>
      </c>
      <c r="D692" s="3" t="s">
        <v>54</v>
      </c>
      <c r="E692" s="14">
        <v>44126</v>
      </c>
      <c r="F692" s="19">
        <v>6</v>
      </c>
      <c r="G692" s="3">
        <v>39</v>
      </c>
    </row>
    <row r="693" spans="2:7" hidden="1" outlineLevel="1" x14ac:dyDescent="0.2">
      <c r="B693" s="19" t="s">
        <v>427</v>
      </c>
      <c r="C693" s="3" t="s">
        <v>157</v>
      </c>
      <c r="D693" s="3" t="s">
        <v>54</v>
      </c>
      <c r="E693" s="14">
        <v>44126</v>
      </c>
      <c r="F693" s="19">
        <v>3</v>
      </c>
      <c r="G693" s="3">
        <v>19.5</v>
      </c>
    </row>
    <row r="694" spans="2:7" hidden="1" outlineLevel="1" x14ac:dyDescent="0.2">
      <c r="B694" s="19" t="s">
        <v>427</v>
      </c>
      <c r="C694" s="3" t="s">
        <v>157</v>
      </c>
      <c r="D694" s="3" t="s">
        <v>54</v>
      </c>
      <c r="E694" s="14">
        <v>44127</v>
      </c>
      <c r="F694" s="19">
        <v>6</v>
      </c>
      <c r="G694" s="3">
        <v>39</v>
      </c>
    </row>
    <row r="695" spans="2:7" hidden="1" outlineLevel="1" x14ac:dyDescent="0.2">
      <c r="B695" s="19" t="s">
        <v>427</v>
      </c>
      <c r="C695" s="3" t="s">
        <v>157</v>
      </c>
      <c r="D695" s="3" t="s">
        <v>54</v>
      </c>
      <c r="E695" s="14">
        <v>44127</v>
      </c>
      <c r="F695" s="19">
        <v>3</v>
      </c>
      <c r="G695" s="3">
        <v>19.5</v>
      </c>
    </row>
    <row r="696" spans="2:7" hidden="1" outlineLevel="1" x14ac:dyDescent="0.2">
      <c r="B696" s="19" t="s">
        <v>427</v>
      </c>
      <c r="C696" s="3" t="s">
        <v>157</v>
      </c>
      <c r="D696" s="3" t="s">
        <v>54</v>
      </c>
      <c r="E696" s="14">
        <v>44130</v>
      </c>
      <c r="F696" s="19">
        <v>6</v>
      </c>
      <c r="G696" s="3">
        <v>39</v>
      </c>
    </row>
    <row r="697" spans="2:7" hidden="1" outlineLevel="1" x14ac:dyDescent="0.2">
      <c r="B697" s="19" t="s">
        <v>427</v>
      </c>
      <c r="C697" s="3" t="s">
        <v>157</v>
      </c>
      <c r="D697" s="3" t="s">
        <v>54</v>
      </c>
      <c r="E697" s="14">
        <v>44130</v>
      </c>
      <c r="F697" s="19">
        <v>3</v>
      </c>
      <c r="G697" s="3">
        <v>19.5</v>
      </c>
    </row>
    <row r="698" spans="2:7" hidden="1" outlineLevel="1" x14ac:dyDescent="0.2">
      <c r="B698" s="19" t="s">
        <v>427</v>
      </c>
      <c r="C698" s="3" t="s">
        <v>157</v>
      </c>
      <c r="D698" s="3" t="s">
        <v>54</v>
      </c>
      <c r="E698" s="14">
        <v>44131</v>
      </c>
      <c r="F698" s="19">
        <v>6</v>
      </c>
      <c r="G698" s="3">
        <v>39</v>
      </c>
    </row>
    <row r="699" spans="2:7" hidden="1" outlineLevel="1" x14ac:dyDescent="0.2">
      <c r="B699" s="19" t="s">
        <v>427</v>
      </c>
      <c r="C699" s="3" t="s">
        <v>157</v>
      </c>
      <c r="D699" s="3" t="s">
        <v>54</v>
      </c>
      <c r="E699" s="14">
        <v>44131</v>
      </c>
      <c r="F699" s="19">
        <v>3</v>
      </c>
      <c r="G699" s="3">
        <v>19.5</v>
      </c>
    </row>
    <row r="700" spans="2:7" hidden="1" outlineLevel="1" x14ac:dyDescent="0.2">
      <c r="B700" s="19" t="s">
        <v>427</v>
      </c>
      <c r="C700" s="3" t="s">
        <v>157</v>
      </c>
      <c r="D700" s="3" t="s">
        <v>54</v>
      </c>
      <c r="E700" s="14">
        <v>44132</v>
      </c>
      <c r="F700" s="19">
        <v>6</v>
      </c>
      <c r="G700" s="3">
        <v>39</v>
      </c>
    </row>
    <row r="701" spans="2:7" hidden="1" outlineLevel="1" x14ac:dyDescent="0.2">
      <c r="B701" s="19" t="s">
        <v>427</v>
      </c>
      <c r="C701" s="3" t="s">
        <v>157</v>
      </c>
      <c r="D701" s="3" t="s">
        <v>54</v>
      </c>
      <c r="E701" s="14">
        <v>44132</v>
      </c>
      <c r="F701" s="19">
        <v>3</v>
      </c>
      <c r="G701" s="3">
        <v>19.5</v>
      </c>
    </row>
    <row r="702" spans="2:7" hidden="1" outlineLevel="1" x14ac:dyDescent="0.2">
      <c r="B702" s="19" t="s">
        <v>427</v>
      </c>
      <c r="C702" s="3" t="s">
        <v>157</v>
      </c>
      <c r="D702" s="3" t="s">
        <v>54</v>
      </c>
      <c r="E702" s="14">
        <v>44133</v>
      </c>
      <c r="F702" s="19">
        <v>6</v>
      </c>
      <c r="G702" s="3">
        <v>39</v>
      </c>
    </row>
    <row r="703" spans="2:7" hidden="1" outlineLevel="1" x14ac:dyDescent="0.2">
      <c r="B703" s="19" t="s">
        <v>427</v>
      </c>
      <c r="C703" s="3" t="s">
        <v>157</v>
      </c>
      <c r="D703" s="3" t="s">
        <v>54</v>
      </c>
      <c r="E703" s="14">
        <v>44133</v>
      </c>
      <c r="F703" s="19">
        <v>3</v>
      </c>
      <c r="G703" s="3">
        <v>19.5</v>
      </c>
    </row>
    <row r="704" spans="2:7" hidden="1" outlineLevel="1" x14ac:dyDescent="0.2">
      <c r="B704" s="19" t="s">
        <v>427</v>
      </c>
      <c r="C704" s="3" t="s">
        <v>157</v>
      </c>
      <c r="D704" s="3" t="s">
        <v>54</v>
      </c>
      <c r="E704" s="14">
        <v>44134</v>
      </c>
      <c r="F704" s="19">
        <v>6</v>
      </c>
      <c r="G704" s="3">
        <v>39</v>
      </c>
    </row>
    <row r="705" spans="2:7" hidden="1" outlineLevel="1" x14ac:dyDescent="0.2">
      <c r="B705" s="19" t="s">
        <v>427</v>
      </c>
      <c r="C705" s="3" t="s">
        <v>157</v>
      </c>
      <c r="D705" s="3" t="s">
        <v>54</v>
      </c>
      <c r="E705" s="14">
        <v>44134</v>
      </c>
      <c r="F705" s="19">
        <v>3</v>
      </c>
      <c r="G705" s="3">
        <v>19.5</v>
      </c>
    </row>
    <row r="706" spans="2:7" hidden="1" outlineLevel="1" x14ac:dyDescent="0.2">
      <c r="B706" s="19" t="s">
        <v>427</v>
      </c>
      <c r="C706" s="3" t="s">
        <v>157</v>
      </c>
      <c r="D706" s="3" t="s">
        <v>54</v>
      </c>
      <c r="E706" s="14">
        <v>44138</v>
      </c>
      <c r="F706" s="19">
        <v>6</v>
      </c>
      <c r="G706" s="3">
        <v>39</v>
      </c>
    </row>
    <row r="707" spans="2:7" hidden="1" outlineLevel="1" x14ac:dyDescent="0.2">
      <c r="B707" s="19" t="s">
        <v>427</v>
      </c>
      <c r="C707" s="3" t="s">
        <v>157</v>
      </c>
      <c r="D707" s="3" t="s">
        <v>54</v>
      </c>
      <c r="E707" s="14">
        <v>44138</v>
      </c>
      <c r="F707" s="19">
        <v>3</v>
      </c>
      <c r="G707" s="3">
        <v>19.5</v>
      </c>
    </row>
    <row r="708" spans="2:7" hidden="1" outlineLevel="1" x14ac:dyDescent="0.2">
      <c r="B708" s="19" t="s">
        <v>427</v>
      </c>
      <c r="C708" s="3" t="s">
        <v>157</v>
      </c>
      <c r="D708" s="3" t="s">
        <v>54</v>
      </c>
      <c r="E708" s="14">
        <v>44139</v>
      </c>
      <c r="F708" s="19">
        <v>6</v>
      </c>
      <c r="G708" s="3">
        <v>39</v>
      </c>
    </row>
    <row r="709" spans="2:7" hidden="1" outlineLevel="1" x14ac:dyDescent="0.2">
      <c r="B709" s="19" t="s">
        <v>427</v>
      </c>
      <c r="C709" s="3" t="s">
        <v>157</v>
      </c>
      <c r="D709" s="3" t="s">
        <v>54</v>
      </c>
      <c r="E709" s="14">
        <v>44139</v>
      </c>
      <c r="F709" s="19">
        <v>3</v>
      </c>
      <c r="G709" s="3">
        <v>19.5</v>
      </c>
    </row>
    <row r="710" spans="2:7" hidden="1" outlineLevel="1" x14ac:dyDescent="0.2">
      <c r="B710" s="19" t="s">
        <v>427</v>
      </c>
      <c r="C710" s="3" t="s">
        <v>157</v>
      </c>
      <c r="D710" s="3" t="s">
        <v>54</v>
      </c>
      <c r="E710" s="14">
        <v>44140</v>
      </c>
      <c r="F710" s="19">
        <v>6</v>
      </c>
      <c r="G710" s="3">
        <v>39</v>
      </c>
    </row>
    <row r="711" spans="2:7" hidden="1" outlineLevel="1" x14ac:dyDescent="0.2">
      <c r="B711" s="19" t="s">
        <v>427</v>
      </c>
      <c r="C711" s="3" t="s">
        <v>157</v>
      </c>
      <c r="D711" s="3" t="s">
        <v>54</v>
      </c>
      <c r="E711" s="14">
        <v>44140</v>
      </c>
      <c r="F711" s="19">
        <v>3</v>
      </c>
      <c r="G711" s="3">
        <v>19.5</v>
      </c>
    </row>
    <row r="712" spans="2:7" hidden="1" outlineLevel="1" x14ac:dyDescent="0.2">
      <c r="B712" s="19" t="s">
        <v>427</v>
      </c>
      <c r="C712" s="3" t="s">
        <v>157</v>
      </c>
      <c r="D712" s="3" t="s">
        <v>54</v>
      </c>
      <c r="E712" s="14">
        <v>44141</v>
      </c>
      <c r="F712" s="19">
        <v>6</v>
      </c>
      <c r="G712" s="3">
        <v>39</v>
      </c>
    </row>
    <row r="713" spans="2:7" hidden="1" outlineLevel="1" x14ac:dyDescent="0.2">
      <c r="B713" s="19" t="s">
        <v>427</v>
      </c>
      <c r="C713" s="3" t="s">
        <v>157</v>
      </c>
      <c r="D713" s="3" t="s">
        <v>54</v>
      </c>
      <c r="E713" s="14">
        <v>44141</v>
      </c>
      <c r="F713" s="19">
        <v>3</v>
      </c>
      <c r="G713" s="3">
        <v>19.5</v>
      </c>
    </row>
    <row r="714" spans="2:7" hidden="1" outlineLevel="1" x14ac:dyDescent="0.2">
      <c r="B714" s="19" t="s">
        <v>427</v>
      </c>
      <c r="C714" s="3" t="s">
        <v>157</v>
      </c>
      <c r="D714" s="3" t="s">
        <v>54</v>
      </c>
      <c r="E714" s="14">
        <v>44145</v>
      </c>
      <c r="F714" s="19">
        <v>6</v>
      </c>
      <c r="G714" s="3">
        <v>39</v>
      </c>
    </row>
    <row r="715" spans="2:7" hidden="1" outlineLevel="1" x14ac:dyDescent="0.2">
      <c r="B715" s="19" t="s">
        <v>427</v>
      </c>
      <c r="C715" s="3" t="s">
        <v>157</v>
      </c>
      <c r="D715" s="3" t="s">
        <v>54</v>
      </c>
      <c r="E715" s="14">
        <v>44145</v>
      </c>
      <c r="F715" s="19">
        <v>3</v>
      </c>
      <c r="G715" s="3">
        <v>19.5</v>
      </c>
    </row>
    <row r="716" spans="2:7" hidden="1" outlineLevel="1" x14ac:dyDescent="0.2">
      <c r="B716" s="19" t="s">
        <v>427</v>
      </c>
      <c r="C716" s="3" t="s">
        <v>157</v>
      </c>
      <c r="D716" s="3" t="s">
        <v>54</v>
      </c>
      <c r="E716" s="14">
        <v>44146</v>
      </c>
      <c r="F716" s="19">
        <v>6</v>
      </c>
      <c r="G716" s="3">
        <v>39</v>
      </c>
    </row>
    <row r="717" spans="2:7" hidden="1" outlineLevel="1" x14ac:dyDescent="0.2">
      <c r="B717" s="19" t="s">
        <v>427</v>
      </c>
      <c r="C717" s="3" t="s">
        <v>157</v>
      </c>
      <c r="D717" s="3" t="s">
        <v>54</v>
      </c>
      <c r="E717" s="14">
        <v>44146</v>
      </c>
      <c r="F717" s="19">
        <v>3</v>
      </c>
      <c r="G717" s="3">
        <v>19.5</v>
      </c>
    </row>
    <row r="718" spans="2:7" hidden="1" outlineLevel="1" x14ac:dyDescent="0.2">
      <c r="B718" s="19" t="s">
        <v>427</v>
      </c>
      <c r="C718" s="3" t="s">
        <v>157</v>
      </c>
      <c r="D718" s="3" t="s">
        <v>54</v>
      </c>
      <c r="E718" s="14">
        <v>44147</v>
      </c>
      <c r="F718" s="19">
        <v>6</v>
      </c>
      <c r="G718" s="3">
        <v>39</v>
      </c>
    </row>
    <row r="719" spans="2:7" hidden="1" outlineLevel="1" x14ac:dyDescent="0.2">
      <c r="B719" s="19" t="s">
        <v>427</v>
      </c>
      <c r="C719" s="3" t="s">
        <v>157</v>
      </c>
      <c r="D719" s="3" t="s">
        <v>54</v>
      </c>
      <c r="E719" s="14">
        <v>44147</v>
      </c>
      <c r="F719" s="19">
        <v>3</v>
      </c>
      <c r="G719" s="3">
        <v>19.5</v>
      </c>
    </row>
    <row r="720" spans="2:7" hidden="1" outlineLevel="1" x14ac:dyDescent="0.2">
      <c r="B720" s="19" t="s">
        <v>427</v>
      </c>
      <c r="C720" s="3" t="s">
        <v>157</v>
      </c>
      <c r="D720" s="3" t="s">
        <v>54</v>
      </c>
      <c r="E720" s="14">
        <v>44148</v>
      </c>
      <c r="F720" s="19">
        <v>6</v>
      </c>
      <c r="G720" s="3">
        <v>39</v>
      </c>
    </row>
    <row r="721" spans="2:7" hidden="1" outlineLevel="1" x14ac:dyDescent="0.2">
      <c r="B721" s="19" t="s">
        <v>427</v>
      </c>
      <c r="C721" s="3" t="s">
        <v>157</v>
      </c>
      <c r="D721" s="3" t="s">
        <v>54</v>
      </c>
      <c r="E721" s="14">
        <v>44148</v>
      </c>
      <c r="F721" s="19">
        <v>3</v>
      </c>
      <c r="G721" s="3">
        <v>19.5</v>
      </c>
    </row>
    <row r="722" spans="2:7" hidden="1" outlineLevel="1" x14ac:dyDescent="0.2">
      <c r="B722" s="19" t="s">
        <v>427</v>
      </c>
      <c r="C722" s="3" t="s">
        <v>157</v>
      </c>
      <c r="D722" s="3" t="s">
        <v>54</v>
      </c>
      <c r="E722" s="14">
        <v>44151</v>
      </c>
      <c r="F722" s="19">
        <v>6</v>
      </c>
      <c r="G722" s="3">
        <v>39</v>
      </c>
    </row>
    <row r="723" spans="2:7" hidden="1" outlineLevel="1" x14ac:dyDescent="0.2">
      <c r="B723" s="19" t="s">
        <v>427</v>
      </c>
      <c r="C723" s="3" t="s">
        <v>157</v>
      </c>
      <c r="D723" s="3" t="s">
        <v>54</v>
      </c>
      <c r="E723" s="14">
        <v>44151</v>
      </c>
      <c r="F723" s="19">
        <v>3</v>
      </c>
      <c r="G723" s="3">
        <v>19.5</v>
      </c>
    </row>
    <row r="724" spans="2:7" hidden="1" outlineLevel="1" x14ac:dyDescent="0.2">
      <c r="B724" s="19" t="s">
        <v>427</v>
      </c>
      <c r="C724" s="3" t="s">
        <v>157</v>
      </c>
      <c r="D724" s="3" t="s">
        <v>54</v>
      </c>
      <c r="E724" s="14">
        <v>44152</v>
      </c>
      <c r="F724" s="19">
        <v>6</v>
      </c>
      <c r="G724" s="3">
        <v>39</v>
      </c>
    </row>
    <row r="725" spans="2:7" hidden="1" outlineLevel="1" x14ac:dyDescent="0.2">
      <c r="B725" s="19" t="s">
        <v>427</v>
      </c>
      <c r="C725" s="3" t="s">
        <v>157</v>
      </c>
      <c r="D725" s="3" t="s">
        <v>54</v>
      </c>
      <c r="E725" s="14">
        <v>44152</v>
      </c>
      <c r="F725" s="19">
        <v>3</v>
      </c>
      <c r="G725" s="3">
        <v>19.5</v>
      </c>
    </row>
    <row r="726" spans="2:7" hidden="1" outlineLevel="1" x14ac:dyDescent="0.2">
      <c r="B726" s="19" t="s">
        <v>427</v>
      </c>
      <c r="C726" s="3" t="s">
        <v>157</v>
      </c>
      <c r="D726" s="3" t="s">
        <v>54</v>
      </c>
      <c r="E726" s="14">
        <v>44153</v>
      </c>
      <c r="F726" s="19">
        <v>6</v>
      </c>
      <c r="G726" s="3">
        <v>39</v>
      </c>
    </row>
    <row r="727" spans="2:7" hidden="1" outlineLevel="1" x14ac:dyDescent="0.2">
      <c r="B727" s="19" t="s">
        <v>427</v>
      </c>
      <c r="C727" s="3" t="s">
        <v>157</v>
      </c>
      <c r="D727" s="3" t="s">
        <v>54</v>
      </c>
      <c r="E727" s="14">
        <v>44153</v>
      </c>
      <c r="F727" s="19">
        <v>3</v>
      </c>
      <c r="G727" s="3">
        <v>19.5</v>
      </c>
    </row>
    <row r="728" spans="2:7" hidden="1" outlineLevel="1" x14ac:dyDescent="0.2">
      <c r="B728" s="19" t="s">
        <v>427</v>
      </c>
      <c r="C728" s="3" t="s">
        <v>157</v>
      </c>
      <c r="D728" s="3" t="s">
        <v>54</v>
      </c>
      <c r="E728" s="14">
        <v>44154</v>
      </c>
      <c r="F728" s="19">
        <v>6</v>
      </c>
      <c r="G728" s="3">
        <v>39</v>
      </c>
    </row>
    <row r="729" spans="2:7" hidden="1" outlineLevel="1" x14ac:dyDescent="0.2">
      <c r="B729" s="19" t="s">
        <v>427</v>
      </c>
      <c r="C729" s="3" t="s">
        <v>157</v>
      </c>
      <c r="D729" s="3" t="s">
        <v>54</v>
      </c>
      <c r="E729" s="14">
        <v>44154</v>
      </c>
      <c r="F729" s="19">
        <v>3</v>
      </c>
      <c r="G729" s="3">
        <v>19.5</v>
      </c>
    </row>
    <row r="730" spans="2:7" hidden="1" outlineLevel="1" x14ac:dyDescent="0.2">
      <c r="B730" s="19" t="s">
        <v>427</v>
      </c>
      <c r="C730" s="3" t="s">
        <v>157</v>
      </c>
      <c r="D730" s="3" t="s">
        <v>54</v>
      </c>
      <c r="E730" s="14">
        <v>44155</v>
      </c>
      <c r="F730" s="19">
        <v>6</v>
      </c>
      <c r="G730" s="3">
        <v>39</v>
      </c>
    </row>
    <row r="731" spans="2:7" hidden="1" outlineLevel="1" x14ac:dyDescent="0.2">
      <c r="B731" s="19" t="s">
        <v>427</v>
      </c>
      <c r="C731" s="3" t="s">
        <v>157</v>
      </c>
      <c r="D731" s="3" t="s">
        <v>54</v>
      </c>
      <c r="E731" s="14">
        <v>44155</v>
      </c>
      <c r="F731" s="19">
        <v>3</v>
      </c>
      <c r="G731" s="3">
        <v>19.5</v>
      </c>
    </row>
    <row r="732" spans="2:7" hidden="1" outlineLevel="1" x14ac:dyDescent="0.2">
      <c r="B732" s="19" t="s">
        <v>427</v>
      </c>
      <c r="C732" s="3" t="s">
        <v>157</v>
      </c>
      <c r="D732" s="3" t="s">
        <v>54</v>
      </c>
      <c r="E732" s="14">
        <v>44159</v>
      </c>
      <c r="F732" s="19">
        <v>6</v>
      </c>
      <c r="G732" s="3">
        <v>39</v>
      </c>
    </row>
    <row r="733" spans="2:7" hidden="1" outlineLevel="1" x14ac:dyDescent="0.2">
      <c r="B733" s="19" t="s">
        <v>427</v>
      </c>
      <c r="C733" s="3" t="s">
        <v>157</v>
      </c>
      <c r="D733" s="3" t="s">
        <v>54</v>
      </c>
      <c r="E733" s="14">
        <v>44159</v>
      </c>
      <c r="F733" s="19">
        <v>3</v>
      </c>
      <c r="G733" s="3">
        <v>19.5</v>
      </c>
    </row>
    <row r="734" spans="2:7" hidden="1" outlineLevel="1" x14ac:dyDescent="0.2">
      <c r="B734" s="19" t="s">
        <v>427</v>
      </c>
      <c r="C734" s="3" t="s">
        <v>157</v>
      </c>
      <c r="D734" s="3" t="s">
        <v>54</v>
      </c>
      <c r="E734" s="14">
        <v>44160</v>
      </c>
      <c r="F734" s="19">
        <v>6</v>
      </c>
      <c r="G734" s="3">
        <v>39</v>
      </c>
    </row>
    <row r="735" spans="2:7" hidden="1" outlineLevel="1" x14ac:dyDescent="0.2">
      <c r="B735" s="19" t="s">
        <v>427</v>
      </c>
      <c r="C735" s="3" t="s">
        <v>157</v>
      </c>
      <c r="D735" s="3" t="s">
        <v>54</v>
      </c>
      <c r="E735" s="14">
        <v>44160</v>
      </c>
      <c r="F735" s="19">
        <v>3</v>
      </c>
      <c r="G735" s="3">
        <v>19.5</v>
      </c>
    </row>
    <row r="736" spans="2:7" hidden="1" outlineLevel="1" x14ac:dyDescent="0.2">
      <c r="B736" s="19" t="s">
        <v>427</v>
      </c>
      <c r="C736" s="3" t="s">
        <v>157</v>
      </c>
      <c r="D736" s="3" t="s">
        <v>54</v>
      </c>
      <c r="E736" s="14">
        <v>44161</v>
      </c>
      <c r="F736" s="19">
        <v>6</v>
      </c>
      <c r="G736" s="3">
        <v>39</v>
      </c>
    </row>
    <row r="737" spans="2:7" hidden="1" outlineLevel="1" x14ac:dyDescent="0.2">
      <c r="B737" s="19" t="s">
        <v>427</v>
      </c>
      <c r="C737" s="3" t="s">
        <v>157</v>
      </c>
      <c r="D737" s="3" t="s">
        <v>54</v>
      </c>
      <c r="E737" s="14">
        <v>44161</v>
      </c>
      <c r="F737" s="19">
        <v>3</v>
      </c>
      <c r="G737" s="3">
        <v>19.5</v>
      </c>
    </row>
    <row r="738" spans="2:7" hidden="1" outlineLevel="1" x14ac:dyDescent="0.2">
      <c r="B738" s="19" t="s">
        <v>427</v>
      </c>
      <c r="C738" s="3" t="s">
        <v>157</v>
      </c>
      <c r="D738" s="3" t="s">
        <v>54</v>
      </c>
      <c r="E738" s="14">
        <v>44162</v>
      </c>
      <c r="F738" s="19">
        <v>6</v>
      </c>
      <c r="G738" s="3">
        <v>39</v>
      </c>
    </row>
    <row r="739" spans="2:7" hidden="1" outlineLevel="1" x14ac:dyDescent="0.2">
      <c r="B739" s="19" t="s">
        <v>427</v>
      </c>
      <c r="C739" s="3" t="s">
        <v>157</v>
      </c>
      <c r="D739" s="3" t="s">
        <v>54</v>
      </c>
      <c r="E739" s="14">
        <v>44162</v>
      </c>
      <c r="F739" s="19">
        <v>3</v>
      </c>
      <c r="G739" s="3">
        <v>19.5</v>
      </c>
    </row>
    <row r="740" spans="2:7" hidden="1" outlineLevel="1" x14ac:dyDescent="0.2">
      <c r="B740" s="19" t="s">
        <v>427</v>
      </c>
      <c r="C740" s="3" t="s">
        <v>157</v>
      </c>
      <c r="D740" s="3" t="s">
        <v>54</v>
      </c>
      <c r="E740" s="14">
        <v>44165</v>
      </c>
      <c r="F740" s="19">
        <v>6</v>
      </c>
      <c r="G740" s="3">
        <v>39</v>
      </c>
    </row>
    <row r="741" spans="2:7" hidden="1" outlineLevel="1" x14ac:dyDescent="0.2">
      <c r="B741" s="19" t="s">
        <v>427</v>
      </c>
      <c r="C741" s="3" t="s">
        <v>157</v>
      </c>
      <c r="D741" s="3" t="s">
        <v>54</v>
      </c>
      <c r="E741" s="14">
        <v>44165</v>
      </c>
      <c r="F741" s="19">
        <v>3</v>
      </c>
      <c r="G741" s="3">
        <v>19.5</v>
      </c>
    </row>
    <row r="742" spans="2:7" hidden="1" outlineLevel="1" x14ac:dyDescent="0.2">
      <c r="B742" s="19" t="s">
        <v>427</v>
      </c>
      <c r="C742" s="3" t="s">
        <v>157</v>
      </c>
      <c r="D742" s="3" t="s">
        <v>54</v>
      </c>
      <c r="E742" s="14">
        <v>44163</v>
      </c>
      <c r="F742" s="19">
        <v>6</v>
      </c>
      <c r="G742" s="3">
        <v>39</v>
      </c>
    </row>
    <row r="743" spans="2:7" hidden="1" outlineLevel="1" x14ac:dyDescent="0.2">
      <c r="B743" s="19" t="s">
        <v>427</v>
      </c>
      <c r="C743" s="3" t="s">
        <v>157</v>
      </c>
      <c r="D743" s="3" t="s">
        <v>54</v>
      </c>
      <c r="E743" s="14">
        <v>44166</v>
      </c>
      <c r="F743" s="19">
        <v>6</v>
      </c>
      <c r="G743" s="3">
        <v>39</v>
      </c>
    </row>
    <row r="744" spans="2:7" hidden="1" outlineLevel="1" x14ac:dyDescent="0.2">
      <c r="B744" s="19" t="s">
        <v>427</v>
      </c>
      <c r="C744" s="3" t="s">
        <v>157</v>
      </c>
      <c r="D744" s="3" t="s">
        <v>54</v>
      </c>
      <c r="E744" s="14">
        <v>44166</v>
      </c>
      <c r="F744" s="19">
        <v>3</v>
      </c>
      <c r="G744" s="3">
        <v>19.5</v>
      </c>
    </row>
    <row r="745" spans="2:7" hidden="1" outlineLevel="1" x14ac:dyDescent="0.2">
      <c r="B745" s="19" t="s">
        <v>427</v>
      </c>
      <c r="C745" s="3" t="s">
        <v>157</v>
      </c>
      <c r="D745" s="3" t="s">
        <v>54</v>
      </c>
      <c r="E745" s="14">
        <v>44167</v>
      </c>
      <c r="F745" s="19">
        <v>6</v>
      </c>
      <c r="G745" s="3">
        <v>39</v>
      </c>
    </row>
    <row r="746" spans="2:7" hidden="1" outlineLevel="1" x14ac:dyDescent="0.2">
      <c r="B746" s="19" t="s">
        <v>427</v>
      </c>
      <c r="C746" s="3" t="s">
        <v>157</v>
      </c>
      <c r="D746" s="3" t="s">
        <v>54</v>
      </c>
      <c r="E746" s="14">
        <v>44167</v>
      </c>
      <c r="F746" s="19">
        <v>3</v>
      </c>
      <c r="G746" s="3">
        <v>19.5</v>
      </c>
    </row>
    <row r="747" spans="2:7" hidden="1" outlineLevel="1" x14ac:dyDescent="0.2">
      <c r="B747" s="19" t="s">
        <v>427</v>
      </c>
      <c r="C747" s="3" t="s">
        <v>157</v>
      </c>
      <c r="D747" s="3" t="s">
        <v>54</v>
      </c>
      <c r="E747" s="14">
        <v>44168</v>
      </c>
      <c r="F747" s="19">
        <v>6</v>
      </c>
      <c r="G747" s="3">
        <v>39</v>
      </c>
    </row>
    <row r="748" spans="2:7" hidden="1" outlineLevel="1" x14ac:dyDescent="0.2">
      <c r="B748" s="19" t="s">
        <v>427</v>
      </c>
      <c r="C748" s="3" t="s">
        <v>157</v>
      </c>
      <c r="D748" s="3" t="s">
        <v>54</v>
      </c>
      <c r="E748" s="14">
        <v>44168</v>
      </c>
      <c r="F748" s="19">
        <v>3</v>
      </c>
      <c r="G748" s="3">
        <v>19.5</v>
      </c>
    </row>
    <row r="749" spans="2:7" hidden="1" outlineLevel="1" x14ac:dyDescent="0.2">
      <c r="B749" s="19" t="s">
        <v>427</v>
      </c>
      <c r="C749" s="3" t="s">
        <v>157</v>
      </c>
      <c r="D749" s="3" t="s">
        <v>54</v>
      </c>
      <c r="E749" s="14">
        <v>44169</v>
      </c>
      <c r="F749" s="19">
        <v>6</v>
      </c>
      <c r="G749" s="3">
        <v>39</v>
      </c>
    </row>
    <row r="750" spans="2:7" hidden="1" outlineLevel="1" x14ac:dyDescent="0.2">
      <c r="B750" s="19" t="s">
        <v>427</v>
      </c>
      <c r="C750" s="3" t="s">
        <v>157</v>
      </c>
      <c r="D750" s="3" t="s">
        <v>54</v>
      </c>
      <c r="E750" s="14">
        <v>44169</v>
      </c>
      <c r="F750" s="19">
        <v>3</v>
      </c>
      <c r="G750" s="3">
        <v>19.5</v>
      </c>
    </row>
    <row r="751" spans="2:7" hidden="1" outlineLevel="1" x14ac:dyDescent="0.2">
      <c r="B751" s="19" t="s">
        <v>427</v>
      </c>
      <c r="C751" s="3" t="s">
        <v>157</v>
      </c>
      <c r="D751" s="3" t="s">
        <v>54</v>
      </c>
      <c r="E751" s="14">
        <v>44170</v>
      </c>
      <c r="F751" s="19">
        <v>7</v>
      </c>
      <c r="G751" s="3">
        <v>45.5</v>
      </c>
    </row>
    <row r="752" spans="2:7" hidden="1" outlineLevel="1" x14ac:dyDescent="0.2">
      <c r="B752" s="19" t="s">
        <v>427</v>
      </c>
      <c r="C752" s="3" t="s">
        <v>157</v>
      </c>
      <c r="D752" s="3" t="s">
        <v>54</v>
      </c>
      <c r="E752" s="14">
        <v>44174</v>
      </c>
      <c r="F752" s="19">
        <v>6</v>
      </c>
      <c r="G752" s="3">
        <v>39</v>
      </c>
    </row>
    <row r="753" spans="2:7" hidden="1" outlineLevel="1" x14ac:dyDescent="0.2">
      <c r="B753" s="19" t="s">
        <v>427</v>
      </c>
      <c r="C753" s="3" t="s">
        <v>157</v>
      </c>
      <c r="D753" s="3" t="s">
        <v>54</v>
      </c>
      <c r="E753" s="14">
        <v>44174</v>
      </c>
      <c r="F753" s="19">
        <v>3</v>
      </c>
      <c r="G753" s="3">
        <v>19.5</v>
      </c>
    </row>
    <row r="754" spans="2:7" hidden="1" outlineLevel="1" x14ac:dyDescent="0.2">
      <c r="B754" s="19" t="s">
        <v>427</v>
      </c>
      <c r="C754" s="3" t="s">
        <v>157</v>
      </c>
      <c r="D754" s="3" t="s">
        <v>54</v>
      </c>
      <c r="E754" s="14">
        <v>44175</v>
      </c>
      <c r="F754" s="19">
        <v>6</v>
      </c>
      <c r="G754" s="3">
        <v>39</v>
      </c>
    </row>
    <row r="755" spans="2:7" hidden="1" outlineLevel="1" x14ac:dyDescent="0.2">
      <c r="B755" s="19" t="s">
        <v>427</v>
      </c>
      <c r="C755" s="3" t="s">
        <v>157</v>
      </c>
      <c r="D755" s="3" t="s">
        <v>54</v>
      </c>
      <c r="E755" s="14">
        <v>44175</v>
      </c>
      <c r="F755" s="19">
        <v>3</v>
      </c>
      <c r="G755" s="3">
        <v>19.5</v>
      </c>
    </row>
    <row r="756" spans="2:7" hidden="1" outlineLevel="1" x14ac:dyDescent="0.2">
      <c r="B756" s="19" t="s">
        <v>427</v>
      </c>
      <c r="C756" s="3" t="s">
        <v>157</v>
      </c>
      <c r="D756" s="3" t="s">
        <v>54</v>
      </c>
      <c r="E756" s="14">
        <v>44176</v>
      </c>
      <c r="F756" s="19">
        <v>6</v>
      </c>
      <c r="G756" s="3">
        <v>39</v>
      </c>
    </row>
    <row r="757" spans="2:7" hidden="1" outlineLevel="1" x14ac:dyDescent="0.2">
      <c r="B757" s="19" t="s">
        <v>427</v>
      </c>
      <c r="C757" s="3" t="s">
        <v>157</v>
      </c>
      <c r="D757" s="3" t="s">
        <v>54</v>
      </c>
      <c r="E757" s="14">
        <v>44176</v>
      </c>
      <c r="F757" s="19">
        <v>3</v>
      </c>
      <c r="G757" s="3">
        <v>19.5</v>
      </c>
    </row>
    <row r="758" spans="2:7" hidden="1" outlineLevel="1" x14ac:dyDescent="0.2">
      <c r="B758" s="19" t="s">
        <v>427</v>
      </c>
      <c r="C758" s="3" t="s">
        <v>157</v>
      </c>
      <c r="D758" s="3" t="s">
        <v>54</v>
      </c>
      <c r="E758" s="14">
        <v>44177</v>
      </c>
      <c r="F758" s="19">
        <v>6</v>
      </c>
      <c r="G758" s="3">
        <v>39</v>
      </c>
    </row>
    <row r="759" spans="2:7" hidden="1" outlineLevel="1" x14ac:dyDescent="0.2">
      <c r="B759" s="19" t="s">
        <v>427</v>
      </c>
      <c r="C759" s="3" t="s">
        <v>157</v>
      </c>
      <c r="D759" s="3" t="s">
        <v>54</v>
      </c>
      <c r="E759" s="14">
        <v>44158</v>
      </c>
      <c r="F759" s="19">
        <v>6</v>
      </c>
      <c r="G759" s="3">
        <v>39</v>
      </c>
    </row>
    <row r="760" spans="2:7" hidden="1" outlineLevel="1" x14ac:dyDescent="0.2">
      <c r="B760" s="19" t="s">
        <v>427</v>
      </c>
      <c r="C760" s="3" t="s">
        <v>157</v>
      </c>
      <c r="D760" s="3" t="s">
        <v>54</v>
      </c>
      <c r="E760" s="14">
        <v>44158</v>
      </c>
      <c r="F760" s="19">
        <v>3</v>
      </c>
      <c r="G760" s="3">
        <v>19.5</v>
      </c>
    </row>
    <row r="761" spans="2:7" hidden="1" outlineLevel="1" x14ac:dyDescent="0.2">
      <c r="B761" s="19" t="s">
        <v>427</v>
      </c>
      <c r="C761" s="3" t="s">
        <v>157</v>
      </c>
      <c r="D761" s="3" t="s">
        <v>54</v>
      </c>
      <c r="E761" s="14">
        <v>44179</v>
      </c>
      <c r="F761" s="19">
        <v>6</v>
      </c>
      <c r="G761" s="3">
        <v>39</v>
      </c>
    </row>
    <row r="762" spans="2:7" hidden="1" outlineLevel="1" x14ac:dyDescent="0.2">
      <c r="B762" s="19" t="s">
        <v>427</v>
      </c>
      <c r="C762" s="3" t="s">
        <v>157</v>
      </c>
      <c r="D762" s="3" t="s">
        <v>54</v>
      </c>
      <c r="E762" s="14">
        <v>44179</v>
      </c>
      <c r="F762" s="19">
        <v>3</v>
      </c>
      <c r="G762" s="3">
        <v>19.5</v>
      </c>
    </row>
    <row r="763" spans="2:7" hidden="1" outlineLevel="1" x14ac:dyDescent="0.2">
      <c r="B763" s="19" t="s">
        <v>427</v>
      </c>
      <c r="C763" s="3" t="s">
        <v>157</v>
      </c>
      <c r="D763" s="3" t="s">
        <v>54</v>
      </c>
      <c r="E763" s="14">
        <v>44180</v>
      </c>
      <c r="F763" s="19">
        <v>6</v>
      </c>
      <c r="G763" s="3">
        <v>39</v>
      </c>
    </row>
    <row r="764" spans="2:7" hidden="1" outlineLevel="1" x14ac:dyDescent="0.2">
      <c r="B764" s="19" t="s">
        <v>427</v>
      </c>
      <c r="C764" s="3" t="s">
        <v>157</v>
      </c>
      <c r="D764" s="3" t="s">
        <v>54</v>
      </c>
      <c r="E764" s="14">
        <v>44180</v>
      </c>
      <c r="F764" s="19">
        <v>3</v>
      </c>
      <c r="G764" s="3">
        <v>19.5</v>
      </c>
    </row>
    <row r="765" spans="2:7" hidden="1" outlineLevel="1" x14ac:dyDescent="0.2">
      <c r="B765" s="19" t="s">
        <v>427</v>
      </c>
      <c r="C765" s="3" t="s">
        <v>157</v>
      </c>
      <c r="D765" s="3" t="s">
        <v>54</v>
      </c>
      <c r="E765" s="14">
        <v>44181</v>
      </c>
      <c r="F765" s="19">
        <v>6</v>
      </c>
      <c r="G765" s="3">
        <v>39</v>
      </c>
    </row>
    <row r="766" spans="2:7" hidden="1" outlineLevel="1" x14ac:dyDescent="0.2">
      <c r="B766" s="19" t="s">
        <v>427</v>
      </c>
      <c r="C766" s="3" t="s">
        <v>157</v>
      </c>
      <c r="D766" s="3" t="s">
        <v>54</v>
      </c>
      <c r="E766" s="14">
        <v>44181</v>
      </c>
      <c r="F766" s="19">
        <v>3</v>
      </c>
      <c r="G766" s="3">
        <v>19.5</v>
      </c>
    </row>
    <row r="767" spans="2:7" hidden="1" outlineLevel="1" x14ac:dyDescent="0.2">
      <c r="B767" s="19" t="s">
        <v>427</v>
      </c>
      <c r="C767" s="3" t="s">
        <v>157</v>
      </c>
      <c r="D767" s="3" t="s">
        <v>54</v>
      </c>
      <c r="E767" s="14">
        <v>44182</v>
      </c>
      <c r="F767" s="19">
        <v>6</v>
      </c>
      <c r="G767" s="3">
        <v>39</v>
      </c>
    </row>
    <row r="768" spans="2:7" hidden="1" outlineLevel="1" x14ac:dyDescent="0.2">
      <c r="B768" s="19" t="s">
        <v>427</v>
      </c>
      <c r="C768" s="3" t="s">
        <v>157</v>
      </c>
      <c r="D768" s="3" t="s">
        <v>54</v>
      </c>
      <c r="E768" s="14">
        <v>44182</v>
      </c>
      <c r="F768" s="19">
        <v>3</v>
      </c>
      <c r="G768" s="3">
        <v>19.5</v>
      </c>
    </row>
    <row r="769" spans="2:7" hidden="1" outlineLevel="1" x14ac:dyDescent="0.2">
      <c r="B769" s="19" t="s">
        <v>427</v>
      </c>
      <c r="C769" s="3" t="s">
        <v>157</v>
      </c>
      <c r="D769" s="3" t="s">
        <v>54</v>
      </c>
      <c r="E769" s="14">
        <v>44183</v>
      </c>
      <c r="F769" s="19">
        <v>6</v>
      </c>
      <c r="G769" s="3">
        <v>39</v>
      </c>
    </row>
    <row r="770" spans="2:7" hidden="1" outlineLevel="1" x14ac:dyDescent="0.2">
      <c r="B770" s="19" t="s">
        <v>427</v>
      </c>
      <c r="C770" s="3" t="s">
        <v>157</v>
      </c>
      <c r="D770" s="3" t="s">
        <v>54</v>
      </c>
      <c r="E770" s="14">
        <v>44183</v>
      </c>
      <c r="F770" s="19">
        <v>3</v>
      </c>
      <c r="G770" s="3">
        <v>19.5</v>
      </c>
    </row>
    <row r="771" spans="2:7" hidden="1" outlineLevel="1" x14ac:dyDescent="0.2">
      <c r="B771" s="19" t="s">
        <v>427</v>
      </c>
      <c r="C771" s="3" t="s">
        <v>157</v>
      </c>
      <c r="D771" s="3" t="s">
        <v>54</v>
      </c>
      <c r="E771" s="14">
        <v>44184</v>
      </c>
      <c r="F771" s="19">
        <v>6</v>
      </c>
      <c r="G771" s="3">
        <v>39</v>
      </c>
    </row>
    <row r="772" spans="2:7" hidden="1" outlineLevel="1" x14ac:dyDescent="0.2">
      <c r="B772" s="19" t="s">
        <v>427</v>
      </c>
      <c r="C772" s="3" t="s">
        <v>157</v>
      </c>
      <c r="D772" s="3" t="s">
        <v>54</v>
      </c>
      <c r="E772" s="14">
        <v>44186</v>
      </c>
      <c r="F772" s="19">
        <v>6</v>
      </c>
      <c r="G772" s="3">
        <v>39</v>
      </c>
    </row>
    <row r="773" spans="2:7" hidden="1" outlineLevel="1" x14ac:dyDescent="0.2">
      <c r="B773" s="19" t="s">
        <v>427</v>
      </c>
      <c r="C773" s="3" t="s">
        <v>157</v>
      </c>
      <c r="D773" s="3" t="s">
        <v>54</v>
      </c>
      <c r="E773" s="14">
        <v>44186</v>
      </c>
      <c r="F773" s="19">
        <v>3</v>
      </c>
      <c r="G773" s="3">
        <v>19.5</v>
      </c>
    </row>
    <row r="774" spans="2:7" hidden="1" outlineLevel="1" x14ac:dyDescent="0.2">
      <c r="B774" s="19" t="s">
        <v>427</v>
      </c>
      <c r="C774" s="3" t="s">
        <v>157</v>
      </c>
      <c r="D774" s="3" t="s">
        <v>54</v>
      </c>
      <c r="E774" s="14">
        <v>44187</v>
      </c>
      <c r="F774" s="19">
        <v>6</v>
      </c>
      <c r="G774" s="3">
        <v>39</v>
      </c>
    </row>
    <row r="775" spans="2:7" hidden="1" outlineLevel="1" x14ac:dyDescent="0.2">
      <c r="B775" s="19" t="s">
        <v>427</v>
      </c>
      <c r="C775" s="3" t="s">
        <v>157</v>
      </c>
      <c r="D775" s="3" t="s">
        <v>54</v>
      </c>
      <c r="E775" s="14">
        <v>44187</v>
      </c>
      <c r="F775" s="19">
        <v>3</v>
      </c>
      <c r="G775" s="3">
        <v>19.5</v>
      </c>
    </row>
    <row r="776" spans="2:7" hidden="1" outlineLevel="1" x14ac:dyDescent="0.2">
      <c r="B776" s="19" t="s">
        <v>427</v>
      </c>
      <c r="C776" s="3" t="s">
        <v>157</v>
      </c>
      <c r="D776" s="3" t="s">
        <v>54</v>
      </c>
      <c r="E776" s="14">
        <v>44188</v>
      </c>
      <c r="F776" s="19">
        <v>6</v>
      </c>
      <c r="G776" s="3">
        <v>39</v>
      </c>
    </row>
    <row r="777" spans="2:7" hidden="1" outlineLevel="1" x14ac:dyDescent="0.2">
      <c r="B777" s="19" t="s">
        <v>427</v>
      </c>
      <c r="C777" s="3" t="s">
        <v>157</v>
      </c>
      <c r="D777" s="3" t="s">
        <v>54</v>
      </c>
      <c r="E777" s="14">
        <v>44188</v>
      </c>
      <c r="F777" s="19">
        <v>3</v>
      </c>
      <c r="G777" s="3">
        <v>19.5</v>
      </c>
    </row>
    <row r="778" spans="2:7" hidden="1" outlineLevel="1" x14ac:dyDescent="0.2">
      <c r="B778" s="19" t="s">
        <v>427</v>
      </c>
      <c r="C778" s="3" t="s">
        <v>157</v>
      </c>
      <c r="D778" s="3" t="s">
        <v>54</v>
      </c>
      <c r="E778" s="14">
        <v>44193</v>
      </c>
      <c r="F778" s="19">
        <v>6</v>
      </c>
      <c r="G778" s="3">
        <v>39</v>
      </c>
    </row>
    <row r="779" spans="2:7" hidden="1" outlineLevel="1" x14ac:dyDescent="0.2">
      <c r="B779" s="19" t="s">
        <v>427</v>
      </c>
      <c r="C779" s="3" t="s">
        <v>157</v>
      </c>
      <c r="D779" s="3" t="s">
        <v>54</v>
      </c>
      <c r="E779" s="14">
        <v>44193</v>
      </c>
      <c r="F779" s="19">
        <v>3</v>
      </c>
      <c r="G779" s="3">
        <v>19.5</v>
      </c>
    </row>
    <row r="780" spans="2:7" hidden="1" outlineLevel="1" x14ac:dyDescent="0.2">
      <c r="B780" s="19" t="s">
        <v>427</v>
      </c>
      <c r="C780" s="3" t="s">
        <v>157</v>
      </c>
      <c r="D780" s="3" t="s">
        <v>54</v>
      </c>
      <c r="E780" s="14">
        <v>44194</v>
      </c>
      <c r="F780" s="19">
        <v>6</v>
      </c>
      <c r="G780" s="3">
        <v>39</v>
      </c>
    </row>
    <row r="781" spans="2:7" hidden="1" outlineLevel="1" x14ac:dyDescent="0.2">
      <c r="B781" s="19" t="s">
        <v>427</v>
      </c>
      <c r="C781" s="3" t="s">
        <v>157</v>
      </c>
      <c r="D781" s="3" t="s">
        <v>54</v>
      </c>
      <c r="E781" s="14">
        <v>44194</v>
      </c>
      <c r="F781" s="19">
        <v>3</v>
      </c>
      <c r="G781" s="3">
        <v>19.5</v>
      </c>
    </row>
    <row r="782" spans="2:7" hidden="1" outlineLevel="1" x14ac:dyDescent="0.2">
      <c r="B782" s="19" t="s">
        <v>427</v>
      </c>
      <c r="C782" s="3" t="s">
        <v>157</v>
      </c>
      <c r="D782" s="3" t="s">
        <v>54</v>
      </c>
      <c r="E782" s="14">
        <v>44195</v>
      </c>
      <c r="F782" s="19">
        <v>6</v>
      </c>
      <c r="G782" s="3">
        <v>39</v>
      </c>
    </row>
    <row r="783" spans="2:7" hidden="1" outlineLevel="1" x14ac:dyDescent="0.2">
      <c r="B783" s="19" t="s">
        <v>427</v>
      </c>
      <c r="C783" s="3" t="s">
        <v>157</v>
      </c>
      <c r="D783" s="3" t="s">
        <v>54</v>
      </c>
      <c r="E783" s="14">
        <v>44195</v>
      </c>
      <c r="F783" s="19">
        <v>3</v>
      </c>
      <c r="G783" s="3">
        <v>19.5</v>
      </c>
    </row>
    <row r="784" spans="2:7" hidden="1" outlineLevel="1" x14ac:dyDescent="0.2">
      <c r="B784" s="19" t="s">
        <v>427</v>
      </c>
      <c r="C784" s="3" t="s">
        <v>157</v>
      </c>
      <c r="D784" s="3" t="s">
        <v>54</v>
      </c>
      <c r="E784" s="14">
        <v>44200</v>
      </c>
      <c r="F784" s="19">
        <v>6</v>
      </c>
      <c r="G784" s="3">
        <v>39</v>
      </c>
    </row>
    <row r="785" spans="2:7" hidden="1" outlineLevel="1" x14ac:dyDescent="0.2">
      <c r="B785" s="19" t="s">
        <v>427</v>
      </c>
      <c r="C785" s="3" t="s">
        <v>157</v>
      </c>
      <c r="D785" s="3" t="s">
        <v>54</v>
      </c>
      <c r="E785" s="14">
        <v>44200</v>
      </c>
      <c r="F785" s="19">
        <v>3</v>
      </c>
      <c r="G785" s="3">
        <v>19.5</v>
      </c>
    </row>
    <row r="786" spans="2:7" hidden="1" outlineLevel="1" x14ac:dyDescent="0.2">
      <c r="B786" s="19" t="s">
        <v>427</v>
      </c>
      <c r="C786" s="3" t="s">
        <v>157</v>
      </c>
      <c r="D786" s="3" t="s">
        <v>54</v>
      </c>
      <c r="E786" s="14">
        <v>44201</v>
      </c>
      <c r="F786" s="19">
        <v>6</v>
      </c>
      <c r="G786" s="3">
        <v>39</v>
      </c>
    </row>
    <row r="787" spans="2:7" hidden="1" outlineLevel="1" x14ac:dyDescent="0.2">
      <c r="B787" s="19" t="s">
        <v>427</v>
      </c>
      <c r="C787" s="3" t="s">
        <v>157</v>
      </c>
      <c r="D787" s="3" t="s">
        <v>54</v>
      </c>
      <c r="E787" s="14">
        <v>44201</v>
      </c>
      <c r="F787" s="19">
        <v>3</v>
      </c>
      <c r="G787" s="3">
        <v>19.5</v>
      </c>
    </row>
    <row r="788" spans="2:7" hidden="1" outlineLevel="1" x14ac:dyDescent="0.2">
      <c r="B788" s="19" t="s">
        <v>427</v>
      </c>
      <c r="C788" s="3" t="s">
        <v>157</v>
      </c>
      <c r="D788" s="3" t="s">
        <v>54</v>
      </c>
      <c r="E788" s="14">
        <v>44203</v>
      </c>
      <c r="F788" s="19">
        <v>6</v>
      </c>
      <c r="G788" s="3">
        <v>39</v>
      </c>
    </row>
    <row r="789" spans="2:7" hidden="1" outlineLevel="1" x14ac:dyDescent="0.2">
      <c r="B789" s="19" t="s">
        <v>427</v>
      </c>
      <c r="C789" s="3" t="s">
        <v>157</v>
      </c>
      <c r="D789" s="3" t="s">
        <v>54</v>
      </c>
      <c r="E789" s="14">
        <v>44203</v>
      </c>
      <c r="F789" s="19">
        <v>3</v>
      </c>
      <c r="G789" s="3">
        <v>19.5</v>
      </c>
    </row>
    <row r="790" spans="2:7" hidden="1" outlineLevel="1" x14ac:dyDescent="0.2">
      <c r="B790" s="19" t="s">
        <v>427</v>
      </c>
      <c r="C790" s="3" t="s">
        <v>157</v>
      </c>
      <c r="D790" s="3" t="s">
        <v>54</v>
      </c>
      <c r="E790" s="14">
        <v>44204</v>
      </c>
      <c r="F790" s="19">
        <v>6</v>
      </c>
      <c r="G790" s="3">
        <v>39</v>
      </c>
    </row>
    <row r="791" spans="2:7" hidden="1" outlineLevel="1" x14ac:dyDescent="0.2">
      <c r="B791" s="19" t="s">
        <v>427</v>
      </c>
      <c r="C791" s="3" t="s">
        <v>157</v>
      </c>
      <c r="D791" s="3" t="s">
        <v>54</v>
      </c>
      <c r="E791" s="14">
        <v>44204</v>
      </c>
      <c r="F791" s="19">
        <v>3</v>
      </c>
      <c r="G791" s="3">
        <v>19.5</v>
      </c>
    </row>
    <row r="792" spans="2:7" hidden="1" outlineLevel="1" x14ac:dyDescent="0.2">
      <c r="B792" s="19" t="s">
        <v>427</v>
      </c>
      <c r="C792" s="3" t="s">
        <v>157</v>
      </c>
      <c r="D792" s="3" t="s">
        <v>54</v>
      </c>
      <c r="E792" s="14">
        <v>44207</v>
      </c>
      <c r="F792" s="19">
        <v>6</v>
      </c>
      <c r="G792" s="3">
        <v>39</v>
      </c>
    </row>
    <row r="793" spans="2:7" hidden="1" outlineLevel="1" x14ac:dyDescent="0.2">
      <c r="B793" s="19" t="s">
        <v>427</v>
      </c>
      <c r="C793" s="3" t="s">
        <v>157</v>
      </c>
      <c r="D793" s="3" t="s">
        <v>54</v>
      </c>
      <c r="E793" s="14">
        <v>44207</v>
      </c>
      <c r="F793" s="19">
        <v>3</v>
      </c>
      <c r="G793" s="3">
        <v>19.5</v>
      </c>
    </row>
    <row r="794" spans="2:7" hidden="1" outlineLevel="1" x14ac:dyDescent="0.2">
      <c r="B794" s="19" t="s">
        <v>427</v>
      </c>
      <c r="C794" s="3" t="s">
        <v>157</v>
      </c>
      <c r="D794" s="3" t="s">
        <v>54</v>
      </c>
      <c r="E794" s="14">
        <v>44208</v>
      </c>
      <c r="F794" s="19">
        <v>6</v>
      </c>
      <c r="G794" s="3">
        <v>39</v>
      </c>
    </row>
    <row r="795" spans="2:7" hidden="1" outlineLevel="1" x14ac:dyDescent="0.2">
      <c r="B795" s="19" t="s">
        <v>427</v>
      </c>
      <c r="C795" s="3" t="s">
        <v>157</v>
      </c>
      <c r="D795" s="3" t="s">
        <v>54</v>
      </c>
      <c r="E795" s="14">
        <v>44208</v>
      </c>
      <c r="F795" s="19">
        <v>3</v>
      </c>
      <c r="G795" s="3">
        <v>19.5</v>
      </c>
    </row>
    <row r="796" spans="2:7" hidden="1" outlineLevel="1" x14ac:dyDescent="0.2">
      <c r="B796" s="19" t="s">
        <v>427</v>
      </c>
      <c r="C796" s="3" t="s">
        <v>157</v>
      </c>
      <c r="D796" s="3" t="s">
        <v>54</v>
      </c>
      <c r="E796" s="14">
        <v>44209</v>
      </c>
      <c r="F796" s="19">
        <v>6</v>
      </c>
      <c r="G796" s="3">
        <v>39</v>
      </c>
    </row>
    <row r="797" spans="2:7" hidden="1" outlineLevel="1" x14ac:dyDescent="0.2">
      <c r="B797" s="19" t="s">
        <v>427</v>
      </c>
      <c r="C797" s="3" t="s">
        <v>157</v>
      </c>
      <c r="D797" s="3" t="s">
        <v>54</v>
      </c>
      <c r="E797" s="14">
        <v>44209</v>
      </c>
      <c r="F797" s="19">
        <v>3</v>
      </c>
      <c r="G797" s="3">
        <v>19.5</v>
      </c>
    </row>
    <row r="798" spans="2:7" hidden="1" outlineLevel="1" x14ac:dyDescent="0.2">
      <c r="B798" s="19" t="s">
        <v>427</v>
      </c>
      <c r="C798" s="3" t="s">
        <v>157</v>
      </c>
      <c r="D798" s="3" t="s">
        <v>54</v>
      </c>
      <c r="E798" s="14">
        <v>44210</v>
      </c>
      <c r="F798" s="19">
        <v>6</v>
      </c>
      <c r="G798" s="3">
        <v>39</v>
      </c>
    </row>
    <row r="799" spans="2:7" hidden="1" outlineLevel="1" x14ac:dyDescent="0.2">
      <c r="B799" s="19" t="s">
        <v>427</v>
      </c>
      <c r="C799" s="3" t="s">
        <v>157</v>
      </c>
      <c r="D799" s="3" t="s">
        <v>54</v>
      </c>
      <c r="E799" s="14">
        <v>44210</v>
      </c>
      <c r="F799" s="19">
        <v>3</v>
      </c>
      <c r="G799" s="3">
        <v>19.5</v>
      </c>
    </row>
    <row r="800" spans="2:7" hidden="1" outlineLevel="1" x14ac:dyDescent="0.2">
      <c r="B800" s="19" t="s">
        <v>427</v>
      </c>
      <c r="C800" s="3" t="s">
        <v>157</v>
      </c>
      <c r="D800" s="3" t="s">
        <v>54</v>
      </c>
      <c r="E800" s="14">
        <v>44211</v>
      </c>
      <c r="F800" s="19">
        <v>6</v>
      </c>
      <c r="G800" s="3">
        <v>39</v>
      </c>
    </row>
    <row r="801" spans="2:7" hidden="1" outlineLevel="1" x14ac:dyDescent="0.2">
      <c r="B801" s="19" t="s">
        <v>427</v>
      </c>
      <c r="C801" s="3" t="s">
        <v>157</v>
      </c>
      <c r="D801" s="3" t="s">
        <v>54</v>
      </c>
      <c r="E801" s="14">
        <v>44212</v>
      </c>
      <c r="F801" s="19">
        <v>6</v>
      </c>
      <c r="G801" s="3">
        <v>39</v>
      </c>
    </row>
    <row r="802" spans="2:7" hidden="1" outlineLevel="1" x14ac:dyDescent="0.2">
      <c r="B802" s="19" t="s">
        <v>427</v>
      </c>
      <c r="C802" s="3" t="s">
        <v>157</v>
      </c>
      <c r="D802" s="3" t="s">
        <v>54</v>
      </c>
      <c r="E802" s="14">
        <v>44211</v>
      </c>
      <c r="F802" s="19">
        <v>3</v>
      </c>
      <c r="G802" s="3">
        <v>19.5</v>
      </c>
    </row>
    <row r="803" spans="2:7" hidden="1" outlineLevel="1" x14ac:dyDescent="0.2">
      <c r="B803" s="19" t="s">
        <v>427</v>
      </c>
      <c r="C803" s="3" t="s">
        <v>157</v>
      </c>
      <c r="D803" s="3" t="s">
        <v>54</v>
      </c>
      <c r="E803" s="14">
        <v>44214</v>
      </c>
      <c r="F803" s="19">
        <v>6</v>
      </c>
      <c r="G803" s="3">
        <v>39</v>
      </c>
    </row>
    <row r="804" spans="2:7" hidden="1" outlineLevel="1" x14ac:dyDescent="0.2">
      <c r="B804" s="19" t="s">
        <v>427</v>
      </c>
      <c r="C804" s="3" t="s">
        <v>157</v>
      </c>
      <c r="D804" s="3" t="s">
        <v>54</v>
      </c>
      <c r="E804" s="14">
        <v>44214</v>
      </c>
      <c r="F804" s="19">
        <v>3</v>
      </c>
      <c r="G804" s="3">
        <v>19.5</v>
      </c>
    </row>
    <row r="805" spans="2:7" hidden="1" outlineLevel="1" x14ac:dyDescent="0.2">
      <c r="B805" s="19" t="s">
        <v>427</v>
      </c>
      <c r="C805" s="3" t="s">
        <v>157</v>
      </c>
      <c r="D805" s="3" t="s">
        <v>54</v>
      </c>
      <c r="E805" s="14">
        <v>44215</v>
      </c>
      <c r="F805" s="19">
        <v>6</v>
      </c>
      <c r="G805" s="3">
        <v>39</v>
      </c>
    </row>
    <row r="806" spans="2:7" hidden="1" outlineLevel="1" x14ac:dyDescent="0.2">
      <c r="B806" s="19" t="s">
        <v>427</v>
      </c>
      <c r="C806" s="3" t="s">
        <v>157</v>
      </c>
      <c r="D806" s="3" t="s">
        <v>54</v>
      </c>
      <c r="E806" s="14">
        <v>44215</v>
      </c>
      <c r="F806" s="19">
        <v>3</v>
      </c>
      <c r="G806" s="3">
        <v>19.5</v>
      </c>
    </row>
    <row r="807" spans="2:7" hidden="1" outlineLevel="1" x14ac:dyDescent="0.2">
      <c r="B807" s="19" t="s">
        <v>427</v>
      </c>
      <c r="C807" s="3" t="s">
        <v>157</v>
      </c>
      <c r="D807" s="3" t="s">
        <v>54</v>
      </c>
      <c r="E807" s="14">
        <v>44216</v>
      </c>
      <c r="F807" s="19">
        <v>6</v>
      </c>
      <c r="G807" s="3">
        <v>39</v>
      </c>
    </row>
    <row r="808" spans="2:7" hidden="1" outlineLevel="1" x14ac:dyDescent="0.2">
      <c r="B808" s="19" t="s">
        <v>427</v>
      </c>
      <c r="C808" s="3" t="s">
        <v>157</v>
      </c>
      <c r="D808" s="3" t="s">
        <v>54</v>
      </c>
      <c r="E808" s="14">
        <v>44216</v>
      </c>
      <c r="F808" s="19">
        <v>3</v>
      </c>
      <c r="G808" s="3">
        <v>19.5</v>
      </c>
    </row>
    <row r="809" spans="2:7" hidden="1" outlineLevel="1" x14ac:dyDescent="0.2">
      <c r="B809" s="19" t="s">
        <v>427</v>
      </c>
      <c r="C809" s="3" t="s">
        <v>157</v>
      </c>
      <c r="D809" s="3" t="s">
        <v>54</v>
      </c>
      <c r="E809" s="14">
        <v>44217</v>
      </c>
      <c r="F809" s="19">
        <v>6</v>
      </c>
      <c r="G809" s="3">
        <v>39</v>
      </c>
    </row>
    <row r="810" spans="2:7" hidden="1" outlineLevel="1" x14ac:dyDescent="0.2">
      <c r="B810" s="19" t="s">
        <v>427</v>
      </c>
      <c r="C810" s="3" t="s">
        <v>157</v>
      </c>
      <c r="D810" s="3" t="s">
        <v>54</v>
      </c>
      <c r="E810" s="14">
        <v>44217</v>
      </c>
      <c r="F810" s="19">
        <v>3</v>
      </c>
      <c r="G810" s="3">
        <v>19.5</v>
      </c>
    </row>
    <row r="811" spans="2:7" hidden="1" outlineLevel="1" x14ac:dyDescent="0.2">
      <c r="B811" s="19" t="s">
        <v>427</v>
      </c>
      <c r="C811" s="3" t="s">
        <v>157</v>
      </c>
      <c r="D811" s="3" t="s">
        <v>54</v>
      </c>
      <c r="E811" s="14">
        <v>44218</v>
      </c>
      <c r="F811" s="19">
        <v>6</v>
      </c>
      <c r="G811" s="3">
        <v>39</v>
      </c>
    </row>
    <row r="812" spans="2:7" hidden="1" outlineLevel="1" x14ac:dyDescent="0.2">
      <c r="B812" s="19" t="s">
        <v>427</v>
      </c>
      <c r="C812" s="3" t="s">
        <v>157</v>
      </c>
      <c r="D812" s="3" t="s">
        <v>54</v>
      </c>
      <c r="E812" s="14">
        <v>44218</v>
      </c>
      <c r="F812" s="19">
        <v>4</v>
      </c>
      <c r="G812" s="3">
        <v>26</v>
      </c>
    </row>
    <row r="813" spans="2:7" hidden="1" outlineLevel="1" x14ac:dyDescent="0.2">
      <c r="B813" s="19" t="s">
        <v>427</v>
      </c>
      <c r="C813" s="3" t="s">
        <v>157</v>
      </c>
      <c r="D813" s="3" t="s">
        <v>54</v>
      </c>
      <c r="E813" s="14">
        <v>44219</v>
      </c>
      <c r="F813" s="19">
        <v>7</v>
      </c>
      <c r="G813" s="3">
        <v>45.5</v>
      </c>
    </row>
    <row r="814" spans="2:7" hidden="1" outlineLevel="1" x14ac:dyDescent="0.2">
      <c r="B814" s="19" t="s">
        <v>427</v>
      </c>
      <c r="C814" s="3" t="s">
        <v>157</v>
      </c>
      <c r="D814" s="3" t="s">
        <v>54</v>
      </c>
      <c r="E814" s="14">
        <v>44221</v>
      </c>
      <c r="F814" s="19">
        <v>6</v>
      </c>
      <c r="G814" s="3">
        <v>39</v>
      </c>
    </row>
    <row r="815" spans="2:7" hidden="1" outlineLevel="1" x14ac:dyDescent="0.2">
      <c r="B815" s="19" t="s">
        <v>427</v>
      </c>
      <c r="C815" s="3" t="s">
        <v>157</v>
      </c>
      <c r="D815" s="3" t="s">
        <v>54</v>
      </c>
      <c r="E815" s="14">
        <v>44221</v>
      </c>
      <c r="F815" s="19">
        <v>3</v>
      </c>
      <c r="G815" s="3">
        <v>19.5</v>
      </c>
    </row>
    <row r="816" spans="2:7" hidden="1" outlineLevel="1" x14ac:dyDescent="0.2">
      <c r="B816" s="19" t="s">
        <v>427</v>
      </c>
      <c r="C816" s="3" t="s">
        <v>157</v>
      </c>
      <c r="D816" s="3" t="s">
        <v>54</v>
      </c>
      <c r="E816" s="14">
        <v>44222</v>
      </c>
      <c r="F816" s="19">
        <v>6</v>
      </c>
      <c r="G816" s="3">
        <v>39</v>
      </c>
    </row>
    <row r="817" spans="2:7" hidden="1" outlineLevel="1" x14ac:dyDescent="0.2">
      <c r="B817" s="19" t="s">
        <v>427</v>
      </c>
      <c r="C817" s="3" t="s">
        <v>157</v>
      </c>
      <c r="D817" s="3" t="s">
        <v>54</v>
      </c>
      <c r="E817" s="14">
        <v>44222</v>
      </c>
      <c r="F817" s="19">
        <v>3</v>
      </c>
      <c r="G817" s="3">
        <v>19.5</v>
      </c>
    </row>
    <row r="818" spans="2:7" hidden="1" outlineLevel="1" x14ac:dyDescent="0.2">
      <c r="B818" s="19" t="s">
        <v>427</v>
      </c>
      <c r="C818" s="3" t="s">
        <v>157</v>
      </c>
      <c r="D818" s="3" t="s">
        <v>54</v>
      </c>
      <c r="E818" s="14">
        <v>44223</v>
      </c>
      <c r="F818" s="19">
        <v>6</v>
      </c>
      <c r="G818" s="3">
        <v>39</v>
      </c>
    </row>
    <row r="819" spans="2:7" hidden="1" outlineLevel="1" x14ac:dyDescent="0.2">
      <c r="B819" s="19" t="s">
        <v>427</v>
      </c>
      <c r="C819" s="3" t="s">
        <v>157</v>
      </c>
      <c r="D819" s="3" t="s">
        <v>54</v>
      </c>
      <c r="E819" s="14">
        <v>44223</v>
      </c>
      <c r="F819" s="19">
        <v>3</v>
      </c>
      <c r="G819" s="3">
        <v>19.5</v>
      </c>
    </row>
    <row r="820" spans="2:7" hidden="1" outlineLevel="1" x14ac:dyDescent="0.2">
      <c r="B820" s="19" t="s">
        <v>427</v>
      </c>
      <c r="C820" s="3" t="s">
        <v>157</v>
      </c>
      <c r="D820" s="3" t="s">
        <v>54</v>
      </c>
      <c r="E820" s="14">
        <v>44224</v>
      </c>
      <c r="F820" s="19">
        <v>6</v>
      </c>
      <c r="G820" s="3">
        <v>39</v>
      </c>
    </row>
    <row r="821" spans="2:7" hidden="1" outlineLevel="1" x14ac:dyDescent="0.2">
      <c r="B821" s="19" t="s">
        <v>427</v>
      </c>
      <c r="C821" s="3" t="s">
        <v>157</v>
      </c>
      <c r="D821" s="3" t="s">
        <v>54</v>
      </c>
      <c r="E821" s="14">
        <v>44224</v>
      </c>
      <c r="F821" s="19">
        <v>3</v>
      </c>
      <c r="G821" s="3">
        <v>19.5</v>
      </c>
    </row>
    <row r="822" spans="2:7" hidden="1" outlineLevel="1" x14ac:dyDescent="0.2">
      <c r="B822" s="19" t="s">
        <v>427</v>
      </c>
      <c r="C822" s="3" t="s">
        <v>157</v>
      </c>
      <c r="D822" s="3" t="s">
        <v>54</v>
      </c>
      <c r="E822" s="14">
        <v>44225</v>
      </c>
      <c r="F822" s="19">
        <v>6</v>
      </c>
      <c r="G822" s="3">
        <v>39</v>
      </c>
    </row>
    <row r="823" spans="2:7" hidden="1" outlineLevel="1" x14ac:dyDescent="0.2">
      <c r="B823" s="19" t="s">
        <v>427</v>
      </c>
      <c r="C823" s="3" t="s">
        <v>157</v>
      </c>
      <c r="D823" s="3" t="s">
        <v>54</v>
      </c>
      <c r="E823" s="14">
        <v>44225</v>
      </c>
      <c r="F823" s="19">
        <v>3</v>
      </c>
      <c r="G823" s="3">
        <v>19.5</v>
      </c>
    </row>
    <row r="824" spans="2:7" hidden="1" outlineLevel="1" x14ac:dyDescent="0.2">
      <c r="B824" s="19" t="s">
        <v>427</v>
      </c>
      <c r="C824" s="3" t="s">
        <v>157</v>
      </c>
      <c r="D824" s="3" t="s">
        <v>54</v>
      </c>
      <c r="E824" s="14">
        <v>44226</v>
      </c>
      <c r="F824" s="19">
        <v>8</v>
      </c>
      <c r="G824" s="3">
        <v>52</v>
      </c>
    </row>
    <row r="825" spans="2:7" hidden="1" outlineLevel="1" x14ac:dyDescent="0.2">
      <c r="B825" s="19" t="s">
        <v>427</v>
      </c>
      <c r="C825" s="3" t="s">
        <v>157</v>
      </c>
      <c r="D825" s="3" t="s">
        <v>54</v>
      </c>
      <c r="E825" s="14">
        <v>44233</v>
      </c>
      <c r="F825" s="19">
        <v>6</v>
      </c>
      <c r="G825" s="3">
        <v>39</v>
      </c>
    </row>
    <row r="826" spans="2:7" hidden="1" outlineLevel="1" x14ac:dyDescent="0.2">
      <c r="B826" s="19" t="s">
        <v>427</v>
      </c>
      <c r="C826" s="3" t="s">
        <v>157</v>
      </c>
      <c r="D826" s="3" t="s">
        <v>54</v>
      </c>
      <c r="E826" s="14">
        <v>44228</v>
      </c>
      <c r="F826" s="19">
        <v>6</v>
      </c>
      <c r="G826" s="3">
        <v>39</v>
      </c>
    </row>
    <row r="827" spans="2:7" hidden="1" outlineLevel="1" x14ac:dyDescent="0.2">
      <c r="B827" s="19" t="s">
        <v>427</v>
      </c>
      <c r="C827" s="3" t="s">
        <v>157</v>
      </c>
      <c r="D827" s="3" t="s">
        <v>54</v>
      </c>
      <c r="E827" s="14">
        <v>44228</v>
      </c>
      <c r="F827" s="19">
        <v>3</v>
      </c>
      <c r="G827" s="3">
        <v>19.5</v>
      </c>
    </row>
    <row r="828" spans="2:7" hidden="1" outlineLevel="1" x14ac:dyDescent="0.2">
      <c r="B828" s="19" t="s">
        <v>427</v>
      </c>
      <c r="C828" s="3" t="s">
        <v>157</v>
      </c>
      <c r="D828" s="3" t="s">
        <v>54</v>
      </c>
      <c r="E828" s="14">
        <v>44229</v>
      </c>
      <c r="F828" s="19">
        <v>6</v>
      </c>
      <c r="G828" s="3">
        <v>39</v>
      </c>
    </row>
    <row r="829" spans="2:7" hidden="1" outlineLevel="1" x14ac:dyDescent="0.2">
      <c r="B829" s="19" t="s">
        <v>427</v>
      </c>
      <c r="C829" s="3" t="s">
        <v>157</v>
      </c>
      <c r="D829" s="3" t="s">
        <v>54</v>
      </c>
      <c r="E829" s="14">
        <v>44229</v>
      </c>
      <c r="F829" s="19">
        <v>3</v>
      </c>
      <c r="G829" s="3">
        <v>19.5</v>
      </c>
    </row>
    <row r="830" spans="2:7" hidden="1" outlineLevel="1" x14ac:dyDescent="0.2">
      <c r="B830" s="19" t="s">
        <v>427</v>
      </c>
      <c r="C830" s="3" t="s">
        <v>157</v>
      </c>
      <c r="D830" s="3" t="s">
        <v>54</v>
      </c>
      <c r="E830" s="14">
        <v>44230</v>
      </c>
      <c r="F830" s="19">
        <v>6</v>
      </c>
      <c r="G830" s="3">
        <v>39</v>
      </c>
    </row>
    <row r="831" spans="2:7" hidden="1" outlineLevel="1" x14ac:dyDescent="0.2">
      <c r="B831" s="19" t="s">
        <v>427</v>
      </c>
      <c r="C831" s="3" t="s">
        <v>157</v>
      </c>
      <c r="D831" s="3" t="s">
        <v>54</v>
      </c>
      <c r="E831" s="14">
        <v>44230</v>
      </c>
      <c r="F831" s="19">
        <v>3</v>
      </c>
      <c r="G831" s="3">
        <v>19.5</v>
      </c>
    </row>
    <row r="832" spans="2:7" hidden="1" outlineLevel="1" x14ac:dyDescent="0.2">
      <c r="B832" s="19" t="s">
        <v>427</v>
      </c>
      <c r="C832" s="3" t="s">
        <v>157</v>
      </c>
      <c r="D832" s="3" t="s">
        <v>54</v>
      </c>
      <c r="E832" s="14">
        <v>44231</v>
      </c>
      <c r="F832" s="19">
        <v>6</v>
      </c>
      <c r="G832" s="3">
        <v>39</v>
      </c>
    </row>
    <row r="833" spans="2:7" hidden="1" outlineLevel="1" x14ac:dyDescent="0.2">
      <c r="B833" s="19" t="s">
        <v>427</v>
      </c>
      <c r="C833" s="3" t="s">
        <v>157</v>
      </c>
      <c r="D833" s="3" t="s">
        <v>54</v>
      </c>
      <c r="E833" s="14">
        <v>44231</v>
      </c>
      <c r="F833" s="19">
        <v>3</v>
      </c>
      <c r="G833" s="3">
        <v>19.5</v>
      </c>
    </row>
    <row r="834" spans="2:7" hidden="1" outlineLevel="1" x14ac:dyDescent="0.2">
      <c r="B834" s="19" t="s">
        <v>427</v>
      </c>
      <c r="C834" s="3" t="s">
        <v>157</v>
      </c>
      <c r="D834" s="3" t="s">
        <v>54</v>
      </c>
      <c r="E834" s="14">
        <v>44232</v>
      </c>
      <c r="F834" s="19">
        <v>6</v>
      </c>
      <c r="G834" s="3">
        <v>39</v>
      </c>
    </row>
    <row r="835" spans="2:7" hidden="1" outlineLevel="1" x14ac:dyDescent="0.2">
      <c r="B835" s="19" t="s">
        <v>427</v>
      </c>
      <c r="C835" s="3" t="s">
        <v>157</v>
      </c>
      <c r="D835" s="3" t="s">
        <v>54</v>
      </c>
      <c r="E835" s="14">
        <v>44232</v>
      </c>
      <c r="F835" s="19">
        <v>3</v>
      </c>
      <c r="G835" s="3">
        <v>19.5</v>
      </c>
    </row>
    <row r="836" spans="2:7" hidden="1" outlineLevel="1" x14ac:dyDescent="0.2">
      <c r="B836" s="19" t="s">
        <v>427</v>
      </c>
      <c r="C836" s="3" t="s">
        <v>157</v>
      </c>
      <c r="D836" s="3" t="s">
        <v>54</v>
      </c>
      <c r="E836" s="14">
        <v>44235</v>
      </c>
      <c r="F836" s="19">
        <v>6</v>
      </c>
      <c r="G836" s="3">
        <v>39</v>
      </c>
    </row>
    <row r="837" spans="2:7" hidden="1" outlineLevel="1" x14ac:dyDescent="0.2">
      <c r="B837" s="19" t="s">
        <v>427</v>
      </c>
      <c r="C837" s="3" t="s">
        <v>157</v>
      </c>
      <c r="D837" s="3" t="s">
        <v>54</v>
      </c>
      <c r="E837" s="14">
        <v>44235</v>
      </c>
      <c r="F837" s="19">
        <v>3</v>
      </c>
      <c r="G837" s="3">
        <v>19.5</v>
      </c>
    </row>
    <row r="838" spans="2:7" hidden="1" outlineLevel="1" x14ac:dyDescent="0.2">
      <c r="B838" s="19" t="s">
        <v>427</v>
      </c>
      <c r="C838" s="3" t="s">
        <v>157</v>
      </c>
      <c r="D838" s="3" t="s">
        <v>54</v>
      </c>
      <c r="E838" s="14">
        <v>44236</v>
      </c>
      <c r="F838" s="19">
        <v>6</v>
      </c>
      <c r="G838" s="3">
        <v>39</v>
      </c>
    </row>
    <row r="839" spans="2:7" hidden="1" outlineLevel="1" x14ac:dyDescent="0.2">
      <c r="B839" s="19" t="s">
        <v>427</v>
      </c>
      <c r="C839" s="3" t="s">
        <v>157</v>
      </c>
      <c r="D839" s="3" t="s">
        <v>54</v>
      </c>
      <c r="E839" s="14">
        <v>44236</v>
      </c>
      <c r="F839" s="19">
        <v>3</v>
      </c>
      <c r="G839" s="3">
        <v>19.5</v>
      </c>
    </row>
    <row r="840" spans="2:7" hidden="1" outlineLevel="1" x14ac:dyDescent="0.2">
      <c r="B840" s="19" t="s">
        <v>427</v>
      </c>
      <c r="C840" s="3" t="s">
        <v>157</v>
      </c>
      <c r="D840" s="3" t="s">
        <v>54</v>
      </c>
      <c r="E840" s="14">
        <v>44237</v>
      </c>
      <c r="F840" s="19">
        <v>6</v>
      </c>
      <c r="G840" s="3">
        <v>39</v>
      </c>
    </row>
    <row r="841" spans="2:7" hidden="1" outlineLevel="1" x14ac:dyDescent="0.2">
      <c r="B841" s="19" t="s">
        <v>427</v>
      </c>
      <c r="C841" s="3" t="s">
        <v>157</v>
      </c>
      <c r="D841" s="3" t="s">
        <v>54</v>
      </c>
      <c r="E841" s="14">
        <v>44237</v>
      </c>
      <c r="F841" s="19">
        <v>3</v>
      </c>
      <c r="G841" s="3">
        <v>19.5</v>
      </c>
    </row>
    <row r="842" spans="2:7" hidden="1" outlineLevel="1" x14ac:dyDescent="0.2">
      <c r="B842" s="19" t="s">
        <v>427</v>
      </c>
      <c r="C842" s="3" t="s">
        <v>157</v>
      </c>
      <c r="D842" s="3" t="s">
        <v>54</v>
      </c>
      <c r="E842" s="14">
        <v>44238</v>
      </c>
      <c r="F842" s="19">
        <v>6</v>
      </c>
      <c r="G842" s="3">
        <v>39</v>
      </c>
    </row>
    <row r="843" spans="2:7" hidden="1" outlineLevel="1" x14ac:dyDescent="0.2">
      <c r="B843" s="19" t="s">
        <v>427</v>
      </c>
      <c r="C843" s="3" t="s">
        <v>157</v>
      </c>
      <c r="D843" s="3" t="s">
        <v>54</v>
      </c>
      <c r="E843" s="14">
        <v>44238</v>
      </c>
      <c r="F843" s="19">
        <v>3</v>
      </c>
      <c r="G843" s="3">
        <v>19.5</v>
      </c>
    </row>
    <row r="844" spans="2:7" hidden="1" outlineLevel="1" x14ac:dyDescent="0.2">
      <c r="B844" s="19" t="s">
        <v>427</v>
      </c>
      <c r="C844" s="3" t="s">
        <v>157</v>
      </c>
      <c r="D844" s="3" t="s">
        <v>54</v>
      </c>
      <c r="E844" s="14">
        <v>44239</v>
      </c>
      <c r="F844" s="19">
        <v>6</v>
      </c>
      <c r="G844" s="3">
        <v>39</v>
      </c>
    </row>
    <row r="845" spans="2:7" hidden="1" outlineLevel="1" x14ac:dyDescent="0.2">
      <c r="B845" s="19" t="s">
        <v>427</v>
      </c>
      <c r="C845" s="3" t="s">
        <v>157</v>
      </c>
      <c r="D845" s="3" t="s">
        <v>54</v>
      </c>
      <c r="E845" s="14">
        <v>44239</v>
      </c>
      <c r="F845" s="19">
        <v>3</v>
      </c>
      <c r="G845" s="3">
        <v>19.5</v>
      </c>
    </row>
    <row r="846" spans="2:7" hidden="1" outlineLevel="1" x14ac:dyDescent="0.2">
      <c r="B846" s="19" t="s">
        <v>427</v>
      </c>
      <c r="C846" s="3" t="s">
        <v>157</v>
      </c>
      <c r="D846" s="3" t="s">
        <v>54</v>
      </c>
      <c r="E846" s="14">
        <v>44242</v>
      </c>
      <c r="F846" s="19">
        <v>6</v>
      </c>
      <c r="G846" s="3">
        <v>39</v>
      </c>
    </row>
    <row r="847" spans="2:7" hidden="1" outlineLevel="1" x14ac:dyDescent="0.2">
      <c r="B847" s="19" t="s">
        <v>427</v>
      </c>
      <c r="C847" s="3" t="s">
        <v>157</v>
      </c>
      <c r="D847" s="3" t="s">
        <v>54</v>
      </c>
      <c r="E847" s="14">
        <v>44242</v>
      </c>
      <c r="F847" s="19">
        <v>3</v>
      </c>
      <c r="G847" s="3">
        <v>19.5</v>
      </c>
    </row>
    <row r="848" spans="2:7" hidden="1" outlineLevel="1" x14ac:dyDescent="0.2">
      <c r="B848" s="19" t="s">
        <v>427</v>
      </c>
      <c r="C848" s="3" t="s">
        <v>157</v>
      </c>
      <c r="D848" s="3" t="s">
        <v>54</v>
      </c>
      <c r="E848" s="14">
        <v>44243</v>
      </c>
      <c r="F848" s="19">
        <v>6</v>
      </c>
      <c r="G848" s="3">
        <v>39</v>
      </c>
    </row>
    <row r="849" spans="2:7" hidden="1" outlineLevel="1" x14ac:dyDescent="0.2">
      <c r="B849" s="19" t="s">
        <v>427</v>
      </c>
      <c r="C849" s="3" t="s">
        <v>157</v>
      </c>
      <c r="D849" s="3" t="s">
        <v>54</v>
      </c>
      <c r="E849" s="14">
        <v>44243</v>
      </c>
      <c r="F849" s="19">
        <v>3</v>
      </c>
      <c r="G849" s="3">
        <v>19.5</v>
      </c>
    </row>
    <row r="850" spans="2:7" hidden="1" outlineLevel="1" x14ac:dyDescent="0.2">
      <c r="B850" s="19" t="s">
        <v>427</v>
      </c>
      <c r="C850" s="3" t="s">
        <v>157</v>
      </c>
      <c r="D850" s="3" t="s">
        <v>54</v>
      </c>
      <c r="E850" s="14">
        <v>44244</v>
      </c>
      <c r="F850" s="19">
        <v>6</v>
      </c>
      <c r="G850" s="3">
        <v>39</v>
      </c>
    </row>
    <row r="851" spans="2:7" hidden="1" outlineLevel="1" x14ac:dyDescent="0.2">
      <c r="B851" s="19" t="s">
        <v>427</v>
      </c>
      <c r="C851" s="3" t="s">
        <v>157</v>
      </c>
      <c r="D851" s="3" t="s">
        <v>54</v>
      </c>
      <c r="E851" s="14">
        <v>44244</v>
      </c>
      <c r="F851" s="19">
        <v>3</v>
      </c>
      <c r="G851" s="3">
        <v>19.5</v>
      </c>
    </row>
    <row r="852" spans="2:7" hidden="1" outlineLevel="1" x14ac:dyDescent="0.2">
      <c r="B852" s="19" t="s">
        <v>427</v>
      </c>
      <c r="C852" s="3" t="s">
        <v>157</v>
      </c>
      <c r="D852" s="3" t="s">
        <v>54</v>
      </c>
      <c r="E852" s="14">
        <v>44245</v>
      </c>
      <c r="F852" s="19">
        <v>6</v>
      </c>
      <c r="G852" s="3">
        <v>39</v>
      </c>
    </row>
    <row r="853" spans="2:7" hidden="1" outlineLevel="1" x14ac:dyDescent="0.2">
      <c r="B853" s="19" t="s">
        <v>427</v>
      </c>
      <c r="C853" s="3" t="s">
        <v>157</v>
      </c>
      <c r="D853" s="3" t="s">
        <v>54</v>
      </c>
      <c r="E853" s="14">
        <v>44245</v>
      </c>
      <c r="F853" s="19">
        <v>3</v>
      </c>
      <c r="G853" s="3">
        <v>19.5</v>
      </c>
    </row>
    <row r="854" spans="2:7" hidden="1" outlineLevel="1" x14ac:dyDescent="0.2">
      <c r="B854" s="19" t="s">
        <v>427</v>
      </c>
      <c r="C854" s="3" t="s">
        <v>157</v>
      </c>
      <c r="D854" s="3" t="s">
        <v>54</v>
      </c>
      <c r="E854" s="14">
        <v>44246</v>
      </c>
      <c r="F854" s="19">
        <v>6</v>
      </c>
      <c r="G854" s="3">
        <v>39</v>
      </c>
    </row>
    <row r="855" spans="2:7" hidden="1" outlineLevel="1" x14ac:dyDescent="0.2">
      <c r="B855" s="19" t="s">
        <v>427</v>
      </c>
      <c r="C855" s="3" t="s">
        <v>157</v>
      </c>
      <c r="D855" s="3" t="s">
        <v>54</v>
      </c>
      <c r="E855" s="14">
        <v>44246</v>
      </c>
      <c r="F855" s="19">
        <v>3</v>
      </c>
      <c r="G855" s="3">
        <v>19.5</v>
      </c>
    </row>
    <row r="856" spans="2:7" hidden="1" outlineLevel="1" x14ac:dyDescent="0.2">
      <c r="B856" s="19" t="s">
        <v>427</v>
      </c>
      <c r="C856" s="3" t="s">
        <v>157</v>
      </c>
      <c r="D856" s="3" t="s">
        <v>54</v>
      </c>
      <c r="E856" s="14">
        <v>44240</v>
      </c>
      <c r="F856" s="19">
        <v>6</v>
      </c>
      <c r="G856" s="3">
        <v>39</v>
      </c>
    </row>
    <row r="857" spans="2:7" hidden="1" outlineLevel="1" x14ac:dyDescent="0.2">
      <c r="B857" s="19" t="s">
        <v>427</v>
      </c>
      <c r="C857" s="3" t="s">
        <v>157</v>
      </c>
      <c r="D857" s="3" t="s">
        <v>54</v>
      </c>
      <c r="E857" s="14">
        <v>44249</v>
      </c>
      <c r="F857" s="19">
        <v>6</v>
      </c>
      <c r="G857" s="3">
        <v>39</v>
      </c>
    </row>
    <row r="858" spans="2:7" hidden="1" outlineLevel="1" x14ac:dyDescent="0.2">
      <c r="B858" s="19" t="s">
        <v>427</v>
      </c>
      <c r="C858" s="3" t="s">
        <v>157</v>
      </c>
      <c r="D858" s="3" t="s">
        <v>54</v>
      </c>
      <c r="E858" s="14">
        <v>44249</v>
      </c>
      <c r="F858" s="19">
        <v>3</v>
      </c>
      <c r="G858" s="3">
        <v>19.5</v>
      </c>
    </row>
    <row r="859" spans="2:7" hidden="1" outlineLevel="1" x14ac:dyDescent="0.2">
      <c r="B859" s="19" t="s">
        <v>427</v>
      </c>
      <c r="C859" s="3" t="s">
        <v>157</v>
      </c>
      <c r="D859" s="3" t="s">
        <v>54</v>
      </c>
      <c r="E859" s="14">
        <v>44250</v>
      </c>
      <c r="F859" s="19">
        <v>6</v>
      </c>
      <c r="G859" s="3">
        <v>39</v>
      </c>
    </row>
    <row r="860" spans="2:7" hidden="1" outlineLevel="1" x14ac:dyDescent="0.2">
      <c r="B860" s="19" t="s">
        <v>427</v>
      </c>
      <c r="C860" s="3" t="s">
        <v>157</v>
      </c>
      <c r="D860" s="3" t="s">
        <v>54</v>
      </c>
      <c r="E860" s="14">
        <v>44250</v>
      </c>
      <c r="F860" s="19">
        <v>3</v>
      </c>
      <c r="G860" s="3">
        <v>19.5</v>
      </c>
    </row>
    <row r="861" spans="2:7" hidden="1" outlineLevel="1" x14ac:dyDescent="0.2">
      <c r="B861" s="19" t="s">
        <v>427</v>
      </c>
      <c r="C861" s="3" t="s">
        <v>157</v>
      </c>
      <c r="D861" s="3" t="s">
        <v>54</v>
      </c>
      <c r="E861" s="14">
        <v>44251</v>
      </c>
      <c r="F861" s="19">
        <v>6</v>
      </c>
      <c r="G861" s="3">
        <v>39</v>
      </c>
    </row>
    <row r="862" spans="2:7" hidden="1" outlineLevel="1" x14ac:dyDescent="0.2">
      <c r="B862" s="19" t="s">
        <v>427</v>
      </c>
      <c r="C862" s="3" t="s">
        <v>157</v>
      </c>
      <c r="D862" s="3" t="s">
        <v>54</v>
      </c>
      <c r="E862" s="14">
        <v>44251</v>
      </c>
      <c r="F862" s="19">
        <v>3</v>
      </c>
      <c r="G862" s="3">
        <v>19.5</v>
      </c>
    </row>
    <row r="863" spans="2:7" hidden="1" outlineLevel="1" x14ac:dyDescent="0.2">
      <c r="B863" s="19" t="s">
        <v>427</v>
      </c>
      <c r="C863" s="3" t="s">
        <v>157</v>
      </c>
      <c r="D863" s="3" t="s">
        <v>54</v>
      </c>
      <c r="E863" s="14">
        <v>44252</v>
      </c>
      <c r="F863" s="19">
        <v>6</v>
      </c>
      <c r="G863" s="3">
        <v>39</v>
      </c>
    </row>
    <row r="864" spans="2:7" hidden="1" outlineLevel="1" x14ac:dyDescent="0.2">
      <c r="B864" s="19" t="s">
        <v>427</v>
      </c>
      <c r="C864" s="3" t="s">
        <v>157</v>
      </c>
      <c r="D864" s="3" t="s">
        <v>54</v>
      </c>
      <c r="E864" s="14">
        <v>44252</v>
      </c>
      <c r="F864" s="19">
        <v>3</v>
      </c>
      <c r="G864" s="3">
        <v>19.5</v>
      </c>
    </row>
    <row r="865" spans="2:7" hidden="1" outlineLevel="1" x14ac:dyDescent="0.2">
      <c r="B865" s="19" t="s">
        <v>427</v>
      </c>
      <c r="C865" s="3" t="s">
        <v>157</v>
      </c>
      <c r="D865" s="3" t="s">
        <v>54</v>
      </c>
      <c r="E865" s="14">
        <v>44253</v>
      </c>
      <c r="F865" s="19">
        <v>6</v>
      </c>
      <c r="G865" s="3">
        <v>39</v>
      </c>
    </row>
    <row r="866" spans="2:7" hidden="1" outlineLevel="1" x14ac:dyDescent="0.2">
      <c r="B866" s="19" t="s">
        <v>427</v>
      </c>
      <c r="C866" s="3" t="s">
        <v>157</v>
      </c>
      <c r="D866" s="3" t="s">
        <v>54</v>
      </c>
      <c r="E866" s="14">
        <v>44253</v>
      </c>
      <c r="F866" s="19">
        <v>3</v>
      </c>
      <c r="G866" s="3">
        <v>19.5</v>
      </c>
    </row>
    <row r="867" spans="2:7" hidden="1" outlineLevel="1" x14ac:dyDescent="0.2">
      <c r="B867" s="19" t="s">
        <v>427</v>
      </c>
      <c r="C867" s="3" t="s">
        <v>157</v>
      </c>
      <c r="D867" s="3" t="s">
        <v>54</v>
      </c>
      <c r="E867" s="14">
        <v>44247</v>
      </c>
      <c r="F867" s="19">
        <v>6</v>
      </c>
      <c r="G867" s="3">
        <v>39</v>
      </c>
    </row>
    <row r="868" spans="2:7" hidden="1" outlineLevel="1" x14ac:dyDescent="0.2">
      <c r="B868" s="19" t="s">
        <v>427</v>
      </c>
      <c r="C868" s="3" t="s">
        <v>157</v>
      </c>
      <c r="D868" s="3" t="s">
        <v>54</v>
      </c>
      <c r="E868" s="14">
        <v>44254</v>
      </c>
      <c r="F868" s="19">
        <v>6</v>
      </c>
      <c r="G868" s="3">
        <v>39</v>
      </c>
    </row>
    <row r="869" spans="2:7" hidden="1" outlineLevel="1" x14ac:dyDescent="0.2">
      <c r="B869" s="19" t="s">
        <v>427</v>
      </c>
      <c r="C869" s="3" t="s">
        <v>157</v>
      </c>
      <c r="D869" s="3" t="s">
        <v>54</v>
      </c>
      <c r="E869" s="14">
        <v>44256</v>
      </c>
      <c r="F869" s="19">
        <v>6</v>
      </c>
      <c r="G869" s="3">
        <v>39</v>
      </c>
    </row>
    <row r="870" spans="2:7" hidden="1" outlineLevel="1" x14ac:dyDescent="0.2">
      <c r="B870" s="19" t="s">
        <v>427</v>
      </c>
      <c r="C870" s="3" t="s">
        <v>157</v>
      </c>
      <c r="D870" s="3" t="s">
        <v>54</v>
      </c>
      <c r="E870" s="14">
        <v>44256</v>
      </c>
      <c r="F870" s="19">
        <v>3</v>
      </c>
      <c r="G870" s="3">
        <v>19.5</v>
      </c>
    </row>
    <row r="871" spans="2:7" hidden="1" outlineLevel="1" x14ac:dyDescent="0.2">
      <c r="B871" s="19" t="s">
        <v>427</v>
      </c>
      <c r="C871" s="3" t="s">
        <v>157</v>
      </c>
      <c r="D871" s="3" t="s">
        <v>54</v>
      </c>
      <c r="E871" s="14">
        <v>44257</v>
      </c>
      <c r="F871" s="19">
        <v>6</v>
      </c>
      <c r="G871" s="3">
        <v>39</v>
      </c>
    </row>
    <row r="872" spans="2:7" hidden="1" outlineLevel="1" x14ac:dyDescent="0.2">
      <c r="B872" s="19" t="s">
        <v>427</v>
      </c>
      <c r="C872" s="3" t="s">
        <v>157</v>
      </c>
      <c r="D872" s="3" t="s">
        <v>54</v>
      </c>
      <c r="E872" s="14">
        <v>44257</v>
      </c>
      <c r="F872" s="19">
        <v>3</v>
      </c>
      <c r="G872" s="3">
        <v>19.5</v>
      </c>
    </row>
    <row r="873" spans="2:7" hidden="1" outlineLevel="1" x14ac:dyDescent="0.2">
      <c r="B873" s="19" t="s">
        <v>427</v>
      </c>
      <c r="C873" s="3" t="s">
        <v>157</v>
      </c>
      <c r="D873" s="3" t="s">
        <v>54</v>
      </c>
      <c r="E873" s="14">
        <v>44258</v>
      </c>
      <c r="F873" s="19">
        <v>6</v>
      </c>
      <c r="G873" s="3">
        <v>39</v>
      </c>
    </row>
    <row r="874" spans="2:7" hidden="1" outlineLevel="1" x14ac:dyDescent="0.2">
      <c r="B874" s="19" t="s">
        <v>427</v>
      </c>
      <c r="C874" s="3" t="s">
        <v>157</v>
      </c>
      <c r="D874" s="3" t="s">
        <v>54</v>
      </c>
      <c r="E874" s="14">
        <v>44258</v>
      </c>
      <c r="F874" s="19">
        <v>3</v>
      </c>
      <c r="G874" s="3">
        <v>19.5</v>
      </c>
    </row>
    <row r="875" spans="2:7" hidden="1" outlineLevel="1" x14ac:dyDescent="0.2">
      <c r="B875" s="19" t="s">
        <v>427</v>
      </c>
      <c r="C875" s="3" t="s">
        <v>157</v>
      </c>
      <c r="D875" s="3" t="s">
        <v>54</v>
      </c>
      <c r="E875" s="14">
        <v>44259</v>
      </c>
      <c r="F875" s="19">
        <v>6</v>
      </c>
      <c r="G875" s="3">
        <v>39</v>
      </c>
    </row>
    <row r="876" spans="2:7" hidden="1" outlineLevel="1" x14ac:dyDescent="0.2">
      <c r="B876" s="19" t="s">
        <v>427</v>
      </c>
      <c r="C876" s="3" t="s">
        <v>157</v>
      </c>
      <c r="D876" s="3" t="s">
        <v>54</v>
      </c>
      <c r="E876" s="14">
        <v>44259</v>
      </c>
      <c r="F876" s="19">
        <v>3</v>
      </c>
      <c r="G876" s="3">
        <v>19.5</v>
      </c>
    </row>
    <row r="877" spans="2:7" hidden="1" outlineLevel="1" x14ac:dyDescent="0.2">
      <c r="B877" s="19" t="s">
        <v>427</v>
      </c>
      <c r="C877" s="3" t="s">
        <v>157</v>
      </c>
      <c r="D877" s="3" t="s">
        <v>54</v>
      </c>
      <c r="E877" s="14">
        <v>44260</v>
      </c>
      <c r="F877" s="19">
        <v>6</v>
      </c>
      <c r="G877" s="3">
        <v>39</v>
      </c>
    </row>
    <row r="878" spans="2:7" hidden="1" outlineLevel="1" x14ac:dyDescent="0.2">
      <c r="B878" s="19" t="s">
        <v>427</v>
      </c>
      <c r="C878" s="3" t="s">
        <v>157</v>
      </c>
      <c r="D878" s="3" t="s">
        <v>54</v>
      </c>
      <c r="E878" s="14">
        <v>44260</v>
      </c>
      <c r="F878" s="19">
        <v>3</v>
      </c>
      <c r="G878" s="3">
        <v>19.5</v>
      </c>
    </row>
    <row r="879" spans="2:7" hidden="1" outlineLevel="1" x14ac:dyDescent="0.2">
      <c r="B879" s="19" t="s">
        <v>427</v>
      </c>
      <c r="C879" s="3" t="s">
        <v>157</v>
      </c>
      <c r="D879" s="3" t="s">
        <v>54</v>
      </c>
      <c r="E879" s="14">
        <v>44261</v>
      </c>
      <c r="F879" s="19">
        <v>6</v>
      </c>
      <c r="G879" s="3">
        <v>39</v>
      </c>
    </row>
    <row r="880" spans="2:7" hidden="1" outlineLevel="1" x14ac:dyDescent="0.2">
      <c r="B880" s="19" t="s">
        <v>427</v>
      </c>
      <c r="C880" s="3" t="s">
        <v>157</v>
      </c>
      <c r="D880" s="3" t="s">
        <v>54</v>
      </c>
      <c r="E880" s="14">
        <v>44263</v>
      </c>
      <c r="F880" s="19">
        <v>6</v>
      </c>
      <c r="G880" s="3">
        <v>39</v>
      </c>
    </row>
    <row r="881" spans="2:7" hidden="1" outlineLevel="1" x14ac:dyDescent="0.2">
      <c r="B881" s="19" t="s">
        <v>427</v>
      </c>
      <c r="C881" s="3" t="s">
        <v>157</v>
      </c>
      <c r="D881" s="3" t="s">
        <v>54</v>
      </c>
      <c r="E881" s="14">
        <v>44263</v>
      </c>
      <c r="F881" s="19">
        <v>3</v>
      </c>
      <c r="G881" s="3">
        <v>19.5</v>
      </c>
    </row>
    <row r="882" spans="2:7" hidden="1" outlineLevel="1" x14ac:dyDescent="0.2">
      <c r="B882" s="19" t="s">
        <v>427</v>
      </c>
      <c r="C882" s="3" t="s">
        <v>157</v>
      </c>
      <c r="D882" s="3" t="s">
        <v>54</v>
      </c>
      <c r="E882" s="14">
        <v>44264</v>
      </c>
      <c r="F882" s="19">
        <v>6</v>
      </c>
      <c r="G882" s="3">
        <v>39</v>
      </c>
    </row>
    <row r="883" spans="2:7" hidden="1" outlineLevel="1" x14ac:dyDescent="0.2">
      <c r="B883" s="19" t="s">
        <v>427</v>
      </c>
      <c r="C883" s="3" t="s">
        <v>157</v>
      </c>
      <c r="D883" s="3" t="s">
        <v>54</v>
      </c>
      <c r="E883" s="14">
        <v>44264</v>
      </c>
      <c r="F883" s="19">
        <v>3</v>
      </c>
      <c r="G883" s="3">
        <v>19.5</v>
      </c>
    </row>
    <row r="884" spans="2:7" hidden="1" outlineLevel="1" x14ac:dyDescent="0.2">
      <c r="B884" s="19" t="s">
        <v>427</v>
      </c>
      <c r="C884" s="3" t="s">
        <v>157</v>
      </c>
      <c r="D884" s="3" t="s">
        <v>54</v>
      </c>
      <c r="E884" s="14">
        <v>44265</v>
      </c>
      <c r="F884" s="19">
        <v>6</v>
      </c>
      <c r="G884" s="3">
        <v>39</v>
      </c>
    </row>
    <row r="885" spans="2:7" hidden="1" outlineLevel="1" x14ac:dyDescent="0.2">
      <c r="B885" s="19" t="s">
        <v>427</v>
      </c>
      <c r="C885" s="3" t="s">
        <v>157</v>
      </c>
      <c r="D885" s="3" t="s">
        <v>54</v>
      </c>
      <c r="E885" s="14">
        <v>44265</v>
      </c>
      <c r="F885" s="19">
        <v>3</v>
      </c>
      <c r="G885" s="3">
        <v>19.5</v>
      </c>
    </row>
    <row r="886" spans="2:7" hidden="1" outlineLevel="1" x14ac:dyDescent="0.2">
      <c r="B886" s="19" t="s">
        <v>427</v>
      </c>
      <c r="C886" s="3" t="s">
        <v>157</v>
      </c>
      <c r="D886" s="3" t="s">
        <v>54</v>
      </c>
      <c r="E886" s="14">
        <v>44266</v>
      </c>
      <c r="F886" s="19">
        <v>6</v>
      </c>
      <c r="G886" s="3">
        <v>39</v>
      </c>
    </row>
    <row r="887" spans="2:7" hidden="1" outlineLevel="1" x14ac:dyDescent="0.2">
      <c r="B887" s="19" t="s">
        <v>427</v>
      </c>
      <c r="C887" s="3" t="s">
        <v>157</v>
      </c>
      <c r="D887" s="3" t="s">
        <v>54</v>
      </c>
      <c r="E887" s="14">
        <v>44266</v>
      </c>
      <c r="F887" s="19">
        <v>3</v>
      </c>
      <c r="G887" s="3">
        <v>19.5</v>
      </c>
    </row>
    <row r="888" spans="2:7" hidden="1" outlineLevel="1" x14ac:dyDescent="0.2">
      <c r="B888" s="19" t="s">
        <v>427</v>
      </c>
      <c r="C888" s="3" t="s">
        <v>157</v>
      </c>
      <c r="D888" s="3" t="s">
        <v>54</v>
      </c>
      <c r="E888" s="14">
        <v>44267</v>
      </c>
      <c r="F888" s="19">
        <v>6</v>
      </c>
      <c r="G888" s="3">
        <v>39</v>
      </c>
    </row>
    <row r="889" spans="2:7" hidden="1" outlineLevel="1" x14ac:dyDescent="0.2">
      <c r="B889" s="19" t="s">
        <v>427</v>
      </c>
      <c r="C889" s="3" t="s">
        <v>157</v>
      </c>
      <c r="D889" s="3" t="s">
        <v>54</v>
      </c>
      <c r="E889" s="14">
        <v>44267</v>
      </c>
      <c r="F889" s="19">
        <v>3</v>
      </c>
      <c r="G889" s="3">
        <v>19.5</v>
      </c>
    </row>
    <row r="890" spans="2:7" hidden="1" outlineLevel="1" x14ac:dyDescent="0.2">
      <c r="B890" s="19" t="s">
        <v>427</v>
      </c>
      <c r="C890" s="3" t="s">
        <v>157</v>
      </c>
      <c r="D890" s="3" t="s">
        <v>54</v>
      </c>
      <c r="E890" s="14">
        <v>44268</v>
      </c>
      <c r="F890" s="19">
        <v>6</v>
      </c>
      <c r="G890" s="3">
        <v>39</v>
      </c>
    </row>
    <row r="891" spans="2:7" hidden="1" outlineLevel="1" x14ac:dyDescent="0.2">
      <c r="B891" s="19" t="s">
        <v>427</v>
      </c>
      <c r="C891" s="3" t="s">
        <v>157</v>
      </c>
      <c r="D891" s="3" t="s">
        <v>54</v>
      </c>
      <c r="E891" s="14">
        <v>44270</v>
      </c>
      <c r="F891" s="19">
        <v>6</v>
      </c>
      <c r="G891" s="3">
        <v>39</v>
      </c>
    </row>
    <row r="892" spans="2:7" hidden="1" outlineLevel="1" x14ac:dyDescent="0.2">
      <c r="B892" s="19" t="s">
        <v>427</v>
      </c>
      <c r="C892" s="3" t="s">
        <v>157</v>
      </c>
      <c r="D892" s="3" t="s">
        <v>54</v>
      </c>
      <c r="E892" s="14">
        <v>44270</v>
      </c>
      <c r="F892" s="19">
        <v>3</v>
      </c>
      <c r="G892" s="3">
        <v>19.5</v>
      </c>
    </row>
    <row r="893" spans="2:7" hidden="1" outlineLevel="1" x14ac:dyDescent="0.2">
      <c r="B893" s="19" t="s">
        <v>427</v>
      </c>
      <c r="C893" s="3" t="s">
        <v>157</v>
      </c>
      <c r="D893" s="3" t="s">
        <v>54</v>
      </c>
      <c r="E893" s="14">
        <v>44271</v>
      </c>
      <c r="F893" s="19">
        <v>6</v>
      </c>
      <c r="G893" s="3">
        <v>39</v>
      </c>
    </row>
    <row r="894" spans="2:7" hidden="1" outlineLevel="1" x14ac:dyDescent="0.2">
      <c r="B894" s="19" t="s">
        <v>427</v>
      </c>
      <c r="C894" s="3" t="s">
        <v>157</v>
      </c>
      <c r="D894" s="3" t="s">
        <v>54</v>
      </c>
      <c r="E894" s="14">
        <v>44271</v>
      </c>
      <c r="F894" s="19">
        <v>3</v>
      </c>
      <c r="G894" s="3">
        <v>19.5</v>
      </c>
    </row>
    <row r="895" spans="2:7" hidden="1" outlineLevel="1" x14ac:dyDescent="0.2">
      <c r="B895" s="19" t="s">
        <v>427</v>
      </c>
      <c r="C895" s="3" t="s">
        <v>157</v>
      </c>
      <c r="D895" s="3" t="s">
        <v>54</v>
      </c>
      <c r="E895" s="14">
        <v>44272</v>
      </c>
      <c r="F895" s="19">
        <v>6</v>
      </c>
      <c r="G895" s="3">
        <v>39</v>
      </c>
    </row>
    <row r="896" spans="2:7" hidden="1" outlineLevel="1" x14ac:dyDescent="0.2">
      <c r="B896" s="19" t="s">
        <v>427</v>
      </c>
      <c r="C896" s="3" t="s">
        <v>157</v>
      </c>
      <c r="D896" s="3" t="s">
        <v>54</v>
      </c>
      <c r="E896" s="14">
        <v>44272</v>
      </c>
      <c r="F896" s="19">
        <v>3</v>
      </c>
      <c r="G896" s="3">
        <v>19.5</v>
      </c>
    </row>
    <row r="897" spans="2:7" hidden="1" outlineLevel="1" x14ac:dyDescent="0.2">
      <c r="B897" s="19" t="s">
        <v>427</v>
      </c>
      <c r="C897" s="3" t="s">
        <v>157</v>
      </c>
      <c r="D897" s="3" t="s">
        <v>54</v>
      </c>
      <c r="E897" s="14">
        <v>44273</v>
      </c>
      <c r="F897" s="19">
        <v>6</v>
      </c>
      <c r="G897" s="3">
        <v>39</v>
      </c>
    </row>
    <row r="898" spans="2:7" hidden="1" outlineLevel="1" x14ac:dyDescent="0.2">
      <c r="B898" s="19" t="s">
        <v>427</v>
      </c>
      <c r="C898" s="3" t="s">
        <v>157</v>
      </c>
      <c r="D898" s="3" t="s">
        <v>54</v>
      </c>
      <c r="E898" s="14">
        <v>44273</v>
      </c>
      <c r="F898" s="19">
        <v>3</v>
      </c>
      <c r="G898" s="3">
        <v>19.5</v>
      </c>
    </row>
    <row r="899" spans="2:7" hidden="1" outlineLevel="1" x14ac:dyDescent="0.2">
      <c r="B899" s="19" t="s">
        <v>427</v>
      </c>
      <c r="C899" s="3" t="s">
        <v>157</v>
      </c>
      <c r="D899" s="3" t="s">
        <v>54</v>
      </c>
      <c r="E899" s="14">
        <v>44275</v>
      </c>
      <c r="F899" s="19">
        <v>7</v>
      </c>
      <c r="G899" s="3">
        <v>45.5</v>
      </c>
    </row>
    <row r="900" spans="2:7" hidden="1" outlineLevel="1" x14ac:dyDescent="0.2">
      <c r="B900" s="19" t="s">
        <v>427</v>
      </c>
      <c r="C900" s="3" t="s">
        <v>157</v>
      </c>
      <c r="D900" s="3" t="s">
        <v>54</v>
      </c>
      <c r="E900" s="14">
        <v>44277</v>
      </c>
      <c r="F900" s="19">
        <v>6</v>
      </c>
      <c r="G900" s="3">
        <v>39</v>
      </c>
    </row>
    <row r="901" spans="2:7" hidden="1" outlineLevel="1" x14ac:dyDescent="0.2">
      <c r="B901" s="19" t="s">
        <v>427</v>
      </c>
      <c r="C901" s="3" t="s">
        <v>157</v>
      </c>
      <c r="D901" s="3" t="s">
        <v>54</v>
      </c>
      <c r="E901" s="14">
        <v>44277</v>
      </c>
      <c r="F901" s="19">
        <v>3</v>
      </c>
      <c r="G901" s="3">
        <v>19.5</v>
      </c>
    </row>
    <row r="902" spans="2:7" hidden="1" outlineLevel="1" x14ac:dyDescent="0.2">
      <c r="B902" s="19" t="s">
        <v>427</v>
      </c>
      <c r="C902" s="3" t="s">
        <v>157</v>
      </c>
      <c r="D902" s="3" t="s">
        <v>54</v>
      </c>
      <c r="E902" s="14">
        <v>44278</v>
      </c>
      <c r="F902" s="19">
        <v>6</v>
      </c>
      <c r="G902" s="3">
        <v>39</v>
      </c>
    </row>
    <row r="903" spans="2:7" hidden="1" outlineLevel="1" x14ac:dyDescent="0.2">
      <c r="B903" s="19" t="s">
        <v>427</v>
      </c>
      <c r="C903" s="3" t="s">
        <v>157</v>
      </c>
      <c r="D903" s="3" t="s">
        <v>54</v>
      </c>
      <c r="E903" s="14">
        <v>44278</v>
      </c>
      <c r="F903" s="19">
        <v>3</v>
      </c>
      <c r="G903" s="3">
        <v>19.5</v>
      </c>
    </row>
    <row r="904" spans="2:7" hidden="1" outlineLevel="1" x14ac:dyDescent="0.2">
      <c r="B904" s="19" t="s">
        <v>427</v>
      </c>
      <c r="C904" s="3" t="s">
        <v>157</v>
      </c>
      <c r="D904" s="3" t="s">
        <v>54</v>
      </c>
      <c r="E904" s="14">
        <v>44279</v>
      </c>
      <c r="F904" s="19">
        <v>6</v>
      </c>
      <c r="G904" s="3">
        <v>39</v>
      </c>
    </row>
    <row r="905" spans="2:7" hidden="1" outlineLevel="1" x14ac:dyDescent="0.2">
      <c r="B905" s="19" t="s">
        <v>427</v>
      </c>
      <c r="C905" s="3" t="s">
        <v>157</v>
      </c>
      <c r="D905" s="3" t="s">
        <v>54</v>
      </c>
      <c r="E905" s="14">
        <v>44279</v>
      </c>
      <c r="F905" s="19">
        <v>3</v>
      </c>
      <c r="G905" s="3">
        <v>19.5</v>
      </c>
    </row>
    <row r="906" spans="2:7" hidden="1" outlineLevel="1" x14ac:dyDescent="0.2">
      <c r="B906" s="19" t="s">
        <v>427</v>
      </c>
      <c r="C906" s="3" t="s">
        <v>157</v>
      </c>
      <c r="D906" s="3" t="s">
        <v>54</v>
      </c>
      <c r="E906" s="14">
        <v>44280</v>
      </c>
      <c r="F906" s="19">
        <v>6</v>
      </c>
      <c r="G906" s="3">
        <v>39</v>
      </c>
    </row>
    <row r="907" spans="2:7" hidden="1" outlineLevel="1" x14ac:dyDescent="0.2">
      <c r="B907" s="19" t="s">
        <v>427</v>
      </c>
      <c r="C907" s="3" t="s">
        <v>157</v>
      </c>
      <c r="D907" s="3" t="s">
        <v>54</v>
      </c>
      <c r="E907" s="14">
        <v>44280</v>
      </c>
      <c r="F907" s="19">
        <v>3</v>
      </c>
      <c r="G907" s="3">
        <v>19.5</v>
      </c>
    </row>
    <row r="908" spans="2:7" hidden="1" outlineLevel="1" x14ac:dyDescent="0.2">
      <c r="B908" s="19" t="s">
        <v>427</v>
      </c>
      <c r="C908" s="3" t="s">
        <v>157</v>
      </c>
      <c r="D908" s="3" t="s">
        <v>54</v>
      </c>
      <c r="E908" s="14">
        <v>44281</v>
      </c>
      <c r="F908" s="19">
        <v>6</v>
      </c>
      <c r="G908" s="3">
        <v>39</v>
      </c>
    </row>
    <row r="909" spans="2:7" hidden="1" outlineLevel="1" x14ac:dyDescent="0.2">
      <c r="B909" s="19" t="s">
        <v>427</v>
      </c>
      <c r="C909" s="3" t="s">
        <v>157</v>
      </c>
      <c r="D909" s="3" t="s">
        <v>54</v>
      </c>
      <c r="E909" s="14">
        <v>44281</v>
      </c>
      <c r="F909" s="19">
        <v>3</v>
      </c>
      <c r="G909" s="3">
        <v>19.5</v>
      </c>
    </row>
    <row r="910" spans="2:7" hidden="1" outlineLevel="1" x14ac:dyDescent="0.2">
      <c r="B910" s="19" t="s">
        <v>427</v>
      </c>
      <c r="C910" s="3" t="s">
        <v>157</v>
      </c>
      <c r="D910" s="3" t="s">
        <v>54</v>
      </c>
      <c r="E910" s="14">
        <v>44282</v>
      </c>
      <c r="F910" s="19">
        <v>6</v>
      </c>
      <c r="G910" s="3">
        <v>39</v>
      </c>
    </row>
    <row r="911" spans="2:7" hidden="1" outlineLevel="1" x14ac:dyDescent="0.2">
      <c r="B911" s="19" t="s">
        <v>427</v>
      </c>
      <c r="C911" s="3" t="s">
        <v>157</v>
      </c>
      <c r="D911" s="3" t="s">
        <v>54</v>
      </c>
      <c r="E911" s="14">
        <v>44284</v>
      </c>
      <c r="F911" s="19">
        <v>6</v>
      </c>
      <c r="G911" s="3">
        <v>39</v>
      </c>
    </row>
    <row r="912" spans="2:7" hidden="1" outlineLevel="1" x14ac:dyDescent="0.2">
      <c r="B912" s="19" t="s">
        <v>427</v>
      </c>
      <c r="C912" s="3" t="s">
        <v>157</v>
      </c>
      <c r="D912" s="3" t="s">
        <v>54</v>
      </c>
      <c r="E912" s="14">
        <v>44284</v>
      </c>
      <c r="F912" s="19">
        <v>3</v>
      </c>
      <c r="G912" s="3">
        <v>19.5</v>
      </c>
    </row>
    <row r="913" spans="2:7" hidden="1" outlineLevel="1" x14ac:dyDescent="0.2">
      <c r="B913" s="19" t="s">
        <v>427</v>
      </c>
      <c r="C913" s="3" t="s">
        <v>157</v>
      </c>
      <c r="D913" s="3" t="s">
        <v>54</v>
      </c>
      <c r="E913" s="14">
        <v>44285</v>
      </c>
      <c r="F913" s="19">
        <v>6</v>
      </c>
      <c r="G913" s="3">
        <v>39</v>
      </c>
    </row>
    <row r="914" spans="2:7" hidden="1" outlineLevel="1" x14ac:dyDescent="0.2">
      <c r="B914" s="19" t="s">
        <v>427</v>
      </c>
      <c r="C914" s="3" t="s">
        <v>157</v>
      </c>
      <c r="D914" s="3" t="s">
        <v>54</v>
      </c>
      <c r="E914" s="14">
        <v>44285</v>
      </c>
      <c r="F914" s="19">
        <v>3</v>
      </c>
      <c r="G914" s="3">
        <v>19.5</v>
      </c>
    </row>
    <row r="915" spans="2:7" hidden="1" outlineLevel="1" x14ac:dyDescent="0.2">
      <c r="B915" s="19" t="s">
        <v>427</v>
      </c>
      <c r="C915" s="3" t="s">
        <v>157</v>
      </c>
      <c r="D915" s="3" t="s">
        <v>54</v>
      </c>
      <c r="E915" s="14">
        <v>44286</v>
      </c>
      <c r="F915" s="19">
        <v>6</v>
      </c>
      <c r="G915" s="3">
        <v>39</v>
      </c>
    </row>
    <row r="916" spans="2:7" hidden="1" outlineLevel="1" x14ac:dyDescent="0.2">
      <c r="B916" s="19" t="s">
        <v>427</v>
      </c>
      <c r="C916" s="3" t="s">
        <v>157</v>
      </c>
      <c r="D916" s="3" t="s">
        <v>54</v>
      </c>
      <c r="E916" s="14">
        <v>44286</v>
      </c>
      <c r="F916" s="19">
        <v>3</v>
      </c>
      <c r="G916" s="3">
        <v>19.5</v>
      </c>
    </row>
    <row r="917" spans="2:7" hidden="1" outlineLevel="1" x14ac:dyDescent="0.2">
      <c r="B917" s="19" t="s">
        <v>427</v>
      </c>
      <c r="C917" s="3" t="s">
        <v>157</v>
      </c>
      <c r="D917" s="3" t="s">
        <v>54</v>
      </c>
      <c r="E917" s="14">
        <v>44288</v>
      </c>
      <c r="F917" s="19">
        <v>6</v>
      </c>
      <c r="G917" s="3">
        <v>39</v>
      </c>
    </row>
    <row r="918" spans="2:7" hidden="1" outlineLevel="1" x14ac:dyDescent="0.2">
      <c r="B918" s="19" t="s">
        <v>427</v>
      </c>
      <c r="C918" s="3" t="s">
        <v>157</v>
      </c>
      <c r="D918" s="3" t="s">
        <v>54</v>
      </c>
      <c r="E918" s="14">
        <v>44288</v>
      </c>
      <c r="F918" s="19">
        <v>3</v>
      </c>
      <c r="G918" s="3">
        <v>19.5</v>
      </c>
    </row>
    <row r="919" spans="2:7" hidden="1" outlineLevel="1" x14ac:dyDescent="0.2">
      <c r="B919" s="19" t="s">
        <v>427</v>
      </c>
      <c r="C919" s="3" t="s">
        <v>157</v>
      </c>
      <c r="D919" s="3" t="s">
        <v>54</v>
      </c>
      <c r="E919" s="14">
        <v>44291</v>
      </c>
      <c r="F919" s="19">
        <v>6</v>
      </c>
      <c r="G919" s="3">
        <v>39</v>
      </c>
    </row>
    <row r="920" spans="2:7" hidden="1" outlineLevel="1" x14ac:dyDescent="0.2">
      <c r="B920" s="19" t="s">
        <v>427</v>
      </c>
      <c r="C920" s="3" t="s">
        <v>157</v>
      </c>
      <c r="D920" s="3" t="s">
        <v>54</v>
      </c>
      <c r="E920" s="14">
        <v>44291</v>
      </c>
      <c r="F920" s="19">
        <v>3</v>
      </c>
      <c r="G920" s="3">
        <v>19.5</v>
      </c>
    </row>
    <row r="921" spans="2:7" hidden="1" outlineLevel="1" x14ac:dyDescent="0.2">
      <c r="B921" s="19" t="s">
        <v>427</v>
      </c>
      <c r="C921" s="3" t="s">
        <v>157</v>
      </c>
      <c r="D921" s="3" t="s">
        <v>54</v>
      </c>
      <c r="E921" s="14">
        <v>44292</v>
      </c>
      <c r="F921" s="19">
        <v>6</v>
      </c>
      <c r="G921" s="3">
        <v>39</v>
      </c>
    </row>
    <row r="922" spans="2:7" hidden="1" outlineLevel="1" x14ac:dyDescent="0.2">
      <c r="B922" s="19" t="s">
        <v>427</v>
      </c>
      <c r="C922" s="3" t="s">
        <v>157</v>
      </c>
      <c r="D922" s="3" t="s">
        <v>54</v>
      </c>
      <c r="E922" s="14">
        <v>44292</v>
      </c>
      <c r="F922" s="19">
        <v>3</v>
      </c>
      <c r="G922" s="3">
        <v>19.5</v>
      </c>
    </row>
    <row r="923" spans="2:7" hidden="1" outlineLevel="1" x14ac:dyDescent="0.2">
      <c r="B923" s="19" t="s">
        <v>427</v>
      </c>
      <c r="C923" s="3" t="s">
        <v>157</v>
      </c>
      <c r="D923" s="3" t="s">
        <v>54</v>
      </c>
      <c r="E923" s="14">
        <v>44293</v>
      </c>
      <c r="F923" s="19">
        <v>6</v>
      </c>
      <c r="G923" s="3">
        <v>39</v>
      </c>
    </row>
    <row r="924" spans="2:7" hidden="1" outlineLevel="1" x14ac:dyDescent="0.2">
      <c r="B924" s="19" t="s">
        <v>427</v>
      </c>
      <c r="C924" s="3" t="s">
        <v>157</v>
      </c>
      <c r="D924" s="3" t="s">
        <v>54</v>
      </c>
      <c r="E924" s="14">
        <v>44293</v>
      </c>
      <c r="F924" s="19">
        <v>3</v>
      </c>
      <c r="G924" s="3">
        <v>19.5</v>
      </c>
    </row>
    <row r="925" spans="2:7" hidden="1" outlineLevel="1" x14ac:dyDescent="0.2">
      <c r="B925" s="19" t="s">
        <v>427</v>
      </c>
      <c r="C925" s="3" t="s">
        <v>157</v>
      </c>
      <c r="D925" s="3" t="s">
        <v>54</v>
      </c>
      <c r="E925" s="14">
        <v>44294</v>
      </c>
      <c r="F925" s="19">
        <v>6</v>
      </c>
      <c r="G925" s="3">
        <v>39</v>
      </c>
    </row>
    <row r="926" spans="2:7" hidden="1" outlineLevel="1" x14ac:dyDescent="0.2">
      <c r="B926" s="19" t="s">
        <v>427</v>
      </c>
      <c r="C926" s="3" t="s">
        <v>157</v>
      </c>
      <c r="D926" s="3" t="s">
        <v>54</v>
      </c>
      <c r="E926" s="14">
        <v>44294</v>
      </c>
      <c r="F926" s="19">
        <v>3</v>
      </c>
      <c r="G926" s="3">
        <v>19.5</v>
      </c>
    </row>
    <row r="927" spans="2:7" hidden="1" outlineLevel="1" x14ac:dyDescent="0.2">
      <c r="B927" s="19" t="s">
        <v>427</v>
      </c>
      <c r="C927" s="3" t="s">
        <v>157</v>
      </c>
      <c r="D927" s="3" t="s">
        <v>54</v>
      </c>
      <c r="E927" s="14">
        <v>44295</v>
      </c>
      <c r="F927" s="19">
        <v>6</v>
      </c>
      <c r="G927" s="3">
        <v>39</v>
      </c>
    </row>
    <row r="928" spans="2:7" hidden="1" outlineLevel="1" x14ac:dyDescent="0.2">
      <c r="B928" s="19" t="s">
        <v>427</v>
      </c>
      <c r="C928" s="3" t="s">
        <v>157</v>
      </c>
      <c r="D928" s="3" t="s">
        <v>54</v>
      </c>
      <c r="E928" s="14">
        <v>44295</v>
      </c>
      <c r="F928" s="19">
        <v>3</v>
      </c>
      <c r="G928" s="3">
        <v>19.5</v>
      </c>
    </row>
    <row r="929" spans="2:7" hidden="1" outlineLevel="1" x14ac:dyDescent="0.2">
      <c r="B929" s="19" t="s">
        <v>427</v>
      </c>
      <c r="C929" s="3" t="s">
        <v>157</v>
      </c>
      <c r="D929" s="3" t="s">
        <v>54</v>
      </c>
      <c r="E929" s="14">
        <v>44289</v>
      </c>
      <c r="F929" s="19">
        <v>6</v>
      </c>
      <c r="G929" s="3">
        <v>39</v>
      </c>
    </row>
    <row r="930" spans="2:7" hidden="1" outlineLevel="1" x14ac:dyDescent="0.2">
      <c r="B930" s="19" t="s">
        <v>427</v>
      </c>
      <c r="C930" s="3" t="s">
        <v>157</v>
      </c>
      <c r="D930" s="3" t="s">
        <v>54</v>
      </c>
      <c r="E930" s="14">
        <v>44296</v>
      </c>
      <c r="F930" s="19">
        <v>6</v>
      </c>
      <c r="G930" s="3">
        <v>39</v>
      </c>
    </row>
    <row r="931" spans="2:7" hidden="1" outlineLevel="1" x14ac:dyDescent="0.2">
      <c r="B931" s="19" t="s">
        <v>427</v>
      </c>
      <c r="C931" s="3" t="s">
        <v>157</v>
      </c>
      <c r="D931" s="3" t="s">
        <v>54</v>
      </c>
      <c r="E931" s="14">
        <v>44298</v>
      </c>
      <c r="F931" s="19">
        <v>6</v>
      </c>
      <c r="G931" s="3">
        <v>39</v>
      </c>
    </row>
    <row r="932" spans="2:7" hidden="1" outlineLevel="1" x14ac:dyDescent="0.2">
      <c r="B932" s="19" t="s">
        <v>427</v>
      </c>
      <c r="C932" s="3" t="s">
        <v>157</v>
      </c>
      <c r="D932" s="3" t="s">
        <v>54</v>
      </c>
      <c r="E932" s="14">
        <v>44298</v>
      </c>
      <c r="F932" s="19">
        <v>3</v>
      </c>
      <c r="G932" s="3">
        <v>19.5</v>
      </c>
    </row>
    <row r="933" spans="2:7" hidden="1" outlineLevel="1" x14ac:dyDescent="0.2">
      <c r="B933" s="19" t="s">
        <v>427</v>
      </c>
      <c r="C933" s="3" t="s">
        <v>157</v>
      </c>
      <c r="D933" s="3" t="s">
        <v>54</v>
      </c>
      <c r="E933" s="14">
        <v>44299</v>
      </c>
      <c r="F933" s="19">
        <v>6</v>
      </c>
      <c r="G933" s="3">
        <v>39</v>
      </c>
    </row>
    <row r="934" spans="2:7" hidden="1" outlineLevel="1" x14ac:dyDescent="0.2">
      <c r="B934" s="19" t="s">
        <v>427</v>
      </c>
      <c r="C934" s="3" t="s">
        <v>157</v>
      </c>
      <c r="D934" s="3" t="s">
        <v>54</v>
      </c>
      <c r="E934" s="14">
        <v>44299</v>
      </c>
      <c r="F934" s="19">
        <v>3</v>
      </c>
      <c r="G934" s="3">
        <v>19.5</v>
      </c>
    </row>
    <row r="935" spans="2:7" hidden="1" outlineLevel="1" x14ac:dyDescent="0.2">
      <c r="B935" s="19" t="s">
        <v>427</v>
      </c>
      <c r="C935" s="3" t="s">
        <v>157</v>
      </c>
      <c r="D935" s="3" t="s">
        <v>54</v>
      </c>
      <c r="E935" s="14">
        <v>44300</v>
      </c>
      <c r="F935" s="19">
        <v>6</v>
      </c>
      <c r="G935" s="3">
        <v>39</v>
      </c>
    </row>
    <row r="936" spans="2:7" hidden="1" outlineLevel="1" x14ac:dyDescent="0.2">
      <c r="B936" s="19" t="s">
        <v>427</v>
      </c>
      <c r="C936" s="3" t="s">
        <v>157</v>
      </c>
      <c r="D936" s="3" t="s">
        <v>54</v>
      </c>
      <c r="E936" s="14">
        <v>44300</v>
      </c>
      <c r="F936" s="19">
        <v>3</v>
      </c>
      <c r="G936" s="3">
        <v>19.5</v>
      </c>
    </row>
    <row r="937" spans="2:7" hidden="1" outlineLevel="1" x14ac:dyDescent="0.2">
      <c r="B937" s="19" t="s">
        <v>427</v>
      </c>
      <c r="C937" s="3" t="s">
        <v>157</v>
      </c>
      <c r="D937" s="3" t="s">
        <v>54</v>
      </c>
      <c r="E937" s="14">
        <v>44301</v>
      </c>
      <c r="F937" s="19">
        <v>6</v>
      </c>
      <c r="G937" s="3">
        <v>39</v>
      </c>
    </row>
    <row r="938" spans="2:7" hidden="1" outlineLevel="1" x14ac:dyDescent="0.2">
      <c r="B938" s="19" t="s">
        <v>427</v>
      </c>
      <c r="C938" s="3" t="s">
        <v>157</v>
      </c>
      <c r="D938" s="3" t="s">
        <v>54</v>
      </c>
      <c r="E938" s="14">
        <v>44301</v>
      </c>
      <c r="F938" s="19">
        <v>3</v>
      </c>
      <c r="G938" s="3">
        <v>19.5</v>
      </c>
    </row>
    <row r="939" spans="2:7" hidden="1" outlineLevel="1" x14ac:dyDescent="0.2">
      <c r="B939" s="19" t="s">
        <v>427</v>
      </c>
      <c r="C939" s="3" t="s">
        <v>157</v>
      </c>
      <c r="D939" s="3" t="s">
        <v>54</v>
      </c>
      <c r="E939" s="14">
        <v>44302</v>
      </c>
      <c r="F939" s="19">
        <v>6</v>
      </c>
      <c r="G939" s="3">
        <v>39</v>
      </c>
    </row>
    <row r="940" spans="2:7" hidden="1" outlineLevel="1" x14ac:dyDescent="0.2">
      <c r="B940" s="19" t="s">
        <v>427</v>
      </c>
      <c r="C940" s="3" t="s">
        <v>157</v>
      </c>
      <c r="D940" s="3" t="s">
        <v>54</v>
      </c>
      <c r="E940" s="14">
        <v>44302</v>
      </c>
      <c r="F940" s="19">
        <v>3</v>
      </c>
      <c r="G940" s="3">
        <v>19.5</v>
      </c>
    </row>
    <row r="941" spans="2:7" hidden="1" outlineLevel="1" x14ac:dyDescent="0.2">
      <c r="B941" s="19" t="s">
        <v>427</v>
      </c>
      <c r="C941" s="3" t="s">
        <v>157</v>
      </c>
      <c r="D941" s="3" t="s">
        <v>54</v>
      </c>
      <c r="E941" s="14">
        <v>44303</v>
      </c>
      <c r="F941" s="19">
        <v>6</v>
      </c>
      <c r="G941" s="3">
        <v>39</v>
      </c>
    </row>
    <row r="942" spans="2:7" hidden="1" outlineLevel="1" x14ac:dyDescent="0.2">
      <c r="B942" s="19" t="s">
        <v>427</v>
      </c>
      <c r="C942" s="3" t="s">
        <v>157</v>
      </c>
      <c r="D942" s="3" t="s">
        <v>54</v>
      </c>
      <c r="E942" s="14">
        <v>44305</v>
      </c>
      <c r="F942" s="19">
        <v>6</v>
      </c>
      <c r="G942" s="3">
        <v>39</v>
      </c>
    </row>
    <row r="943" spans="2:7" hidden="1" outlineLevel="1" x14ac:dyDescent="0.2">
      <c r="B943" s="19" t="s">
        <v>427</v>
      </c>
      <c r="C943" s="3" t="s">
        <v>157</v>
      </c>
      <c r="D943" s="3" t="s">
        <v>54</v>
      </c>
      <c r="E943" s="14">
        <v>44305</v>
      </c>
      <c r="F943" s="19">
        <v>3</v>
      </c>
      <c r="G943" s="3">
        <v>19.5</v>
      </c>
    </row>
    <row r="944" spans="2:7" hidden="1" outlineLevel="1" x14ac:dyDescent="0.2">
      <c r="B944" s="19" t="s">
        <v>427</v>
      </c>
      <c r="C944" s="3" t="s">
        <v>157</v>
      </c>
      <c r="D944" s="3" t="s">
        <v>54</v>
      </c>
      <c r="E944" s="14">
        <v>44306</v>
      </c>
      <c r="F944" s="19">
        <v>6</v>
      </c>
      <c r="G944" s="3">
        <v>39</v>
      </c>
    </row>
    <row r="945" spans="2:7" hidden="1" outlineLevel="1" x14ac:dyDescent="0.2">
      <c r="B945" s="19" t="s">
        <v>427</v>
      </c>
      <c r="C945" s="3" t="s">
        <v>157</v>
      </c>
      <c r="D945" s="3" t="s">
        <v>54</v>
      </c>
      <c r="E945" s="14">
        <v>44306</v>
      </c>
      <c r="F945" s="19">
        <v>3</v>
      </c>
      <c r="G945" s="3">
        <v>19.5</v>
      </c>
    </row>
    <row r="946" spans="2:7" hidden="1" outlineLevel="1" x14ac:dyDescent="0.2">
      <c r="B946" s="19" t="s">
        <v>427</v>
      </c>
      <c r="C946" s="3" t="s">
        <v>157</v>
      </c>
      <c r="D946" s="3" t="s">
        <v>54</v>
      </c>
      <c r="E946" s="14">
        <v>44307</v>
      </c>
      <c r="F946" s="19">
        <v>6</v>
      </c>
      <c r="G946" s="3">
        <v>39</v>
      </c>
    </row>
    <row r="947" spans="2:7" hidden="1" outlineLevel="1" x14ac:dyDescent="0.2">
      <c r="B947" s="19" t="s">
        <v>427</v>
      </c>
      <c r="C947" s="3" t="s">
        <v>157</v>
      </c>
      <c r="D947" s="3" t="s">
        <v>54</v>
      </c>
      <c r="E947" s="14">
        <v>44307</v>
      </c>
      <c r="F947" s="19">
        <v>3</v>
      </c>
      <c r="G947" s="3">
        <v>19.5</v>
      </c>
    </row>
    <row r="948" spans="2:7" hidden="1" outlineLevel="1" x14ac:dyDescent="0.2">
      <c r="B948" s="19" t="s">
        <v>427</v>
      </c>
      <c r="C948" s="3" t="s">
        <v>157</v>
      </c>
      <c r="D948" s="3" t="s">
        <v>54</v>
      </c>
      <c r="E948" s="14">
        <v>44308</v>
      </c>
      <c r="F948" s="19">
        <v>6</v>
      </c>
      <c r="G948" s="3">
        <v>39</v>
      </c>
    </row>
    <row r="949" spans="2:7" hidden="1" outlineLevel="1" x14ac:dyDescent="0.2">
      <c r="B949" s="19" t="s">
        <v>427</v>
      </c>
      <c r="C949" s="3" t="s">
        <v>157</v>
      </c>
      <c r="D949" s="3" t="s">
        <v>54</v>
      </c>
      <c r="E949" s="14">
        <v>44308</v>
      </c>
      <c r="F949" s="19">
        <v>3</v>
      </c>
      <c r="G949" s="3">
        <v>19.5</v>
      </c>
    </row>
    <row r="950" spans="2:7" hidden="1" outlineLevel="1" x14ac:dyDescent="0.2">
      <c r="B950" s="19" t="s">
        <v>427</v>
      </c>
      <c r="C950" s="3" t="s">
        <v>157</v>
      </c>
      <c r="D950" s="3" t="s">
        <v>54</v>
      </c>
      <c r="E950" s="14">
        <v>44309</v>
      </c>
      <c r="F950" s="19">
        <v>6</v>
      </c>
      <c r="G950" s="3">
        <v>39</v>
      </c>
    </row>
    <row r="951" spans="2:7" hidden="1" outlineLevel="1" x14ac:dyDescent="0.2">
      <c r="B951" s="19" t="s">
        <v>427</v>
      </c>
      <c r="C951" s="3" t="s">
        <v>157</v>
      </c>
      <c r="D951" s="3" t="s">
        <v>54</v>
      </c>
      <c r="E951" s="14">
        <v>44309</v>
      </c>
      <c r="F951" s="19">
        <v>3</v>
      </c>
      <c r="G951" s="3">
        <v>19.5</v>
      </c>
    </row>
    <row r="952" spans="2:7" hidden="1" outlineLevel="1" x14ac:dyDescent="0.2">
      <c r="B952" s="19" t="s">
        <v>427</v>
      </c>
      <c r="C952" s="3" t="s">
        <v>157</v>
      </c>
      <c r="D952" s="3" t="s">
        <v>54</v>
      </c>
      <c r="E952" s="14">
        <v>44310</v>
      </c>
      <c r="F952" s="19">
        <v>6</v>
      </c>
      <c r="G952" s="3">
        <v>39</v>
      </c>
    </row>
    <row r="953" spans="2:7" hidden="1" outlineLevel="1" x14ac:dyDescent="0.2">
      <c r="B953" s="19" t="s">
        <v>427</v>
      </c>
      <c r="C953" s="3" t="s">
        <v>157</v>
      </c>
      <c r="D953" s="3" t="s">
        <v>54</v>
      </c>
      <c r="E953" s="14">
        <v>44312</v>
      </c>
      <c r="F953" s="19">
        <v>6</v>
      </c>
      <c r="G953" s="3">
        <v>39</v>
      </c>
    </row>
    <row r="954" spans="2:7" hidden="1" outlineLevel="1" x14ac:dyDescent="0.2">
      <c r="B954" s="19" t="s">
        <v>427</v>
      </c>
      <c r="C954" s="3" t="s">
        <v>157</v>
      </c>
      <c r="D954" s="3" t="s">
        <v>54</v>
      </c>
      <c r="E954" s="14">
        <v>44312</v>
      </c>
      <c r="F954" s="19">
        <v>3</v>
      </c>
      <c r="G954" s="3">
        <v>19.5</v>
      </c>
    </row>
    <row r="955" spans="2:7" hidden="1" outlineLevel="1" x14ac:dyDescent="0.2">
      <c r="B955" s="19" t="s">
        <v>427</v>
      </c>
      <c r="C955" s="3" t="s">
        <v>157</v>
      </c>
      <c r="D955" s="3" t="s">
        <v>54</v>
      </c>
      <c r="E955" s="14">
        <v>44313</v>
      </c>
      <c r="F955" s="19">
        <v>6</v>
      </c>
      <c r="G955" s="3">
        <v>39</v>
      </c>
    </row>
    <row r="956" spans="2:7" hidden="1" outlineLevel="1" x14ac:dyDescent="0.2">
      <c r="B956" s="19" t="s">
        <v>427</v>
      </c>
      <c r="C956" s="3" t="s">
        <v>157</v>
      </c>
      <c r="D956" s="3" t="s">
        <v>54</v>
      </c>
      <c r="E956" s="14">
        <v>44313</v>
      </c>
      <c r="F956" s="19">
        <v>3</v>
      </c>
      <c r="G956" s="3">
        <v>19.5</v>
      </c>
    </row>
    <row r="957" spans="2:7" hidden="1" outlineLevel="1" x14ac:dyDescent="0.2">
      <c r="B957" s="19" t="s">
        <v>427</v>
      </c>
      <c r="C957" s="3" t="s">
        <v>157</v>
      </c>
      <c r="D957" s="3" t="s">
        <v>54</v>
      </c>
      <c r="E957" s="14">
        <v>44314</v>
      </c>
      <c r="F957" s="19">
        <v>6</v>
      </c>
      <c r="G957" s="3">
        <v>39</v>
      </c>
    </row>
    <row r="958" spans="2:7" hidden="1" outlineLevel="1" x14ac:dyDescent="0.2">
      <c r="B958" s="19" t="s">
        <v>427</v>
      </c>
      <c r="C958" s="3" t="s">
        <v>157</v>
      </c>
      <c r="D958" s="3" t="s">
        <v>54</v>
      </c>
      <c r="E958" s="14">
        <v>44314</v>
      </c>
      <c r="F958" s="19">
        <v>3</v>
      </c>
      <c r="G958" s="3">
        <v>19.5</v>
      </c>
    </row>
    <row r="959" spans="2:7" hidden="1" outlineLevel="1" x14ac:dyDescent="0.2">
      <c r="B959" s="19" t="s">
        <v>427</v>
      </c>
      <c r="C959" s="3" t="s">
        <v>157</v>
      </c>
      <c r="D959" s="3" t="s">
        <v>54</v>
      </c>
      <c r="E959" s="14">
        <v>44315</v>
      </c>
      <c r="F959" s="19">
        <v>6</v>
      </c>
      <c r="G959" s="3">
        <v>39</v>
      </c>
    </row>
    <row r="960" spans="2:7" hidden="1" outlineLevel="1" x14ac:dyDescent="0.2">
      <c r="B960" s="19" t="s">
        <v>427</v>
      </c>
      <c r="C960" s="3" t="s">
        <v>157</v>
      </c>
      <c r="D960" s="3" t="s">
        <v>54</v>
      </c>
      <c r="E960" s="14">
        <v>44315</v>
      </c>
      <c r="F960" s="19">
        <v>3</v>
      </c>
      <c r="G960" s="3">
        <v>19.5</v>
      </c>
    </row>
    <row r="961" spans="2:7" hidden="1" outlineLevel="1" x14ac:dyDescent="0.2">
      <c r="B961" s="19" t="s">
        <v>427</v>
      </c>
      <c r="C961" s="3" t="s">
        <v>157</v>
      </c>
      <c r="D961" s="3" t="s">
        <v>54</v>
      </c>
      <c r="E961" s="14">
        <v>44316</v>
      </c>
      <c r="F961" s="19">
        <v>6</v>
      </c>
      <c r="G961" s="3">
        <v>39</v>
      </c>
    </row>
    <row r="962" spans="2:7" hidden="1" outlineLevel="1" x14ac:dyDescent="0.2">
      <c r="B962" s="19" t="s">
        <v>427</v>
      </c>
      <c r="C962" s="3" t="s">
        <v>157</v>
      </c>
      <c r="D962" s="3" t="s">
        <v>54</v>
      </c>
      <c r="E962" s="14">
        <v>44316</v>
      </c>
      <c r="F962" s="19">
        <v>3</v>
      </c>
      <c r="G962" s="3">
        <v>19.5</v>
      </c>
    </row>
    <row r="963" spans="2:7" hidden="1" outlineLevel="1" x14ac:dyDescent="0.2">
      <c r="B963" s="19" t="s">
        <v>427</v>
      </c>
      <c r="C963" s="3" t="s">
        <v>157</v>
      </c>
      <c r="D963" s="3" t="s">
        <v>54</v>
      </c>
      <c r="E963" s="14">
        <v>44319</v>
      </c>
      <c r="F963" s="19">
        <v>6</v>
      </c>
      <c r="G963" s="3">
        <v>39</v>
      </c>
    </row>
    <row r="964" spans="2:7" hidden="1" outlineLevel="1" x14ac:dyDescent="0.2">
      <c r="B964" s="19" t="s">
        <v>427</v>
      </c>
      <c r="C964" s="3" t="s">
        <v>157</v>
      </c>
      <c r="D964" s="3" t="s">
        <v>54</v>
      </c>
      <c r="E964" s="14">
        <v>44319</v>
      </c>
      <c r="F964" s="19">
        <v>3</v>
      </c>
      <c r="G964" s="3">
        <v>19.5</v>
      </c>
    </row>
    <row r="965" spans="2:7" hidden="1" outlineLevel="1" x14ac:dyDescent="0.2">
      <c r="B965" s="19" t="s">
        <v>427</v>
      </c>
      <c r="C965" s="3" t="s">
        <v>157</v>
      </c>
      <c r="D965" s="3" t="s">
        <v>54</v>
      </c>
      <c r="E965" s="14">
        <v>44320</v>
      </c>
      <c r="F965" s="19">
        <v>6</v>
      </c>
      <c r="G965" s="3">
        <v>39</v>
      </c>
    </row>
    <row r="966" spans="2:7" hidden="1" outlineLevel="1" x14ac:dyDescent="0.2">
      <c r="B966" s="19" t="s">
        <v>427</v>
      </c>
      <c r="C966" s="3" t="s">
        <v>157</v>
      </c>
      <c r="D966" s="3" t="s">
        <v>54</v>
      </c>
      <c r="E966" s="14">
        <v>44320</v>
      </c>
      <c r="F966" s="19">
        <v>3</v>
      </c>
      <c r="G966" s="3">
        <v>19.5</v>
      </c>
    </row>
    <row r="967" spans="2:7" hidden="1" outlineLevel="1" x14ac:dyDescent="0.2">
      <c r="B967" s="19" t="s">
        <v>427</v>
      </c>
      <c r="C967" s="3" t="s">
        <v>157</v>
      </c>
      <c r="D967" s="3" t="s">
        <v>54</v>
      </c>
      <c r="E967" s="14">
        <v>44321</v>
      </c>
      <c r="F967" s="19">
        <v>6</v>
      </c>
      <c r="G967" s="3">
        <v>39</v>
      </c>
    </row>
    <row r="968" spans="2:7" hidden="1" outlineLevel="1" x14ac:dyDescent="0.2">
      <c r="B968" s="19" t="s">
        <v>427</v>
      </c>
      <c r="C968" s="3" t="s">
        <v>157</v>
      </c>
      <c r="D968" s="3" t="s">
        <v>54</v>
      </c>
      <c r="E968" s="14">
        <v>44321</v>
      </c>
      <c r="F968" s="19">
        <v>3</v>
      </c>
      <c r="G968" s="3">
        <v>19.5</v>
      </c>
    </row>
    <row r="969" spans="2:7" hidden="1" outlineLevel="1" x14ac:dyDescent="0.2">
      <c r="B969" s="19" t="s">
        <v>427</v>
      </c>
      <c r="C969" s="3" t="s">
        <v>157</v>
      </c>
      <c r="D969" s="3" t="s">
        <v>54</v>
      </c>
      <c r="E969" s="14">
        <v>44322</v>
      </c>
      <c r="F969" s="19">
        <v>6</v>
      </c>
      <c r="G969" s="3">
        <v>39</v>
      </c>
    </row>
    <row r="970" spans="2:7" hidden="1" outlineLevel="1" x14ac:dyDescent="0.2">
      <c r="B970" s="19" t="s">
        <v>427</v>
      </c>
      <c r="C970" s="3" t="s">
        <v>157</v>
      </c>
      <c r="D970" s="3" t="s">
        <v>54</v>
      </c>
      <c r="E970" s="14">
        <v>44322</v>
      </c>
      <c r="F970" s="19">
        <v>3</v>
      </c>
      <c r="G970" s="3">
        <v>19.5</v>
      </c>
    </row>
    <row r="971" spans="2:7" hidden="1" outlineLevel="1" x14ac:dyDescent="0.2">
      <c r="B971" s="19" t="s">
        <v>427</v>
      </c>
      <c r="C971" s="3" t="s">
        <v>157</v>
      </c>
      <c r="D971" s="3" t="s">
        <v>54</v>
      </c>
      <c r="E971" s="14">
        <v>44323</v>
      </c>
      <c r="F971" s="19">
        <v>6</v>
      </c>
      <c r="G971" s="3">
        <v>39</v>
      </c>
    </row>
    <row r="972" spans="2:7" hidden="1" outlineLevel="1" x14ac:dyDescent="0.2">
      <c r="B972" s="19" t="s">
        <v>427</v>
      </c>
      <c r="C972" s="3" t="s">
        <v>157</v>
      </c>
      <c r="D972" s="3" t="s">
        <v>54</v>
      </c>
      <c r="E972" s="14">
        <v>44323</v>
      </c>
      <c r="F972" s="19">
        <v>3</v>
      </c>
      <c r="G972" s="3">
        <v>19.5</v>
      </c>
    </row>
    <row r="973" spans="2:7" hidden="1" outlineLevel="1" x14ac:dyDescent="0.2">
      <c r="B973" s="19" t="s">
        <v>427</v>
      </c>
      <c r="C973" s="3" t="s">
        <v>157</v>
      </c>
      <c r="D973" s="3" t="s">
        <v>54</v>
      </c>
      <c r="E973" s="14">
        <v>44324</v>
      </c>
      <c r="F973" s="19">
        <v>6</v>
      </c>
      <c r="G973" s="3">
        <v>39</v>
      </c>
    </row>
    <row r="974" spans="2:7" hidden="1" outlineLevel="1" x14ac:dyDescent="0.2">
      <c r="B974" s="19" t="s">
        <v>427</v>
      </c>
      <c r="C974" s="3" t="s">
        <v>157</v>
      </c>
      <c r="D974" s="3" t="s">
        <v>54</v>
      </c>
      <c r="E974" s="14">
        <v>44326</v>
      </c>
      <c r="F974" s="19">
        <v>6</v>
      </c>
      <c r="G974" s="3">
        <v>39</v>
      </c>
    </row>
    <row r="975" spans="2:7" hidden="1" outlineLevel="1" x14ac:dyDescent="0.2">
      <c r="B975" s="19" t="s">
        <v>427</v>
      </c>
      <c r="C975" s="3" t="s">
        <v>157</v>
      </c>
      <c r="D975" s="3" t="s">
        <v>54</v>
      </c>
      <c r="E975" s="14">
        <v>44326</v>
      </c>
      <c r="F975" s="19">
        <v>3</v>
      </c>
      <c r="G975" s="3">
        <v>19.5</v>
      </c>
    </row>
    <row r="976" spans="2:7" hidden="1" outlineLevel="1" x14ac:dyDescent="0.2">
      <c r="B976" s="19" t="s">
        <v>427</v>
      </c>
      <c r="C976" s="3" t="s">
        <v>157</v>
      </c>
      <c r="D976" s="3" t="s">
        <v>54</v>
      </c>
      <c r="E976" s="14">
        <v>44327</v>
      </c>
      <c r="F976" s="19">
        <v>6</v>
      </c>
      <c r="G976" s="3">
        <v>39</v>
      </c>
    </row>
    <row r="977" spans="2:7" hidden="1" outlineLevel="1" x14ac:dyDescent="0.2">
      <c r="B977" s="19" t="s">
        <v>427</v>
      </c>
      <c r="C977" s="3" t="s">
        <v>157</v>
      </c>
      <c r="D977" s="3" t="s">
        <v>54</v>
      </c>
      <c r="E977" s="14">
        <v>44327</v>
      </c>
      <c r="F977" s="19">
        <v>3</v>
      </c>
      <c r="G977" s="3">
        <v>19.5</v>
      </c>
    </row>
    <row r="978" spans="2:7" hidden="1" outlineLevel="1" x14ac:dyDescent="0.2">
      <c r="B978" s="19" t="s">
        <v>427</v>
      </c>
      <c r="C978" s="3" t="s">
        <v>157</v>
      </c>
      <c r="D978" s="3" t="s">
        <v>54</v>
      </c>
      <c r="E978" s="14">
        <v>44328</v>
      </c>
      <c r="F978" s="19">
        <v>6</v>
      </c>
      <c r="G978" s="3">
        <v>39</v>
      </c>
    </row>
    <row r="979" spans="2:7" hidden="1" outlineLevel="1" x14ac:dyDescent="0.2">
      <c r="B979" s="19" t="s">
        <v>427</v>
      </c>
      <c r="C979" s="3" t="s">
        <v>157</v>
      </c>
      <c r="D979" s="3" t="s">
        <v>54</v>
      </c>
      <c r="E979" s="14">
        <v>44328</v>
      </c>
      <c r="F979" s="19">
        <v>3</v>
      </c>
      <c r="G979" s="3">
        <v>19.5</v>
      </c>
    </row>
    <row r="980" spans="2:7" hidden="1" outlineLevel="1" x14ac:dyDescent="0.2">
      <c r="B980" s="19" t="s">
        <v>427</v>
      </c>
      <c r="C980" s="3" t="s">
        <v>157</v>
      </c>
      <c r="D980" s="3" t="s">
        <v>54</v>
      </c>
      <c r="E980" s="14">
        <v>44329</v>
      </c>
      <c r="F980" s="19">
        <v>6</v>
      </c>
      <c r="G980" s="3">
        <v>39</v>
      </c>
    </row>
    <row r="981" spans="2:7" hidden="1" outlineLevel="1" x14ac:dyDescent="0.2">
      <c r="B981" s="19" t="s">
        <v>427</v>
      </c>
      <c r="C981" s="3" t="s">
        <v>157</v>
      </c>
      <c r="D981" s="3" t="s">
        <v>54</v>
      </c>
      <c r="E981" s="14">
        <v>44329</v>
      </c>
      <c r="F981" s="19">
        <v>3</v>
      </c>
      <c r="G981" s="3">
        <v>19.5</v>
      </c>
    </row>
    <row r="982" spans="2:7" hidden="1" outlineLevel="1" x14ac:dyDescent="0.2">
      <c r="B982" s="19" t="s">
        <v>427</v>
      </c>
      <c r="C982" s="3" t="s">
        <v>157</v>
      </c>
      <c r="D982" s="3" t="s">
        <v>54</v>
      </c>
      <c r="E982" s="14">
        <v>44330</v>
      </c>
      <c r="F982" s="19">
        <v>6</v>
      </c>
      <c r="G982" s="3">
        <v>39</v>
      </c>
    </row>
    <row r="983" spans="2:7" hidden="1" outlineLevel="1" x14ac:dyDescent="0.2">
      <c r="B983" s="19" t="s">
        <v>427</v>
      </c>
      <c r="C983" s="3" t="s">
        <v>157</v>
      </c>
      <c r="D983" s="3" t="s">
        <v>54</v>
      </c>
      <c r="E983" s="14">
        <v>44330</v>
      </c>
      <c r="F983" s="19">
        <v>3</v>
      </c>
      <c r="G983" s="3">
        <v>19.5</v>
      </c>
    </row>
    <row r="984" spans="2:7" hidden="1" outlineLevel="1" x14ac:dyDescent="0.2">
      <c r="B984" s="19" t="s">
        <v>427</v>
      </c>
      <c r="C984" s="3" t="s">
        <v>157</v>
      </c>
      <c r="D984" s="3" t="s">
        <v>54</v>
      </c>
      <c r="E984" s="14">
        <v>44331</v>
      </c>
      <c r="F984" s="19">
        <v>8</v>
      </c>
      <c r="G984" s="3">
        <v>52</v>
      </c>
    </row>
    <row r="985" spans="2:7" hidden="1" outlineLevel="1" x14ac:dyDescent="0.2">
      <c r="B985" s="19" t="s">
        <v>427</v>
      </c>
      <c r="C985" s="3" t="s">
        <v>157</v>
      </c>
      <c r="D985" s="3" t="s">
        <v>54</v>
      </c>
      <c r="E985" s="14">
        <v>44333</v>
      </c>
      <c r="F985" s="19">
        <v>6</v>
      </c>
      <c r="G985" s="3">
        <v>39</v>
      </c>
    </row>
    <row r="986" spans="2:7" hidden="1" outlineLevel="1" x14ac:dyDescent="0.2">
      <c r="B986" s="19" t="s">
        <v>427</v>
      </c>
      <c r="C986" s="3" t="s">
        <v>157</v>
      </c>
      <c r="D986" s="3" t="s">
        <v>54</v>
      </c>
      <c r="E986" s="14">
        <v>44333</v>
      </c>
      <c r="F986" s="19">
        <v>3</v>
      </c>
      <c r="G986" s="3">
        <v>19.5</v>
      </c>
    </row>
    <row r="987" spans="2:7" hidden="1" outlineLevel="1" x14ac:dyDescent="0.2">
      <c r="B987" s="19" t="s">
        <v>427</v>
      </c>
      <c r="C987" s="3" t="s">
        <v>157</v>
      </c>
      <c r="D987" s="3" t="s">
        <v>54</v>
      </c>
      <c r="E987" s="14">
        <v>44334</v>
      </c>
      <c r="F987" s="19">
        <v>6</v>
      </c>
      <c r="G987" s="3">
        <v>39</v>
      </c>
    </row>
    <row r="988" spans="2:7" hidden="1" outlineLevel="1" x14ac:dyDescent="0.2">
      <c r="B988" s="19" t="s">
        <v>427</v>
      </c>
      <c r="C988" s="3" t="s">
        <v>157</v>
      </c>
      <c r="D988" s="3" t="s">
        <v>54</v>
      </c>
      <c r="E988" s="14">
        <v>44334</v>
      </c>
      <c r="F988" s="19">
        <v>3</v>
      </c>
      <c r="G988" s="3">
        <v>19.5</v>
      </c>
    </row>
    <row r="989" spans="2:7" hidden="1" outlineLevel="1" x14ac:dyDescent="0.2">
      <c r="B989" s="19" t="s">
        <v>427</v>
      </c>
      <c r="C989" s="3" t="s">
        <v>157</v>
      </c>
      <c r="D989" s="3" t="s">
        <v>54</v>
      </c>
      <c r="E989" s="14">
        <v>44335</v>
      </c>
      <c r="F989" s="19">
        <v>6</v>
      </c>
      <c r="G989" s="3">
        <v>39</v>
      </c>
    </row>
    <row r="990" spans="2:7" hidden="1" outlineLevel="1" x14ac:dyDescent="0.2">
      <c r="B990" s="19" t="s">
        <v>427</v>
      </c>
      <c r="C990" s="3" t="s">
        <v>157</v>
      </c>
      <c r="D990" s="3" t="s">
        <v>54</v>
      </c>
      <c r="E990" s="14">
        <v>44335</v>
      </c>
      <c r="F990" s="19">
        <v>3</v>
      </c>
      <c r="G990" s="3">
        <v>19.5</v>
      </c>
    </row>
    <row r="991" spans="2:7" hidden="1" outlineLevel="1" x14ac:dyDescent="0.2">
      <c r="B991" s="19" t="s">
        <v>427</v>
      </c>
      <c r="C991" s="3" t="s">
        <v>157</v>
      </c>
      <c r="D991" s="3" t="s">
        <v>54</v>
      </c>
      <c r="E991" s="14">
        <v>44336</v>
      </c>
      <c r="F991" s="19">
        <v>6</v>
      </c>
      <c r="G991" s="3">
        <v>39</v>
      </c>
    </row>
    <row r="992" spans="2:7" hidden="1" outlineLevel="1" x14ac:dyDescent="0.2">
      <c r="B992" s="19" t="s">
        <v>427</v>
      </c>
      <c r="C992" s="3" t="s">
        <v>157</v>
      </c>
      <c r="D992" s="3" t="s">
        <v>54</v>
      </c>
      <c r="E992" s="14">
        <v>44336</v>
      </c>
      <c r="F992" s="19">
        <v>3</v>
      </c>
      <c r="G992" s="3">
        <v>19.5</v>
      </c>
    </row>
    <row r="993" spans="2:7" hidden="1" outlineLevel="1" x14ac:dyDescent="0.2">
      <c r="B993" s="19" t="s">
        <v>427</v>
      </c>
      <c r="C993" s="3" t="s">
        <v>157</v>
      </c>
      <c r="D993" s="3" t="s">
        <v>54</v>
      </c>
      <c r="E993" s="14">
        <v>44337</v>
      </c>
      <c r="F993" s="19">
        <v>6</v>
      </c>
      <c r="G993" s="3">
        <v>39</v>
      </c>
    </row>
    <row r="994" spans="2:7" hidden="1" outlineLevel="1" x14ac:dyDescent="0.2">
      <c r="B994" s="19" t="s">
        <v>427</v>
      </c>
      <c r="C994" s="3" t="s">
        <v>157</v>
      </c>
      <c r="D994" s="3" t="s">
        <v>54</v>
      </c>
      <c r="E994" s="14">
        <v>44337</v>
      </c>
      <c r="F994" s="19">
        <v>3</v>
      </c>
      <c r="G994" s="3">
        <v>19.5</v>
      </c>
    </row>
    <row r="995" spans="2:7" hidden="1" outlineLevel="1" x14ac:dyDescent="0.2">
      <c r="B995" s="19" t="s">
        <v>427</v>
      </c>
      <c r="C995" s="3" t="s">
        <v>157</v>
      </c>
      <c r="D995" s="3" t="s">
        <v>54</v>
      </c>
      <c r="E995" s="14">
        <v>44340</v>
      </c>
      <c r="F995" s="19">
        <v>6</v>
      </c>
      <c r="G995" s="3">
        <v>39</v>
      </c>
    </row>
    <row r="996" spans="2:7" hidden="1" outlineLevel="1" x14ac:dyDescent="0.2">
      <c r="B996" s="19" t="s">
        <v>427</v>
      </c>
      <c r="C996" s="3" t="s">
        <v>157</v>
      </c>
      <c r="D996" s="3" t="s">
        <v>54</v>
      </c>
      <c r="E996" s="14">
        <v>44340</v>
      </c>
      <c r="F996" s="19">
        <v>3</v>
      </c>
      <c r="G996" s="3">
        <v>19.5</v>
      </c>
    </row>
    <row r="997" spans="2:7" hidden="1" outlineLevel="1" x14ac:dyDescent="0.2">
      <c r="B997" s="19" t="s">
        <v>427</v>
      </c>
      <c r="C997" s="3" t="s">
        <v>157</v>
      </c>
      <c r="D997" s="3" t="s">
        <v>54</v>
      </c>
      <c r="E997" s="14">
        <v>44341</v>
      </c>
      <c r="F997" s="19">
        <v>6</v>
      </c>
      <c r="G997" s="3">
        <v>39</v>
      </c>
    </row>
    <row r="998" spans="2:7" hidden="1" outlineLevel="1" x14ac:dyDescent="0.2">
      <c r="B998" s="19" t="s">
        <v>427</v>
      </c>
      <c r="C998" s="3" t="s">
        <v>157</v>
      </c>
      <c r="D998" s="3" t="s">
        <v>54</v>
      </c>
      <c r="E998" s="14">
        <v>44341</v>
      </c>
      <c r="F998" s="19">
        <v>3</v>
      </c>
      <c r="G998" s="3">
        <v>19.5</v>
      </c>
    </row>
    <row r="999" spans="2:7" hidden="1" outlineLevel="1" x14ac:dyDescent="0.2">
      <c r="B999" s="19" t="s">
        <v>427</v>
      </c>
      <c r="C999" s="3" t="s">
        <v>157</v>
      </c>
      <c r="D999" s="3" t="s">
        <v>54</v>
      </c>
      <c r="E999" s="14">
        <v>44338</v>
      </c>
      <c r="F999" s="19">
        <v>6</v>
      </c>
      <c r="G999" s="3">
        <v>39</v>
      </c>
    </row>
    <row r="1000" spans="2:7" hidden="1" outlineLevel="1" x14ac:dyDescent="0.2">
      <c r="B1000" s="19" t="s">
        <v>427</v>
      </c>
      <c r="C1000" s="3" t="s">
        <v>157</v>
      </c>
      <c r="D1000" s="3" t="s">
        <v>54</v>
      </c>
      <c r="E1000" s="14">
        <v>44342</v>
      </c>
      <c r="F1000" s="19">
        <v>6</v>
      </c>
      <c r="G1000" s="3">
        <v>39</v>
      </c>
    </row>
    <row r="1001" spans="2:7" hidden="1" outlineLevel="1" x14ac:dyDescent="0.2">
      <c r="B1001" s="19" t="s">
        <v>427</v>
      </c>
      <c r="C1001" s="3" t="s">
        <v>157</v>
      </c>
      <c r="D1001" s="3" t="s">
        <v>54</v>
      </c>
      <c r="E1001" s="14">
        <v>44342</v>
      </c>
      <c r="F1001" s="19">
        <v>3</v>
      </c>
      <c r="G1001" s="3">
        <v>19.5</v>
      </c>
    </row>
    <row r="1002" spans="2:7" hidden="1" outlineLevel="1" x14ac:dyDescent="0.2">
      <c r="B1002" s="19" t="s">
        <v>427</v>
      </c>
      <c r="C1002" s="3" t="s">
        <v>157</v>
      </c>
      <c r="D1002" s="3" t="s">
        <v>54</v>
      </c>
      <c r="E1002" s="14">
        <v>44343</v>
      </c>
      <c r="F1002" s="19">
        <v>6</v>
      </c>
      <c r="G1002" s="3">
        <v>39</v>
      </c>
    </row>
    <row r="1003" spans="2:7" hidden="1" outlineLevel="1" x14ac:dyDescent="0.2">
      <c r="B1003" s="19" t="s">
        <v>427</v>
      </c>
      <c r="C1003" s="3" t="s">
        <v>157</v>
      </c>
      <c r="D1003" s="3" t="s">
        <v>54</v>
      </c>
      <c r="E1003" s="14">
        <v>44343</v>
      </c>
      <c r="F1003" s="19">
        <v>3</v>
      </c>
      <c r="G1003" s="3">
        <v>19.5</v>
      </c>
    </row>
    <row r="1004" spans="2:7" hidden="1" outlineLevel="1" x14ac:dyDescent="0.2">
      <c r="B1004" s="19" t="s">
        <v>427</v>
      </c>
      <c r="C1004" s="3" t="s">
        <v>157</v>
      </c>
      <c r="D1004" s="3" t="s">
        <v>54</v>
      </c>
      <c r="E1004" s="14">
        <v>44344</v>
      </c>
      <c r="F1004" s="19">
        <v>6</v>
      </c>
      <c r="G1004" s="3">
        <v>39</v>
      </c>
    </row>
    <row r="1005" spans="2:7" hidden="1" outlineLevel="1" x14ac:dyDescent="0.2">
      <c r="B1005" s="19" t="s">
        <v>427</v>
      </c>
      <c r="C1005" s="3" t="s">
        <v>157</v>
      </c>
      <c r="D1005" s="3" t="s">
        <v>54</v>
      </c>
      <c r="E1005" s="14">
        <v>44344</v>
      </c>
      <c r="F1005" s="19">
        <v>3</v>
      </c>
      <c r="G1005" s="3">
        <v>19.5</v>
      </c>
    </row>
    <row r="1006" spans="2:7" hidden="1" outlineLevel="1" x14ac:dyDescent="0.2">
      <c r="B1006" s="19" t="s">
        <v>427</v>
      </c>
      <c r="C1006" s="3" t="s">
        <v>157</v>
      </c>
      <c r="D1006" s="3" t="s">
        <v>54</v>
      </c>
      <c r="E1006" s="14">
        <v>44347</v>
      </c>
      <c r="F1006" s="19">
        <v>6</v>
      </c>
      <c r="G1006" s="3">
        <v>39</v>
      </c>
    </row>
    <row r="1007" spans="2:7" hidden="1" outlineLevel="1" x14ac:dyDescent="0.2">
      <c r="B1007" s="19" t="s">
        <v>427</v>
      </c>
      <c r="C1007" s="3" t="s">
        <v>157</v>
      </c>
      <c r="D1007" s="3" t="s">
        <v>54</v>
      </c>
      <c r="E1007" s="14">
        <v>44347</v>
      </c>
      <c r="F1007" s="19">
        <v>3</v>
      </c>
      <c r="G1007" s="3">
        <v>19.5</v>
      </c>
    </row>
    <row r="1008" spans="2:7" hidden="1" outlineLevel="1" x14ac:dyDescent="0.2">
      <c r="B1008" s="19" t="s">
        <v>427</v>
      </c>
      <c r="C1008" s="3" t="s">
        <v>157</v>
      </c>
      <c r="D1008" s="3" t="s">
        <v>54</v>
      </c>
      <c r="E1008" s="14">
        <v>44345</v>
      </c>
      <c r="F1008" s="19">
        <v>6</v>
      </c>
      <c r="G1008" s="3">
        <v>39</v>
      </c>
    </row>
    <row r="1009" spans="2:7" hidden="1" outlineLevel="1" x14ac:dyDescent="0.2">
      <c r="B1009" s="19" t="s">
        <v>427</v>
      </c>
      <c r="C1009" s="3" t="s">
        <v>157</v>
      </c>
      <c r="D1009" s="3" t="s">
        <v>54</v>
      </c>
      <c r="E1009" s="14">
        <v>44348</v>
      </c>
      <c r="F1009" s="19">
        <v>6</v>
      </c>
      <c r="G1009" s="3">
        <v>39</v>
      </c>
    </row>
    <row r="1010" spans="2:7" hidden="1" outlineLevel="1" x14ac:dyDescent="0.2">
      <c r="B1010" s="19" t="s">
        <v>427</v>
      </c>
      <c r="C1010" s="3" t="s">
        <v>157</v>
      </c>
      <c r="D1010" s="3" t="s">
        <v>54</v>
      </c>
      <c r="E1010" s="14">
        <v>44348</v>
      </c>
      <c r="F1010" s="19">
        <v>3</v>
      </c>
      <c r="G1010" s="3">
        <v>19.5</v>
      </c>
    </row>
    <row r="1011" spans="2:7" hidden="1" outlineLevel="1" x14ac:dyDescent="0.2">
      <c r="B1011" s="19" t="s">
        <v>427</v>
      </c>
      <c r="C1011" s="3" t="s">
        <v>157</v>
      </c>
      <c r="D1011" s="3" t="s">
        <v>54</v>
      </c>
      <c r="E1011" s="14">
        <v>44349</v>
      </c>
      <c r="F1011" s="19">
        <v>6</v>
      </c>
      <c r="G1011" s="3">
        <v>39</v>
      </c>
    </row>
    <row r="1012" spans="2:7" hidden="1" outlineLevel="1" x14ac:dyDescent="0.2">
      <c r="B1012" s="19" t="s">
        <v>427</v>
      </c>
      <c r="C1012" s="3" t="s">
        <v>157</v>
      </c>
      <c r="D1012" s="3" t="s">
        <v>54</v>
      </c>
      <c r="E1012" s="14">
        <v>44349</v>
      </c>
      <c r="F1012" s="19">
        <v>3</v>
      </c>
      <c r="G1012" s="3">
        <v>19.5</v>
      </c>
    </row>
    <row r="1013" spans="2:7" hidden="1" outlineLevel="1" x14ac:dyDescent="0.2">
      <c r="B1013" s="19" t="s">
        <v>427</v>
      </c>
      <c r="C1013" s="3" t="s">
        <v>157</v>
      </c>
      <c r="D1013" s="3" t="s">
        <v>54</v>
      </c>
      <c r="E1013" s="14">
        <v>44350</v>
      </c>
      <c r="F1013" s="19">
        <v>6</v>
      </c>
      <c r="G1013" s="3">
        <v>39</v>
      </c>
    </row>
    <row r="1014" spans="2:7" hidden="1" outlineLevel="1" x14ac:dyDescent="0.2">
      <c r="B1014" s="19" t="s">
        <v>427</v>
      </c>
      <c r="C1014" s="3" t="s">
        <v>157</v>
      </c>
      <c r="D1014" s="3" t="s">
        <v>54</v>
      </c>
      <c r="E1014" s="14">
        <v>44350</v>
      </c>
      <c r="F1014" s="19">
        <v>3</v>
      </c>
      <c r="G1014" s="3">
        <v>19.5</v>
      </c>
    </row>
    <row r="1015" spans="2:7" hidden="1" outlineLevel="1" x14ac:dyDescent="0.2">
      <c r="B1015" s="19" t="s">
        <v>427</v>
      </c>
      <c r="C1015" s="3" t="s">
        <v>157</v>
      </c>
      <c r="D1015" s="3" t="s">
        <v>54</v>
      </c>
      <c r="E1015" s="14">
        <v>44351</v>
      </c>
      <c r="F1015" s="19">
        <v>6</v>
      </c>
      <c r="G1015" s="3">
        <v>39</v>
      </c>
    </row>
    <row r="1016" spans="2:7" hidden="1" outlineLevel="1" x14ac:dyDescent="0.2">
      <c r="B1016" s="19" t="s">
        <v>427</v>
      </c>
      <c r="C1016" s="3" t="s">
        <v>157</v>
      </c>
      <c r="D1016" s="3" t="s">
        <v>54</v>
      </c>
      <c r="E1016" s="14">
        <v>44351</v>
      </c>
      <c r="F1016" s="19">
        <v>3</v>
      </c>
      <c r="G1016" s="3">
        <v>19.5</v>
      </c>
    </row>
    <row r="1017" spans="2:7" hidden="1" outlineLevel="1" x14ac:dyDescent="0.2">
      <c r="B1017" s="19" t="s">
        <v>427</v>
      </c>
      <c r="C1017" s="3" t="s">
        <v>157</v>
      </c>
      <c r="D1017" s="3" t="s">
        <v>54</v>
      </c>
      <c r="E1017" s="14">
        <v>44354</v>
      </c>
      <c r="F1017" s="19">
        <v>6</v>
      </c>
      <c r="G1017" s="3">
        <v>39</v>
      </c>
    </row>
    <row r="1018" spans="2:7" hidden="1" outlineLevel="1" x14ac:dyDescent="0.2">
      <c r="B1018" s="19" t="s">
        <v>427</v>
      </c>
      <c r="C1018" s="3" t="s">
        <v>157</v>
      </c>
      <c r="D1018" s="3" t="s">
        <v>54</v>
      </c>
      <c r="E1018" s="14">
        <v>44354</v>
      </c>
      <c r="F1018" s="19">
        <v>3</v>
      </c>
      <c r="G1018" s="3">
        <v>19.5</v>
      </c>
    </row>
    <row r="1019" spans="2:7" hidden="1" outlineLevel="1" x14ac:dyDescent="0.2">
      <c r="B1019" s="19" t="s">
        <v>427</v>
      </c>
      <c r="C1019" s="3" t="s">
        <v>157</v>
      </c>
      <c r="D1019" s="3" t="s">
        <v>54</v>
      </c>
      <c r="E1019" s="14">
        <v>44355</v>
      </c>
      <c r="F1019" s="19">
        <v>6</v>
      </c>
      <c r="G1019" s="3">
        <v>39</v>
      </c>
    </row>
    <row r="1020" spans="2:7" hidden="1" outlineLevel="1" x14ac:dyDescent="0.2">
      <c r="B1020" s="19" t="s">
        <v>427</v>
      </c>
      <c r="C1020" s="3" t="s">
        <v>157</v>
      </c>
      <c r="D1020" s="3" t="s">
        <v>54</v>
      </c>
      <c r="E1020" s="14">
        <v>44355</v>
      </c>
      <c r="F1020" s="19">
        <v>3</v>
      </c>
      <c r="G1020" s="3">
        <v>19.5</v>
      </c>
    </row>
    <row r="1021" spans="2:7" hidden="1" outlineLevel="1" x14ac:dyDescent="0.2">
      <c r="B1021" s="19" t="s">
        <v>427</v>
      </c>
      <c r="C1021" s="3" t="s">
        <v>157</v>
      </c>
      <c r="D1021" s="3" t="s">
        <v>54</v>
      </c>
      <c r="E1021" s="14">
        <v>44356</v>
      </c>
      <c r="F1021" s="19">
        <v>6</v>
      </c>
      <c r="G1021" s="3">
        <v>39</v>
      </c>
    </row>
    <row r="1022" spans="2:7" hidden="1" outlineLevel="1" x14ac:dyDescent="0.2">
      <c r="B1022" s="19" t="s">
        <v>427</v>
      </c>
      <c r="C1022" s="3" t="s">
        <v>157</v>
      </c>
      <c r="D1022" s="3" t="s">
        <v>54</v>
      </c>
      <c r="E1022" s="14">
        <v>44356</v>
      </c>
      <c r="F1022" s="19">
        <v>3</v>
      </c>
      <c r="G1022" s="3">
        <v>19.5</v>
      </c>
    </row>
    <row r="1023" spans="2:7" hidden="1" outlineLevel="1" x14ac:dyDescent="0.2">
      <c r="B1023" s="19" t="s">
        <v>427</v>
      </c>
      <c r="C1023" s="3" t="s">
        <v>157</v>
      </c>
      <c r="D1023" s="3" t="s">
        <v>54</v>
      </c>
      <c r="E1023" s="14">
        <v>44357</v>
      </c>
      <c r="F1023" s="19">
        <v>6</v>
      </c>
      <c r="G1023" s="3">
        <v>39</v>
      </c>
    </row>
    <row r="1024" spans="2:7" hidden="1" outlineLevel="1" x14ac:dyDescent="0.2">
      <c r="B1024" s="19" t="s">
        <v>427</v>
      </c>
      <c r="C1024" s="3" t="s">
        <v>157</v>
      </c>
      <c r="D1024" s="3" t="s">
        <v>54</v>
      </c>
      <c r="E1024" s="14">
        <v>44357</v>
      </c>
      <c r="F1024" s="19">
        <v>3</v>
      </c>
      <c r="G1024" s="3">
        <v>19.5</v>
      </c>
    </row>
    <row r="1025" spans="2:7" hidden="1" outlineLevel="1" x14ac:dyDescent="0.2">
      <c r="B1025" s="19" t="s">
        <v>427</v>
      </c>
      <c r="C1025" s="3" t="s">
        <v>157</v>
      </c>
      <c r="D1025" s="3" t="s">
        <v>54</v>
      </c>
      <c r="E1025" s="14">
        <v>44358</v>
      </c>
      <c r="F1025" s="19">
        <v>6</v>
      </c>
      <c r="G1025" s="3">
        <v>39</v>
      </c>
    </row>
    <row r="1026" spans="2:7" hidden="1" outlineLevel="1" x14ac:dyDescent="0.2">
      <c r="B1026" s="19" t="s">
        <v>427</v>
      </c>
      <c r="C1026" s="3" t="s">
        <v>157</v>
      </c>
      <c r="D1026" s="3" t="s">
        <v>54</v>
      </c>
      <c r="E1026" s="14">
        <v>44358</v>
      </c>
      <c r="F1026" s="19">
        <v>3</v>
      </c>
      <c r="G1026" s="3">
        <v>19.5</v>
      </c>
    </row>
    <row r="1027" spans="2:7" hidden="1" outlineLevel="1" x14ac:dyDescent="0.2">
      <c r="B1027" s="19" t="s">
        <v>427</v>
      </c>
      <c r="C1027" s="3" t="s">
        <v>157</v>
      </c>
      <c r="D1027" s="3" t="s">
        <v>54</v>
      </c>
      <c r="E1027" s="14">
        <v>44352</v>
      </c>
      <c r="F1027" s="19">
        <v>7</v>
      </c>
      <c r="G1027" s="3">
        <v>45.5</v>
      </c>
    </row>
    <row r="1028" spans="2:7" hidden="1" outlineLevel="1" x14ac:dyDescent="0.2">
      <c r="B1028" s="19" t="s">
        <v>427</v>
      </c>
      <c r="C1028" s="3" t="s">
        <v>157</v>
      </c>
      <c r="D1028" s="3" t="s">
        <v>54</v>
      </c>
      <c r="E1028" s="14">
        <v>44359</v>
      </c>
      <c r="F1028" s="19">
        <v>6</v>
      </c>
      <c r="G1028" s="3">
        <v>39</v>
      </c>
    </row>
    <row r="1029" spans="2:7" hidden="1" outlineLevel="1" x14ac:dyDescent="0.2">
      <c r="B1029" s="19" t="s">
        <v>427</v>
      </c>
      <c r="C1029" s="3" t="s">
        <v>157</v>
      </c>
      <c r="D1029" s="3" t="s">
        <v>54</v>
      </c>
      <c r="E1029" s="14">
        <v>44361</v>
      </c>
      <c r="F1029" s="19">
        <v>6</v>
      </c>
      <c r="G1029" s="3">
        <v>39</v>
      </c>
    </row>
    <row r="1030" spans="2:7" hidden="1" outlineLevel="1" x14ac:dyDescent="0.2">
      <c r="B1030" s="19" t="s">
        <v>427</v>
      </c>
      <c r="C1030" s="3" t="s">
        <v>157</v>
      </c>
      <c r="D1030" s="3" t="s">
        <v>54</v>
      </c>
      <c r="E1030" s="14">
        <v>44361</v>
      </c>
      <c r="F1030" s="19">
        <v>3</v>
      </c>
      <c r="G1030" s="3">
        <v>19.5</v>
      </c>
    </row>
    <row r="1031" spans="2:7" hidden="1" outlineLevel="1" x14ac:dyDescent="0.2">
      <c r="B1031" s="19" t="s">
        <v>427</v>
      </c>
      <c r="C1031" s="3" t="s">
        <v>157</v>
      </c>
      <c r="D1031" s="3" t="s">
        <v>54</v>
      </c>
      <c r="E1031" s="14">
        <v>44362</v>
      </c>
      <c r="F1031" s="19">
        <v>6</v>
      </c>
      <c r="G1031" s="3">
        <v>39</v>
      </c>
    </row>
    <row r="1032" spans="2:7" hidden="1" outlineLevel="1" x14ac:dyDescent="0.2">
      <c r="B1032" s="19" t="s">
        <v>427</v>
      </c>
      <c r="C1032" s="3" t="s">
        <v>157</v>
      </c>
      <c r="D1032" s="3" t="s">
        <v>54</v>
      </c>
      <c r="E1032" s="14">
        <v>44362</v>
      </c>
      <c r="F1032" s="19">
        <v>3</v>
      </c>
      <c r="G1032" s="3">
        <v>19.5</v>
      </c>
    </row>
    <row r="1033" spans="2:7" hidden="1" outlineLevel="1" x14ac:dyDescent="0.2">
      <c r="B1033" s="19" t="s">
        <v>427</v>
      </c>
      <c r="C1033" s="3" t="s">
        <v>157</v>
      </c>
      <c r="D1033" s="3" t="s">
        <v>54</v>
      </c>
      <c r="E1033" s="14">
        <v>44363</v>
      </c>
      <c r="F1033" s="19">
        <v>6</v>
      </c>
      <c r="G1033" s="3">
        <v>39</v>
      </c>
    </row>
    <row r="1034" spans="2:7" hidden="1" outlineLevel="1" x14ac:dyDescent="0.2">
      <c r="B1034" s="19" t="s">
        <v>427</v>
      </c>
      <c r="C1034" s="3" t="s">
        <v>157</v>
      </c>
      <c r="D1034" s="3" t="s">
        <v>54</v>
      </c>
      <c r="E1034" s="14">
        <v>44363</v>
      </c>
      <c r="F1034" s="19">
        <v>3</v>
      </c>
      <c r="G1034" s="3">
        <v>19.5</v>
      </c>
    </row>
    <row r="1035" spans="2:7" hidden="1" outlineLevel="1" x14ac:dyDescent="0.2">
      <c r="B1035" s="19" t="s">
        <v>427</v>
      </c>
      <c r="C1035" s="3" t="s">
        <v>157</v>
      </c>
      <c r="D1035" s="3" t="s">
        <v>54</v>
      </c>
      <c r="E1035" s="14">
        <v>44364</v>
      </c>
      <c r="F1035" s="19">
        <v>6</v>
      </c>
      <c r="G1035" s="3">
        <v>39</v>
      </c>
    </row>
    <row r="1036" spans="2:7" hidden="1" outlineLevel="1" x14ac:dyDescent="0.2">
      <c r="B1036" s="19" t="s">
        <v>427</v>
      </c>
      <c r="C1036" s="3" t="s">
        <v>157</v>
      </c>
      <c r="D1036" s="3" t="s">
        <v>54</v>
      </c>
      <c r="E1036" s="14">
        <v>44364</v>
      </c>
      <c r="F1036" s="19">
        <v>3</v>
      </c>
      <c r="G1036" s="3">
        <v>19.5</v>
      </c>
    </row>
    <row r="1037" spans="2:7" hidden="1" outlineLevel="1" x14ac:dyDescent="0.2">
      <c r="B1037" s="19" t="s">
        <v>427</v>
      </c>
      <c r="C1037" s="3" t="s">
        <v>157</v>
      </c>
      <c r="D1037" s="3" t="s">
        <v>54</v>
      </c>
      <c r="E1037" s="14">
        <v>44365</v>
      </c>
      <c r="F1037" s="19">
        <v>6</v>
      </c>
      <c r="G1037" s="3">
        <v>39</v>
      </c>
    </row>
    <row r="1038" spans="2:7" hidden="1" outlineLevel="1" x14ac:dyDescent="0.2">
      <c r="B1038" s="19" t="s">
        <v>427</v>
      </c>
      <c r="C1038" s="3" t="s">
        <v>157</v>
      </c>
      <c r="D1038" s="3" t="s">
        <v>54</v>
      </c>
      <c r="E1038" s="14">
        <v>44365</v>
      </c>
      <c r="F1038" s="19">
        <v>3</v>
      </c>
      <c r="G1038" s="3">
        <v>19.5</v>
      </c>
    </row>
    <row r="1039" spans="2:7" hidden="1" outlineLevel="1" x14ac:dyDescent="0.2">
      <c r="B1039" s="19" t="s">
        <v>427</v>
      </c>
      <c r="C1039" s="3" t="s">
        <v>157</v>
      </c>
      <c r="D1039" s="3" t="s">
        <v>54</v>
      </c>
      <c r="E1039" s="14">
        <v>44368</v>
      </c>
      <c r="F1039" s="19">
        <v>6</v>
      </c>
      <c r="G1039" s="3">
        <v>39</v>
      </c>
    </row>
    <row r="1040" spans="2:7" hidden="1" outlineLevel="1" x14ac:dyDescent="0.2">
      <c r="B1040" s="19" t="s">
        <v>427</v>
      </c>
      <c r="C1040" s="3" t="s">
        <v>157</v>
      </c>
      <c r="D1040" s="3" t="s">
        <v>54</v>
      </c>
      <c r="E1040" s="14">
        <v>44368</v>
      </c>
      <c r="F1040" s="19">
        <v>3</v>
      </c>
      <c r="G1040" s="3">
        <v>19.5</v>
      </c>
    </row>
    <row r="1041" spans="2:7" hidden="1" outlineLevel="1" x14ac:dyDescent="0.2">
      <c r="B1041" s="19" t="s">
        <v>427</v>
      </c>
      <c r="C1041" s="3" t="s">
        <v>157</v>
      </c>
      <c r="D1041" s="3" t="s">
        <v>54</v>
      </c>
      <c r="E1041" s="14">
        <v>44369</v>
      </c>
      <c r="F1041" s="19">
        <v>6</v>
      </c>
      <c r="G1041" s="3">
        <v>39</v>
      </c>
    </row>
    <row r="1042" spans="2:7" hidden="1" outlineLevel="1" x14ac:dyDescent="0.2">
      <c r="B1042" s="19" t="s">
        <v>427</v>
      </c>
      <c r="C1042" s="3" t="s">
        <v>157</v>
      </c>
      <c r="D1042" s="3" t="s">
        <v>54</v>
      </c>
      <c r="E1042" s="14">
        <v>44369</v>
      </c>
      <c r="F1042" s="19">
        <v>3</v>
      </c>
      <c r="G1042" s="3">
        <v>19.5</v>
      </c>
    </row>
    <row r="1043" spans="2:7" hidden="1" outlineLevel="1" x14ac:dyDescent="0.2">
      <c r="B1043" s="19" t="s">
        <v>427</v>
      </c>
      <c r="C1043" s="3" t="s">
        <v>157</v>
      </c>
      <c r="D1043" s="3" t="s">
        <v>54</v>
      </c>
      <c r="E1043" s="14">
        <v>44370</v>
      </c>
      <c r="F1043" s="19">
        <v>6</v>
      </c>
      <c r="G1043" s="3">
        <v>39</v>
      </c>
    </row>
    <row r="1044" spans="2:7" hidden="1" outlineLevel="1" x14ac:dyDescent="0.2">
      <c r="B1044" s="19" t="s">
        <v>427</v>
      </c>
      <c r="C1044" s="3" t="s">
        <v>157</v>
      </c>
      <c r="D1044" s="3" t="s">
        <v>54</v>
      </c>
      <c r="E1044" s="14">
        <v>44370</v>
      </c>
      <c r="F1044" s="19">
        <v>3</v>
      </c>
      <c r="G1044" s="3">
        <v>19.5</v>
      </c>
    </row>
    <row r="1045" spans="2:7" hidden="1" outlineLevel="1" x14ac:dyDescent="0.2">
      <c r="B1045" s="19" t="s">
        <v>427</v>
      </c>
      <c r="C1045" s="3" t="s">
        <v>157</v>
      </c>
      <c r="D1045" s="3" t="s">
        <v>54</v>
      </c>
      <c r="E1045" s="14">
        <v>44371</v>
      </c>
      <c r="F1045" s="19">
        <v>6</v>
      </c>
      <c r="G1045" s="3">
        <v>39</v>
      </c>
    </row>
    <row r="1046" spans="2:7" hidden="1" outlineLevel="1" x14ac:dyDescent="0.2">
      <c r="B1046" s="19" t="s">
        <v>427</v>
      </c>
      <c r="C1046" s="3" t="s">
        <v>157</v>
      </c>
      <c r="D1046" s="3" t="s">
        <v>54</v>
      </c>
      <c r="E1046" s="14">
        <v>44371</v>
      </c>
      <c r="F1046" s="19">
        <v>3</v>
      </c>
      <c r="G1046" s="3">
        <v>19.5</v>
      </c>
    </row>
    <row r="1047" spans="2:7" hidden="1" outlineLevel="1" x14ac:dyDescent="0.2">
      <c r="B1047" s="19" t="s">
        <v>427</v>
      </c>
      <c r="C1047" s="3" t="s">
        <v>157</v>
      </c>
      <c r="D1047" s="3" t="s">
        <v>54</v>
      </c>
      <c r="E1047" s="14">
        <v>44372</v>
      </c>
      <c r="F1047" s="19">
        <v>6</v>
      </c>
      <c r="G1047" s="3">
        <v>39</v>
      </c>
    </row>
    <row r="1048" spans="2:7" hidden="1" outlineLevel="1" x14ac:dyDescent="0.2">
      <c r="B1048" s="19" t="s">
        <v>427</v>
      </c>
      <c r="C1048" s="3" t="s">
        <v>157</v>
      </c>
      <c r="D1048" s="3" t="s">
        <v>54</v>
      </c>
      <c r="E1048" s="14">
        <v>44372</v>
      </c>
      <c r="F1048" s="19">
        <v>3</v>
      </c>
      <c r="G1048" s="3">
        <v>19.5</v>
      </c>
    </row>
    <row r="1049" spans="2:7" hidden="1" outlineLevel="1" x14ac:dyDescent="0.2">
      <c r="B1049" s="19" t="s">
        <v>427</v>
      </c>
      <c r="C1049" s="3" t="s">
        <v>157</v>
      </c>
      <c r="D1049" s="3" t="s">
        <v>54</v>
      </c>
      <c r="E1049" s="14">
        <v>44366</v>
      </c>
      <c r="F1049" s="19">
        <v>5</v>
      </c>
      <c r="G1049" s="3">
        <v>32.5</v>
      </c>
    </row>
    <row r="1050" spans="2:7" hidden="1" outlineLevel="1" x14ac:dyDescent="0.2">
      <c r="B1050" s="19" t="s">
        <v>427</v>
      </c>
      <c r="C1050" s="3" t="s">
        <v>157</v>
      </c>
      <c r="D1050" s="3" t="s">
        <v>54</v>
      </c>
      <c r="E1050" s="14">
        <v>44373</v>
      </c>
      <c r="F1050" s="19">
        <v>5</v>
      </c>
      <c r="G1050" s="3">
        <v>32.5</v>
      </c>
    </row>
    <row r="1051" spans="2:7" hidden="1" outlineLevel="1" x14ac:dyDescent="0.2">
      <c r="B1051" s="19" t="s">
        <v>427</v>
      </c>
      <c r="C1051" s="3" t="s">
        <v>157</v>
      </c>
      <c r="D1051" s="3" t="s">
        <v>54</v>
      </c>
      <c r="E1051" s="14">
        <v>44375</v>
      </c>
      <c r="F1051" s="19">
        <v>6</v>
      </c>
      <c r="G1051" s="3">
        <v>39</v>
      </c>
    </row>
    <row r="1052" spans="2:7" hidden="1" outlineLevel="1" x14ac:dyDescent="0.2">
      <c r="B1052" s="19" t="s">
        <v>427</v>
      </c>
      <c r="C1052" s="3" t="s">
        <v>157</v>
      </c>
      <c r="D1052" s="3" t="s">
        <v>54</v>
      </c>
      <c r="E1052" s="14">
        <v>44375</v>
      </c>
      <c r="F1052" s="19">
        <v>3</v>
      </c>
      <c r="G1052" s="3">
        <v>19.5</v>
      </c>
    </row>
    <row r="1053" spans="2:7" hidden="1" outlineLevel="1" x14ac:dyDescent="0.2">
      <c r="B1053" s="19" t="s">
        <v>427</v>
      </c>
      <c r="C1053" s="3" t="s">
        <v>157</v>
      </c>
      <c r="D1053" s="3" t="s">
        <v>54</v>
      </c>
      <c r="E1053" s="14">
        <v>44376</v>
      </c>
      <c r="F1053" s="19">
        <v>6</v>
      </c>
      <c r="G1053" s="3">
        <v>39</v>
      </c>
    </row>
    <row r="1054" spans="2:7" hidden="1" outlineLevel="1" x14ac:dyDescent="0.2">
      <c r="B1054" s="19" t="s">
        <v>427</v>
      </c>
      <c r="C1054" s="3" t="s">
        <v>157</v>
      </c>
      <c r="D1054" s="3" t="s">
        <v>54</v>
      </c>
      <c r="E1054" s="14">
        <v>44376</v>
      </c>
      <c r="F1054" s="19">
        <v>3</v>
      </c>
      <c r="G1054" s="3">
        <v>19.5</v>
      </c>
    </row>
    <row r="1055" spans="2:7" hidden="1" outlineLevel="1" x14ac:dyDescent="0.2">
      <c r="B1055" s="19" t="s">
        <v>427</v>
      </c>
      <c r="C1055" s="3" t="s">
        <v>157</v>
      </c>
      <c r="D1055" s="3" t="s">
        <v>54</v>
      </c>
      <c r="E1055" s="14">
        <v>44377</v>
      </c>
      <c r="F1055" s="19">
        <v>6</v>
      </c>
      <c r="G1055" s="3">
        <v>39</v>
      </c>
    </row>
    <row r="1056" spans="2:7" hidden="1" outlineLevel="1" x14ac:dyDescent="0.2">
      <c r="B1056" s="19" t="s">
        <v>427</v>
      </c>
      <c r="C1056" s="3" t="s">
        <v>157</v>
      </c>
      <c r="D1056" s="3" t="s">
        <v>54</v>
      </c>
      <c r="E1056" s="14">
        <v>44377</v>
      </c>
      <c r="F1056" s="19">
        <v>3</v>
      </c>
      <c r="G1056" s="3">
        <v>19.5</v>
      </c>
    </row>
    <row r="1057" spans="2:7" hidden="1" outlineLevel="1" x14ac:dyDescent="0.2">
      <c r="B1057" s="19" t="s">
        <v>427</v>
      </c>
      <c r="C1057" s="3" t="s">
        <v>163</v>
      </c>
      <c r="D1057" s="3" t="s">
        <v>31</v>
      </c>
      <c r="E1057" s="14">
        <v>44175</v>
      </c>
      <c r="F1057" s="19">
        <v>6</v>
      </c>
      <c r="G1057" s="3">
        <v>51</v>
      </c>
    </row>
    <row r="1058" spans="2:7" hidden="1" outlineLevel="1" x14ac:dyDescent="0.2">
      <c r="B1058" s="19" t="s">
        <v>427</v>
      </c>
      <c r="C1058" s="3" t="s">
        <v>163</v>
      </c>
      <c r="D1058" s="3" t="s">
        <v>31</v>
      </c>
      <c r="E1058" s="14">
        <v>44175</v>
      </c>
      <c r="F1058" s="19">
        <v>3</v>
      </c>
      <c r="G1058" s="3">
        <v>25.5</v>
      </c>
    </row>
    <row r="1059" spans="2:7" hidden="1" outlineLevel="1" x14ac:dyDescent="0.2">
      <c r="B1059" s="19" t="s">
        <v>427</v>
      </c>
      <c r="C1059" s="3" t="s">
        <v>163</v>
      </c>
      <c r="D1059" s="3" t="s">
        <v>31</v>
      </c>
      <c r="E1059" s="14">
        <v>44176</v>
      </c>
      <c r="F1059" s="19">
        <v>6</v>
      </c>
      <c r="G1059" s="3">
        <v>51</v>
      </c>
    </row>
    <row r="1060" spans="2:7" hidden="1" outlineLevel="1" x14ac:dyDescent="0.2">
      <c r="B1060" s="19" t="s">
        <v>427</v>
      </c>
      <c r="C1060" s="3" t="s">
        <v>163</v>
      </c>
      <c r="D1060" s="3" t="s">
        <v>31</v>
      </c>
      <c r="E1060" s="14">
        <v>44176</v>
      </c>
      <c r="F1060" s="19">
        <v>3</v>
      </c>
      <c r="G1060" s="3">
        <v>25.5</v>
      </c>
    </row>
    <row r="1061" spans="2:7" hidden="1" outlineLevel="1" x14ac:dyDescent="0.2">
      <c r="B1061" s="19" t="s">
        <v>427</v>
      </c>
      <c r="C1061" s="3" t="s">
        <v>163</v>
      </c>
      <c r="D1061" s="3" t="s">
        <v>31</v>
      </c>
      <c r="E1061" s="14">
        <v>44179</v>
      </c>
      <c r="F1061" s="19">
        <v>6</v>
      </c>
      <c r="G1061" s="3">
        <v>51</v>
      </c>
    </row>
    <row r="1062" spans="2:7" hidden="1" outlineLevel="1" x14ac:dyDescent="0.2">
      <c r="B1062" s="19" t="s">
        <v>427</v>
      </c>
      <c r="C1062" s="3" t="s">
        <v>163</v>
      </c>
      <c r="D1062" s="3" t="s">
        <v>31</v>
      </c>
      <c r="E1062" s="14">
        <v>44179</v>
      </c>
      <c r="F1062" s="19">
        <v>3</v>
      </c>
      <c r="G1062" s="3">
        <v>25.5</v>
      </c>
    </row>
    <row r="1063" spans="2:7" hidden="1" outlineLevel="1" x14ac:dyDescent="0.2">
      <c r="B1063" s="19" t="s">
        <v>427</v>
      </c>
      <c r="C1063" s="3" t="s">
        <v>163</v>
      </c>
      <c r="D1063" s="3" t="s">
        <v>31</v>
      </c>
      <c r="E1063" s="14">
        <v>44180</v>
      </c>
      <c r="F1063" s="19">
        <v>6</v>
      </c>
      <c r="G1063" s="3">
        <v>51</v>
      </c>
    </row>
    <row r="1064" spans="2:7" hidden="1" outlineLevel="1" x14ac:dyDescent="0.2">
      <c r="B1064" s="19" t="s">
        <v>427</v>
      </c>
      <c r="C1064" s="3" t="s">
        <v>163</v>
      </c>
      <c r="D1064" s="3" t="s">
        <v>31</v>
      </c>
      <c r="E1064" s="14">
        <v>44180</v>
      </c>
      <c r="F1064" s="19">
        <v>3</v>
      </c>
      <c r="G1064" s="3">
        <v>25.5</v>
      </c>
    </row>
    <row r="1065" spans="2:7" hidden="1" outlineLevel="1" x14ac:dyDescent="0.2">
      <c r="B1065" s="19" t="s">
        <v>427</v>
      </c>
      <c r="C1065" s="3" t="s">
        <v>163</v>
      </c>
      <c r="D1065" s="3" t="s">
        <v>31</v>
      </c>
      <c r="E1065" s="14">
        <v>44181</v>
      </c>
      <c r="F1065" s="19">
        <v>6</v>
      </c>
      <c r="G1065" s="3">
        <v>51</v>
      </c>
    </row>
    <row r="1066" spans="2:7" hidden="1" outlineLevel="1" x14ac:dyDescent="0.2">
      <c r="B1066" s="19" t="s">
        <v>427</v>
      </c>
      <c r="C1066" s="3" t="s">
        <v>163</v>
      </c>
      <c r="D1066" s="3" t="s">
        <v>31</v>
      </c>
      <c r="E1066" s="14">
        <v>44181</v>
      </c>
      <c r="F1066" s="19">
        <v>3</v>
      </c>
      <c r="G1066" s="3">
        <v>25.5</v>
      </c>
    </row>
    <row r="1067" spans="2:7" hidden="1" outlineLevel="1" x14ac:dyDescent="0.2">
      <c r="B1067" s="19" t="s">
        <v>427</v>
      </c>
      <c r="C1067" s="3" t="s">
        <v>163</v>
      </c>
      <c r="D1067" s="3" t="s">
        <v>31</v>
      </c>
      <c r="E1067" s="14">
        <v>44182</v>
      </c>
      <c r="F1067" s="19">
        <v>6</v>
      </c>
      <c r="G1067" s="3">
        <v>51</v>
      </c>
    </row>
    <row r="1068" spans="2:7" hidden="1" outlineLevel="1" x14ac:dyDescent="0.2">
      <c r="B1068" s="19" t="s">
        <v>427</v>
      </c>
      <c r="C1068" s="3" t="s">
        <v>163</v>
      </c>
      <c r="D1068" s="3" t="s">
        <v>31</v>
      </c>
      <c r="E1068" s="14">
        <v>44182</v>
      </c>
      <c r="F1068" s="19">
        <v>3</v>
      </c>
      <c r="G1068" s="3">
        <v>25.5</v>
      </c>
    </row>
    <row r="1069" spans="2:7" hidden="1" outlineLevel="1" x14ac:dyDescent="0.2">
      <c r="B1069" s="19" t="s">
        <v>427</v>
      </c>
      <c r="C1069" s="3" t="s">
        <v>163</v>
      </c>
      <c r="D1069" s="3" t="s">
        <v>31</v>
      </c>
      <c r="E1069" s="14">
        <v>44183</v>
      </c>
      <c r="F1069" s="19">
        <v>6</v>
      </c>
      <c r="G1069" s="3">
        <v>51</v>
      </c>
    </row>
    <row r="1070" spans="2:7" hidden="1" outlineLevel="1" x14ac:dyDescent="0.2">
      <c r="B1070" s="19" t="s">
        <v>427</v>
      </c>
      <c r="C1070" s="3" t="s">
        <v>163</v>
      </c>
      <c r="D1070" s="3" t="s">
        <v>31</v>
      </c>
      <c r="E1070" s="14">
        <v>44183</v>
      </c>
      <c r="F1070" s="19">
        <v>3</v>
      </c>
      <c r="G1070" s="3">
        <v>25.5</v>
      </c>
    </row>
    <row r="1071" spans="2:7" hidden="1" outlineLevel="1" x14ac:dyDescent="0.2">
      <c r="B1071" s="19" t="s">
        <v>427</v>
      </c>
      <c r="C1071" s="3" t="s">
        <v>53</v>
      </c>
      <c r="D1071" s="3" t="s">
        <v>54</v>
      </c>
      <c r="E1071" s="14">
        <v>44060</v>
      </c>
      <c r="F1071" s="19">
        <v>6</v>
      </c>
      <c r="G1071" s="3">
        <v>39</v>
      </c>
    </row>
    <row r="1072" spans="2:7" hidden="1" outlineLevel="1" x14ac:dyDescent="0.2">
      <c r="B1072" s="19" t="s">
        <v>427</v>
      </c>
      <c r="C1072" s="3" t="s">
        <v>53</v>
      </c>
      <c r="D1072" s="3" t="s">
        <v>54</v>
      </c>
      <c r="E1072" s="14">
        <v>44060</v>
      </c>
      <c r="F1072" s="19">
        <v>3</v>
      </c>
      <c r="G1072" s="3">
        <v>19.5</v>
      </c>
    </row>
    <row r="1073" spans="2:7" hidden="1" outlineLevel="1" x14ac:dyDescent="0.2">
      <c r="B1073" s="19" t="s">
        <v>427</v>
      </c>
      <c r="C1073" s="3" t="s">
        <v>53</v>
      </c>
      <c r="D1073" s="3" t="s">
        <v>54</v>
      </c>
      <c r="E1073" s="14">
        <v>44062</v>
      </c>
      <c r="F1073" s="19">
        <v>6</v>
      </c>
      <c r="G1073" s="3">
        <v>39</v>
      </c>
    </row>
    <row r="1074" spans="2:7" hidden="1" outlineLevel="1" x14ac:dyDescent="0.2">
      <c r="B1074" s="19" t="s">
        <v>427</v>
      </c>
      <c r="C1074" s="3" t="s">
        <v>53</v>
      </c>
      <c r="D1074" s="3" t="s">
        <v>54</v>
      </c>
      <c r="E1074" s="14">
        <v>44062</v>
      </c>
      <c r="F1074" s="19">
        <v>3</v>
      </c>
      <c r="G1074" s="3">
        <v>19.5</v>
      </c>
    </row>
    <row r="1075" spans="2:7" hidden="1" outlineLevel="1" x14ac:dyDescent="0.2">
      <c r="B1075" s="19" t="s">
        <v>427</v>
      </c>
      <c r="C1075" s="3" t="s">
        <v>53</v>
      </c>
      <c r="D1075" s="3" t="s">
        <v>54</v>
      </c>
      <c r="E1075" s="14">
        <v>44063</v>
      </c>
      <c r="F1075" s="19">
        <v>6</v>
      </c>
      <c r="G1075" s="3">
        <v>39</v>
      </c>
    </row>
    <row r="1076" spans="2:7" hidden="1" outlineLevel="1" x14ac:dyDescent="0.2">
      <c r="B1076" s="19" t="s">
        <v>427</v>
      </c>
      <c r="C1076" s="3" t="s">
        <v>53</v>
      </c>
      <c r="D1076" s="3" t="s">
        <v>54</v>
      </c>
      <c r="E1076" s="14">
        <v>44063</v>
      </c>
      <c r="F1076" s="19">
        <v>3</v>
      </c>
      <c r="G1076" s="3">
        <v>19.5</v>
      </c>
    </row>
    <row r="1077" spans="2:7" hidden="1" outlineLevel="1" x14ac:dyDescent="0.2">
      <c r="B1077" s="19" t="s">
        <v>427</v>
      </c>
      <c r="C1077" s="3" t="s">
        <v>53</v>
      </c>
      <c r="D1077" s="3" t="s">
        <v>54</v>
      </c>
      <c r="E1077" s="14">
        <v>44064</v>
      </c>
      <c r="F1077" s="19">
        <v>6</v>
      </c>
      <c r="G1077" s="3">
        <v>39</v>
      </c>
    </row>
    <row r="1078" spans="2:7" hidden="1" outlineLevel="1" x14ac:dyDescent="0.2">
      <c r="B1078" s="19" t="s">
        <v>427</v>
      </c>
      <c r="C1078" s="3" t="s">
        <v>53</v>
      </c>
      <c r="D1078" s="3" t="s">
        <v>54</v>
      </c>
      <c r="E1078" s="14">
        <v>44067</v>
      </c>
      <c r="F1078" s="19">
        <v>6</v>
      </c>
      <c r="G1078" s="3">
        <v>39</v>
      </c>
    </row>
    <row r="1079" spans="2:7" hidden="1" outlineLevel="1" x14ac:dyDescent="0.2">
      <c r="B1079" s="19" t="s">
        <v>427</v>
      </c>
      <c r="C1079" s="3" t="s">
        <v>53</v>
      </c>
      <c r="D1079" s="3" t="s">
        <v>54</v>
      </c>
      <c r="E1079" s="14">
        <v>44067</v>
      </c>
      <c r="F1079" s="19">
        <v>3</v>
      </c>
      <c r="G1079" s="3">
        <v>19.5</v>
      </c>
    </row>
    <row r="1080" spans="2:7" hidden="1" outlineLevel="1" x14ac:dyDescent="0.2">
      <c r="B1080" s="19" t="s">
        <v>427</v>
      </c>
      <c r="C1080" s="3" t="s">
        <v>53</v>
      </c>
      <c r="D1080" s="3" t="s">
        <v>54</v>
      </c>
      <c r="E1080" s="14">
        <v>44068</v>
      </c>
      <c r="F1080" s="19">
        <v>6</v>
      </c>
      <c r="G1080" s="3">
        <v>39</v>
      </c>
    </row>
    <row r="1081" spans="2:7" hidden="1" outlineLevel="1" x14ac:dyDescent="0.2">
      <c r="B1081" s="19" t="s">
        <v>427</v>
      </c>
      <c r="C1081" s="3" t="s">
        <v>53</v>
      </c>
      <c r="D1081" s="3" t="s">
        <v>54</v>
      </c>
      <c r="E1081" s="14">
        <v>44068</v>
      </c>
      <c r="F1081" s="19">
        <v>2</v>
      </c>
      <c r="G1081" s="3">
        <v>13</v>
      </c>
    </row>
    <row r="1082" spans="2:7" hidden="1" outlineLevel="1" x14ac:dyDescent="0.2">
      <c r="B1082" s="19" t="s">
        <v>427</v>
      </c>
      <c r="C1082" s="3" t="s">
        <v>53</v>
      </c>
      <c r="D1082" s="3" t="s">
        <v>54</v>
      </c>
      <c r="E1082" s="14">
        <v>44070</v>
      </c>
      <c r="F1082" s="19">
        <v>6</v>
      </c>
      <c r="G1082" s="3">
        <v>39</v>
      </c>
    </row>
    <row r="1083" spans="2:7" hidden="1" outlineLevel="1" x14ac:dyDescent="0.2">
      <c r="B1083" s="19" t="s">
        <v>427</v>
      </c>
      <c r="C1083" s="3" t="s">
        <v>53</v>
      </c>
      <c r="D1083" s="3" t="s">
        <v>54</v>
      </c>
      <c r="E1083" s="14">
        <v>44070</v>
      </c>
      <c r="F1083" s="19">
        <v>3</v>
      </c>
      <c r="G1083" s="3">
        <v>19.5</v>
      </c>
    </row>
    <row r="1084" spans="2:7" hidden="1" outlineLevel="1" x14ac:dyDescent="0.2">
      <c r="B1084" s="19" t="s">
        <v>427</v>
      </c>
      <c r="C1084" s="3" t="s">
        <v>53</v>
      </c>
      <c r="D1084" s="3" t="s">
        <v>54</v>
      </c>
      <c r="E1084" s="14">
        <v>44071</v>
      </c>
      <c r="F1084" s="19">
        <v>6</v>
      </c>
      <c r="G1084" s="3">
        <v>39</v>
      </c>
    </row>
    <row r="1085" spans="2:7" hidden="1" outlineLevel="1" x14ac:dyDescent="0.2">
      <c r="B1085" s="19" t="s">
        <v>427</v>
      </c>
      <c r="C1085" s="3" t="s">
        <v>53</v>
      </c>
      <c r="D1085" s="3" t="s">
        <v>54</v>
      </c>
      <c r="E1085" s="14">
        <v>44074</v>
      </c>
      <c r="F1085" s="19">
        <v>6</v>
      </c>
      <c r="G1085" s="3">
        <v>39</v>
      </c>
    </row>
    <row r="1086" spans="2:7" hidden="1" outlineLevel="1" x14ac:dyDescent="0.2">
      <c r="B1086" s="19" t="s">
        <v>427</v>
      </c>
      <c r="C1086" s="3" t="s">
        <v>53</v>
      </c>
      <c r="D1086" s="3" t="s">
        <v>54</v>
      </c>
      <c r="E1086" s="14">
        <v>44074</v>
      </c>
      <c r="F1086" s="19">
        <v>3</v>
      </c>
      <c r="G1086" s="3">
        <v>19.5</v>
      </c>
    </row>
    <row r="1087" spans="2:7" hidden="1" outlineLevel="1" x14ac:dyDescent="0.2">
      <c r="B1087" s="19" t="s">
        <v>427</v>
      </c>
      <c r="C1087" s="3" t="s">
        <v>53</v>
      </c>
      <c r="D1087" s="3" t="s">
        <v>54</v>
      </c>
      <c r="E1087" s="14">
        <v>44075</v>
      </c>
      <c r="F1087" s="19">
        <v>6</v>
      </c>
      <c r="G1087" s="3">
        <v>39</v>
      </c>
    </row>
    <row r="1088" spans="2:7" hidden="1" outlineLevel="1" x14ac:dyDescent="0.2">
      <c r="B1088" s="19" t="s">
        <v>427</v>
      </c>
      <c r="C1088" s="3" t="s">
        <v>53</v>
      </c>
      <c r="D1088" s="3" t="s">
        <v>54</v>
      </c>
      <c r="E1088" s="14">
        <v>44075</v>
      </c>
      <c r="F1088" s="19">
        <v>3</v>
      </c>
      <c r="G1088" s="3">
        <v>19.5</v>
      </c>
    </row>
    <row r="1089" spans="2:7" hidden="1" outlineLevel="1" x14ac:dyDescent="0.2">
      <c r="B1089" s="19" t="s">
        <v>427</v>
      </c>
      <c r="C1089" s="3" t="s">
        <v>53</v>
      </c>
      <c r="D1089" s="3" t="s">
        <v>54</v>
      </c>
      <c r="E1089" s="14">
        <v>44076</v>
      </c>
      <c r="F1089" s="19">
        <v>6</v>
      </c>
      <c r="G1089" s="3">
        <v>39</v>
      </c>
    </row>
    <row r="1090" spans="2:7" hidden="1" outlineLevel="1" x14ac:dyDescent="0.2">
      <c r="B1090" s="19" t="s">
        <v>427</v>
      </c>
      <c r="C1090" s="3" t="s">
        <v>53</v>
      </c>
      <c r="D1090" s="3" t="s">
        <v>54</v>
      </c>
      <c r="E1090" s="14">
        <v>44076</v>
      </c>
      <c r="F1090" s="19">
        <v>3</v>
      </c>
      <c r="G1090" s="3">
        <v>19.5</v>
      </c>
    </row>
    <row r="1091" spans="2:7" hidden="1" outlineLevel="1" x14ac:dyDescent="0.2">
      <c r="B1091" s="19" t="s">
        <v>427</v>
      </c>
      <c r="C1091" s="3" t="s">
        <v>53</v>
      </c>
      <c r="D1091" s="3" t="s">
        <v>54</v>
      </c>
      <c r="E1091" s="14">
        <v>44077</v>
      </c>
      <c r="F1091" s="19">
        <v>6</v>
      </c>
      <c r="G1091" s="3">
        <v>39</v>
      </c>
    </row>
    <row r="1092" spans="2:7" hidden="1" outlineLevel="1" x14ac:dyDescent="0.2">
      <c r="B1092" s="19" t="s">
        <v>427</v>
      </c>
      <c r="C1092" s="3" t="s">
        <v>53</v>
      </c>
      <c r="D1092" s="3" t="s">
        <v>54</v>
      </c>
      <c r="E1092" s="14">
        <v>44077</v>
      </c>
      <c r="F1092" s="19">
        <v>3</v>
      </c>
      <c r="G1092" s="3">
        <v>19.5</v>
      </c>
    </row>
    <row r="1093" spans="2:7" hidden="1" outlineLevel="1" x14ac:dyDescent="0.2">
      <c r="B1093" s="19" t="s">
        <v>427</v>
      </c>
      <c r="C1093" s="3" t="s">
        <v>53</v>
      </c>
      <c r="D1093" s="3" t="s">
        <v>54</v>
      </c>
      <c r="E1093" s="14">
        <v>44078</v>
      </c>
      <c r="F1093" s="19">
        <v>6</v>
      </c>
      <c r="G1093" s="3">
        <v>39</v>
      </c>
    </row>
    <row r="1094" spans="2:7" hidden="1" outlineLevel="1" x14ac:dyDescent="0.2">
      <c r="B1094" s="19" t="s">
        <v>427</v>
      </c>
      <c r="C1094" s="3" t="s">
        <v>53</v>
      </c>
      <c r="D1094" s="3" t="s">
        <v>54</v>
      </c>
      <c r="E1094" s="14">
        <v>44081</v>
      </c>
      <c r="F1094" s="19">
        <v>6</v>
      </c>
      <c r="G1094" s="3">
        <v>39</v>
      </c>
    </row>
    <row r="1095" spans="2:7" hidden="1" outlineLevel="1" x14ac:dyDescent="0.2">
      <c r="B1095" s="19" t="s">
        <v>427</v>
      </c>
      <c r="C1095" s="3" t="s">
        <v>53</v>
      </c>
      <c r="D1095" s="3" t="s">
        <v>54</v>
      </c>
      <c r="E1095" s="14">
        <v>44081</v>
      </c>
      <c r="F1095" s="19">
        <v>3</v>
      </c>
      <c r="G1095" s="3">
        <v>19.5</v>
      </c>
    </row>
    <row r="1096" spans="2:7" hidden="1" outlineLevel="1" x14ac:dyDescent="0.2">
      <c r="B1096" s="19" t="s">
        <v>427</v>
      </c>
      <c r="C1096" s="223" t="s">
        <v>157</v>
      </c>
      <c r="D1096" s="224" t="s">
        <v>54</v>
      </c>
      <c r="E1096" s="225" t="s">
        <v>1194</v>
      </c>
      <c r="F1096" s="226">
        <v>6</v>
      </c>
      <c r="G1096" s="227">
        <v>39</v>
      </c>
    </row>
    <row r="1097" spans="2:7" hidden="1" outlineLevel="1" x14ac:dyDescent="0.2">
      <c r="B1097" s="19" t="s">
        <v>427</v>
      </c>
      <c r="C1097" s="223" t="s">
        <v>157</v>
      </c>
      <c r="D1097" s="224" t="s">
        <v>54</v>
      </c>
      <c r="E1097" s="225" t="s">
        <v>1194</v>
      </c>
      <c r="F1097" s="226">
        <v>3</v>
      </c>
      <c r="G1097" s="227">
        <v>19.5</v>
      </c>
    </row>
    <row r="1098" spans="2:7" hidden="1" outlineLevel="1" x14ac:dyDescent="0.2">
      <c r="B1098" s="19" t="s">
        <v>427</v>
      </c>
      <c r="C1098" s="223" t="s">
        <v>157</v>
      </c>
      <c r="D1098" s="224" t="s">
        <v>54</v>
      </c>
      <c r="E1098" s="225" t="s">
        <v>1195</v>
      </c>
      <c r="F1098" s="226">
        <v>6</v>
      </c>
      <c r="G1098" s="227">
        <v>39</v>
      </c>
    </row>
    <row r="1099" spans="2:7" hidden="1" outlineLevel="1" x14ac:dyDescent="0.2">
      <c r="B1099" s="19" t="s">
        <v>427</v>
      </c>
      <c r="C1099" s="223" t="s">
        <v>157</v>
      </c>
      <c r="D1099" s="224" t="s">
        <v>54</v>
      </c>
      <c r="E1099" s="225" t="s">
        <v>1195</v>
      </c>
      <c r="F1099" s="226">
        <v>3</v>
      </c>
      <c r="G1099" s="227">
        <v>19.5</v>
      </c>
    </row>
    <row r="1100" spans="2:7" hidden="1" outlineLevel="1" x14ac:dyDescent="0.2">
      <c r="B1100" s="19" t="s">
        <v>427</v>
      </c>
      <c r="C1100" s="223" t="s">
        <v>157</v>
      </c>
      <c r="D1100" s="224" t="s">
        <v>54</v>
      </c>
      <c r="E1100" s="225" t="s">
        <v>1196</v>
      </c>
      <c r="F1100" s="226">
        <v>6</v>
      </c>
      <c r="G1100" s="227">
        <v>39</v>
      </c>
    </row>
    <row r="1101" spans="2:7" hidden="1" outlineLevel="1" x14ac:dyDescent="0.2">
      <c r="B1101" s="19" t="s">
        <v>427</v>
      </c>
      <c r="C1101" s="223" t="s">
        <v>157</v>
      </c>
      <c r="D1101" s="224" t="s">
        <v>54</v>
      </c>
      <c r="E1101" s="225" t="s">
        <v>1196</v>
      </c>
      <c r="F1101" s="226">
        <v>3</v>
      </c>
      <c r="G1101" s="227">
        <v>19.5</v>
      </c>
    </row>
    <row r="1102" spans="2:7" hidden="1" outlineLevel="1" x14ac:dyDescent="0.2">
      <c r="B1102" s="19" t="s">
        <v>427</v>
      </c>
      <c r="C1102" s="223" t="s">
        <v>157</v>
      </c>
      <c r="D1102" s="224" t="s">
        <v>54</v>
      </c>
      <c r="E1102" s="225" t="s">
        <v>1197</v>
      </c>
      <c r="F1102" s="226">
        <v>6</v>
      </c>
      <c r="G1102" s="227">
        <v>39</v>
      </c>
    </row>
    <row r="1103" spans="2:7" hidden="1" outlineLevel="1" x14ac:dyDescent="0.2">
      <c r="B1103" s="19" t="s">
        <v>427</v>
      </c>
      <c r="C1103" s="223" t="s">
        <v>157</v>
      </c>
      <c r="D1103" s="224" t="s">
        <v>54</v>
      </c>
      <c r="E1103" s="225" t="s">
        <v>1197</v>
      </c>
      <c r="F1103" s="226">
        <v>3</v>
      </c>
      <c r="G1103" s="227">
        <v>19.5</v>
      </c>
    </row>
    <row r="1104" spans="2:7" hidden="1" outlineLevel="1" x14ac:dyDescent="0.2">
      <c r="B1104" s="19" t="s">
        <v>427</v>
      </c>
      <c r="C1104" s="223" t="s">
        <v>157</v>
      </c>
      <c r="D1104" s="224" t="s">
        <v>54</v>
      </c>
      <c r="E1104" s="225" t="s">
        <v>1198</v>
      </c>
      <c r="F1104" s="226">
        <v>6</v>
      </c>
      <c r="G1104" s="227">
        <v>39</v>
      </c>
    </row>
    <row r="1105" spans="2:7" hidden="1" outlineLevel="1" x14ac:dyDescent="0.2">
      <c r="B1105" s="19" t="s">
        <v>427</v>
      </c>
      <c r="C1105" s="223" t="s">
        <v>157</v>
      </c>
      <c r="D1105" s="224" t="s">
        <v>54</v>
      </c>
      <c r="E1105" s="225" t="s">
        <v>1198</v>
      </c>
      <c r="F1105" s="226">
        <v>3</v>
      </c>
      <c r="G1105" s="227">
        <v>19.5</v>
      </c>
    </row>
    <row r="1106" spans="2:7" hidden="1" outlineLevel="1" x14ac:dyDescent="0.2">
      <c r="B1106" s="19" t="s">
        <v>427</v>
      </c>
      <c r="C1106" s="223" t="s">
        <v>157</v>
      </c>
      <c r="D1106" s="224" t="s">
        <v>54</v>
      </c>
      <c r="E1106" s="225" t="s">
        <v>1199</v>
      </c>
      <c r="F1106" s="226">
        <v>6</v>
      </c>
      <c r="G1106" s="227">
        <v>39</v>
      </c>
    </row>
    <row r="1107" spans="2:7" hidden="1" outlineLevel="1" x14ac:dyDescent="0.2">
      <c r="B1107" s="19" t="s">
        <v>427</v>
      </c>
      <c r="C1107" s="223" t="s">
        <v>157</v>
      </c>
      <c r="D1107" s="224" t="s">
        <v>54</v>
      </c>
      <c r="E1107" s="225" t="s">
        <v>1199</v>
      </c>
      <c r="F1107" s="226">
        <v>3</v>
      </c>
      <c r="G1107" s="227">
        <v>19.5</v>
      </c>
    </row>
    <row r="1108" spans="2:7" hidden="1" outlineLevel="1" x14ac:dyDescent="0.2">
      <c r="B1108" s="19" t="s">
        <v>427</v>
      </c>
      <c r="C1108" s="223" t="s">
        <v>157</v>
      </c>
      <c r="D1108" s="224" t="s">
        <v>54</v>
      </c>
      <c r="E1108" s="225" t="s">
        <v>1200</v>
      </c>
      <c r="F1108" s="226">
        <v>6</v>
      </c>
      <c r="G1108" s="227">
        <v>39</v>
      </c>
    </row>
    <row r="1109" spans="2:7" hidden="1" outlineLevel="1" x14ac:dyDescent="0.2">
      <c r="B1109" s="19" t="s">
        <v>427</v>
      </c>
      <c r="C1109" s="223" t="s">
        <v>157</v>
      </c>
      <c r="D1109" s="224" t="s">
        <v>54</v>
      </c>
      <c r="E1109" s="225" t="s">
        <v>1200</v>
      </c>
      <c r="F1109" s="226">
        <v>3</v>
      </c>
      <c r="G1109" s="227">
        <v>19.5</v>
      </c>
    </row>
    <row r="1110" spans="2:7" hidden="1" outlineLevel="1" x14ac:dyDescent="0.2">
      <c r="B1110" s="19" t="s">
        <v>427</v>
      </c>
      <c r="C1110" s="223" t="s">
        <v>159</v>
      </c>
      <c r="D1110" s="224" t="s">
        <v>54</v>
      </c>
      <c r="E1110" s="225" t="s">
        <v>1194</v>
      </c>
      <c r="F1110" s="226">
        <v>6</v>
      </c>
      <c r="G1110" s="227">
        <v>39</v>
      </c>
    </row>
    <row r="1111" spans="2:7" hidden="1" outlineLevel="1" x14ac:dyDescent="0.2">
      <c r="B1111" s="19" t="s">
        <v>427</v>
      </c>
      <c r="C1111" s="223" t="s">
        <v>159</v>
      </c>
      <c r="D1111" s="224" t="s">
        <v>54</v>
      </c>
      <c r="E1111" s="225" t="s">
        <v>1194</v>
      </c>
      <c r="F1111" s="226">
        <v>3</v>
      </c>
      <c r="G1111" s="227">
        <v>19.5</v>
      </c>
    </row>
    <row r="1112" spans="2:7" hidden="1" outlineLevel="1" x14ac:dyDescent="0.2">
      <c r="B1112" s="19" t="s">
        <v>427</v>
      </c>
      <c r="C1112" s="223" t="s">
        <v>159</v>
      </c>
      <c r="D1112" s="224" t="s">
        <v>54</v>
      </c>
      <c r="E1112" s="225" t="s">
        <v>1195</v>
      </c>
      <c r="F1112" s="226">
        <v>6</v>
      </c>
      <c r="G1112" s="227">
        <v>39</v>
      </c>
    </row>
    <row r="1113" spans="2:7" hidden="1" outlineLevel="1" x14ac:dyDescent="0.2">
      <c r="B1113" s="19" t="s">
        <v>427</v>
      </c>
      <c r="C1113" s="223" t="s">
        <v>159</v>
      </c>
      <c r="D1113" s="224" t="s">
        <v>54</v>
      </c>
      <c r="E1113" s="225" t="s">
        <v>1195</v>
      </c>
      <c r="F1113" s="226">
        <v>3</v>
      </c>
      <c r="G1113" s="227">
        <v>19.5</v>
      </c>
    </row>
    <row r="1114" spans="2:7" hidden="1" outlineLevel="1" x14ac:dyDescent="0.2">
      <c r="B1114" s="19" t="s">
        <v>427</v>
      </c>
      <c r="C1114" s="223" t="s">
        <v>159</v>
      </c>
      <c r="D1114" s="224" t="s">
        <v>54</v>
      </c>
      <c r="E1114" s="225" t="s">
        <v>1196</v>
      </c>
      <c r="F1114" s="226">
        <v>6</v>
      </c>
      <c r="G1114" s="227">
        <v>39</v>
      </c>
    </row>
    <row r="1115" spans="2:7" hidden="1" outlineLevel="1" x14ac:dyDescent="0.2">
      <c r="B1115" s="19" t="s">
        <v>427</v>
      </c>
      <c r="C1115" s="223" t="s">
        <v>159</v>
      </c>
      <c r="D1115" s="224" t="s">
        <v>54</v>
      </c>
      <c r="E1115" s="225" t="s">
        <v>1196</v>
      </c>
      <c r="F1115" s="226">
        <v>3</v>
      </c>
      <c r="G1115" s="227">
        <v>19.5</v>
      </c>
    </row>
    <row r="1116" spans="2:7" hidden="1" outlineLevel="1" x14ac:dyDescent="0.2">
      <c r="B1116" s="19" t="s">
        <v>427</v>
      </c>
      <c r="C1116" s="223" t="s">
        <v>159</v>
      </c>
      <c r="D1116" s="224" t="s">
        <v>54</v>
      </c>
      <c r="E1116" s="225" t="s">
        <v>1197</v>
      </c>
      <c r="F1116" s="226">
        <v>6</v>
      </c>
      <c r="G1116" s="227">
        <v>39</v>
      </c>
    </row>
    <row r="1117" spans="2:7" hidden="1" outlineLevel="1" x14ac:dyDescent="0.2">
      <c r="B1117" s="19" t="s">
        <v>427</v>
      </c>
      <c r="C1117" s="223" t="s">
        <v>159</v>
      </c>
      <c r="D1117" s="224" t="s">
        <v>54</v>
      </c>
      <c r="E1117" s="225" t="s">
        <v>1197</v>
      </c>
      <c r="F1117" s="226">
        <v>3</v>
      </c>
      <c r="G1117" s="227">
        <v>19.5</v>
      </c>
    </row>
    <row r="1118" spans="2:7" hidden="1" outlineLevel="1" x14ac:dyDescent="0.2">
      <c r="B1118" s="19" t="s">
        <v>427</v>
      </c>
      <c r="C1118" s="223" t="s">
        <v>159</v>
      </c>
      <c r="D1118" s="224" t="s">
        <v>54</v>
      </c>
      <c r="E1118" s="225" t="s">
        <v>1198</v>
      </c>
      <c r="F1118" s="226">
        <v>6</v>
      </c>
      <c r="G1118" s="227">
        <v>39</v>
      </c>
    </row>
    <row r="1119" spans="2:7" hidden="1" outlineLevel="1" x14ac:dyDescent="0.2">
      <c r="B1119" s="19" t="s">
        <v>427</v>
      </c>
      <c r="C1119" s="223" t="s">
        <v>159</v>
      </c>
      <c r="D1119" s="224" t="s">
        <v>54</v>
      </c>
      <c r="E1119" s="225" t="s">
        <v>1198</v>
      </c>
      <c r="F1119" s="226">
        <v>3</v>
      </c>
      <c r="G1119" s="227">
        <v>19.5</v>
      </c>
    </row>
    <row r="1120" spans="2:7" hidden="1" outlineLevel="1" x14ac:dyDescent="0.2">
      <c r="B1120" s="19" t="s">
        <v>427</v>
      </c>
      <c r="C1120" s="223" t="s">
        <v>159</v>
      </c>
      <c r="D1120" s="224" t="s">
        <v>54</v>
      </c>
      <c r="E1120" s="225" t="s">
        <v>1199</v>
      </c>
      <c r="F1120" s="226">
        <v>6</v>
      </c>
      <c r="G1120" s="227">
        <v>39</v>
      </c>
    </row>
    <row r="1121" spans="2:7" hidden="1" outlineLevel="1" x14ac:dyDescent="0.2">
      <c r="B1121" s="19" t="s">
        <v>427</v>
      </c>
      <c r="C1121" s="223" t="s">
        <v>159</v>
      </c>
      <c r="D1121" s="224" t="s">
        <v>54</v>
      </c>
      <c r="E1121" s="225" t="s">
        <v>1199</v>
      </c>
      <c r="F1121" s="226">
        <v>3</v>
      </c>
      <c r="G1121" s="227">
        <v>19.5</v>
      </c>
    </row>
    <row r="1122" spans="2:7" hidden="1" outlineLevel="1" x14ac:dyDescent="0.2">
      <c r="B1122" s="19" t="s">
        <v>427</v>
      </c>
      <c r="C1122" s="223" t="s">
        <v>159</v>
      </c>
      <c r="D1122" s="224" t="s">
        <v>54</v>
      </c>
      <c r="E1122" s="225" t="s">
        <v>1200</v>
      </c>
      <c r="F1122" s="226">
        <v>6</v>
      </c>
      <c r="G1122" s="227">
        <v>39</v>
      </c>
    </row>
    <row r="1123" spans="2:7" hidden="1" outlineLevel="1" x14ac:dyDescent="0.2">
      <c r="B1123" s="19" t="s">
        <v>427</v>
      </c>
      <c r="C1123" s="223" t="s">
        <v>159</v>
      </c>
      <c r="D1123" s="224" t="s">
        <v>54</v>
      </c>
      <c r="E1123" s="225" t="s">
        <v>1200</v>
      </c>
      <c r="F1123" s="226">
        <v>3</v>
      </c>
      <c r="G1123" s="227">
        <v>19.5</v>
      </c>
    </row>
    <row r="1124" spans="2:7" hidden="1" outlineLevel="1" x14ac:dyDescent="0.2">
      <c r="B1124" s="19" t="s">
        <v>427</v>
      </c>
      <c r="C1124" s="223" t="s">
        <v>159</v>
      </c>
      <c r="D1124" s="224" t="s">
        <v>54</v>
      </c>
      <c r="E1124" s="225" t="s">
        <v>1201</v>
      </c>
      <c r="F1124" s="226">
        <v>2</v>
      </c>
      <c r="G1124" s="227">
        <v>13</v>
      </c>
    </row>
    <row r="1125" spans="2:7" hidden="1" outlineLevel="1" x14ac:dyDescent="0.2">
      <c r="B1125" s="19" t="s">
        <v>427</v>
      </c>
      <c r="C1125" s="223" t="s">
        <v>159</v>
      </c>
      <c r="D1125" s="224" t="s">
        <v>54</v>
      </c>
      <c r="E1125" s="225" t="s">
        <v>1184</v>
      </c>
      <c r="F1125" s="226">
        <v>6</v>
      </c>
      <c r="G1125" s="227">
        <v>39</v>
      </c>
    </row>
    <row r="1126" spans="2:7" hidden="1" outlineLevel="1" x14ac:dyDescent="0.2">
      <c r="B1126" s="19" t="s">
        <v>427</v>
      </c>
      <c r="C1126" s="223" t="s">
        <v>159</v>
      </c>
      <c r="D1126" s="224" t="s">
        <v>54</v>
      </c>
      <c r="E1126" s="225" t="s">
        <v>1184</v>
      </c>
      <c r="F1126" s="226">
        <v>3</v>
      </c>
      <c r="G1126" s="227">
        <v>19.5</v>
      </c>
    </row>
    <row r="1127" spans="2:7" hidden="1" outlineLevel="1" x14ac:dyDescent="0.2">
      <c r="B1127" s="19" t="s">
        <v>427</v>
      </c>
      <c r="C1127" s="223" t="s">
        <v>159</v>
      </c>
      <c r="D1127" s="224" t="s">
        <v>54</v>
      </c>
      <c r="E1127" s="225" t="s">
        <v>1185</v>
      </c>
      <c r="F1127" s="226">
        <v>6</v>
      </c>
      <c r="G1127" s="227">
        <v>39</v>
      </c>
    </row>
    <row r="1128" spans="2:7" hidden="1" outlineLevel="1" x14ac:dyDescent="0.2">
      <c r="B1128" s="19" t="s">
        <v>427</v>
      </c>
      <c r="C1128" s="223" t="s">
        <v>159</v>
      </c>
      <c r="D1128" s="224" t="s">
        <v>54</v>
      </c>
      <c r="E1128" s="225" t="s">
        <v>1185</v>
      </c>
      <c r="F1128" s="226">
        <v>3</v>
      </c>
      <c r="G1128" s="227">
        <v>19.5</v>
      </c>
    </row>
    <row r="1129" spans="2:7" hidden="1" outlineLevel="1" x14ac:dyDescent="0.2">
      <c r="B1129" s="19" t="s">
        <v>427</v>
      </c>
      <c r="C1129" s="223" t="s">
        <v>159</v>
      </c>
      <c r="D1129" s="224" t="s">
        <v>54</v>
      </c>
      <c r="E1129" s="225" t="s">
        <v>1186</v>
      </c>
      <c r="F1129" s="226">
        <v>6</v>
      </c>
      <c r="G1129" s="227">
        <v>39</v>
      </c>
    </row>
    <row r="1130" spans="2:7" hidden="1" outlineLevel="1" x14ac:dyDescent="0.2">
      <c r="B1130" s="19" t="s">
        <v>427</v>
      </c>
      <c r="C1130" s="223" t="s">
        <v>159</v>
      </c>
      <c r="D1130" s="224" t="s">
        <v>54</v>
      </c>
      <c r="E1130" s="225" t="s">
        <v>1186</v>
      </c>
      <c r="F1130" s="226">
        <v>3</v>
      </c>
      <c r="G1130" s="227">
        <v>19.5</v>
      </c>
    </row>
    <row r="1131" spans="2:7" hidden="1" outlineLevel="1" x14ac:dyDescent="0.2">
      <c r="B1131" s="19" t="s">
        <v>427</v>
      </c>
      <c r="C1131" s="223" t="s">
        <v>159</v>
      </c>
      <c r="D1131" s="224" t="s">
        <v>54</v>
      </c>
      <c r="E1131" s="225" t="s">
        <v>1187</v>
      </c>
      <c r="F1131" s="226">
        <v>6</v>
      </c>
      <c r="G1131" s="227">
        <v>39</v>
      </c>
    </row>
    <row r="1132" spans="2:7" hidden="1" outlineLevel="1" x14ac:dyDescent="0.2">
      <c r="B1132" s="19" t="s">
        <v>427</v>
      </c>
      <c r="C1132" s="223" t="s">
        <v>159</v>
      </c>
      <c r="D1132" s="224" t="s">
        <v>54</v>
      </c>
      <c r="E1132" s="225" t="s">
        <v>1187</v>
      </c>
      <c r="F1132" s="226">
        <v>3</v>
      </c>
      <c r="G1132" s="227">
        <v>19.5</v>
      </c>
    </row>
    <row r="1133" spans="2:7" hidden="1" outlineLevel="1" x14ac:dyDescent="0.2">
      <c r="B1133" s="19" t="s">
        <v>427</v>
      </c>
      <c r="C1133" s="223" t="s">
        <v>159</v>
      </c>
      <c r="D1133" s="224" t="s">
        <v>54</v>
      </c>
      <c r="E1133" s="225" t="s">
        <v>1188</v>
      </c>
      <c r="F1133" s="226">
        <v>6</v>
      </c>
      <c r="G1133" s="227">
        <v>39</v>
      </c>
    </row>
    <row r="1134" spans="2:7" hidden="1" outlineLevel="1" x14ac:dyDescent="0.2">
      <c r="B1134" s="19" t="s">
        <v>427</v>
      </c>
      <c r="C1134" s="223" t="s">
        <v>159</v>
      </c>
      <c r="D1134" s="224" t="s">
        <v>54</v>
      </c>
      <c r="E1134" s="225" t="s">
        <v>1188</v>
      </c>
      <c r="F1134" s="226">
        <v>3</v>
      </c>
      <c r="G1134" s="227">
        <v>19.5</v>
      </c>
    </row>
    <row r="1135" spans="2:7" hidden="1" outlineLevel="1" x14ac:dyDescent="0.2">
      <c r="B1135" s="19" t="s">
        <v>427</v>
      </c>
      <c r="C1135" s="223" t="s">
        <v>157</v>
      </c>
      <c r="D1135" s="224" t="s">
        <v>54</v>
      </c>
      <c r="E1135" s="225" t="s">
        <v>1184</v>
      </c>
      <c r="F1135" s="226">
        <v>6</v>
      </c>
      <c r="G1135" s="227">
        <v>39</v>
      </c>
    </row>
    <row r="1136" spans="2:7" hidden="1" outlineLevel="1" x14ac:dyDescent="0.2">
      <c r="B1136" s="19" t="s">
        <v>427</v>
      </c>
      <c r="C1136" s="223" t="s">
        <v>157</v>
      </c>
      <c r="D1136" s="224" t="s">
        <v>54</v>
      </c>
      <c r="E1136" s="225" t="s">
        <v>1184</v>
      </c>
      <c r="F1136" s="226">
        <v>3</v>
      </c>
      <c r="G1136" s="227">
        <v>19.5</v>
      </c>
    </row>
    <row r="1137" spans="2:7" hidden="1" outlineLevel="1" x14ac:dyDescent="0.2">
      <c r="B1137" s="19" t="s">
        <v>427</v>
      </c>
      <c r="C1137" s="223" t="s">
        <v>157</v>
      </c>
      <c r="D1137" s="224" t="s">
        <v>54</v>
      </c>
      <c r="E1137" s="225" t="s">
        <v>1185</v>
      </c>
      <c r="F1137" s="226">
        <v>6</v>
      </c>
      <c r="G1137" s="227">
        <v>39</v>
      </c>
    </row>
    <row r="1138" spans="2:7" hidden="1" outlineLevel="1" x14ac:dyDescent="0.2">
      <c r="B1138" s="19" t="s">
        <v>427</v>
      </c>
      <c r="C1138" s="223" t="s">
        <v>157</v>
      </c>
      <c r="D1138" s="224" t="s">
        <v>54</v>
      </c>
      <c r="E1138" s="225" t="s">
        <v>1185</v>
      </c>
      <c r="F1138" s="226">
        <v>3</v>
      </c>
      <c r="G1138" s="227">
        <v>19.5</v>
      </c>
    </row>
    <row r="1139" spans="2:7" hidden="1" outlineLevel="1" x14ac:dyDescent="0.2">
      <c r="B1139" s="19" t="s">
        <v>427</v>
      </c>
      <c r="C1139" s="223" t="s">
        <v>157</v>
      </c>
      <c r="D1139" s="224" t="s">
        <v>54</v>
      </c>
      <c r="E1139" s="225" t="s">
        <v>1186</v>
      </c>
      <c r="F1139" s="226">
        <v>6</v>
      </c>
      <c r="G1139" s="227">
        <v>39</v>
      </c>
    </row>
    <row r="1140" spans="2:7" hidden="1" outlineLevel="1" x14ac:dyDescent="0.2">
      <c r="B1140" s="19" t="s">
        <v>427</v>
      </c>
      <c r="C1140" s="223" t="s">
        <v>157</v>
      </c>
      <c r="D1140" s="224" t="s">
        <v>54</v>
      </c>
      <c r="E1140" s="225" t="s">
        <v>1186</v>
      </c>
      <c r="F1140" s="226">
        <v>3</v>
      </c>
      <c r="G1140" s="227">
        <v>19.5</v>
      </c>
    </row>
    <row r="1141" spans="2:7" hidden="1" outlineLevel="1" x14ac:dyDescent="0.2">
      <c r="B1141" s="19" t="s">
        <v>427</v>
      </c>
      <c r="C1141" s="223" t="s">
        <v>157</v>
      </c>
      <c r="D1141" s="224" t="s">
        <v>54</v>
      </c>
      <c r="E1141" s="225" t="s">
        <v>1187</v>
      </c>
      <c r="F1141" s="226">
        <v>6</v>
      </c>
      <c r="G1141" s="227">
        <v>39</v>
      </c>
    </row>
    <row r="1142" spans="2:7" hidden="1" outlineLevel="1" x14ac:dyDescent="0.2">
      <c r="B1142" s="19" t="s">
        <v>427</v>
      </c>
      <c r="C1142" s="223" t="s">
        <v>157</v>
      </c>
      <c r="D1142" s="224" t="s">
        <v>54</v>
      </c>
      <c r="E1142" s="225" t="s">
        <v>1187</v>
      </c>
      <c r="F1142" s="226">
        <v>3</v>
      </c>
      <c r="G1142" s="227">
        <v>19.5</v>
      </c>
    </row>
    <row r="1143" spans="2:7" hidden="1" outlineLevel="1" x14ac:dyDescent="0.2">
      <c r="B1143" s="19" t="s">
        <v>427</v>
      </c>
      <c r="C1143" s="223" t="s">
        <v>157</v>
      </c>
      <c r="D1143" s="224" t="s">
        <v>54</v>
      </c>
      <c r="E1143" s="225" t="s">
        <v>1188</v>
      </c>
      <c r="F1143" s="226">
        <v>6</v>
      </c>
      <c r="G1143" s="227">
        <v>39</v>
      </c>
    </row>
    <row r="1144" spans="2:7" hidden="1" outlineLevel="1" x14ac:dyDescent="0.2">
      <c r="B1144" s="19" t="s">
        <v>427</v>
      </c>
      <c r="C1144" s="223" t="s">
        <v>157</v>
      </c>
      <c r="D1144" s="224" t="s">
        <v>54</v>
      </c>
      <c r="E1144" s="225" t="s">
        <v>1188</v>
      </c>
      <c r="F1144" s="226">
        <v>3</v>
      </c>
      <c r="G1144" s="227">
        <v>19.5</v>
      </c>
    </row>
    <row r="1145" spans="2:7" hidden="1" outlineLevel="1" x14ac:dyDescent="0.2">
      <c r="B1145" s="19" t="s">
        <v>427</v>
      </c>
      <c r="C1145" s="223" t="s">
        <v>157</v>
      </c>
      <c r="D1145" s="224" t="s">
        <v>54</v>
      </c>
      <c r="E1145" s="225" t="s">
        <v>1202</v>
      </c>
      <c r="F1145" s="226">
        <v>6</v>
      </c>
      <c r="G1145" s="227">
        <v>39</v>
      </c>
    </row>
    <row r="1146" spans="2:7" hidden="1" outlineLevel="1" x14ac:dyDescent="0.2">
      <c r="B1146" s="19" t="s">
        <v>427</v>
      </c>
      <c r="C1146" s="223" t="s">
        <v>157</v>
      </c>
      <c r="D1146" s="224" t="s">
        <v>54</v>
      </c>
      <c r="E1146" s="225" t="s">
        <v>1190</v>
      </c>
      <c r="F1146" s="226">
        <v>6</v>
      </c>
      <c r="G1146" s="227">
        <v>39</v>
      </c>
    </row>
    <row r="1147" spans="2:7" hidden="1" outlineLevel="1" x14ac:dyDescent="0.2">
      <c r="B1147" s="19" t="s">
        <v>427</v>
      </c>
      <c r="C1147" s="223" t="s">
        <v>157</v>
      </c>
      <c r="D1147" s="224" t="s">
        <v>54</v>
      </c>
      <c r="E1147" s="225" t="s">
        <v>1190</v>
      </c>
      <c r="F1147" s="226">
        <v>3</v>
      </c>
      <c r="G1147" s="227">
        <v>19.5</v>
      </c>
    </row>
    <row r="1148" spans="2:7" hidden="1" outlineLevel="1" x14ac:dyDescent="0.2">
      <c r="B1148" s="19" t="s">
        <v>427</v>
      </c>
      <c r="C1148" s="223" t="s">
        <v>157</v>
      </c>
      <c r="D1148" s="224" t="s">
        <v>54</v>
      </c>
      <c r="E1148" s="225" t="s">
        <v>1191</v>
      </c>
      <c r="F1148" s="226">
        <v>6</v>
      </c>
      <c r="G1148" s="227">
        <v>39</v>
      </c>
    </row>
    <row r="1149" spans="2:7" hidden="1" outlineLevel="1" x14ac:dyDescent="0.2">
      <c r="B1149" s="19" t="s">
        <v>427</v>
      </c>
      <c r="C1149" s="223" t="s">
        <v>157</v>
      </c>
      <c r="D1149" s="224" t="s">
        <v>54</v>
      </c>
      <c r="E1149" s="225" t="s">
        <v>1191</v>
      </c>
      <c r="F1149" s="226">
        <v>3</v>
      </c>
      <c r="G1149" s="227">
        <v>19.5</v>
      </c>
    </row>
    <row r="1150" spans="2:7" hidden="1" outlineLevel="1" x14ac:dyDescent="0.2">
      <c r="B1150" s="19" t="s">
        <v>427</v>
      </c>
      <c r="C1150" s="223" t="s">
        <v>157</v>
      </c>
      <c r="D1150" s="224" t="s">
        <v>54</v>
      </c>
      <c r="E1150" s="225" t="s">
        <v>1192</v>
      </c>
      <c r="F1150" s="226">
        <v>6</v>
      </c>
      <c r="G1150" s="227">
        <v>39</v>
      </c>
    </row>
    <row r="1151" spans="2:7" hidden="1" outlineLevel="1" x14ac:dyDescent="0.2">
      <c r="B1151" s="19" t="s">
        <v>427</v>
      </c>
      <c r="C1151" s="223" t="s">
        <v>157</v>
      </c>
      <c r="D1151" s="224" t="s">
        <v>54</v>
      </c>
      <c r="E1151" s="225" t="s">
        <v>1192</v>
      </c>
      <c r="F1151" s="226">
        <v>3</v>
      </c>
      <c r="G1151" s="227">
        <v>19.5</v>
      </c>
    </row>
    <row r="1152" spans="2:7" hidden="1" outlineLevel="1" x14ac:dyDescent="0.2">
      <c r="B1152" s="19" t="s">
        <v>427</v>
      </c>
      <c r="C1152" s="223" t="s">
        <v>157</v>
      </c>
      <c r="D1152" s="224" t="s">
        <v>54</v>
      </c>
      <c r="E1152" s="225" t="s">
        <v>1189</v>
      </c>
      <c r="F1152" s="226">
        <v>6</v>
      </c>
      <c r="G1152" s="227">
        <v>39</v>
      </c>
    </row>
    <row r="1153" spans="2:7" hidden="1" outlineLevel="1" x14ac:dyDescent="0.2">
      <c r="B1153" s="19" t="s">
        <v>427</v>
      </c>
      <c r="C1153" s="223" t="s">
        <v>157</v>
      </c>
      <c r="D1153" s="224" t="s">
        <v>54</v>
      </c>
      <c r="E1153" s="225" t="s">
        <v>1189</v>
      </c>
      <c r="F1153" s="226">
        <v>3</v>
      </c>
      <c r="G1153" s="227">
        <v>19.5</v>
      </c>
    </row>
    <row r="1154" spans="2:7" hidden="1" outlineLevel="1" x14ac:dyDescent="0.2">
      <c r="B1154" s="19" t="s">
        <v>427</v>
      </c>
      <c r="C1154" s="223" t="s">
        <v>157</v>
      </c>
      <c r="D1154" s="224" t="s">
        <v>54</v>
      </c>
      <c r="E1154" s="225" t="s">
        <v>1193</v>
      </c>
      <c r="F1154" s="226">
        <v>6</v>
      </c>
      <c r="G1154" s="227">
        <v>39</v>
      </c>
    </row>
    <row r="1155" spans="2:7" hidden="1" outlineLevel="1" x14ac:dyDescent="0.2">
      <c r="B1155" s="19" t="s">
        <v>427</v>
      </c>
      <c r="C1155" s="223" t="s">
        <v>157</v>
      </c>
      <c r="D1155" s="224" t="s">
        <v>54</v>
      </c>
      <c r="E1155" s="225" t="s">
        <v>1193</v>
      </c>
      <c r="F1155" s="226">
        <v>3</v>
      </c>
      <c r="G1155" s="227">
        <v>19.5</v>
      </c>
    </row>
    <row r="1156" spans="2:7" hidden="1" outlineLevel="1" x14ac:dyDescent="0.2">
      <c r="B1156" s="19" t="s">
        <v>427</v>
      </c>
      <c r="C1156" s="223" t="s">
        <v>157</v>
      </c>
      <c r="D1156" s="224" t="s">
        <v>54</v>
      </c>
      <c r="E1156" s="225" t="s">
        <v>1203</v>
      </c>
      <c r="F1156" s="226">
        <v>6</v>
      </c>
      <c r="G1156" s="227">
        <v>39</v>
      </c>
    </row>
    <row r="1157" spans="2:7" hidden="1" outlineLevel="1" x14ac:dyDescent="0.2">
      <c r="B1157" s="19" t="s">
        <v>427</v>
      </c>
      <c r="C1157" s="223" t="s">
        <v>159</v>
      </c>
      <c r="D1157" s="224" t="s">
        <v>54</v>
      </c>
      <c r="E1157" s="225" t="s">
        <v>1190</v>
      </c>
      <c r="F1157" s="226">
        <v>6</v>
      </c>
      <c r="G1157" s="227">
        <v>39</v>
      </c>
    </row>
    <row r="1158" spans="2:7" hidden="1" outlineLevel="1" x14ac:dyDescent="0.2">
      <c r="B1158" s="19" t="s">
        <v>427</v>
      </c>
      <c r="C1158" s="223" t="s">
        <v>159</v>
      </c>
      <c r="D1158" s="224" t="s">
        <v>54</v>
      </c>
      <c r="E1158" s="225" t="s">
        <v>1190</v>
      </c>
      <c r="F1158" s="226">
        <v>3</v>
      </c>
      <c r="G1158" s="227">
        <v>19.5</v>
      </c>
    </row>
    <row r="1159" spans="2:7" hidden="1" outlineLevel="1" x14ac:dyDescent="0.2">
      <c r="B1159" s="19" t="s">
        <v>427</v>
      </c>
      <c r="C1159" s="223" t="s">
        <v>159</v>
      </c>
      <c r="D1159" s="224" t="s">
        <v>54</v>
      </c>
      <c r="E1159" s="225" t="s">
        <v>1191</v>
      </c>
      <c r="F1159" s="226">
        <v>6</v>
      </c>
      <c r="G1159" s="227">
        <v>39</v>
      </c>
    </row>
    <row r="1160" spans="2:7" hidden="1" outlineLevel="1" x14ac:dyDescent="0.2">
      <c r="B1160" s="19" t="s">
        <v>427</v>
      </c>
      <c r="C1160" s="223" t="s">
        <v>159</v>
      </c>
      <c r="D1160" s="224" t="s">
        <v>54</v>
      </c>
      <c r="E1160" s="225" t="s">
        <v>1191</v>
      </c>
      <c r="F1160" s="226">
        <v>3</v>
      </c>
      <c r="G1160" s="227">
        <v>19.5</v>
      </c>
    </row>
    <row r="1161" spans="2:7" hidden="1" outlineLevel="1" x14ac:dyDescent="0.2">
      <c r="B1161" s="19" t="s">
        <v>427</v>
      </c>
      <c r="C1161" s="223" t="s">
        <v>159</v>
      </c>
      <c r="D1161" s="224" t="s">
        <v>54</v>
      </c>
      <c r="E1161" s="225" t="s">
        <v>1192</v>
      </c>
      <c r="F1161" s="226">
        <v>6</v>
      </c>
      <c r="G1161" s="227">
        <v>39</v>
      </c>
    </row>
    <row r="1162" spans="2:7" hidden="1" outlineLevel="1" x14ac:dyDescent="0.2">
      <c r="B1162" s="19" t="s">
        <v>427</v>
      </c>
      <c r="C1162" s="223" t="s">
        <v>159</v>
      </c>
      <c r="D1162" s="224" t="s">
        <v>54</v>
      </c>
      <c r="E1162" s="225" t="s">
        <v>1192</v>
      </c>
      <c r="F1162" s="226">
        <v>3</v>
      </c>
      <c r="G1162" s="227">
        <v>19.5</v>
      </c>
    </row>
    <row r="1163" spans="2:7" hidden="1" outlineLevel="1" x14ac:dyDescent="0.2">
      <c r="B1163" s="19" t="s">
        <v>427</v>
      </c>
      <c r="C1163" s="223" t="s">
        <v>159</v>
      </c>
      <c r="D1163" s="224" t="s">
        <v>54</v>
      </c>
      <c r="E1163" s="225" t="s">
        <v>1189</v>
      </c>
      <c r="F1163" s="226">
        <v>6</v>
      </c>
      <c r="G1163" s="227">
        <v>39</v>
      </c>
    </row>
    <row r="1164" spans="2:7" hidden="1" outlineLevel="1" x14ac:dyDescent="0.2">
      <c r="B1164" s="19" t="s">
        <v>427</v>
      </c>
      <c r="C1164" s="223" t="s">
        <v>159</v>
      </c>
      <c r="D1164" s="224" t="s">
        <v>54</v>
      </c>
      <c r="E1164" s="225" t="s">
        <v>1189</v>
      </c>
      <c r="F1164" s="226">
        <v>3</v>
      </c>
      <c r="G1164" s="227">
        <v>19.5</v>
      </c>
    </row>
    <row r="1165" spans="2:7" hidden="1" outlineLevel="1" x14ac:dyDescent="0.2">
      <c r="B1165" s="19" t="s">
        <v>427</v>
      </c>
      <c r="C1165" s="223" t="s">
        <v>159</v>
      </c>
      <c r="D1165" s="224" t="s">
        <v>54</v>
      </c>
      <c r="E1165" s="225" t="s">
        <v>1193</v>
      </c>
      <c r="F1165" s="226">
        <v>6</v>
      </c>
      <c r="G1165" s="227">
        <v>39</v>
      </c>
    </row>
    <row r="1166" spans="2:7" hidden="1" outlineLevel="1" x14ac:dyDescent="0.2">
      <c r="B1166" s="19" t="s">
        <v>427</v>
      </c>
      <c r="C1166" s="223" t="s">
        <v>159</v>
      </c>
      <c r="D1166" s="224" t="s">
        <v>54</v>
      </c>
      <c r="E1166" s="225" t="s">
        <v>1193</v>
      </c>
      <c r="F1166" s="226">
        <v>3</v>
      </c>
      <c r="G1166" s="227">
        <v>19.5</v>
      </c>
    </row>
    <row r="1167" spans="2:7" hidden="1" outlineLevel="1" x14ac:dyDescent="0.2">
      <c r="B1167" s="19" t="s">
        <v>427</v>
      </c>
      <c r="C1167" s="223" t="s">
        <v>159</v>
      </c>
      <c r="D1167" s="224" t="s">
        <v>54</v>
      </c>
      <c r="E1167" s="225" t="s">
        <v>1203</v>
      </c>
      <c r="F1167" s="226">
        <v>6</v>
      </c>
      <c r="G1167" s="227">
        <v>39</v>
      </c>
    </row>
    <row r="1168" spans="2:7" hidden="1" outlineLevel="1" x14ac:dyDescent="0.2">
      <c r="B1168" s="19" t="s">
        <v>427</v>
      </c>
      <c r="C1168" s="223" t="s">
        <v>157</v>
      </c>
      <c r="D1168" s="224" t="s">
        <v>54</v>
      </c>
      <c r="E1168" s="225" t="s">
        <v>1204</v>
      </c>
      <c r="F1168" s="226">
        <v>6</v>
      </c>
      <c r="G1168" s="227">
        <v>39</v>
      </c>
    </row>
    <row r="1169" spans="2:7" hidden="1" outlineLevel="1" x14ac:dyDescent="0.2">
      <c r="B1169" s="19" t="s">
        <v>427</v>
      </c>
      <c r="C1169" s="223" t="s">
        <v>157</v>
      </c>
      <c r="D1169" s="224" t="s">
        <v>54</v>
      </c>
      <c r="E1169" s="225" t="s">
        <v>1204</v>
      </c>
      <c r="F1169" s="226">
        <v>3</v>
      </c>
      <c r="G1169" s="227">
        <v>19.5</v>
      </c>
    </row>
    <row r="1170" spans="2:7" hidden="1" outlineLevel="1" x14ac:dyDescent="0.2">
      <c r="B1170" s="19" t="s">
        <v>427</v>
      </c>
      <c r="C1170" s="223" t="s">
        <v>157</v>
      </c>
      <c r="D1170" s="224" t="s">
        <v>54</v>
      </c>
      <c r="E1170" s="225" t="s">
        <v>1205</v>
      </c>
      <c r="F1170" s="226">
        <v>6</v>
      </c>
      <c r="G1170" s="227">
        <v>39</v>
      </c>
    </row>
    <row r="1171" spans="2:7" hidden="1" outlineLevel="1" x14ac:dyDescent="0.2">
      <c r="B1171" s="19" t="s">
        <v>427</v>
      </c>
      <c r="C1171" s="223" t="s">
        <v>157</v>
      </c>
      <c r="D1171" s="224" t="s">
        <v>54</v>
      </c>
      <c r="E1171" s="225" t="s">
        <v>1205</v>
      </c>
      <c r="F1171" s="226">
        <v>3</v>
      </c>
      <c r="G1171" s="227">
        <v>19.5</v>
      </c>
    </row>
    <row r="1172" spans="2:7" hidden="1" outlineLevel="1" x14ac:dyDescent="0.2">
      <c r="B1172" s="19" t="s">
        <v>427</v>
      </c>
      <c r="C1172" s="223" t="s">
        <v>157</v>
      </c>
      <c r="D1172" s="224" t="s">
        <v>54</v>
      </c>
      <c r="E1172" s="225" t="s">
        <v>1206</v>
      </c>
      <c r="F1172" s="226">
        <v>6</v>
      </c>
      <c r="G1172" s="227">
        <v>39</v>
      </c>
    </row>
    <row r="1173" spans="2:7" hidden="1" outlineLevel="1" x14ac:dyDescent="0.2">
      <c r="B1173" s="19" t="s">
        <v>427</v>
      </c>
      <c r="C1173" s="223" t="s">
        <v>157</v>
      </c>
      <c r="D1173" s="224" t="s">
        <v>54</v>
      </c>
      <c r="E1173" s="225" t="s">
        <v>1206</v>
      </c>
      <c r="F1173" s="226">
        <v>3</v>
      </c>
      <c r="G1173" s="227">
        <v>19.5</v>
      </c>
    </row>
    <row r="1174" spans="2:7" hidden="1" outlineLevel="1" x14ac:dyDescent="0.2">
      <c r="B1174" s="19" t="s">
        <v>427</v>
      </c>
      <c r="C1174" s="223" t="s">
        <v>159</v>
      </c>
      <c r="D1174" s="224" t="s">
        <v>54</v>
      </c>
      <c r="E1174" s="225" t="s">
        <v>1204</v>
      </c>
      <c r="F1174" s="226">
        <v>6</v>
      </c>
      <c r="G1174" s="227">
        <v>39</v>
      </c>
    </row>
    <row r="1175" spans="2:7" hidden="1" outlineLevel="1" x14ac:dyDescent="0.2">
      <c r="B1175" s="19" t="s">
        <v>427</v>
      </c>
      <c r="C1175" s="223" t="s">
        <v>159</v>
      </c>
      <c r="D1175" s="224" t="s">
        <v>54</v>
      </c>
      <c r="E1175" s="225" t="s">
        <v>1204</v>
      </c>
      <c r="F1175" s="226">
        <v>3</v>
      </c>
      <c r="G1175" s="227">
        <v>19.5</v>
      </c>
    </row>
    <row r="1176" spans="2:7" hidden="1" outlineLevel="1" x14ac:dyDescent="0.2">
      <c r="B1176" s="19" t="s">
        <v>427</v>
      </c>
      <c r="C1176" s="223" t="s">
        <v>159</v>
      </c>
      <c r="D1176" s="224" t="s">
        <v>54</v>
      </c>
      <c r="E1176" s="225" t="s">
        <v>1205</v>
      </c>
      <c r="F1176" s="226">
        <v>6</v>
      </c>
      <c r="G1176" s="227">
        <v>39</v>
      </c>
    </row>
    <row r="1177" spans="2:7" hidden="1" outlineLevel="1" x14ac:dyDescent="0.2">
      <c r="B1177" s="19" t="s">
        <v>427</v>
      </c>
      <c r="C1177" s="223" t="s">
        <v>159</v>
      </c>
      <c r="D1177" s="224" t="s">
        <v>54</v>
      </c>
      <c r="E1177" s="225" t="s">
        <v>1205</v>
      </c>
      <c r="F1177" s="226">
        <v>3</v>
      </c>
      <c r="G1177" s="227">
        <v>19.5</v>
      </c>
    </row>
    <row r="1178" spans="2:7" hidden="1" outlineLevel="1" x14ac:dyDescent="0.2">
      <c r="B1178" s="19" t="s">
        <v>427</v>
      </c>
      <c r="C1178" s="223" t="s">
        <v>159</v>
      </c>
      <c r="D1178" s="224" t="s">
        <v>54</v>
      </c>
      <c r="E1178" s="225" t="s">
        <v>1206</v>
      </c>
      <c r="F1178" s="226">
        <v>6</v>
      </c>
      <c r="G1178" s="227">
        <v>39</v>
      </c>
    </row>
    <row r="1179" spans="2:7" hidden="1" outlineLevel="1" x14ac:dyDescent="0.2">
      <c r="B1179" s="19" t="s">
        <v>427</v>
      </c>
      <c r="C1179" s="223" t="s">
        <v>159</v>
      </c>
      <c r="D1179" s="224" t="s">
        <v>54</v>
      </c>
      <c r="E1179" s="225" t="s">
        <v>1206</v>
      </c>
      <c r="F1179" s="226">
        <v>3</v>
      </c>
      <c r="G1179" s="227">
        <v>19.5</v>
      </c>
    </row>
    <row r="1180" spans="2:7" hidden="1" outlineLevel="1" x14ac:dyDescent="0.2">
      <c r="B1180" s="19"/>
      <c r="E1180" s="14"/>
      <c r="F1180" s="81"/>
      <c r="G1180" s="80"/>
    </row>
    <row r="1181" spans="2:7" hidden="1" outlineLevel="1" x14ac:dyDescent="0.2">
      <c r="E1181" s="14"/>
      <c r="F1181" s="9"/>
      <c r="G1181" s="3"/>
    </row>
    <row r="1182" spans="2:7" hidden="1" outlineLevel="1" x14ac:dyDescent="0.2">
      <c r="E1182" s="14"/>
      <c r="F1182" s="9"/>
      <c r="G1182" s="3"/>
    </row>
    <row r="1183" spans="2:7" hidden="1" outlineLevel="1" x14ac:dyDescent="0.2">
      <c r="F1183" s="9"/>
      <c r="G1183" s="3"/>
    </row>
    <row r="1184" spans="2:7" ht="12.75" collapsed="1" thickBot="1" x14ac:dyDescent="0.25">
      <c r="C1184" s="16"/>
      <c r="D1184" s="16"/>
      <c r="E1184" s="16"/>
      <c r="F1184" s="73">
        <f>SUM(F66:F1183)</f>
        <v>5113</v>
      </c>
      <c r="G1184" s="17">
        <f>SUM(G66:G1183)</f>
        <v>33775.899999999965</v>
      </c>
    </row>
    <row r="1185" spans="3:7" ht="12.75" thickTop="1" x14ac:dyDescent="0.2"/>
    <row r="1187" spans="3:7" x14ac:dyDescent="0.2">
      <c r="C1187" s="8" t="s">
        <v>722</v>
      </c>
    </row>
    <row r="1189" spans="3:7" x14ac:dyDescent="0.2">
      <c r="C1189" s="19" t="s">
        <v>81</v>
      </c>
      <c r="D1189" s="20">
        <f>+G52-G60-G1184</f>
        <v>48040.100000000035</v>
      </c>
    </row>
    <row r="1190" spans="3:7" ht="12.75" thickBot="1" x14ac:dyDescent="0.25">
      <c r="D1190" s="9"/>
      <c r="G1190" s="3"/>
    </row>
    <row r="1191" spans="3:7" ht="12.75" thickBot="1" x14ac:dyDescent="0.25">
      <c r="C1191" s="19" t="s">
        <v>713</v>
      </c>
      <c r="D1191" s="21">
        <f>+D1189/G52</f>
        <v>0.58717243570939714</v>
      </c>
      <c r="G1191" s="3"/>
    </row>
    <row r="1192" spans="3:7" x14ac:dyDescent="0.2">
      <c r="G1192" s="3"/>
    </row>
    <row r="1193" spans="3:7" x14ac:dyDescent="0.2">
      <c r="C1193" s="19" t="s">
        <v>84</v>
      </c>
      <c r="D1193" s="20">
        <f>+RESUMEN!O12</f>
        <v>31093.277616393614</v>
      </c>
      <c r="G1193" s="3"/>
    </row>
    <row r="1194" spans="3:7" ht="12.75" thickBot="1" x14ac:dyDescent="0.25">
      <c r="D1194" s="9"/>
    </row>
    <row r="1195" spans="3:7" ht="12.75" thickBot="1" x14ac:dyDescent="0.25">
      <c r="C1195" s="19" t="s">
        <v>716</v>
      </c>
      <c r="D1195" s="83">
        <f>+RESUMEN!P12</f>
        <v>0.38003908302035805</v>
      </c>
    </row>
    <row r="1196" spans="3:7" ht="12.75" thickBot="1" x14ac:dyDescent="0.25"/>
    <row r="1197" spans="3:7" ht="12.75" thickBot="1" x14ac:dyDescent="0.25">
      <c r="C1197" s="19" t="s">
        <v>719</v>
      </c>
      <c r="D1197" s="86" t="str">
        <f>+IF($D$647&gt;$D$24,"OK","REVISAR")</f>
        <v>OK</v>
      </c>
    </row>
    <row r="1201" spans="3:7" x14ac:dyDescent="0.2">
      <c r="C1201" s="8" t="s">
        <v>85</v>
      </c>
    </row>
    <row r="1203" spans="3:7" x14ac:dyDescent="0.2">
      <c r="C1203" s="10"/>
      <c r="D1203" s="10"/>
      <c r="E1203" s="10"/>
      <c r="F1203" s="10"/>
      <c r="G1203" s="11"/>
    </row>
    <row r="1204" spans="3:7" x14ac:dyDescent="0.2">
      <c r="C1204" s="10"/>
      <c r="D1204" s="10"/>
      <c r="E1204" s="10"/>
      <c r="F1204" s="10"/>
      <c r="G1204" s="11"/>
    </row>
    <row r="1205" spans="3:7" x14ac:dyDescent="0.2">
      <c r="C1205" s="10"/>
      <c r="D1205" s="10"/>
      <c r="E1205" s="10"/>
      <c r="F1205" s="10"/>
      <c r="G1205" s="11"/>
    </row>
    <row r="1208" spans="3:7" x14ac:dyDescent="0.2">
      <c r="C1208" s="12"/>
      <c r="D1208" s="23" t="s">
        <v>427</v>
      </c>
      <c r="E1208" s="23" t="s">
        <v>428</v>
      </c>
      <c r="F1208" s="23" t="s">
        <v>429</v>
      </c>
    </row>
    <row r="1209" spans="3:7" x14ac:dyDescent="0.2">
      <c r="C1209" s="3" t="s">
        <v>8</v>
      </c>
      <c r="D1209" s="22">
        <f>+SUMIF(B36:B51,$D$1208,G36:G51)</f>
        <v>81816</v>
      </c>
      <c r="E1209" s="22">
        <f>+SUMIF(B36:B51,$E$1208,G36:G51)</f>
        <v>0</v>
      </c>
      <c r="F1209" s="22">
        <f>+SUMIF(B36:B51,$F$1208,G36:G51)</f>
        <v>0</v>
      </c>
    </row>
    <row r="1210" spans="3:7" x14ac:dyDescent="0.2">
      <c r="C1210" s="3" t="s">
        <v>1019</v>
      </c>
      <c r="D1210" s="22">
        <f>-SUMIF(B58:B59,$D$1208,G58:G59)</f>
        <v>0</v>
      </c>
      <c r="E1210" s="22">
        <f>-SUMIF(B58:B59,$E$1208,G58:G59)</f>
        <v>0</v>
      </c>
      <c r="F1210" s="22">
        <f>-SUMIF(B58:B59,$F$1208,G58:G59)</f>
        <v>0</v>
      </c>
    </row>
    <row r="1211" spans="3:7" x14ac:dyDescent="0.2">
      <c r="C1211" s="3" t="s">
        <v>24</v>
      </c>
      <c r="D1211" s="22">
        <f>-SUMIF(B66:B1183,$D$1208,G66:G1183)</f>
        <v>-33775.899999999965</v>
      </c>
      <c r="E1211" s="22">
        <f>-SUMIF(B66:B1183,$E$1208,G66:G1183)</f>
        <v>0</v>
      </c>
      <c r="F1211" s="22">
        <f>-SUMIF(B66:B1183,$F$1208,G66:G1183)</f>
        <v>0</v>
      </c>
    </row>
    <row r="1212" spans="3:7" ht="12.75" thickBot="1" x14ac:dyDescent="0.25">
      <c r="C1212" s="16" t="s">
        <v>1036</v>
      </c>
      <c r="D1212" s="182">
        <f>SUM(D1209:D1211)</f>
        <v>48040.100000000035</v>
      </c>
      <c r="E1212" s="182">
        <f t="shared" ref="E1212:F1212" si="0">SUM(E1209:E1211)</f>
        <v>0</v>
      </c>
      <c r="F1212" s="182">
        <f t="shared" si="0"/>
        <v>0</v>
      </c>
    </row>
    <row r="1213" spans="3:7" ht="12.75" thickTop="1" x14ac:dyDescent="0.2"/>
  </sheetData>
  <autoFilter ref="B65:G1179" xr:uid="{00000000-0009-0000-0000-00000D000000}">
    <filterColumn colId="3">
      <filters>
        <filter val="01/07/2021"/>
        <filter val="02/07/2021"/>
        <filter val="05/07/2021"/>
        <filter val="06/07/2021"/>
        <filter val="07/07/2021"/>
        <filter val="08/07/2021"/>
        <filter val="09/07/2021"/>
        <filter val="10/07/2021"/>
        <filter val="12/07/2021"/>
        <filter val="13/07/2021"/>
        <filter val="14/07/2021"/>
        <filter val="15/07/2021"/>
        <filter val="16/07/2021"/>
        <filter val="17/07/2021"/>
        <filter val="19/07/2021"/>
        <filter val="20/07/2021"/>
        <filter val="21/07/2021"/>
        <filter val="22/07/2021"/>
        <filter val="23/07/2021"/>
        <filter val="24/07/2021"/>
        <filter val="26/07/2021"/>
        <filter val="27/07/2021"/>
        <filter val="28/07/2021"/>
      </filters>
    </filterColumn>
    <sortState xmlns:xlrd2="http://schemas.microsoft.com/office/spreadsheetml/2017/richdata2" ref="B66:G1095">
      <sortCondition ref="C65:C1095"/>
    </sortState>
  </autoFilter>
  <conditionalFormatting sqref="D1197">
    <cfRule type="containsText" dxfId="202" priority="1" operator="containsText" text="OK">
      <formula>NOT(ISERROR(SEARCH("OK",D1197)))</formula>
    </cfRule>
    <cfRule type="cellIs" dxfId="201" priority="2" operator="greaterThan">
      <formula>$D$113</formula>
    </cfRule>
  </conditionalFormatting>
  <pageMargins left="0.17" right="0.17" top="0.41" bottom="0.28999999999999998" header="0.3" footer="0.3"/>
  <pageSetup paperSize="9" scale="70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>
    <tabColor theme="4" tint="0.59999389629810485"/>
    <pageSetUpPr fitToPage="1"/>
  </sheetPr>
  <dimension ref="B1:K543"/>
  <sheetViews>
    <sheetView topLeftCell="A483" zoomScale="98" zoomScaleNormal="98" zoomScaleSheetLayoutView="70" workbookViewId="0">
      <selection activeCell="G506" sqref="G506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3.7109375" style="3" customWidth="1"/>
    <col min="5" max="5" width="19.28515625" style="39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332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332"/>
      <c r="F2" s="1"/>
      <c r="G2" s="2"/>
      <c r="H2" s="2"/>
    </row>
    <row r="3" spans="2:8" x14ac:dyDescent="0.2">
      <c r="B3" s="4"/>
      <c r="C3" s="1"/>
      <c r="D3" s="1"/>
      <c r="E3" s="332"/>
      <c r="F3" s="1"/>
      <c r="G3" s="2"/>
      <c r="H3" s="2"/>
    </row>
    <row r="4" spans="2:8" x14ac:dyDescent="0.2">
      <c r="B4" s="4" t="s">
        <v>1</v>
      </c>
      <c r="C4" s="1" t="s">
        <v>113</v>
      </c>
      <c r="D4" s="1"/>
      <c r="E4" s="332"/>
      <c r="F4" s="1"/>
      <c r="G4" s="2"/>
      <c r="H4" s="2"/>
    </row>
    <row r="5" spans="2:8" x14ac:dyDescent="0.2">
      <c r="B5" s="4"/>
      <c r="C5" s="1"/>
      <c r="D5" s="1"/>
      <c r="E5" s="332"/>
      <c r="F5" s="1"/>
      <c r="G5" s="2"/>
      <c r="H5" s="2"/>
    </row>
    <row r="6" spans="2:8" x14ac:dyDescent="0.2">
      <c r="B6" s="4" t="s">
        <v>3</v>
      </c>
      <c r="C6" s="1" t="s">
        <v>657</v>
      </c>
      <c r="D6" s="1"/>
      <c r="E6" s="332"/>
      <c r="F6" s="1"/>
      <c r="G6" s="2"/>
      <c r="H6" s="2"/>
    </row>
    <row r="7" spans="2:8" x14ac:dyDescent="0.2">
      <c r="B7" s="4"/>
      <c r="C7" s="1"/>
      <c r="D7" s="1"/>
      <c r="E7" s="332"/>
      <c r="F7" s="1"/>
      <c r="G7" s="2"/>
      <c r="H7" s="2"/>
    </row>
    <row r="8" spans="2:8" x14ac:dyDescent="0.2">
      <c r="B8" s="4" t="s">
        <v>4</v>
      </c>
      <c r="C8" s="1"/>
      <c r="D8" s="1"/>
      <c r="E8" s="332"/>
      <c r="F8" s="1"/>
      <c r="G8" s="2"/>
      <c r="H8" s="2"/>
    </row>
    <row r="9" spans="2:8" x14ac:dyDescent="0.2">
      <c r="B9" s="4"/>
      <c r="C9" s="1"/>
      <c r="D9" s="1"/>
      <c r="E9" s="332"/>
      <c r="F9" s="1"/>
      <c r="G9" s="2"/>
      <c r="H9" s="2"/>
    </row>
    <row r="10" spans="2:8" x14ac:dyDescent="0.2">
      <c r="B10" s="4" t="s">
        <v>5</v>
      </c>
      <c r="C10" s="1"/>
      <c r="D10" s="1"/>
      <c r="E10" s="332"/>
      <c r="F10" s="1"/>
      <c r="G10" s="2"/>
      <c r="H10" s="2"/>
    </row>
    <row r="11" spans="2:8" x14ac:dyDescent="0.2">
      <c r="B11" s="6"/>
      <c r="C11" s="6"/>
      <c r="D11" s="6"/>
      <c r="E11" s="333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334" t="s">
        <v>683</v>
      </c>
    </row>
    <row r="18" spans="3:7" x14ac:dyDescent="0.2">
      <c r="C18" s="14"/>
      <c r="D18" s="14"/>
      <c r="E18" s="335">
        <f>+D18-C18</f>
        <v>0</v>
      </c>
    </row>
    <row r="19" spans="3:7" x14ac:dyDescent="0.2">
      <c r="C19" s="79"/>
      <c r="D19" s="79"/>
      <c r="E19" s="336"/>
      <c r="G19" s="14"/>
    </row>
    <row r="20" spans="3:7" x14ac:dyDescent="0.2">
      <c r="C20" s="81" t="s">
        <v>684</v>
      </c>
      <c r="D20" s="84">
        <v>0.5</v>
      </c>
      <c r="E20" s="253"/>
    </row>
    <row r="21" spans="3:7" x14ac:dyDescent="0.2">
      <c r="C21" s="80"/>
      <c r="D21" s="80"/>
      <c r="E21" s="253"/>
    </row>
    <row r="22" spans="3:7" x14ac:dyDescent="0.2">
      <c r="C22" s="81" t="s">
        <v>717</v>
      </c>
      <c r="D22" s="85"/>
      <c r="E22" s="253"/>
    </row>
    <row r="23" spans="3:7" x14ac:dyDescent="0.2">
      <c r="C23" s="80"/>
      <c r="D23" s="80"/>
      <c r="E23" s="253"/>
    </row>
    <row r="24" spans="3:7" x14ac:dyDescent="0.2">
      <c r="C24" s="81" t="s">
        <v>721</v>
      </c>
      <c r="D24" s="84">
        <v>0.2</v>
      </c>
      <c r="E24" s="253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337"/>
      <c r="F29" s="10"/>
      <c r="G29" s="11"/>
    </row>
    <row r="30" spans="3:7" x14ac:dyDescent="0.2">
      <c r="C30" s="10"/>
      <c r="D30" s="10"/>
      <c r="E30" s="337"/>
      <c r="F30" s="10"/>
      <c r="G30" s="11"/>
    </row>
    <row r="31" spans="3:7" x14ac:dyDescent="0.2">
      <c r="C31" s="10"/>
      <c r="D31" s="10"/>
      <c r="E31" s="337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338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427</v>
      </c>
      <c r="C37" s="14" t="s">
        <v>114</v>
      </c>
      <c r="D37" s="3" t="s">
        <v>408</v>
      </c>
      <c r="E37" s="209">
        <v>430000007</v>
      </c>
      <c r="F37" s="3" t="s">
        <v>113</v>
      </c>
      <c r="G37" s="15">
        <v>3981.5</v>
      </c>
      <c r="H37" s="3"/>
      <c r="I37" s="3"/>
      <c r="J37" s="3"/>
      <c r="K37" s="3"/>
    </row>
    <row r="38" spans="2:11" s="9" customFormat="1" outlineLevel="1" x14ac:dyDescent="0.2">
      <c r="B38" s="19" t="s">
        <v>427</v>
      </c>
      <c r="C38" s="14" t="s">
        <v>165</v>
      </c>
      <c r="D38" s="3" t="s">
        <v>409</v>
      </c>
      <c r="E38" s="209">
        <v>430000007</v>
      </c>
      <c r="F38" s="3" t="s">
        <v>113</v>
      </c>
      <c r="G38" s="15">
        <v>3145.9</v>
      </c>
      <c r="H38" s="3"/>
      <c r="I38" s="3"/>
      <c r="J38" s="3"/>
      <c r="K38" s="3"/>
    </row>
    <row r="39" spans="2:11" s="9" customFormat="1" outlineLevel="1" x14ac:dyDescent="0.2">
      <c r="B39" s="19" t="s">
        <v>427</v>
      </c>
      <c r="C39" s="14" t="s">
        <v>116</v>
      </c>
      <c r="D39" s="3" t="s">
        <v>410</v>
      </c>
      <c r="E39" s="209">
        <v>430000007</v>
      </c>
      <c r="F39" s="3" t="s">
        <v>113</v>
      </c>
      <c r="G39" s="15">
        <v>2787.3</v>
      </c>
      <c r="H39" s="3"/>
      <c r="I39" s="3"/>
      <c r="J39" s="3"/>
      <c r="K39" s="3"/>
    </row>
    <row r="40" spans="2:11" s="9" customFormat="1" outlineLevel="1" x14ac:dyDescent="0.2">
      <c r="B40" s="19" t="s">
        <v>427</v>
      </c>
      <c r="C40" s="24">
        <v>44200</v>
      </c>
      <c r="D40" s="3" t="s">
        <v>364</v>
      </c>
      <c r="E40" s="209">
        <v>430000007</v>
      </c>
      <c r="F40" s="3" t="s">
        <v>113</v>
      </c>
      <c r="G40" s="15">
        <v>2021.2</v>
      </c>
      <c r="H40" s="3"/>
      <c r="I40" s="3"/>
      <c r="J40" s="3"/>
      <c r="K40" s="3"/>
    </row>
    <row r="41" spans="2:11" s="9" customFormat="1" outlineLevel="1" x14ac:dyDescent="0.2">
      <c r="B41" s="19" t="s">
        <v>427</v>
      </c>
      <c r="C41" s="24">
        <v>44257</v>
      </c>
      <c r="D41" s="3" t="s">
        <v>407</v>
      </c>
      <c r="E41" s="209">
        <v>430000007</v>
      </c>
      <c r="F41" s="3" t="s">
        <v>113</v>
      </c>
      <c r="G41" s="15">
        <v>3162.2</v>
      </c>
      <c r="H41" s="3"/>
      <c r="I41" s="3"/>
      <c r="J41" s="3"/>
      <c r="K41" s="3"/>
    </row>
    <row r="42" spans="2:11" s="9" customFormat="1" outlineLevel="1" x14ac:dyDescent="0.2">
      <c r="B42" s="19" t="s">
        <v>427</v>
      </c>
      <c r="C42" s="24">
        <v>44286</v>
      </c>
      <c r="D42" s="3" t="s">
        <v>659</v>
      </c>
      <c r="E42" s="209">
        <v>430000007</v>
      </c>
      <c r="F42" s="3" t="s">
        <v>113</v>
      </c>
      <c r="G42" s="15">
        <v>1434.4</v>
      </c>
      <c r="H42" s="3"/>
      <c r="I42" s="3"/>
      <c r="J42" s="3"/>
      <c r="K42" s="3"/>
    </row>
    <row r="43" spans="2:11" s="9" customFormat="1" outlineLevel="1" x14ac:dyDescent="0.2">
      <c r="B43" s="19" t="s">
        <v>427</v>
      </c>
      <c r="C43" s="24">
        <v>44314</v>
      </c>
      <c r="D43" s="3" t="s">
        <v>755</v>
      </c>
      <c r="E43" s="209">
        <v>430000007</v>
      </c>
      <c r="F43" s="3" t="s">
        <v>113</v>
      </c>
      <c r="G43" s="15">
        <v>2004.9</v>
      </c>
      <c r="H43" s="3"/>
      <c r="I43" s="3"/>
      <c r="J43" s="3"/>
      <c r="K43" s="3"/>
    </row>
    <row r="44" spans="2:11" s="9" customFormat="1" outlineLevel="1" x14ac:dyDescent="0.2">
      <c r="B44" s="19" t="s">
        <v>427</v>
      </c>
      <c r="C44" s="24">
        <v>44347</v>
      </c>
      <c r="D44" s="3" t="s">
        <v>863</v>
      </c>
      <c r="E44" s="209">
        <v>430000007</v>
      </c>
      <c r="F44" s="3" t="s">
        <v>113</v>
      </c>
      <c r="G44" s="15">
        <v>2982.9</v>
      </c>
      <c r="H44" s="3"/>
      <c r="I44" s="3"/>
      <c r="J44" s="3"/>
      <c r="K44" s="3"/>
    </row>
    <row r="45" spans="2:11" s="9" customFormat="1" outlineLevel="1" x14ac:dyDescent="0.2">
      <c r="B45" s="19" t="s">
        <v>427</v>
      </c>
      <c r="C45" s="24">
        <v>44378</v>
      </c>
      <c r="D45" s="3" t="s">
        <v>1006</v>
      </c>
      <c r="E45" s="209">
        <v>430000007</v>
      </c>
      <c r="F45" s="3" t="s">
        <v>113</v>
      </c>
      <c r="G45" s="15">
        <v>3292.6</v>
      </c>
      <c r="H45" s="3"/>
      <c r="I45" s="3"/>
      <c r="J45" s="3"/>
      <c r="K45" s="3"/>
    </row>
    <row r="46" spans="2:11" s="9" customFormat="1" outlineLevel="1" x14ac:dyDescent="0.2">
      <c r="B46" s="19" t="s">
        <v>427</v>
      </c>
      <c r="C46" s="24">
        <v>44406</v>
      </c>
      <c r="D46" s="3" t="s">
        <v>1210</v>
      </c>
      <c r="E46" s="209">
        <v>430000007</v>
      </c>
      <c r="F46" s="3" t="s">
        <v>113</v>
      </c>
      <c r="G46" s="15">
        <v>2852.5</v>
      </c>
      <c r="H46" s="3"/>
      <c r="I46" s="3"/>
      <c r="J46" s="3"/>
      <c r="K46" s="3"/>
    </row>
    <row r="47" spans="2:11" s="9" customFormat="1" outlineLevel="1" x14ac:dyDescent="0.2">
      <c r="B47" s="19" t="s">
        <v>427</v>
      </c>
      <c r="C47" s="24">
        <v>44470</v>
      </c>
      <c r="D47" s="3" t="s">
        <v>1633</v>
      </c>
      <c r="E47" s="209">
        <v>430000007</v>
      </c>
      <c r="F47" s="3" t="s">
        <v>113</v>
      </c>
      <c r="G47" s="15">
        <v>2575.4</v>
      </c>
      <c r="H47" s="3"/>
      <c r="I47" s="3"/>
      <c r="J47" s="3"/>
      <c r="K47" s="3"/>
    </row>
    <row r="48" spans="2:11" s="9" customFormat="1" outlineLevel="1" x14ac:dyDescent="0.2">
      <c r="B48" s="19" t="s">
        <v>427</v>
      </c>
      <c r="C48" s="24">
        <v>44508</v>
      </c>
      <c r="D48" s="3" t="s">
        <v>1634</v>
      </c>
      <c r="E48" s="209">
        <v>430000007</v>
      </c>
      <c r="F48" s="3" t="s">
        <v>113</v>
      </c>
      <c r="G48" s="15">
        <v>2298.3000000000002</v>
      </c>
      <c r="H48" s="3"/>
      <c r="I48" s="3"/>
      <c r="J48" s="3"/>
      <c r="K48" s="3"/>
    </row>
    <row r="49" spans="2:11" s="9" customFormat="1" outlineLevel="1" x14ac:dyDescent="0.2">
      <c r="B49" s="19" t="s">
        <v>427</v>
      </c>
      <c r="C49" s="24">
        <v>44545</v>
      </c>
      <c r="D49" s="3" t="s">
        <v>1741</v>
      </c>
      <c r="E49" s="209">
        <v>430000007</v>
      </c>
      <c r="F49" s="3" t="s">
        <v>113</v>
      </c>
      <c r="G49" s="15">
        <v>2950</v>
      </c>
      <c r="H49" s="3"/>
      <c r="I49" s="3"/>
      <c r="J49" s="3"/>
      <c r="K49" s="3"/>
    </row>
    <row r="50" spans="2:11" s="9" customFormat="1" outlineLevel="1" x14ac:dyDescent="0.2">
      <c r="B50" s="3"/>
      <c r="C50" s="24"/>
      <c r="D50" s="3"/>
      <c r="E50" s="39"/>
      <c r="F50" s="3"/>
      <c r="G50" s="15"/>
      <c r="H50" s="3"/>
      <c r="I50" s="3"/>
      <c r="J50" s="3"/>
      <c r="K50" s="3"/>
    </row>
    <row r="51" spans="2:11" s="9" customFormat="1" ht="12.75" thickBot="1" x14ac:dyDescent="0.25">
      <c r="B51" s="3"/>
      <c r="C51" s="16"/>
      <c r="D51" s="16"/>
      <c r="E51" s="339"/>
      <c r="F51" s="16"/>
      <c r="G51" s="17">
        <f>SUM(G37:G50)</f>
        <v>35489.100000000006</v>
      </c>
      <c r="H51" s="3"/>
      <c r="I51" s="3"/>
      <c r="J51" s="3"/>
      <c r="K51" s="3"/>
    </row>
    <row r="52" spans="2:11" ht="12.75" thickTop="1" x14ac:dyDescent="0.2"/>
    <row r="54" spans="2:11" x14ac:dyDescent="0.2">
      <c r="C54" s="8" t="s">
        <v>13</v>
      </c>
    </row>
    <row r="55" spans="2:11" x14ac:dyDescent="0.2">
      <c r="C55" s="18"/>
    </row>
    <row r="56" spans="2:11" x14ac:dyDescent="0.2">
      <c r="B56" s="12" t="s">
        <v>1035</v>
      </c>
      <c r="C56" s="23" t="s">
        <v>9</v>
      </c>
      <c r="D56" s="23" t="s">
        <v>14</v>
      </c>
      <c r="E56" s="338" t="s">
        <v>15</v>
      </c>
      <c r="F56" s="23" t="s">
        <v>16</v>
      </c>
      <c r="G56" s="23" t="s">
        <v>17</v>
      </c>
    </row>
    <row r="57" spans="2:11" ht="15" outlineLevel="1" x14ac:dyDescent="0.2">
      <c r="C57" s="32"/>
      <c r="D57" s="33"/>
      <c r="E57" s="340"/>
      <c r="F57" s="34"/>
      <c r="G57" s="35"/>
      <c r="H57" s="36"/>
    </row>
    <row r="58" spans="2:11" outlineLevel="1" x14ac:dyDescent="0.2">
      <c r="C58" s="14"/>
      <c r="G58" s="15"/>
    </row>
    <row r="59" spans="2:11" ht="12.75" thickBot="1" x14ac:dyDescent="0.25">
      <c r="C59" s="16"/>
      <c r="D59" s="16"/>
      <c r="E59" s="339"/>
      <c r="F59" s="16"/>
      <c r="G59" s="17">
        <f>+SUM(G57:G58)</f>
        <v>0</v>
      </c>
    </row>
    <row r="60" spans="2:11" ht="12.75" thickTop="1" x14ac:dyDescent="0.2"/>
    <row r="62" spans="2:11" x14ac:dyDescent="0.2">
      <c r="C62" s="8" t="s">
        <v>24</v>
      </c>
    </row>
    <row r="64" spans="2:11" x14ac:dyDescent="0.2">
      <c r="B64" s="12" t="s">
        <v>1035</v>
      </c>
      <c r="C64" s="23" t="s">
        <v>25</v>
      </c>
      <c r="D64" s="23" t="s">
        <v>26</v>
      </c>
      <c r="E64" s="338" t="s">
        <v>27</v>
      </c>
      <c r="F64" s="23" t="s">
        <v>637</v>
      </c>
      <c r="G64" s="23" t="s">
        <v>29</v>
      </c>
    </row>
    <row r="65" spans="2:7" outlineLevel="1" x14ac:dyDescent="0.2">
      <c r="B65" s="19" t="s">
        <v>427</v>
      </c>
      <c r="C65" s="3" t="s">
        <v>109</v>
      </c>
      <c r="D65" s="3" t="s">
        <v>31</v>
      </c>
      <c r="E65" s="39">
        <v>44105</v>
      </c>
      <c r="F65" s="3">
        <v>6</v>
      </c>
      <c r="G65" s="19">
        <v>49.98</v>
      </c>
    </row>
    <row r="66" spans="2:7" outlineLevel="1" x14ac:dyDescent="0.2">
      <c r="B66" s="19" t="s">
        <v>427</v>
      </c>
      <c r="C66" s="3" t="s">
        <v>109</v>
      </c>
      <c r="D66" s="3" t="s">
        <v>31</v>
      </c>
      <c r="E66" s="39">
        <v>44105</v>
      </c>
      <c r="F66" s="3">
        <v>3</v>
      </c>
      <c r="G66" s="19">
        <v>24.99</v>
      </c>
    </row>
    <row r="67" spans="2:7" outlineLevel="1" x14ac:dyDescent="0.2">
      <c r="B67" s="19" t="s">
        <v>427</v>
      </c>
      <c r="C67" s="3" t="s">
        <v>109</v>
      </c>
      <c r="D67" s="3" t="s">
        <v>31</v>
      </c>
      <c r="E67" s="39">
        <v>44106</v>
      </c>
      <c r="F67" s="3">
        <v>6</v>
      </c>
      <c r="G67" s="19">
        <v>49.98</v>
      </c>
    </row>
    <row r="68" spans="2:7" outlineLevel="1" x14ac:dyDescent="0.2">
      <c r="B68" s="19" t="s">
        <v>427</v>
      </c>
      <c r="C68" s="3" t="s">
        <v>109</v>
      </c>
      <c r="D68" s="3" t="s">
        <v>31</v>
      </c>
      <c r="E68" s="39">
        <v>44106</v>
      </c>
      <c r="F68" s="3">
        <v>2</v>
      </c>
      <c r="G68" s="19">
        <v>16.66</v>
      </c>
    </row>
    <row r="69" spans="2:7" outlineLevel="1" x14ac:dyDescent="0.2">
      <c r="B69" s="19" t="s">
        <v>427</v>
      </c>
      <c r="C69" s="3" t="s">
        <v>109</v>
      </c>
      <c r="D69" s="3" t="s">
        <v>31</v>
      </c>
      <c r="E69" s="39">
        <v>44109</v>
      </c>
      <c r="F69" s="3">
        <v>6</v>
      </c>
      <c r="G69" s="19">
        <v>49.98</v>
      </c>
    </row>
    <row r="70" spans="2:7" outlineLevel="1" x14ac:dyDescent="0.2">
      <c r="B70" s="19" t="s">
        <v>427</v>
      </c>
      <c r="C70" s="3" t="s">
        <v>109</v>
      </c>
      <c r="D70" s="3" t="s">
        <v>31</v>
      </c>
      <c r="E70" s="39">
        <v>44109</v>
      </c>
      <c r="F70" s="3">
        <v>3</v>
      </c>
      <c r="G70" s="19">
        <v>24.99</v>
      </c>
    </row>
    <row r="71" spans="2:7" outlineLevel="1" x14ac:dyDescent="0.2">
      <c r="B71" s="19" t="s">
        <v>427</v>
      </c>
      <c r="C71" s="3" t="s">
        <v>109</v>
      </c>
      <c r="D71" s="3" t="s">
        <v>31</v>
      </c>
      <c r="E71" s="39">
        <v>44110</v>
      </c>
      <c r="F71" s="3">
        <v>6</v>
      </c>
      <c r="G71" s="19">
        <v>49.98</v>
      </c>
    </row>
    <row r="72" spans="2:7" outlineLevel="1" x14ac:dyDescent="0.2">
      <c r="B72" s="19" t="s">
        <v>427</v>
      </c>
      <c r="C72" s="3" t="s">
        <v>109</v>
      </c>
      <c r="D72" s="3" t="s">
        <v>31</v>
      </c>
      <c r="E72" s="39">
        <v>44110</v>
      </c>
      <c r="F72" s="3">
        <v>3</v>
      </c>
      <c r="G72" s="19">
        <v>24.99</v>
      </c>
    </row>
    <row r="73" spans="2:7" outlineLevel="1" x14ac:dyDescent="0.2">
      <c r="B73" s="19" t="s">
        <v>427</v>
      </c>
      <c r="C73" s="3" t="s">
        <v>109</v>
      </c>
      <c r="D73" s="3" t="s">
        <v>31</v>
      </c>
      <c r="E73" s="39">
        <v>44111</v>
      </c>
      <c r="F73" s="3">
        <v>6</v>
      </c>
      <c r="G73" s="19">
        <v>49.98</v>
      </c>
    </row>
    <row r="74" spans="2:7" outlineLevel="1" x14ac:dyDescent="0.2">
      <c r="B74" s="19" t="s">
        <v>427</v>
      </c>
      <c r="C74" s="3" t="s">
        <v>109</v>
      </c>
      <c r="D74" s="3" t="s">
        <v>31</v>
      </c>
      <c r="E74" s="39">
        <v>44111</v>
      </c>
      <c r="F74" s="3">
        <v>3</v>
      </c>
      <c r="G74" s="19">
        <v>24.99</v>
      </c>
    </row>
    <row r="75" spans="2:7" outlineLevel="1" x14ac:dyDescent="0.2">
      <c r="B75" s="19" t="s">
        <v>427</v>
      </c>
      <c r="C75" s="3" t="s">
        <v>109</v>
      </c>
      <c r="D75" s="3" t="s">
        <v>31</v>
      </c>
      <c r="E75" s="39">
        <v>44112</v>
      </c>
      <c r="F75" s="3">
        <v>6</v>
      </c>
      <c r="G75" s="19">
        <v>49.98</v>
      </c>
    </row>
    <row r="76" spans="2:7" outlineLevel="1" x14ac:dyDescent="0.2">
      <c r="B76" s="19" t="s">
        <v>427</v>
      </c>
      <c r="C76" s="3" t="s">
        <v>109</v>
      </c>
      <c r="D76" s="3" t="s">
        <v>31</v>
      </c>
      <c r="E76" s="39">
        <v>44112</v>
      </c>
      <c r="F76" s="3">
        <v>3</v>
      </c>
      <c r="G76" s="19">
        <v>24.99</v>
      </c>
    </row>
    <row r="77" spans="2:7" outlineLevel="1" x14ac:dyDescent="0.2">
      <c r="B77" s="19" t="s">
        <v>427</v>
      </c>
      <c r="C77" s="3" t="s">
        <v>109</v>
      </c>
      <c r="D77" s="3" t="s">
        <v>31</v>
      </c>
      <c r="E77" s="39">
        <v>44113</v>
      </c>
      <c r="F77" s="3">
        <v>6</v>
      </c>
      <c r="G77" s="19">
        <v>49.98</v>
      </c>
    </row>
    <row r="78" spans="2:7" outlineLevel="1" x14ac:dyDescent="0.2">
      <c r="B78" s="19" t="s">
        <v>427</v>
      </c>
      <c r="C78" s="3" t="s">
        <v>109</v>
      </c>
      <c r="D78" s="3" t="s">
        <v>31</v>
      </c>
      <c r="E78" s="39">
        <v>44113</v>
      </c>
      <c r="F78" s="3">
        <v>2</v>
      </c>
      <c r="G78" s="19">
        <v>16.66</v>
      </c>
    </row>
    <row r="79" spans="2:7" outlineLevel="1" x14ac:dyDescent="0.2">
      <c r="B79" s="19" t="s">
        <v>427</v>
      </c>
      <c r="C79" s="3" t="s">
        <v>109</v>
      </c>
      <c r="D79" s="3" t="s">
        <v>31</v>
      </c>
      <c r="E79" s="39">
        <v>44116</v>
      </c>
      <c r="F79" s="3">
        <v>6</v>
      </c>
      <c r="G79" s="19">
        <v>49.98</v>
      </c>
    </row>
    <row r="80" spans="2:7" outlineLevel="1" x14ac:dyDescent="0.2">
      <c r="B80" s="19" t="s">
        <v>427</v>
      </c>
      <c r="C80" s="3" t="s">
        <v>109</v>
      </c>
      <c r="D80" s="3" t="s">
        <v>31</v>
      </c>
      <c r="E80" s="39">
        <v>44116</v>
      </c>
      <c r="F80" s="3">
        <v>3</v>
      </c>
      <c r="G80" s="19">
        <v>24.99</v>
      </c>
    </row>
    <row r="81" spans="2:7" outlineLevel="1" x14ac:dyDescent="0.2">
      <c r="B81" s="19" t="s">
        <v>427</v>
      </c>
      <c r="C81" s="3" t="s">
        <v>109</v>
      </c>
      <c r="D81" s="3" t="s">
        <v>31</v>
      </c>
      <c r="E81" s="39">
        <v>44117</v>
      </c>
      <c r="F81" s="3">
        <v>6</v>
      </c>
      <c r="G81" s="19">
        <v>49.98</v>
      </c>
    </row>
    <row r="82" spans="2:7" outlineLevel="1" x14ac:dyDescent="0.2">
      <c r="B82" s="19" t="s">
        <v>427</v>
      </c>
      <c r="C82" s="3" t="s">
        <v>109</v>
      </c>
      <c r="D82" s="3" t="s">
        <v>31</v>
      </c>
      <c r="E82" s="39">
        <v>44117</v>
      </c>
      <c r="F82" s="3">
        <v>3</v>
      </c>
      <c r="G82" s="19">
        <v>24.99</v>
      </c>
    </row>
    <row r="83" spans="2:7" outlineLevel="1" x14ac:dyDescent="0.2">
      <c r="B83" s="19" t="s">
        <v>427</v>
      </c>
      <c r="C83" s="3" t="s">
        <v>109</v>
      </c>
      <c r="D83" s="3" t="s">
        <v>31</v>
      </c>
      <c r="E83" s="39">
        <v>44118</v>
      </c>
      <c r="F83" s="3">
        <v>6</v>
      </c>
      <c r="G83" s="19">
        <v>49.98</v>
      </c>
    </row>
    <row r="84" spans="2:7" outlineLevel="1" x14ac:dyDescent="0.2">
      <c r="B84" s="19" t="s">
        <v>427</v>
      </c>
      <c r="C84" s="3" t="s">
        <v>109</v>
      </c>
      <c r="D84" s="3" t="s">
        <v>31</v>
      </c>
      <c r="E84" s="39">
        <v>44118</v>
      </c>
      <c r="F84" s="3">
        <v>3</v>
      </c>
      <c r="G84" s="19">
        <v>24.99</v>
      </c>
    </row>
    <row r="85" spans="2:7" outlineLevel="1" x14ac:dyDescent="0.2">
      <c r="B85" s="19" t="s">
        <v>427</v>
      </c>
      <c r="C85" s="3" t="s">
        <v>109</v>
      </c>
      <c r="D85" s="3" t="s">
        <v>31</v>
      </c>
      <c r="E85" s="39">
        <v>44119</v>
      </c>
      <c r="F85" s="3">
        <v>6</v>
      </c>
      <c r="G85" s="19">
        <v>49.98</v>
      </c>
    </row>
    <row r="86" spans="2:7" outlineLevel="1" x14ac:dyDescent="0.2">
      <c r="B86" s="19" t="s">
        <v>427</v>
      </c>
      <c r="C86" s="3" t="s">
        <v>109</v>
      </c>
      <c r="D86" s="3" t="s">
        <v>31</v>
      </c>
      <c r="E86" s="39">
        <v>44119</v>
      </c>
      <c r="F86" s="3">
        <v>3</v>
      </c>
      <c r="G86" s="19">
        <v>24.99</v>
      </c>
    </row>
    <row r="87" spans="2:7" outlineLevel="1" x14ac:dyDescent="0.2">
      <c r="B87" s="19" t="s">
        <v>427</v>
      </c>
      <c r="C87" s="3" t="s">
        <v>109</v>
      </c>
      <c r="D87" s="3" t="s">
        <v>31</v>
      </c>
      <c r="E87" s="39">
        <v>44120</v>
      </c>
      <c r="F87" s="3">
        <v>6</v>
      </c>
      <c r="G87" s="19">
        <v>49.98</v>
      </c>
    </row>
    <row r="88" spans="2:7" outlineLevel="1" x14ac:dyDescent="0.2">
      <c r="B88" s="19" t="s">
        <v>427</v>
      </c>
      <c r="C88" s="3" t="s">
        <v>109</v>
      </c>
      <c r="D88" s="3" t="s">
        <v>31</v>
      </c>
      <c r="E88" s="39">
        <v>44120</v>
      </c>
      <c r="F88" s="3">
        <v>2</v>
      </c>
      <c r="G88" s="19">
        <v>16.66</v>
      </c>
    </row>
    <row r="89" spans="2:7" outlineLevel="1" x14ac:dyDescent="0.2">
      <c r="B89" s="19" t="s">
        <v>427</v>
      </c>
      <c r="C89" s="3" t="s">
        <v>109</v>
      </c>
      <c r="D89" s="3" t="s">
        <v>31</v>
      </c>
      <c r="E89" s="39">
        <v>44123</v>
      </c>
      <c r="F89" s="3">
        <v>6</v>
      </c>
      <c r="G89" s="19">
        <v>49.98</v>
      </c>
    </row>
    <row r="90" spans="2:7" outlineLevel="1" x14ac:dyDescent="0.2">
      <c r="B90" s="19" t="s">
        <v>427</v>
      </c>
      <c r="C90" s="3" t="s">
        <v>109</v>
      </c>
      <c r="D90" s="3" t="s">
        <v>31</v>
      </c>
      <c r="E90" s="39">
        <v>44123</v>
      </c>
      <c r="F90" s="3">
        <v>3</v>
      </c>
      <c r="G90" s="19">
        <v>24.99</v>
      </c>
    </row>
    <row r="91" spans="2:7" outlineLevel="1" x14ac:dyDescent="0.2">
      <c r="B91" s="19" t="s">
        <v>427</v>
      </c>
      <c r="C91" s="3" t="s">
        <v>109</v>
      </c>
      <c r="D91" s="3" t="s">
        <v>31</v>
      </c>
      <c r="E91" s="39">
        <v>44124</v>
      </c>
      <c r="F91" s="3">
        <v>6</v>
      </c>
      <c r="G91" s="19">
        <v>49.98</v>
      </c>
    </row>
    <row r="92" spans="2:7" outlineLevel="1" x14ac:dyDescent="0.2">
      <c r="B92" s="19" t="s">
        <v>427</v>
      </c>
      <c r="C92" s="3" t="s">
        <v>109</v>
      </c>
      <c r="D92" s="3" t="s">
        <v>31</v>
      </c>
      <c r="E92" s="39">
        <v>44124</v>
      </c>
      <c r="F92" s="3">
        <v>3</v>
      </c>
      <c r="G92" s="19">
        <v>24.99</v>
      </c>
    </row>
    <row r="93" spans="2:7" outlineLevel="1" x14ac:dyDescent="0.2">
      <c r="B93" s="19" t="s">
        <v>427</v>
      </c>
      <c r="C93" s="3" t="s">
        <v>109</v>
      </c>
      <c r="D93" s="3" t="s">
        <v>31</v>
      </c>
      <c r="E93" s="39">
        <v>44125</v>
      </c>
      <c r="F93" s="3">
        <v>6</v>
      </c>
      <c r="G93" s="19">
        <v>49.98</v>
      </c>
    </row>
    <row r="94" spans="2:7" outlineLevel="1" x14ac:dyDescent="0.2">
      <c r="B94" s="19" t="s">
        <v>427</v>
      </c>
      <c r="C94" s="3" t="s">
        <v>109</v>
      </c>
      <c r="D94" s="3" t="s">
        <v>31</v>
      </c>
      <c r="E94" s="39">
        <v>44125</v>
      </c>
      <c r="F94" s="3">
        <v>3</v>
      </c>
      <c r="G94" s="19">
        <v>24.99</v>
      </c>
    </row>
    <row r="95" spans="2:7" outlineLevel="1" x14ac:dyDescent="0.2">
      <c r="B95" s="19" t="s">
        <v>427</v>
      </c>
      <c r="C95" s="3" t="s">
        <v>109</v>
      </c>
      <c r="D95" s="3" t="s">
        <v>31</v>
      </c>
      <c r="E95" s="39">
        <v>44126</v>
      </c>
      <c r="F95" s="3">
        <v>6</v>
      </c>
      <c r="G95" s="19">
        <v>49.98</v>
      </c>
    </row>
    <row r="96" spans="2:7" outlineLevel="1" x14ac:dyDescent="0.2">
      <c r="B96" s="19" t="s">
        <v>427</v>
      </c>
      <c r="C96" s="3" t="s">
        <v>109</v>
      </c>
      <c r="D96" s="3" t="s">
        <v>31</v>
      </c>
      <c r="E96" s="39">
        <v>44126</v>
      </c>
      <c r="F96" s="3">
        <v>3</v>
      </c>
      <c r="G96" s="19">
        <v>24.99</v>
      </c>
    </row>
    <row r="97" spans="2:7" outlineLevel="1" x14ac:dyDescent="0.2">
      <c r="B97" s="19" t="s">
        <v>427</v>
      </c>
      <c r="C97" s="3" t="s">
        <v>109</v>
      </c>
      <c r="D97" s="3" t="s">
        <v>31</v>
      </c>
      <c r="E97" s="39">
        <v>44127</v>
      </c>
      <c r="F97" s="3">
        <v>6</v>
      </c>
      <c r="G97" s="19">
        <v>49.98</v>
      </c>
    </row>
    <row r="98" spans="2:7" outlineLevel="1" x14ac:dyDescent="0.2">
      <c r="B98" s="19" t="s">
        <v>427</v>
      </c>
      <c r="C98" s="3" t="s">
        <v>109</v>
      </c>
      <c r="D98" s="3" t="s">
        <v>31</v>
      </c>
      <c r="E98" s="39">
        <v>44127</v>
      </c>
      <c r="F98" s="3">
        <v>2</v>
      </c>
      <c r="G98" s="19">
        <v>16.66</v>
      </c>
    </row>
    <row r="99" spans="2:7" outlineLevel="1" x14ac:dyDescent="0.2">
      <c r="B99" s="19" t="s">
        <v>427</v>
      </c>
      <c r="C99" s="3" t="s">
        <v>109</v>
      </c>
      <c r="D99" s="3" t="s">
        <v>31</v>
      </c>
      <c r="E99" s="39">
        <v>44130</v>
      </c>
      <c r="F99" s="3">
        <v>6</v>
      </c>
      <c r="G99" s="19">
        <v>49.98</v>
      </c>
    </row>
    <row r="100" spans="2:7" outlineLevel="1" x14ac:dyDescent="0.2">
      <c r="B100" s="19" t="s">
        <v>427</v>
      </c>
      <c r="C100" s="3" t="s">
        <v>109</v>
      </c>
      <c r="D100" s="3" t="s">
        <v>31</v>
      </c>
      <c r="E100" s="39">
        <v>44130</v>
      </c>
      <c r="F100" s="3">
        <v>3</v>
      </c>
      <c r="G100" s="19">
        <v>24.99</v>
      </c>
    </row>
    <row r="101" spans="2:7" outlineLevel="1" x14ac:dyDescent="0.2">
      <c r="B101" s="19" t="s">
        <v>427</v>
      </c>
      <c r="C101" s="3" t="s">
        <v>109</v>
      </c>
      <c r="D101" s="3" t="s">
        <v>31</v>
      </c>
      <c r="E101" s="39">
        <v>44131</v>
      </c>
      <c r="F101" s="3">
        <v>6</v>
      </c>
      <c r="G101" s="19">
        <v>49.98</v>
      </c>
    </row>
    <row r="102" spans="2:7" outlineLevel="1" x14ac:dyDescent="0.2">
      <c r="B102" s="19" t="s">
        <v>427</v>
      </c>
      <c r="C102" s="3" t="s">
        <v>109</v>
      </c>
      <c r="D102" s="3" t="s">
        <v>31</v>
      </c>
      <c r="E102" s="39">
        <v>44131</v>
      </c>
      <c r="F102" s="3">
        <v>3</v>
      </c>
      <c r="G102" s="19">
        <v>24.99</v>
      </c>
    </row>
    <row r="103" spans="2:7" outlineLevel="1" x14ac:dyDescent="0.2">
      <c r="B103" s="19" t="s">
        <v>427</v>
      </c>
      <c r="C103" s="3" t="s">
        <v>109</v>
      </c>
      <c r="D103" s="3" t="s">
        <v>31</v>
      </c>
      <c r="E103" s="39">
        <v>44132</v>
      </c>
      <c r="F103" s="3">
        <v>6</v>
      </c>
      <c r="G103" s="19">
        <v>49.98</v>
      </c>
    </row>
    <row r="104" spans="2:7" outlineLevel="1" x14ac:dyDescent="0.2">
      <c r="B104" s="19" t="s">
        <v>427</v>
      </c>
      <c r="C104" s="3" t="s">
        <v>109</v>
      </c>
      <c r="D104" s="3" t="s">
        <v>31</v>
      </c>
      <c r="E104" s="39">
        <v>44132</v>
      </c>
      <c r="F104" s="3">
        <v>3</v>
      </c>
      <c r="G104" s="19">
        <v>24.99</v>
      </c>
    </row>
    <row r="105" spans="2:7" outlineLevel="1" x14ac:dyDescent="0.2">
      <c r="B105" s="19" t="s">
        <v>427</v>
      </c>
      <c r="C105" s="3" t="s">
        <v>109</v>
      </c>
      <c r="D105" s="3" t="s">
        <v>31</v>
      </c>
      <c r="E105" s="39">
        <v>44133</v>
      </c>
      <c r="F105" s="3">
        <v>6</v>
      </c>
      <c r="G105" s="19">
        <v>49.98</v>
      </c>
    </row>
    <row r="106" spans="2:7" outlineLevel="1" x14ac:dyDescent="0.2">
      <c r="B106" s="19" t="s">
        <v>427</v>
      </c>
      <c r="C106" s="3" t="s">
        <v>109</v>
      </c>
      <c r="D106" s="3" t="s">
        <v>31</v>
      </c>
      <c r="E106" s="39">
        <v>44133</v>
      </c>
      <c r="F106" s="3">
        <v>3</v>
      </c>
      <c r="G106" s="19">
        <v>24.99</v>
      </c>
    </row>
    <row r="107" spans="2:7" outlineLevel="1" x14ac:dyDescent="0.2">
      <c r="B107" s="19" t="s">
        <v>427</v>
      </c>
      <c r="C107" s="3" t="s">
        <v>109</v>
      </c>
      <c r="D107" s="3" t="s">
        <v>31</v>
      </c>
      <c r="E107" s="39">
        <v>44134</v>
      </c>
      <c r="F107" s="3">
        <v>6</v>
      </c>
      <c r="G107" s="19">
        <v>49.98</v>
      </c>
    </row>
    <row r="108" spans="2:7" outlineLevel="1" x14ac:dyDescent="0.2">
      <c r="B108" s="19" t="s">
        <v>427</v>
      </c>
      <c r="C108" s="3" t="s">
        <v>109</v>
      </c>
      <c r="D108" s="3" t="s">
        <v>31</v>
      </c>
      <c r="E108" s="39">
        <v>44134</v>
      </c>
      <c r="F108" s="3">
        <v>2</v>
      </c>
      <c r="G108" s="19">
        <v>16.66</v>
      </c>
    </row>
    <row r="109" spans="2:7" outlineLevel="1" x14ac:dyDescent="0.2">
      <c r="B109" s="19" t="s">
        <v>427</v>
      </c>
      <c r="C109" s="3" t="s">
        <v>109</v>
      </c>
      <c r="D109" s="3" t="s">
        <v>31</v>
      </c>
      <c r="E109" s="39">
        <v>44137</v>
      </c>
      <c r="F109" s="3">
        <v>6</v>
      </c>
      <c r="G109" s="19">
        <v>49.98</v>
      </c>
    </row>
    <row r="110" spans="2:7" outlineLevel="1" x14ac:dyDescent="0.2">
      <c r="B110" s="19" t="s">
        <v>427</v>
      </c>
      <c r="C110" s="3" t="s">
        <v>109</v>
      </c>
      <c r="D110" s="3" t="s">
        <v>31</v>
      </c>
      <c r="E110" s="39">
        <v>44137</v>
      </c>
      <c r="F110" s="3">
        <v>3</v>
      </c>
      <c r="G110" s="19">
        <v>24.99</v>
      </c>
    </row>
    <row r="111" spans="2:7" outlineLevel="1" x14ac:dyDescent="0.2">
      <c r="B111" s="19" t="s">
        <v>427</v>
      </c>
      <c r="C111" s="3" t="s">
        <v>109</v>
      </c>
      <c r="D111" s="3" t="s">
        <v>31</v>
      </c>
      <c r="E111" s="39">
        <v>44138</v>
      </c>
      <c r="F111" s="3">
        <v>6</v>
      </c>
      <c r="G111" s="19">
        <v>49.98</v>
      </c>
    </row>
    <row r="112" spans="2:7" outlineLevel="1" x14ac:dyDescent="0.2">
      <c r="B112" s="19" t="s">
        <v>427</v>
      </c>
      <c r="C112" s="3" t="s">
        <v>109</v>
      </c>
      <c r="D112" s="3" t="s">
        <v>31</v>
      </c>
      <c r="E112" s="39">
        <v>44138</v>
      </c>
      <c r="F112" s="3">
        <v>3</v>
      </c>
      <c r="G112" s="19">
        <v>24.99</v>
      </c>
    </row>
    <row r="113" spans="2:7" outlineLevel="1" x14ac:dyDescent="0.2">
      <c r="B113" s="19" t="s">
        <v>427</v>
      </c>
      <c r="C113" s="3" t="s">
        <v>109</v>
      </c>
      <c r="D113" s="3" t="s">
        <v>31</v>
      </c>
      <c r="E113" s="39">
        <v>44139</v>
      </c>
      <c r="F113" s="3">
        <v>6</v>
      </c>
      <c r="G113" s="19">
        <v>49.98</v>
      </c>
    </row>
    <row r="114" spans="2:7" outlineLevel="1" x14ac:dyDescent="0.2">
      <c r="B114" s="19" t="s">
        <v>427</v>
      </c>
      <c r="C114" s="3" t="s">
        <v>109</v>
      </c>
      <c r="D114" s="3" t="s">
        <v>31</v>
      </c>
      <c r="E114" s="39">
        <v>44139</v>
      </c>
      <c r="F114" s="3">
        <v>3</v>
      </c>
      <c r="G114" s="19">
        <v>24.99</v>
      </c>
    </row>
    <row r="115" spans="2:7" outlineLevel="1" x14ac:dyDescent="0.2">
      <c r="B115" s="19" t="s">
        <v>427</v>
      </c>
      <c r="C115" s="3" t="s">
        <v>109</v>
      </c>
      <c r="D115" s="3" t="s">
        <v>31</v>
      </c>
      <c r="E115" s="39">
        <v>44140</v>
      </c>
      <c r="F115" s="3">
        <v>6</v>
      </c>
      <c r="G115" s="19">
        <v>49.98</v>
      </c>
    </row>
    <row r="116" spans="2:7" outlineLevel="1" x14ac:dyDescent="0.2">
      <c r="B116" s="19" t="s">
        <v>427</v>
      </c>
      <c r="C116" s="3" t="s">
        <v>109</v>
      </c>
      <c r="D116" s="3" t="s">
        <v>31</v>
      </c>
      <c r="E116" s="39">
        <v>44140</v>
      </c>
      <c r="F116" s="3">
        <v>3</v>
      </c>
      <c r="G116" s="19">
        <v>24.99</v>
      </c>
    </row>
    <row r="117" spans="2:7" outlineLevel="1" x14ac:dyDescent="0.2">
      <c r="B117" s="19" t="s">
        <v>427</v>
      </c>
      <c r="C117" s="3" t="s">
        <v>109</v>
      </c>
      <c r="D117" s="3" t="s">
        <v>31</v>
      </c>
      <c r="E117" s="39">
        <v>44141</v>
      </c>
      <c r="F117" s="3">
        <v>6</v>
      </c>
      <c r="G117" s="19">
        <v>49.98</v>
      </c>
    </row>
    <row r="118" spans="2:7" outlineLevel="1" x14ac:dyDescent="0.2">
      <c r="B118" s="19" t="s">
        <v>427</v>
      </c>
      <c r="C118" s="3" t="s">
        <v>109</v>
      </c>
      <c r="D118" s="3" t="s">
        <v>31</v>
      </c>
      <c r="E118" s="39">
        <v>44141</v>
      </c>
      <c r="F118" s="3">
        <v>3</v>
      </c>
      <c r="G118" s="19">
        <v>24.99</v>
      </c>
    </row>
    <row r="119" spans="2:7" outlineLevel="1" x14ac:dyDescent="0.2">
      <c r="B119" s="19" t="s">
        <v>427</v>
      </c>
      <c r="C119" s="3" t="s">
        <v>109</v>
      </c>
      <c r="D119" s="3" t="s">
        <v>31</v>
      </c>
      <c r="E119" s="39">
        <v>44144</v>
      </c>
      <c r="F119" s="3">
        <v>6</v>
      </c>
      <c r="G119" s="19">
        <v>49.98</v>
      </c>
    </row>
    <row r="120" spans="2:7" outlineLevel="1" x14ac:dyDescent="0.2">
      <c r="B120" s="19" t="s">
        <v>427</v>
      </c>
      <c r="C120" s="3" t="s">
        <v>109</v>
      </c>
      <c r="D120" s="3" t="s">
        <v>31</v>
      </c>
      <c r="E120" s="39">
        <v>44144</v>
      </c>
      <c r="F120" s="3">
        <v>3</v>
      </c>
      <c r="G120" s="19">
        <v>24.99</v>
      </c>
    </row>
    <row r="121" spans="2:7" outlineLevel="1" x14ac:dyDescent="0.2">
      <c r="B121" s="19" t="s">
        <v>427</v>
      </c>
      <c r="C121" s="3" t="s">
        <v>109</v>
      </c>
      <c r="D121" s="3" t="s">
        <v>31</v>
      </c>
      <c r="E121" s="39">
        <v>44145</v>
      </c>
      <c r="F121" s="3">
        <v>6</v>
      </c>
      <c r="G121" s="19">
        <v>49.98</v>
      </c>
    </row>
    <row r="122" spans="2:7" outlineLevel="1" x14ac:dyDescent="0.2">
      <c r="B122" s="19" t="s">
        <v>427</v>
      </c>
      <c r="C122" s="3" t="s">
        <v>109</v>
      </c>
      <c r="D122" s="3" t="s">
        <v>31</v>
      </c>
      <c r="E122" s="39">
        <v>44145</v>
      </c>
      <c r="F122" s="3">
        <v>3</v>
      </c>
      <c r="G122" s="19">
        <v>24.99</v>
      </c>
    </row>
    <row r="123" spans="2:7" outlineLevel="1" x14ac:dyDescent="0.2">
      <c r="B123" s="19" t="s">
        <v>427</v>
      </c>
      <c r="C123" s="3" t="s">
        <v>109</v>
      </c>
      <c r="D123" s="3" t="s">
        <v>31</v>
      </c>
      <c r="E123" s="39">
        <v>44146</v>
      </c>
      <c r="F123" s="3">
        <v>6</v>
      </c>
      <c r="G123" s="19">
        <v>49.98</v>
      </c>
    </row>
    <row r="124" spans="2:7" outlineLevel="1" x14ac:dyDescent="0.2">
      <c r="B124" s="19" t="s">
        <v>427</v>
      </c>
      <c r="C124" s="3" t="s">
        <v>109</v>
      </c>
      <c r="D124" s="3" t="s">
        <v>31</v>
      </c>
      <c r="E124" s="39">
        <v>44146</v>
      </c>
      <c r="F124" s="3">
        <v>3</v>
      </c>
      <c r="G124" s="19">
        <v>24.99</v>
      </c>
    </row>
    <row r="125" spans="2:7" outlineLevel="1" x14ac:dyDescent="0.2">
      <c r="B125" s="19" t="s">
        <v>427</v>
      </c>
      <c r="C125" s="3" t="s">
        <v>109</v>
      </c>
      <c r="D125" s="3" t="s">
        <v>31</v>
      </c>
      <c r="E125" s="39">
        <v>44147</v>
      </c>
      <c r="F125" s="3">
        <v>6</v>
      </c>
      <c r="G125" s="19">
        <v>49.98</v>
      </c>
    </row>
    <row r="126" spans="2:7" outlineLevel="1" x14ac:dyDescent="0.2">
      <c r="B126" s="19" t="s">
        <v>427</v>
      </c>
      <c r="C126" s="3" t="s">
        <v>109</v>
      </c>
      <c r="D126" s="3" t="s">
        <v>31</v>
      </c>
      <c r="E126" s="39">
        <v>44147</v>
      </c>
      <c r="F126" s="3">
        <v>3</v>
      </c>
      <c r="G126" s="19">
        <v>24.99</v>
      </c>
    </row>
    <row r="127" spans="2:7" outlineLevel="1" x14ac:dyDescent="0.2">
      <c r="B127" s="19" t="s">
        <v>427</v>
      </c>
      <c r="C127" s="3" t="s">
        <v>109</v>
      </c>
      <c r="D127" s="3" t="s">
        <v>31</v>
      </c>
      <c r="E127" s="39">
        <v>44148</v>
      </c>
      <c r="F127" s="3">
        <v>6</v>
      </c>
      <c r="G127" s="19">
        <v>49.98</v>
      </c>
    </row>
    <row r="128" spans="2:7" outlineLevel="1" x14ac:dyDescent="0.2">
      <c r="B128" s="19" t="s">
        <v>427</v>
      </c>
      <c r="C128" s="3" t="s">
        <v>109</v>
      </c>
      <c r="D128" s="3" t="s">
        <v>31</v>
      </c>
      <c r="E128" s="39">
        <v>44148</v>
      </c>
      <c r="F128" s="3">
        <v>3</v>
      </c>
      <c r="G128" s="19">
        <v>24.99</v>
      </c>
    </row>
    <row r="129" spans="2:7" outlineLevel="1" x14ac:dyDescent="0.2">
      <c r="B129" s="19" t="s">
        <v>427</v>
      </c>
      <c r="C129" s="3" t="s">
        <v>109</v>
      </c>
      <c r="D129" s="3" t="s">
        <v>31</v>
      </c>
      <c r="E129" s="39">
        <v>44153</v>
      </c>
      <c r="F129" s="3">
        <v>6</v>
      </c>
      <c r="G129" s="19">
        <v>49.98</v>
      </c>
    </row>
    <row r="130" spans="2:7" outlineLevel="1" x14ac:dyDescent="0.2">
      <c r="B130" s="19" t="s">
        <v>427</v>
      </c>
      <c r="C130" s="3" t="s">
        <v>109</v>
      </c>
      <c r="D130" s="3" t="s">
        <v>31</v>
      </c>
      <c r="E130" s="39">
        <v>44153</v>
      </c>
      <c r="F130" s="3">
        <v>3</v>
      </c>
      <c r="G130" s="19">
        <v>24.99</v>
      </c>
    </row>
    <row r="131" spans="2:7" outlineLevel="1" x14ac:dyDescent="0.2">
      <c r="B131" s="19" t="s">
        <v>427</v>
      </c>
      <c r="C131" s="3" t="s">
        <v>109</v>
      </c>
      <c r="D131" s="3" t="s">
        <v>31</v>
      </c>
      <c r="E131" s="39">
        <v>44154</v>
      </c>
      <c r="F131" s="3">
        <v>6</v>
      </c>
      <c r="G131" s="19">
        <v>49.98</v>
      </c>
    </row>
    <row r="132" spans="2:7" outlineLevel="1" x14ac:dyDescent="0.2">
      <c r="B132" s="19" t="s">
        <v>427</v>
      </c>
      <c r="C132" s="3" t="s">
        <v>109</v>
      </c>
      <c r="D132" s="3" t="s">
        <v>31</v>
      </c>
      <c r="E132" s="39">
        <v>44154</v>
      </c>
      <c r="F132" s="3">
        <v>3</v>
      </c>
      <c r="G132" s="19">
        <v>24.99</v>
      </c>
    </row>
    <row r="133" spans="2:7" outlineLevel="1" x14ac:dyDescent="0.2">
      <c r="B133" s="19" t="s">
        <v>427</v>
      </c>
      <c r="C133" s="3" t="s">
        <v>109</v>
      </c>
      <c r="D133" s="3" t="s">
        <v>31</v>
      </c>
      <c r="E133" s="39">
        <v>44155</v>
      </c>
      <c r="F133" s="3">
        <v>6</v>
      </c>
      <c r="G133" s="19">
        <v>49.98</v>
      </c>
    </row>
    <row r="134" spans="2:7" outlineLevel="1" x14ac:dyDescent="0.2">
      <c r="B134" s="19" t="s">
        <v>427</v>
      </c>
      <c r="C134" s="3" t="s">
        <v>109</v>
      </c>
      <c r="D134" s="3" t="s">
        <v>31</v>
      </c>
      <c r="E134" s="39">
        <v>44155</v>
      </c>
      <c r="F134" s="3">
        <v>3</v>
      </c>
      <c r="G134" s="19">
        <v>24.99</v>
      </c>
    </row>
    <row r="135" spans="2:7" outlineLevel="1" x14ac:dyDescent="0.2">
      <c r="B135" s="19" t="s">
        <v>427</v>
      </c>
      <c r="C135" s="3" t="s">
        <v>109</v>
      </c>
      <c r="D135" s="3" t="s">
        <v>31</v>
      </c>
      <c r="E135" s="39">
        <v>44158</v>
      </c>
      <c r="F135" s="3">
        <v>6</v>
      </c>
      <c r="G135" s="19">
        <v>49.98</v>
      </c>
    </row>
    <row r="136" spans="2:7" outlineLevel="1" x14ac:dyDescent="0.2">
      <c r="B136" s="19" t="s">
        <v>427</v>
      </c>
      <c r="C136" s="3" t="s">
        <v>109</v>
      </c>
      <c r="D136" s="3" t="s">
        <v>31</v>
      </c>
      <c r="E136" s="39">
        <v>44158</v>
      </c>
      <c r="F136" s="3">
        <v>3</v>
      </c>
      <c r="G136" s="19">
        <v>24.99</v>
      </c>
    </row>
    <row r="137" spans="2:7" outlineLevel="1" x14ac:dyDescent="0.2">
      <c r="B137" s="19" t="s">
        <v>427</v>
      </c>
      <c r="C137" s="3" t="s">
        <v>109</v>
      </c>
      <c r="D137" s="3" t="s">
        <v>31</v>
      </c>
      <c r="E137" s="39">
        <v>44159</v>
      </c>
      <c r="F137" s="3">
        <v>6</v>
      </c>
      <c r="G137" s="19">
        <v>49.98</v>
      </c>
    </row>
    <row r="138" spans="2:7" outlineLevel="1" x14ac:dyDescent="0.2">
      <c r="B138" s="19" t="s">
        <v>427</v>
      </c>
      <c r="C138" s="3" t="s">
        <v>109</v>
      </c>
      <c r="D138" s="3" t="s">
        <v>31</v>
      </c>
      <c r="E138" s="39">
        <v>44159</v>
      </c>
      <c r="F138" s="3">
        <v>3</v>
      </c>
      <c r="G138" s="19">
        <v>24.99</v>
      </c>
    </row>
    <row r="139" spans="2:7" outlineLevel="1" x14ac:dyDescent="0.2">
      <c r="B139" s="19" t="s">
        <v>427</v>
      </c>
      <c r="C139" s="3" t="s">
        <v>109</v>
      </c>
      <c r="D139" s="3" t="s">
        <v>31</v>
      </c>
      <c r="E139" s="39">
        <v>44160</v>
      </c>
      <c r="F139" s="3">
        <v>6</v>
      </c>
      <c r="G139" s="19">
        <v>49.98</v>
      </c>
    </row>
    <row r="140" spans="2:7" outlineLevel="1" x14ac:dyDescent="0.2">
      <c r="B140" s="19" t="s">
        <v>427</v>
      </c>
      <c r="C140" s="3" t="s">
        <v>109</v>
      </c>
      <c r="D140" s="3" t="s">
        <v>31</v>
      </c>
      <c r="E140" s="39">
        <v>44160</v>
      </c>
      <c r="F140" s="3">
        <v>3</v>
      </c>
      <c r="G140" s="19">
        <v>24.99</v>
      </c>
    </row>
    <row r="141" spans="2:7" outlineLevel="1" x14ac:dyDescent="0.2">
      <c r="B141" s="19" t="s">
        <v>427</v>
      </c>
      <c r="C141" s="3" t="s">
        <v>109</v>
      </c>
      <c r="D141" s="3" t="s">
        <v>31</v>
      </c>
      <c r="E141" s="39">
        <v>44161</v>
      </c>
      <c r="F141" s="3">
        <v>6</v>
      </c>
      <c r="G141" s="19">
        <v>49.98</v>
      </c>
    </row>
    <row r="142" spans="2:7" outlineLevel="1" x14ac:dyDescent="0.2">
      <c r="B142" s="19" t="s">
        <v>427</v>
      </c>
      <c r="C142" s="3" t="s">
        <v>109</v>
      </c>
      <c r="D142" s="3" t="s">
        <v>31</v>
      </c>
      <c r="E142" s="39">
        <v>44161</v>
      </c>
      <c r="F142" s="3">
        <v>3</v>
      </c>
      <c r="G142" s="19">
        <v>24.99</v>
      </c>
    </row>
    <row r="143" spans="2:7" outlineLevel="1" x14ac:dyDescent="0.2">
      <c r="B143" s="19" t="s">
        <v>427</v>
      </c>
      <c r="C143" s="3" t="s">
        <v>109</v>
      </c>
      <c r="D143" s="3" t="s">
        <v>31</v>
      </c>
      <c r="E143" s="39">
        <v>44162</v>
      </c>
      <c r="F143" s="3">
        <v>6</v>
      </c>
      <c r="G143" s="19">
        <v>49.98</v>
      </c>
    </row>
    <row r="144" spans="2:7" outlineLevel="1" x14ac:dyDescent="0.2">
      <c r="B144" s="19" t="s">
        <v>427</v>
      </c>
      <c r="C144" s="3" t="s">
        <v>109</v>
      </c>
      <c r="D144" s="3" t="s">
        <v>31</v>
      </c>
      <c r="E144" s="39">
        <v>44162</v>
      </c>
      <c r="F144" s="3">
        <v>3</v>
      </c>
      <c r="G144" s="19">
        <v>24.99</v>
      </c>
    </row>
    <row r="145" spans="2:7" outlineLevel="1" x14ac:dyDescent="0.2">
      <c r="B145" s="19" t="s">
        <v>427</v>
      </c>
      <c r="C145" s="3" t="s">
        <v>109</v>
      </c>
      <c r="D145" s="3" t="s">
        <v>31</v>
      </c>
      <c r="E145" s="39">
        <v>44165</v>
      </c>
      <c r="F145" s="3">
        <v>6</v>
      </c>
      <c r="G145" s="19">
        <v>49.98</v>
      </c>
    </row>
    <row r="146" spans="2:7" outlineLevel="1" x14ac:dyDescent="0.2">
      <c r="B146" s="19" t="s">
        <v>427</v>
      </c>
      <c r="C146" s="3" t="s">
        <v>109</v>
      </c>
      <c r="D146" s="3" t="s">
        <v>31</v>
      </c>
      <c r="E146" s="39">
        <v>44165</v>
      </c>
      <c r="F146" s="3">
        <v>3</v>
      </c>
      <c r="G146" s="19">
        <v>24.99</v>
      </c>
    </row>
    <row r="147" spans="2:7" outlineLevel="1" x14ac:dyDescent="0.2">
      <c r="B147" s="19" t="s">
        <v>427</v>
      </c>
      <c r="C147" s="3" t="s">
        <v>109</v>
      </c>
      <c r="D147" s="3" t="s">
        <v>31</v>
      </c>
      <c r="E147" s="39">
        <v>44166</v>
      </c>
      <c r="F147" s="3">
        <v>6</v>
      </c>
      <c r="G147" s="19">
        <v>49.98</v>
      </c>
    </row>
    <row r="148" spans="2:7" outlineLevel="1" x14ac:dyDescent="0.2">
      <c r="B148" s="19" t="s">
        <v>427</v>
      </c>
      <c r="C148" s="3" t="s">
        <v>109</v>
      </c>
      <c r="D148" s="3" t="s">
        <v>31</v>
      </c>
      <c r="E148" s="39">
        <v>44166</v>
      </c>
      <c r="F148" s="3">
        <v>3</v>
      </c>
      <c r="G148" s="19">
        <v>24.99</v>
      </c>
    </row>
    <row r="149" spans="2:7" outlineLevel="1" x14ac:dyDescent="0.2">
      <c r="B149" s="19" t="s">
        <v>427</v>
      </c>
      <c r="C149" s="3" t="s">
        <v>109</v>
      </c>
      <c r="D149" s="3" t="s">
        <v>31</v>
      </c>
      <c r="E149" s="39">
        <v>44167</v>
      </c>
      <c r="F149" s="3">
        <v>6</v>
      </c>
      <c r="G149" s="19">
        <v>49.98</v>
      </c>
    </row>
    <row r="150" spans="2:7" outlineLevel="1" x14ac:dyDescent="0.2">
      <c r="B150" s="19" t="s">
        <v>427</v>
      </c>
      <c r="C150" s="3" t="s">
        <v>109</v>
      </c>
      <c r="D150" s="3" t="s">
        <v>31</v>
      </c>
      <c r="E150" s="39">
        <v>44167</v>
      </c>
      <c r="F150" s="3">
        <v>3</v>
      </c>
      <c r="G150" s="19">
        <v>24.99</v>
      </c>
    </row>
    <row r="151" spans="2:7" outlineLevel="1" x14ac:dyDescent="0.2">
      <c r="B151" s="19" t="s">
        <v>427</v>
      </c>
      <c r="C151" s="3" t="s">
        <v>109</v>
      </c>
      <c r="D151" s="3" t="s">
        <v>31</v>
      </c>
      <c r="E151" s="39">
        <v>44168</v>
      </c>
      <c r="F151" s="3">
        <v>6</v>
      </c>
      <c r="G151" s="19">
        <v>49.98</v>
      </c>
    </row>
    <row r="152" spans="2:7" outlineLevel="1" x14ac:dyDescent="0.2">
      <c r="B152" s="19" t="s">
        <v>427</v>
      </c>
      <c r="C152" s="3" t="s">
        <v>109</v>
      </c>
      <c r="D152" s="3" t="s">
        <v>31</v>
      </c>
      <c r="E152" s="39">
        <v>44168</v>
      </c>
      <c r="F152" s="3">
        <v>3</v>
      </c>
      <c r="G152" s="19">
        <v>24.99</v>
      </c>
    </row>
    <row r="153" spans="2:7" outlineLevel="1" x14ac:dyDescent="0.2">
      <c r="B153" s="19" t="s">
        <v>427</v>
      </c>
      <c r="C153" s="3" t="s">
        <v>109</v>
      </c>
      <c r="D153" s="3" t="s">
        <v>31</v>
      </c>
      <c r="E153" s="39">
        <v>44169</v>
      </c>
      <c r="F153" s="3">
        <v>6</v>
      </c>
      <c r="G153" s="19">
        <v>49.98</v>
      </c>
    </row>
    <row r="154" spans="2:7" outlineLevel="1" x14ac:dyDescent="0.2">
      <c r="B154" s="19" t="s">
        <v>427</v>
      </c>
      <c r="C154" s="3" t="s">
        <v>109</v>
      </c>
      <c r="D154" s="3" t="s">
        <v>31</v>
      </c>
      <c r="E154" s="39">
        <v>44169</v>
      </c>
      <c r="F154" s="3">
        <v>3</v>
      </c>
      <c r="G154" s="19">
        <v>24.99</v>
      </c>
    </row>
    <row r="155" spans="2:7" outlineLevel="1" x14ac:dyDescent="0.2">
      <c r="B155" s="19" t="s">
        <v>427</v>
      </c>
      <c r="C155" s="3" t="s">
        <v>109</v>
      </c>
      <c r="D155" s="3" t="s">
        <v>31</v>
      </c>
      <c r="E155" s="39">
        <v>44174</v>
      </c>
      <c r="F155" s="3">
        <v>6</v>
      </c>
      <c r="G155" s="19">
        <v>49.98</v>
      </c>
    </row>
    <row r="156" spans="2:7" outlineLevel="1" x14ac:dyDescent="0.2">
      <c r="B156" s="19" t="s">
        <v>427</v>
      </c>
      <c r="C156" s="3" t="s">
        <v>109</v>
      </c>
      <c r="D156" s="3" t="s">
        <v>31</v>
      </c>
      <c r="E156" s="39">
        <v>44174</v>
      </c>
      <c r="F156" s="3">
        <v>3</v>
      </c>
      <c r="G156" s="19">
        <v>24.99</v>
      </c>
    </row>
    <row r="157" spans="2:7" outlineLevel="1" x14ac:dyDescent="0.2">
      <c r="B157" s="19" t="s">
        <v>427</v>
      </c>
      <c r="C157" s="3" t="s">
        <v>109</v>
      </c>
      <c r="D157" s="3" t="s">
        <v>31</v>
      </c>
      <c r="E157" s="39">
        <v>44175</v>
      </c>
      <c r="F157" s="3">
        <v>6</v>
      </c>
      <c r="G157" s="19">
        <v>49.98</v>
      </c>
    </row>
    <row r="158" spans="2:7" outlineLevel="1" x14ac:dyDescent="0.2">
      <c r="B158" s="19" t="s">
        <v>427</v>
      </c>
      <c r="C158" s="3" t="s">
        <v>109</v>
      </c>
      <c r="D158" s="3" t="s">
        <v>31</v>
      </c>
      <c r="E158" s="39">
        <v>44175</v>
      </c>
      <c r="F158" s="3">
        <v>3</v>
      </c>
      <c r="G158" s="19">
        <v>24.99</v>
      </c>
    </row>
    <row r="159" spans="2:7" outlineLevel="1" x14ac:dyDescent="0.2">
      <c r="B159" s="19" t="s">
        <v>427</v>
      </c>
      <c r="C159" s="3" t="s">
        <v>109</v>
      </c>
      <c r="D159" s="3" t="s">
        <v>31</v>
      </c>
      <c r="E159" s="39">
        <v>44176</v>
      </c>
      <c r="F159" s="3">
        <v>6</v>
      </c>
      <c r="G159" s="19">
        <v>49.98</v>
      </c>
    </row>
    <row r="160" spans="2:7" outlineLevel="1" x14ac:dyDescent="0.2">
      <c r="B160" s="19" t="s">
        <v>427</v>
      </c>
      <c r="C160" s="3" t="s">
        <v>109</v>
      </c>
      <c r="D160" s="3" t="s">
        <v>31</v>
      </c>
      <c r="E160" s="39">
        <v>44176</v>
      </c>
      <c r="F160" s="3">
        <v>2</v>
      </c>
      <c r="G160" s="19">
        <v>16.66</v>
      </c>
    </row>
    <row r="161" spans="2:7" outlineLevel="1" x14ac:dyDescent="0.2">
      <c r="B161" s="19" t="s">
        <v>427</v>
      </c>
      <c r="C161" s="3" t="s">
        <v>109</v>
      </c>
      <c r="D161" s="3" t="s">
        <v>31</v>
      </c>
      <c r="E161" s="39">
        <v>44179</v>
      </c>
      <c r="F161" s="3">
        <v>6</v>
      </c>
      <c r="G161" s="19">
        <v>49.98</v>
      </c>
    </row>
    <row r="162" spans="2:7" outlineLevel="1" x14ac:dyDescent="0.2">
      <c r="B162" s="19" t="s">
        <v>427</v>
      </c>
      <c r="C162" s="3" t="s">
        <v>109</v>
      </c>
      <c r="D162" s="3" t="s">
        <v>31</v>
      </c>
      <c r="E162" s="39">
        <v>44179</v>
      </c>
      <c r="F162" s="3">
        <v>3</v>
      </c>
      <c r="G162" s="19">
        <v>24.99</v>
      </c>
    </row>
    <row r="163" spans="2:7" outlineLevel="1" x14ac:dyDescent="0.2">
      <c r="B163" s="19" t="s">
        <v>427</v>
      </c>
      <c r="C163" s="3" t="s">
        <v>109</v>
      </c>
      <c r="D163" s="3" t="s">
        <v>31</v>
      </c>
      <c r="E163" s="39">
        <v>44180</v>
      </c>
      <c r="F163" s="3">
        <v>6</v>
      </c>
      <c r="G163" s="19">
        <v>49.98</v>
      </c>
    </row>
    <row r="164" spans="2:7" outlineLevel="1" x14ac:dyDescent="0.2">
      <c r="B164" s="19" t="s">
        <v>427</v>
      </c>
      <c r="C164" s="3" t="s">
        <v>109</v>
      </c>
      <c r="D164" s="3" t="s">
        <v>31</v>
      </c>
      <c r="E164" s="39">
        <v>44180</v>
      </c>
      <c r="F164" s="3">
        <v>3</v>
      </c>
      <c r="G164" s="19">
        <v>24.99</v>
      </c>
    </row>
    <row r="165" spans="2:7" outlineLevel="1" x14ac:dyDescent="0.2">
      <c r="B165" s="19" t="s">
        <v>427</v>
      </c>
      <c r="C165" s="3" t="s">
        <v>109</v>
      </c>
      <c r="D165" s="3" t="s">
        <v>31</v>
      </c>
      <c r="E165" s="39">
        <v>44181</v>
      </c>
      <c r="F165" s="3">
        <v>6</v>
      </c>
      <c r="G165" s="19">
        <v>49.98</v>
      </c>
    </row>
    <row r="166" spans="2:7" outlineLevel="1" x14ac:dyDescent="0.2">
      <c r="B166" s="19" t="s">
        <v>427</v>
      </c>
      <c r="C166" s="3" t="s">
        <v>109</v>
      </c>
      <c r="D166" s="3" t="s">
        <v>31</v>
      </c>
      <c r="E166" s="39">
        <v>44181</v>
      </c>
      <c r="F166" s="3">
        <v>3</v>
      </c>
      <c r="G166" s="19">
        <v>24.99</v>
      </c>
    </row>
    <row r="167" spans="2:7" outlineLevel="1" x14ac:dyDescent="0.2">
      <c r="B167" s="19" t="s">
        <v>427</v>
      </c>
      <c r="C167" s="3" t="s">
        <v>109</v>
      </c>
      <c r="D167" s="3" t="s">
        <v>31</v>
      </c>
      <c r="E167" s="39">
        <v>44182</v>
      </c>
      <c r="F167" s="3">
        <v>6</v>
      </c>
      <c r="G167" s="19">
        <v>49.98</v>
      </c>
    </row>
    <row r="168" spans="2:7" outlineLevel="1" x14ac:dyDescent="0.2">
      <c r="B168" s="19" t="s">
        <v>427</v>
      </c>
      <c r="C168" s="3" t="s">
        <v>109</v>
      </c>
      <c r="D168" s="3" t="s">
        <v>31</v>
      </c>
      <c r="E168" s="39">
        <v>44182</v>
      </c>
      <c r="F168" s="3">
        <v>3</v>
      </c>
      <c r="G168" s="19">
        <v>24.99</v>
      </c>
    </row>
    <row r="169" spans="2:7" outlineLevel="1" x14ac:dyDescent="0.2">
      <c r="B169" s="19" t="s">
        <v>427</v>
      </c>
      <c r="C169" s="3" t="s">
        <v>109</v>
      </c>
      <c r="D169" s="3" t="s">
        <v>31</v>
      </c>
      <c r="E169" s="39">
        <v>44183</v>
      </c>
      <c r="F169" s="3">
        <v>6</v>
      </c>
      <c r="G169" s="19">
        <v>49.98</v>
      </c>
    </row>
    <row r="170" spans="2:7" outlineLevel="1" x14ac:dyDescent="0.2">
      <c r="B170" s="19" t="s">
        <v>427</v>
      </c>
      <c r="C170" s="3" t="s">
        <v>109</v>
      </c>
      <c r="D170" s="3" t="s">
        <v>31</v>
      </c>
      <c r="E170" s="39">
        <v>44183</v>
      </c>
      <c r="F170" s="3">
        <v>2</v>
      </c>
      <c r="G170" s="19">
        <v>16.66</v>
      </c>
    </row>
    <row r="171" spans="2:7" outlineLevel="1" x14ac:dyDescent="0.2">
      <c r="B171" s="19" t="s">
        <v>427</v>
      </c>
      <c r="C171" s="3" t="s">
        <v>109</v>
      </c>
      <c r="D171" s="3" t="s">
        <v>31</v>
      </c>
      <c r="E171" s="39">
        <v>44186</v>
      </c>
      <c r="F171" s="3">
        <v>6</v>
      </c>
      <c r="G171" s="19">
        <v>49.98</v>
      </c>
    </row>
    <row r="172" spans="2:7" outlineLevel="1" x14ac:dyDescent="0.2">
      <c r="B172" s="19" t="s">
        <v>427</v>
      </c>
      <c r="C172" s="3" t="s">
        <v>109</v>
      </c>
      <c r="D172" s="3" t="s">
        <v>31</v>
      </c>
      <c r="E172" s="39">
        <v>44186</v>
      </c>
      <c r="F172" s="3">
        <v>3</v>
      </c>
      <c r="G172" s="19">
        <v>24.99</v>
      </c>
    </row>
    <row r="173" spans="2:7" outlineLevel="1" x14ac:dyDescent="0.2">
      <c r="B173" s="19" t="s">
        <v>427</v>
      </c>
      <c r="C173" s="3" t="s">
        <v>109</v>
      </c>
      <c r="D173" s="3" t="s">
        <v>31</v>
      </c>
      <c r="E173" s="39">
        <v>44187</v>
      </c>
      <c r="F173" s="3">
        <v>6</v>
      </c>
      <c r="G173" s="19">
        <v>49.98</v>
      </c>
    </row>
    <row r="174" spans="2:7" outlineLevel="1" x14ac:dyDescent="0.2">
      <c r="B174" s="19" t="s">
        <v>427</v>
      </c>
      <c r="C174" s="3" t="s">
        <v>109</v>
      </c>
      <c r="D174" s="3" t="s">
        <v>31</v>
      </c>
      <c r="E174" s="39">
        <v>44187</v>
      </c>
      <c r="F174" s="3">
        <v>3</v>
      </c>
      <c r="G174" s="19">
        <v>24.99</v>
      </c>
    </row>
    <row r="175" spans="2:7" outlineLevel="1" x14ac:dyDescent="0.2">
      <c r="B175" s="19" t="s">
        <v>427</v>
      </c>
      <c r="C175" s="3" t="s">
        <v>109</v>
      </c>
      <c r="D175" s="3" t="s">
        <v>31</v>
      </c>
      <c r="E175" s="39">
        <v>44188</v>
      </c>
      <c r="F175" s="3">
        <v>6</v>
      </c>
      <c r="G175" s="19">
        <v>49.98</v>
      </c>
    </row>
    <row r="176" spans="2:7" outlineLevel="1" x14ac:dyDescent="0.2">
      <c r="B176" s="19" t="s">
        <v>427</v>
      </c>
      <c r="C176" s="3" t="s">
        <v>109</v>
      </c>
      <c r="D176" s="3" t="s">
        <v>31</v>
      </c>
      <c r="E176" s="39">
        <v>44188</v>
      </c>
      <c r="F176" s="3">
        <v>3</v>
      </c>
      <c r="G176" s="19">
        <v>24.99</v>
      </c>
    </row>
    <row r="177" spans="2:7" outlineLevel="1" x14ac:dyDescent="0.2">
      <c r="B177" s="19" t="s">
        <v>427</v>
      </c>
      <c r="C177" s="3" t="s">
        <v>109</v>
      </c>
      <c r="D177" s="3" t="s">
        <v>31</v>
      </c>
      <c r="E177" s="39">
        <v>44193</v>
      </c>
      <c r="F177" s="3">
        <v>6</v>
      </c>
      <c r="G177" s="19">
        <v>49.98</v>
      </c>
    </row>
    <row r="178" spans="2:7" outlineLevel="1" x14ac:dyDescent="0.2">
      <c r="B178" s="19" t="s">
        <v>427</v>
      </c>
      <c r="C178" s="3" t="s">
        <v>109</v>
      </c>
      <c r="D178" s="3" t="s">
        <v>31</v>
      </c>
      <c r="E178" s="39">
        <v>44193</v>
      </c>
      <c r="F178" s="3">
        <v>3</v>
      </c>
      <c r="G178" s="19">
        <v>24.99</v>
      </c>
    </row>
    <row r="179" spans="2:7" outlineLevel="1" x14ac:dyDescent="0.2">
      <c r="B179" s="19" t="s">
        <v>427</v>
      </c>
      <c r="C179" s="3" t="s">
        <v>109</v>
      </c>
      <c r="D179" s="3" t="s">
        <v>31</v>
      </c>
      <c r="E179" s="39">
        <v>44194</v>
      </c>
      <c r="F179" s="3">
        <v>6</v>
      </c>
      <c r="G179" s="19">
        <v>49.98</v>
      </c>
    </row>
    <row r="180" spans="2:7" outlineLevel="1" x14ac:dyDescent="0.2">
      <c r="B180" s="19" t="s">
        <v>427</v>
      </c>
      <c r="C180" s="3" t="s">
        <v>109</v>
      </c>
      <c r="D180" s="3" t="s">
        <v>31</v>
      </c>
      <c r="E180" s="39">
        <v>44194</v>
      </c>
      <c r="F180" s="3">
        <v>3</v>
      </c>
      <c r="G180" s="19">
        <v>24.99</v>
      </c>
    </row>
    <row r="181" spans="2:7" outlineLevel="1" x14ac:dyDescent="0.2">
      <c r="B181" s="19" t="s">
        <v>427</v>
      </c>
      <c r="C181" s="3" t="s">
        <v>109</v>
      </c>
      <c r="D181" s="3" t="s">
        <v>31</v>
      </c>
      <c r="E181" s="39">
        <v>44195</v>
      </c>
      <c r="F181" s="3">
        <v>6</v>
      </c>
      <c r="G181" s="19">
        <v>49.98</v>
      </c>
    </row>
    <row r="182" spans="2:7" outlineLevel="1" x14ac:dyDescent="0.2">
      <c r="B182" s="19" t="s">
        <v>427</v>
      </c>
      <c r="C182" s="3" t="s">
        <v>109</v>
      </c>
      <c r="D182" s="3" t="s">
        <v>31</v>
      </c>
      <c r="E182" s="39">
        <v>44195</v>
      </c>
      <c r="F182" s="3">
        <v>3</v>
      </c>
      <c r="G182" s="19">
        <v>24.99</v>
      </c>
    </row>
    <row r="183" spans="2:7" outlineLevel="1" x14ac:dyDescent="0.2">
      <c r="B183" s="19" t="s">
        <v>427</v>
      </c>
      <c r="C183" s="3" t="s">
        <v>109</v>
      </c>
      <c r="D183" s="3" t="s">
        <v>31</v>
      </c>
      <c r="E183" s="39">
        <v>44223</v>
      </c>
      <c r="F183" s="3">
        <v>6</v>
      </c>
      <c r="G183" s="19">
        <v>49.98</v>
      </c>
    </row>
    <row r="184" spans="2:7" outlineLevel="1" x14ac:dyDescent="0.2">
      <c r="B184" s="19" t="s">
        <v>427</v>
      </c>
      <c r="C184" s="3" t="s">
        <v>109</v>
      </c>
      <c r="D184" s="3" t="s">
        <v>31</v>
      </c>
      <c r="E184" s="39">
        <v>44223</v>
      </c>
      <c r="F184" s="3">
        <v>3</v>
      </c>
      <c r="G184" s="19">
        <v>24.99</v>
      </c>
    </row>
    <row r="185" spans="2:7" outlineLevel="1" x14ac:dyDescent="0.2">
      <c r="B185" s="19" t="s">
        <v>427</v>
      </c>
      <c r="C185" s="3" t="s">
        <v>109</v>
      </c>
      <c r="D185" s="3" t="s">
        <v>31</v>
      </c>
      <c r="E185" s="39">
        <v>44224</v>
      </c>
      <c r="F185" s="3">
        <v>6</v>
      </c>
      <c r="G185" s="19">
        <v>49.98</v>
      </c>
    </row>
    <row r="186" spans="2:7" outlineLevel="1" x14ac:dyDescent="0.2">
      <c r="B186" s="19" t="s">
        <v>427</v>
      </c>
      <c r="C186" s="3" t="s">
        <v>109</v>
      </c>
      <c r="D186" s="3" t="s">
        <v>31</v>
      </c>
      <c r="E186" s="39">
        <v>44224</v>
      </c>
      <c r="F186" s="3">
        <v>3</v>
      </c>
      <c r="G186" s="19">
        <v>24.99</v>
      </c>
    </row>
    <row r="187" spans="2:7" outlineLevel="1" x14ac:dyDescent="0.2">
      <c r="B187" s="19" t="s">
        <v>427</v>
      </c>
      <c r="C187" s="3" t="s">
        <v>109</v>
      </c>
      <c r="D187" s="3" t="s">
        <v>31</v>
      </c>
      <c r="E187" s="39">
        <v>44225</v>
      </c>
      <c r="F187" s="3">
        <v>6</v>
      </c>
      <c r="G187" s="19">
        <v>49.98</v>
      </c>
    </row>
    <row r="188" spans="2:7" outlineLevel="1" x14ac:dyDescent="0.2">
      <c r="B188" s="19" t="s">
        <v>427</v>
      </c>
      <c r="C188" s="3" t="s">
        <v>109</v>
      </c>
      <c r="D188" s="3" t="s">
        <v>31</v>
      </c>
      <c r="E188" s="39">
        <v>44225</v>
      </c>
      <c r="F188" s="3">
        <v>2</v>
      </c>
      <c r="G188" s="19">
        <v>16.66</v>
      </c>
    </row>
    <row r="189" spans="2:7" outlineLevel="1" x14ac:dyDescent="0.2">
      <c r="B189" s="19" t="s">
        <v>427</v>
      </c>
      <c r="C189" s="3" t="s">
        <v>109</v>
      </c>
      <c r="D189" s="3" t="s">
        <v>31</v>
      </c>
      <c r="E189" s="39">
        <v>44228</v>
      </c>
      <c r="F189" s="3">
        <v>6</v>
      </c>
      <c r="G189" s="19">
        <v>49.98</v>
      </c>
    </row>
    <row r="190" spans="2:7" outlineLevel="1" x14ac:dyDescent="0.2">
      <c r="B190" s="19" t="s">
        <v>427</v>
      </c>
      <c r="C190" s="3" t="s">
        <v>109</v>
      </c>
      <c r="D190" s="3" t="s">
        <v>31</v>
      </c>
      <c r="E190" s="39">
        <v>44228</v>
      </c>
      <c r="F190" s="3">
        <v>3</v>
      </c>
      <c r="G190" s="19">
        <v>24.99</v>
      </c>
    </row>
    <row r="191" spans="2:7" outlineLevel="1" x14ac:dyDescent="0.2">
      <c r="B191" s="19" t="s">
        <v>427</v>
      </c>
      <c r="C191" s="3" t="s">
        <v>109</v>
      </c>
      <c r="D191" s="3" t="s">
        <v>31</v>
      </c>
      <c r="E191" s="39">
        <v>44229</v>
      </c>
      <c r="F191" s="3">
        <v>6</v>
      </c>
      <c r="G191" s="19">
        <v>49.98</v>
      </c>
    </row>
    <row r="192" spans="2:7" outlineLevel="1" x14ac:dyDescent="0.2">
      <c r="B192" s="19" t="s">
        <v>427</v>
      </c>
      <c r="C192" s="3" t="s">
        <v>109</v>
      </c>
      <c r="D192" s="3" t="s">
        <v>31</v>
      </c>
      <c r="E192" s="39">
        <v>44229</v>
      </c>
      <c r="F192" s="3">
        <v>3</v>
      </c>
      <c r="G192" s="19">
        <v>24.99</v>
      </c>
    </row>
    <row r="193" spans="2:7" outlineLevel="1" x14ac:dyDescent="0.2">
      <c r="B193" s="19" t="s">
        <v>427</v>
      </c>
      <c r="C193" s="3" t="s">
        <v>109</v>
      </c>
      <c r="D193" s="3" t="s">
        <v>31</v>
      </c>
      <c r="E193" s="39">
        <v>44230</v>
      </c>
      <c r="F193" s="3">
        <v>6</v>
      </c>
      <c r="G193" s="19">
        <v>49.98</v>
      </c>
    </row>
    <row r="194" spans="2:7" outlineLevel="1" x14ac:dyDescent="0.2">
      <c r="B194" s="19" t="s">
        <v>427</v>
      </c>
      <c r="C194" s="3" t="s">
        <v>109</v>
      </c>
      <c r="D194" s="3" t="s">
        <v>31</v>
      </c>
      <c r="E194" s="39">
        <v>44230</v>
      </c>
      <c r="F194" s="3">
        <v>3</v>
      </c>
      <c r="G194" s="19">
        <v>24.99</v>
      </c>
    </row>
    <row r="195" spans="2:7" outlineLevel="1" x14ac:dyDescent="0.2">
      <c r="B195" s="19" t="s">
        <v>427</v>
      </c>
      <c r="C195" s="3" t="s">
        <v>109</v>
      </c>
      <c r="D195" s="3" t="s">
        <v>31</v>
      </c>
      <c r="E195" s="39">
        <v>44231</v>
      </c>
      <c r="F195" s="3">
        <v>6</v>
      </c>
      <c r="G195" s="19">
        <v>49.98</v>
      </c>
    </row>
    <row r="196" spans="2:7" outlineLevel="1" x14ac:dyDescent="0.2">
      <c r="B196" s="19" t="s">
        <v>427</v>
      </c>
      <c r="C196" s="3" t="s">
        <v>109</v>
      </c>
      <c r="D196" s="3" t="s">
        <v>31</v>
      </c>
      <c r="E196" s="39">
        <v>44231</v>
      </c>
      <c r="F196" s="3">
        <v>3</v>
      </c>
      <c r="G196" s="19">
        <v>24.99</v>
      </c>
    </row>
    <row r="197" spans="2:7" outlineLevel="1" x14ac:dyDescent="0.2">
      <c r="B197" s="19" t="s">
        <v>427</v>
      </c>
      <c r="C197" s="3" t="s">
        <v>109</v>
      </c>
      <c r="D197" s="3" t="s">
        <v>31</v>
      </c>
      <c r="E197" s="39">
        <v>44232</v>
      </c>
      <c r="F197" s="3">
        <v>6</v>
      </c>
      <c r="G197" s="19">
        <v>49.98</v>
      </c>
    </row>
    <row r="198" spans="2:7" outlineLevel="1" x14ac:dyDescent="0.2">
      <c r="B198" s="19" t="s">
        <v>427</v>
      </c>
      <c r="C198" s="3" t="s">
        <v>109</v>
      </c>
      <c r="D198" s="3" t="s">
        <v>31</v>
      </c>
      <c r="E198" s="39">
        <v>44232</v>
      </c>
      <c r="F198" s="3">
        <v>2</v>
      </c>
      <c r="G198" s="19">
        <v>16.66</v>
      </c>
    </row>
    <row r="199" spans="2:7" outlineLevel="1" x14ac:dyDescent="0.2">
      <c r="B199" s="19" t="s">
        <v>427</v>
      </c>
      <c r="C199" s="3" t="s">
        <v>109</v>
      </c>
      <c r="D199" s="3" t="s">
        <v>31</v>
      </c>
      <c r="E199" s="39">
        <v>44235</v>
      </c>
      <c r="F199" s="3">
        <v>6</v>
      </c>
      <c r="G199" s="19">
        <v>49.98</v>
      </c>
    </row>
    <row r="200" spans="2:7" outlineLevel="1" x14ac:dyDescent="0.2">
      <c r="B200" s="19" t="s">
        <v>427</v>
      </c>
      <c r="C200" s="3" t="s">
        <v>109</v>
      </c>
      <c r="D200" s="3" t="s">
        <v>31</v>
      </c>
      <c r="E200" s="39">
        <v>44235</v>
      </c>
      <c r="F200" s="3">
        <v>3</v>
      </c>
      <c r="G200" s="19">
        <v>24.99</v>
      </c>
    </row>
    <row r="201" spans="2:7" outlineLevel="1" x14ac:dyDescent="0.2">
      <c r="B201" s="19" t="s">
        <v>427</v>
      </c>
      <c r="C201" s="3" t="s">
        <v>109</v>
      </c>
      <c r="D201" s="3" t="s">
        <v>31</v>
      </c>
      <c r="E201" s="39">
        <v>44236</v>
      </c>
      <c r="F201" s="3">
        <v>6</v>
      </c>
      <c r="G201" s="19">
        <v>49.98</v>
      </c>
    </row>
    <row r="202" spans="2:7" outlineLevel="1" x14ac:dyDescent="0.2">
      <c r="B202" s="19" t="s">
        <v>427</v>
      </c>
      <c r="C202" s="3" t="s">
        <v>109</v>
      </c>
      <c r="D202" s="3" t="s">
        <v>31</v>
      </c>
      <c r="E202" s="39">
        <v>44236</v>
      </c>
      <c r="F202" s="3">
        <v>3</v>
      </c>
      <c r="G202" s="19">
        <v>24.99</v>
      </c>
    </row>
    <row r="203" spans="2:7" outlineLevel="1" x14ac:dyDescent="0.2">
      <c r="B203" s="19" t="s">
        <v>427</v>
      </c>
      <c r="C203" s="3" t="s">
        <v>109</v>
      </c>
      <c r="D203" s="3" t="s">
        <v>31</v>
      </c>
      <c r="E203" s="39">
        <v>44237</v>
      </c>
      <c r="F203" s="3">
        <v>6</v>
      </c>
      <c r="G203" s="19">
        <v>49.98</v>
      </c>
    </row>
    <row r="204" spans="2:7" outlineLevel="1" x14ac:dyDescent="0.2">
      <c r="B204" s="19" t="s">
        <v>427</v>
      </c>
      <c r="C204" s="3" t="s">
        <v>109</v>
      </c>
      <c r="D204" s="3" t="s">
        <v>31</v>
      </c>
      <c r="E204" s="39">
        <v>44237</v>
      </c>
      <c r="F204" s="3">
        <v>3</v>
      </c>
      <c r="G204" s="19">
        <v>24.99</v>
      </c>
    </row>
    <row r="205" spans="2:7" outlineLevel="1" x14ac:dyDescent="0.2">
      <c r="B205" s="19" t="s">
        <v>427</v>
      </c>
      <c r="C205" s="3" t="s">
        <v>109</v>
      </c>
      <c r="D205" s="3" t="s">
        <v>31</v>
      </c>
      <c r="E205" s="39">
        <v>44238</v>
      </c>
      <c r="F205" s="3">
        <v>6</v>
      </c>
      <c r="G205" s="19">
        <v>49.98</v>
      </c>
    </row>
    <row r="206" spans="2:7" outlineLevel="1" x14ac:dyDescent="0.2">
      <c r="B206" s="19" t="s">
        <v>427</v>
      </c>
      <c r="C206" s="3" t="s">
        <v>109</v>
      </c>
      <c r="D206" s="3" t="s">
        <v>31</v>
      </c>
      <c r="E206" s="39">
        <v>44238</v>
      </c>
      <c r="F206" s="3">
        <v>3</v>
      </c>
      <c r="G206" s="19">
        <v>24.99</v>
      </c>
    </row>
    <row r="207" spans="2:7" outlineLevel="1" x14ac:dyDescent="0.2">
      <c r="B207" s="19" t="s">
        <v>427</v>
      </c>
      <c r="C207" s="3" t="s">
        <v>109</v>
      </c>
      <c r="D207" s="3" t="s">
        <v>31</v>
      </c>
      <c r="E207" s="39">
        <v>44239</v>
      </c>
      <c r="F207" s="3">
        <v>6</v>
      </c>
      <c r="G207" s="19">
        <v>49.98</v>
      </c>
    </row>
    <row r="208" spans="2:7" outlineLevel="1" x14ac:dyDescent="0.2">
      <c r="B208" s="19" t="s">
        <v>427</v>
      </c>
      <c r="C208" s="3" t="s">
        <v>109</v>
      </c>
      <c r="D208" s="3" t="s">
        <v>31</v>
      </c>
      <c r="E208" s="39">
        <v>44239</v>
      </c>
      <c r="F208" s="3">
        <v>2</v>
      </c>
      <c r="G208" s="19">
        <v>16.66</v>
      </c>
    </row>
    <row r="209" spans="2:7" outlineLevel="1" x14ac:dyDescent="0.2">
      <c r="B209" s="19" t="s">
        <v>427</v>
      </c>
      <c r="C209" s="3" t="s">
        <v>109</v>
      </c>
      <c r="D209" s="3" t="s">
        <v>31</v>
      </c>
      <c r="E209" s="39">
        <v>44242</v>
      </c>
      <c r="F209" s="3">
        <v>6</v>
      </c>
      <c r="G209" s="19">
        <v>49.98</v>
      </c>
    </row>
    <row r="210" spans="2:7" outlineLevel="1" x14ac:dyDescent="0.2">
      <c r="B210" s="19" t="s">
        <v>427</v>
      </c>
      <c r="C210" s="3" t="s">
        <v>109</v>
      </c>
      <c r="D210" s="3" t="s">
        <v>31</v>
      </c>
      <c r="E210" s="39">
        <v>44242</v>
      </c>
      <c r="F210" s="3">
        <v>3</v>
      </c>
      <c r="G210" s="19">
        <v>24.99</v>
      </c>
    </row>
    <row r="211" spans="2:7" outlineLevel="1" x14ac:dyDescent="0.2">
      <c r="B211" s="19" t="s">
        <v>427</v>
      </c>
      <c r="C211" s="3" t="s">
        <v>109</v>
      </c>
      <c r="D211" s="3" t="s">
        <v>31</v>
      </c>
      <c r="E211" s="39">
        <v>44243</v>
      </c>
      <c r="F211" s="3">
        <v>6</v>
      </c>
      <c r="G211" s="19">
        <v>49.98</v>
      </c>
    </row>
    <row r="212" spans="2:7" outlineLevel="1" x14ac:dyDescent="0.2">
      <c r="B212" s="19" t="s">
        <v>427</v>
      </c>
      <c r="C212" s="3" t="s">
        <v>109</v>
      </c>
      <c r="D212" s="3" t="s">
        <v>31</v>
      </c>
      <c r="E212" s="39">
        <v>44243</v>
      </c>
      <c r="F212" s="3">
        <v>3</v>
      </c>
      <c r="G212" s="19">
        <v>24.99</v>
      </c>
    </row>
    <row r="213" spans="2:7" outlineLevel="1" x14ac:dyDescent="0.2">
      <c r="B213" s="19" t="s">
        <v>427</v>
      </c>
      <c r="C213" s="3" t="s">
        <v>109</v>
      </c>
      <c r="D213" s="3" t="s">
        <v>31</v>
      </c>
      <c r="E213" s="39">
        <v>44244</v>
      </c>
      <c r="F213" s="3">
        <v>6</v>
      </c>
      <c r="G213" s="19">
        <v>49.98</v>
      </c>
    </row>
    <row r="214" spans="2:7" outlineLevel="1" x14ac:dyDescent="0.2">
      <c r="B214" s="19" t="s">
        <v>427</v>
      </c>
      <c r="C214" s="3" t="s">
        <v>109</v>
      </c>
      <c r="D214" s="3" t="s">
        <v>31</v>
      </c>
      <c r="E214" s="39">
        <v>44244</v>
      </c>
      <c r="F214" s="3">
        <v>3</v>
      </c>
      <c r="G214" s="19">
        <v>24.99</v>
      </c>
    </row>
    <row r="215" spans="2:7" outlineLevel="1" x14ac:dyDescent="0.2">
      <c r="B215" s="19" t="s">
        <v>427</v>
      </c>
      <c r="C215" s="3" t="s">
        <v>109</v>
      </c>
      <c r="D215" s="3" t="s">
        <v>31</v>
      </c>
      <c r="E215" s="39">
        <v>44245</v>
      </c>
      <c r="F215" s="3">
        <v>6</v>
      </c>
      <c r="G215" s="19">
        <v>49.98</v>
      </c>
    </row>
    <row r="216" spans="2:7" outlineLevel="1" x14ac:dyDescent="0.2">
      <c r="B216" s="19" t="s">
        <v>427</v>
      </c>
      <c r="C216" s="3" t="s">
        <v>109</v>
      </c>
      <c r="D216" s="3" t="s">
        <v>31</v>
      </c>
      <c r="E216" s="39">
        <v>44245</v>
      </c>
      <c r="F216" s="3">
        <v>3</v>
      </c>
      <c r="G216" s="19">
        <v>24.99</v>
      </c>
    </row>
    <row r="217" spans="2:7" outlineLevel="1" x14ac:dyDescent="0.2">
      <c r="B217" s="19" t="s">
        <v>427</v>
      </c>
      <c r="C217" s="3" t="s">
        <v>109</v>
      </c>
      <c r="D217" s="3" t="s">
        <v>31</v>
      </c>
      <c r="E217" s="39">
        <v>44246</v>
      </c>
      <c r="F217" s="3">
        <v>6</v>
      </c>
      <c r="G217" s="19">
        <v>49.98</v>
      </c>
    </row>
    <row r="218" spans="2:7" outlineLevel="1" x14ac:dyDescent="0.2">
      <c r="B218" s="19" t="s">
        <v>427</v>
      </c>
      <c r="C218" s="3" t="s">
        <v>109</v>
      </c>
      <c r="D218" s="3" t="s">
        <v>31</v>
      </c>
      <c r="E218" s="39">
        <v>44246</v>
      </c>
      <c r="F218" s="3">
        <v>2</v>
      </c>
      <c r="G218" s="19">
        <v>16.66</v>
      </c>
    </row>
    <row r="219" spans="2:7" outlineLevel="1" x14ac:dyDescent="0.2">
      <c r="B219" s="19" t="s">
        <v>427</v>
      </c>
      <c r="C219" s="3" t="s">
        <v>109</v>
      </c>
      <c r="D219" s="3" t="s">
        <v>31</v>
      </c>
      <c r="E219" s="39">
        <v>44249</v>
      </c>
      <c r="F219" s="3">
        <v>6</v>
      </c>
      <c r="G219" s="19">
        <v>49.98</v>
      </c>
    </row>
    <row r="220" spans="2:7" outlineLevel="1" x14ac:dyDescent="0.2">
      <c r="B220" s="19" t="s">
        <v>427</v>
      </c>
      <c r="C220" s="3" t="s">
        <v>109</v>
      </c>
      <c r="D220" s="3" t="s">
        <v>31</v>
      </c>
      <c r="E220" s="39">
        <v>44249</v>
      </c>
      <c r="F220" s="3">
        <v>3</v>
      </c>
      <c r="G220" s="19">
        <v>24.99</v>
      </c>
    </row>
    <row r="221" spans="2:7" outlineLevel="1" x14ac:dyDescent="0.2">
      <c r="B221" s="19" t="s">
        <v>427</v>
      </c>
      <c r="C221" s="3" t="s">
        <v>109</v>
      </c>
      <c r="D221" s="3" t="s">
        <v>31</v>
      </c>
      <c r="E221" s="39">
        <v>44250</v>
      </c>
      <c r="F221" s="3">
        <v>6</v>
      </c>
      <c r="G221" s="19">
        <v>49.98</v>
      </c>
    </row>
    <row r="222" spans="2:7" outlineLevel="1" x14ac:dyDescent="0.2">
      <c r="B222" s="19" t="s">
        <v>427</v>
      </c>
      <c r="C222" s="3" t="s">
        <v>109</v>
      </c>
      <c r="D222" s="3" t="s">
        <v>31</v>
      </c>
      <c r="E222" s="39">
        <v>44250</v>
      </c>
      <c r="F222" s="3">
        <v>3</v>
      </c>
      <c r="G222" s="19">
        <v>24.99</v>
      </c>
    </row>
    <row r="223" spans="2:7" outlineLevel="1" x14ac:dyDescent="0.2">
      <c r="B223" s="19" t="s">
        <v>427</v>
      </c>
      <c r="C223" s="3" t="s">
        <v>109</v>
      </c>
      <c r="D223" s="3" t="s">
        <v>31</v>
      </c>
      <c r="E223" s="39">
        <v>44251</v>
      </c>
      <c r="F223" s="3">
        <v>6</v>
      </c>
      <c r="G223" s="19">
        <v>49.98</v>
      </c>
    </row>
    <row r="224" spans="2:7" outlineLevel="1" x14ac:dyDescent="0.2">
      <c r="B224" s="19" t="s">
        <v>427</v>
      </c>
      <c r="C224" s="3" t="s">
        <v>109</v>
      </c>
      <c r="D224" s="3" t="s">
        <v>31</v>
      </c>
      <c r="E224" s="39">
        <v>44251</v>
      </c>
      <c r="F224" s="3">
        <v>3</v>
      </c>
      <c r="G224" s="19">
        <v>24.99</v>
      </c>
    </row>
    <row r="225" spans="2:7" outlineLevel="1" x14ac:dyDescent="0.2">
      <c r="B225" s="19" t="s">
        <v>427</v>
      </c>
      <c r="C225" s="3" t="s">
        <v>109</v>
      </c>
      <c r="D225" s="3" t="s">
        <v>31</v>
      </c>
      <c r="E225" s="39">
        <v>44252</v>
      </c>
      <c r="F225" s="3">
        <v>6</v>
      </c>
      <c r="G225" s="19">
        <v>49.98</v>
      </c>
    </row>
    <row r="226" spans="2:7" outlineLevel="1" x14ac:dyDescent="0.2">
      <c r="B226" s="19" t="s">
        <v>427</v>
      </c>
      <c r="C226" s="3" t="s">
        <v>109</v>
      </c>
      <c r="D226" s="3" t="s">
        <v>31</v>
      </c>
      <c r="E226" s="39">
        <v>44252</v>
      </c>
      <c r="F226" s="3">
        <v>3</v>
      </c>
      <c r="G226" s="19">
        <v>24.99</v>
      </c>
    </row>
    <row r="227" spans="2:7" outlineLevel="1" x14ac:dyDescent="0.2">
      <c r="B227" s="19" t="s">
        <v>427</v>
      </c>
      <c r="C227" s="3" t="s">
        <v>109</v>
      </c>
      <c r="D227" s="3" t="s">
        <v>31</v>
      </c>
      <c r="E227" s="39">
        <v>44253</v>
      </c>
      <c r="F227" s="3">
        <v>6</v>
      </c>
      <c r="G227" s="19">
        <v>49.98</v>
      </c>
    </row>
    <row r="228" spans="2:7" outlineLevel="1" x14ac:dyDescent="0.2">
      <c r="B228" s="19" t="s">
        <v>427</v>
      </c>
      <c r="C228" s="3" t="s">
        <v>109</v>
      </c>
      <c r="D228" s="3" t="s">
        <v>31</v>
      </c>
      <c r="E228" s="39">
        <v>44253</v>
      </c>
      <c r="F228" s="3">
        <v>2</v>
      </c>
      <c r="G228" s="19">
        <v>16.66</v>
      </c>
    </row>
    <row r="229" spans="2:7" outlineLevel="1" x14ac:dyDescent="0.2">
      <c r="B229" s="19" t="s">
        <v>427</v>
      </c>
      <c r="C229" s="3" t="s">
        <v>109</v>
      </c>
      <c r="D229" s="3" t="s">
        <v>31</v>
      </c>
      <c r="E229" s="39">
        <v>44256</v>
      </c>
      <c r="F229" s="3">
        <v>6</v>
      </c>
      <c r="G229" s="19">
        <v>49.98</v>
      </c>
    </row>
    <row r="230" spans="2:7" outlineLevel="1" x14ac:dyDescent="0.2">
      <c r="B230" s="19" t="s">
        <v>427</v>
      </c>
      <c r="C230" s="3" t="s">
        <v>109</v>
      </c>
      <c r="D230" s="3" t="s">
        <v>31</v>
      </c>
      <c r="E230" s="39">
        <v>44256</v>
      </c>
      <c r="F230" s="3">
        <v>3</v>
      </c>
      <c r="G230" s="19">
        <v>24.99</v>
      </c>
    </row>
    <row r="231" spans="2:7" outlineLevel="1" x14ac:dyDescent="0.2">
      <c r="B231" s="19" t="s">
        <v>427</v>
      </c>
      <c r="C231" s="3" t="s">
        <v>109</v>
      </c>
      <c r="D231" s="3" t="s">
        <v>31</v>
      </c>
      <c r="E231" s="39">
        <v>44257</v>
      </c>
      <c r="F231" s="3">
        <v>6</v>
      </c>
      <c r="G231" s="19">
        <v>49.98</v>
      </c>
    </row>
    <row r="232" spans="2:7" outlineLevel="1" x14ac:dyDescent="0.2">
      <c r="B232" s="19" t="s">
        <v>427</v>
      </c>
      <c r="C232" s="3" t="s">
        <v>109</v>
      </c>
      <c r="D232" s="3" t="s">
        <v>31</v>
      </c>
      <c r="E232" s="39">
        <v>44257</v>
      </c>
      <c r="F232" s="3">
        <v>3</v>
      </c>
      <c r="G232" s="19">
        <v>24.99</v>
      </c>
    </row>
    <row r="233" spans="2:7" outlineLevel="1" x14ac:dyDescent="0.2">
      <c r="B233" s="19" t="s">
        <v>427</v>
      </c>
      <c r="C233" s="3" t="s">
        <v>109</v>
      </c>
      <c r="D233" s="3" t="s">
        <v>31</v>
      </c>
      <c r="E233" s="39">
        <v>44258</v>
      </c>
      <c r="F233" s="3">
        <v>6</v>
      </c>
      <c r="G233" s="19">
        <v>49.98</v>
      </c>
    </row>
    <row r="234" spans="2:7" outlineLevel="1" x14ac:dyDescent="0.2">
      <c r="B234" s="19" t="s">
        <v>427</v>
      </c>
      <c r="C234" s="3" t="s">
        <v>109</v>
      </c>
      <c r="D234" s="3" t="s">
        <v>31</v>
      </c>
      <c r="E234" s="39">
        <v>44258</v>
      </c>
      <c r="F234" s="3">
        <v>3</v>
      </c>
      <c r="G234" s="19">
        <v>24.99</v>
      </c>
    </row>
    <row r="235" spans="2:7" outlineLevel="1" x14ac:dyDescent="0.2">
      <c r="B235" s="19" t="s">
        <v>427</v>
      </c>
      <c r="C235" s="3" t="s">
        <v>109</v>
      </c>
      <c r="D235" s="3" t="s">
        <v>31</v>
      </c>
      <c r="E235" s="39">
        <v>44259</v>
      </c>
      <c r="F235" s="3">
        <v>6</v>
      </c>
      <c r="G235" s="19">
        <v>49.98</v>
      </c>
    </row>
    <row r="236" spans="2:7" outlineLevel="1" x14ac:dyDescent="0.2">
      <c r="B236" s="19" t="s">
        <v>427</v>
      </c>
      <c r="C236" s="3" t="s">
        <v>109</v>
      </c>
      <c r="D236" s="3" t="s">
        <v>31</v>
      </c>
      <c r="E236" s="39">
        <v>44259</v>
      </c>
      <c r="F236" s="3">
        <v>3</v>
      </c>
      <c r="G236" s="19">
        <v>24.99</v>
      </c>
    </row>
    <row r="237" spans="2:7" outlineLevel="1" x14ac:dyDescent="0.2">
      <c r="B237" s="19" t="s">
        <v>427</v>
      </c>
      <c r="C237" s="3" t="s">
        <v>109</v>
      </c>
      <c r="D237" s="3" t="s">
        <v>31</v>
      </c>
      <c r="E237" s="39">
        <v>44260</v>
      </c>
      <c r="F237" s="3">
        <v>6</v>
      </c>
      <c r="G237" s="19">
        <v>49.98</v>
      </c>
    </row>
    <row r="238" spans="2:7" outlineLevel="1" x14ac:dyDescent="0.2">
      <c r="B238" s="19" t="s">
        <v>427</v>
      </c>
      <c r="C238" s="3" t="s">
        <v>109</v>
      </c>
      <c r="D238" s="3" t="s">
        <v>31</v>
      </c>
      <c r="E238" s="39">
        <v>44260</v>
      </c>
      <c r="F238" s="3">
        <v>2</v>
      </c>
      <c r="G238" s="19">
        <v>16.66</v>
      </c>
    </row>
    <row r="239" spans="2:7" outlineLevel="1" x14ac:dyDescent="0.2">
      <c r="B239" s="19" t="s">
        <v>427</v>
      </c>
      <c r="C239" s="3" t="s">
        <v>109</v>
      </c>
      <c r="D239" s="3" t="s">
        <v>31</v>
      </c>
      <c r="E239" s="39">
        <v>44263</v>
      </c>
      <c r="F239" s="3">
        <v>6</v>
      </c>
      <c r="G239" s="19">
        <v>49.98</v>
      </c>
    </row>
    <row r="240" spans="2:7" outlineLevel="1" x14ac:dyDescent="0.2">
      <c r="B240" s="19" t="s">
        <v>427</v>
      </c>
      <c r="C240" s="3" t="s">
        <v>109</v>
      </c>
      <c r="D240" s="3" t="s">
        <v>31</v>
      </c>
      <c r="E240" s="39">
        <v>44263</v>
      </c>
      <c r="F240" s="3">
        <v>3</v>
      </c>
      <c r="G240" s="19">
        <v>24.99</v>
      </c>
    </row>
    <row r="241" spans="2:7" outlineLevel="1" x14ac:dyDescent="0.2">
      <c r="B241" s="19" t="s">
        <v>427</v>
      </c>
      <c r="C241" s="3" t="s">
        <v>109</v>
      </c>
      <c r="D241" s="3" t="s">
        <v>31</v>
      </c>
      <c r="E241" s="39">
        <v>44264</v>
      </c>
      <c r="F241" s="3">
        <v>6</v>
      </c>
      <c r="G241" s="19">
        <v>49.98</v>
      </c>
    </row>
    <row r="242" spans="2:7" outlineLevel="1" x14ac:dyDescent="0.2">
      <c r="B242" s="19" t="s">
        <v>427</v>
      </c>
      <c r="C242" s="3" t="s">
        <v>109</v>
      </c>
      <c r="D242" s="3" t="s">
        <v>31</v>
      </c>
      <c r="E242" s="39">
        <v>44264</v>
      </c>
      <c r="F242" s="3">
        <v>3</v>
      </c>
      <c r="G242" s="19">
        <v>24.99</v>
      </c>
    </row>
    <row r="243" spans="2:7" outlineLevel="1" x14ac:dyDescent="0.2">
      <c r="B243" s="19" t="s">
        <v>427</v>
      </c>
      <c r="C243" s="3" t="s">
        <v>109</v>
      </c>
      <c r="D243" s="3" t="s">
        <v>31</v>
      </c>
      <c r="E243" s="39">
        <v>44265</v>
      </c>
      <c r="F243" s="3">
        <v>6</v>
      </c>
      <c r="G243" s="19">
        <v>49.98</v>
      </c>
    </row>
    <row r="244" spans="2:7" outlineLevel="1" x14ac:dyDescent="0.2">
      <c r="B244" s="19" t="s">
        <v>427</v>
      </c>
      <c r="C244" s="3" t="s">
        <v>109</v>
      </c>
      <c r="D244" s="3" t="s">
        <v>31</v>
      </c>
      <c r="E244" s="39">
        <v>44265</v>
      </c>
      <c r="F244" s="3">
        <v>3</v>
      </c>
      <c r="G244" s="19">
        <v>24.99</v>
      </c>
    </row>
    <row r="245" spans="2:7" outlineLevel="1" x14ac:dyDescent="0.2">
      <c r="B245" s="19" t="s">
        <v>427</v>
      </c>
      <c r="C245" s="3" t="s">
        <v>109</v>
      </c>
      <c r="D245" s="3" t="s">
        <v>31</v>
      </c>
      <c r="E245" s="39">
        <v>44266</v>
      </c>
      <c r="F245" s="3">
        <v>6</v>
      </c>
      <c r="G245" s="19">
        <v>49.98</v>
      </c>
    </row>
    <row r="246" spans="2:7" outlineLevel="1" x14ac:dyDescent="0.2">
      <c r="B246" s="19" t="s">
        <v>427</v>
      </c>
      <c r="C246" s="3" t="s">
        <v>109</v>
      </c>
      <c r="D246" s="3" t="s">
        <v>31</v>
      </c>
      <c r="E246" s="39">
        <v>44266</v>
      </c>
      <c r="F246" s="3">
        <v>3</v>
      </c>
      <c r="G246" s="19">
        <v>24.99</v>
      </c>
    </row>
    <row r="247" spans="2:7" outlineLevel="1" x14ac:dyDescent="0.2">
      <c r="B247" s="19" t="s">
        <v>427</v>
      </c>
      <c r="C247" s="3" t="s">
        <v>109</v>
      </c>
      <c r="D247" s="3" t="s">
        <v>31</v>
      </c>
      <c r="E247" s="39">
        <v>44267</v>
      </c>
      <c r="F247" s="3">
        <v>6</v>
      </c>
      <c r="G247" s="19">
        <v>49.98</v>
      </c>
    </row>
    <row r="248" spans="2:7" outlineLevel="1" x14ac:dyDescent="0.2">
      <c r="B248" s="19" t="s">
        <v>427</v>
      </c>
      <c r="C248" s="3" t="s">
        <v>109</v>
      </c>
      <c r="D248" s="3" t="s">
        <v>31</v>
      </c>
      <c r="E248" s="39">
        <v>44267</v>
      </c>
      <c r="F248" s="3">
        <v>2</v>
      </c>
      <c r="G248" s="19">
        <v>16.66</v>
      </c>
    </row>
    <row r="249" spans="2:7" outlineLevel="1" x14ac:dyDescent="0.2">
      <c r="B249" s="19" t="s">
        <v>427</v>
      </c>
      <c r="C249" s="3" t="s">
        <v>109</v>
      </c>
      <c r="D249" s="3" t="s">
        <v>31</v>
      </c>
      <c r="E249" s="39">
        <v>44270</v>
      </c>
      <c r="F249" s="3">
        <v>6</v>
      </c>
      <c r="G249" s="19">
        <v>49.98</v>
      </c>
    </row>
    <row r="250" spans="2:7" outlineLevel="1" x14ac:dyDescent="0.2">
      <c r="B250" s="19" t="s">
        <v>427</v>
      </c>
      <c r="C250" s="3" t="s">
        <v>109</v>
      </c>
      <c r="D250" s="3" t="s">
        <v>31</v>
      </c>
      <c r="E250" s="39">
        <v>44270</v>
      </c>
      <c r="F250" s="3">
        <v>3</v>
      </c>
      <c r="G250" s="19">
        <v>24.99</v>
      </c>
    </row>
    <row r="251" spans="2:7" outlineLevel="1" x14ac:dyDescent="0.2">
      <c r="B251" s="19" t="s">
        <v>427</v>
      </c>
      <c r="C251" s="3" t="s">
        <v>109</v>
      </c>
      <c r="D251" s="3" t="s">
        <v>31</v>
      </c>
      <c r="E251" s="39">
        <v>44271</v>
      </c>
      <c r="F251" s="3">
        <v>6</v>
      </c>
      <c r="G251" s="19">
        <v>49.98</v>
      </c>
    </row>
    <row r="252" spans="2:7" outlineLevel="1" x14ac:dyDescent="0.2">
      <c r="B252" s="19" t="s">
        <v>427</v>
      </c>
      <c r="C252" s="3" t="s">
        <v>109</v>
      </c>
      <c r="D252" s="3" t="s">
        <v>31</v>
      </c>
      <c r="E252" s="39">
        <v>44271</v>
      </c>
      <c r="F252" s="3">
        <v>3</v>
      </c>
      <c r="G252" s="19">
        <v>24.99</v>
      </c>
    </row>
    <row r="253" spans="2:7" outlineLevel="1" x14ac:dyDescent="0.2">
      <c r="B253" s="19" t="s">
        <v>427</v>
      </c>
      <c r="C253" s="3" t="s">
        <v>109</v>
      </c>
      <c r="D253" s="3" t="s">
        <v>31</v>
      </c>
      <c r="E253" s="39">
        <v>44272</v>
      </c>
      <c r="F253" s="3">
        <v>6</v>
      </c>
      <c r="G253" s="19">
        <v>49.98</v>
      </c>
    </row>
    <row r="254" spans="2:7" outlineLevel="1" x14ac:dyDescent="0.2">
      <c r="B254" s="19" t="s">
        <v>427</v>
      </c>
      <c r="C254" s="3" t="s">
        <v>109</v>
      </c>
      <c r="D254" s="3" t="s">
        <v>31</v>
      </c>
      <c r="E254" s="39">
        <v>44272</v>
      </c>
      <c r="F254" s="3">
        <v>3</v>
      </c>
      <c r="G254" s="19">
        <v>24.99</v>
      </c>
    </row>
    <row r="255" spans="2:7" outlineLevel="1" x14ac:dyDescent="0.2">
      <c r="B255" s="19" t="s">
        <v>427</v>
      </c>
      <c r="C255" s="3" t="s">
        <v>109</v>
      </c>
      <c r="D255" s="3" t="s">
        <v>31</v>
      </c>
      <c r="E255" s="39">
        <v>44273</v>
      </c>
      <c r="F255" s="3">
        <v>6</v>
      </c>
      <c r="G255" s="19">
        <v>49.98</v>
      </c>
    </row>
    <row r="256" spans="2:7" outlineLevel="1" x14ac:dyDescent="0.2">
      <c r="B256" s="19" t="s">
        <v>427</v>
      </c>
      <c r="C256" s="3" t="s">
        <v>109</v>
      </c>
      <c r="D256" s="3" t="s">
        <v>31</v>
      </c>
      <c r="E256" s="39">
        <v>44273</v>
      </c>
      <c r="F256" s="3">
        <v>3</v>
      </c>
      <c r="G256" s="19">
        <v>24.99</v>
      </c>
    </row>
    <row r="257" spans="2:7" outlineLevel="1" x14ac:dyDescent="0.2">
      <c r="B257" s="19" t="s">
        <v>427</v>
      </c>
      <c r="C257" s="3" t="s">
        <v>109</v>
      </c>
      <c r="D257" s="3" t="s">
        <v>31</v>
      </c>
      <c r="E257" s="39">
        <v>44274</v>
      </c>
      <c r="F257" s="3">
        <v>6</v>
      </c>
      <c r="G257" s="19">
        <v>49.98</v>
      </c>
    </row>
    <row r="258" spans="2:7" outlineLevel="1" x14ac:dyDescent="0.2">
      <c r="B258" s="19" t="s">
        <v>427</v>
      </c>
      <c r="C258" s="3" t="s">
        <v>109</v>
      </c>
      <c r="D258" s="3" t="s">
        <v>31</v>
      </c>
      <c r="E258" s="39">
        <v>44274</v>
      </c>
      <c r="F258" s="3">
        <v>2</v>
      </c>
      <c r="G258" s="19">
        <v>16.66</v>
      </c>
    </row>
    <row r="259" spans="2:7" outlineLevel="1" x14ac:dyDescent="0.2">
      <c r="B259" s="19" t="s">
        <v>427</v>
      </c>
      <c r="C259" s="3" t="s">
        <v>109</v>
      </c>
      <c r="D259" s="3" t="s">
        <v>31</v>
      </c>
      <c r="E259" s="39">
        <v>44277</v>
      </c>
      <c r="F259" s="3">
        <v>6</v>
      </c>
      <c r="G259" s="19">
        <v>49.98</v>
      </c>
    </row>
    <row r="260" spans="2:7" outlineLevel="1" x14ac:dyDescent="0.2">
      <c r="B260" s="19" t="s">
        <v>427</v>
      </c>
      <c r="C260" s="3" t="s">
        <v>109</v>
      </c>
      <c r="D260" s="3" t="s">
        <v>31</v>
      </c>
      <c r="E260" s="39">
        <v>44277</v>
      </c>
      <c r="F260" s="3">
        <v>3</v>
      </c>
      <c r="G260" s="19">
        <v>24.99</v>
      </c>
    </row>
    <row r="261" spans="2:7" outlineLevel="1" x14ac:dyDescent="0.2">
      <c r="B261" s="19" t="s">
        <v>427</v>
      </c>
      <c r="C261" s="3" t="s">
        <v>109</v>
      </c>
      <c r="D261" s="3" t="s">
        <v>31</v>
      </c>
      <c r="E261" s="39">
        <v>44278</v>
      </c>
      <c r="F261" s="3">
        <v>6</v>
      </c>
      <c r="G261" s="19">
        <v>49.98</v>
      </c>
    </row>
    <row r="262" spans="2:7" outlineLevel="1" x14ac:dyDescent="0.2">
      <c r="B262" s="19" t="s">
        <v>427</v>
      </c>
      <c r="C262" s="3" t="s">
        <v>109</v>
      </c>
      <c r="D262" s="3" t="s">
        <v>31</v>
      </c>
      <c r="E262" s="39">
        <v>44278</v>
      </c>
      <c r="F262" s="3">
        <v>3</v>
      </c>
      <c r="G262" s="19">
        <v>24.99</v>
      </c>
    </row>
    <row r="263" spans="2:7" outlineLevel="1" x14ac:dyDescent="0.2">
      <c r="B263" s="19" t="s">
        <v>427</v>
      </c>
      <c r="C263" s="3" t="s">
        <v>109</v>
      </c>
      <c r="D263" s="3" t="s">
        <v>31</v>
      </c>
      <c r="E263" s="39">
        <v>44279</v>
      </c>
      <c r="F263" s="3">
        <v>6</v>
      </c>
      <c r="G263" s="19">
        <v>49.98</v>
      </c>
    </row>
    <row r="264" spans="2:7" outlineLevel="1" x14ac:dyDescent="0.2">
      <c r="B264" s="19" t="s">
        <v>427</v>
      </c>
      <c r="C264" s="3" t="s">
        <v>109</v>
      </c>
      <c r="D264" s="3" t="s">
        <v>31</v>
      </c>
      <c r="E264" s="39">
        <v>44279</v>
      </c>
      <c r="F264" s="3">
        <v>3</v>
      </c>
      <c r="G264" s="19">
        <v>24.99</v>
      </c>
    </row>
    <row r="265" spans="2:7" outlineLevel="1" x14ac:dyDescent="0.2">
      <c r="B265" s="19" t="s">
        <v>427</v>
      </c>
      <c r="C265" s="3" t="s">
        <v>109</v>
      </c>
      <c r="D265" s="3" t="s">
        <v>31</v>
      </c>
      <c r="E265" s="39">
        <v>44292</v>
      </c>
      <c r="F265" s="3">
        <v>6</v>
      </c>
      <c r="G265" s="3">
        <v>49.98</v>
      </c>
    </row>
    <row r="266" spans="2:7" outlineLevel="1" x14ac:dyDescent="0.2">
      <c r="B266" s="19" t="s">
        <v>427</v>
      </c>
      <c r="C266" s="3" t="s">
        <v>109</v>
      </c>
      <c r="D266" s="3" t="s">
        <v>31</v>
      </c>
      <c r="E266" s="39">
        <v>44292</v>
      </c>
      <c r="F266" s="3">
        <v>3</v>
      </c>
      <c r="G266" s="3">
        <v>24.99</v>
      </c>
    </row>
    <row r="267" spans="2:7" outlineLevel="1" x14ac:dyDescent="0.2">
      <c r="B267" s="19" t="s">
        <v>427</v>
      </c>
      <c r="C267" s="3" t="s">
        <v>109</v>
      </c>
      <c r="D267" s="3" t="s">
        <v>31</v>
      </c>
      <c r="E267" s="39">
        <v>44293</v>
      </c>
      <c r="F267" s="3">
        <v>6</v>
      </c>
      <c r="G267" s="3">
        <v>49.98</v>
      </c>
    </row>
    <row r="268" spans="2:7" outlineLevel="1" x14ac:dyDescent="0.2">
      <c r="B268" s="19" t="s">
        <v>427</v>
      </c>
      <c r="C268" s="3" t="s">
        <v>109</v>
      </c>
      <c r="D268" s="3" t="s">
        <v>31</v>
      </c>
      <c r="E268" s="39">
        <v>44293</v>
      </c>
      <c r="F268" s="3">
        <v>3</v>
      </c>
      <c r="G268" s="3">
        <v>24.99</v>
      </c>
    </row>
    <row r="269" spans="2:7" outlineLevel="1" x14ac:dyDescent="0.2">
      <c r="B269" s="19" t="s">
        <v>427</v>
      </c>
      <c r="C269" s="3" t="s">
        <v>109</v>
      </c>
      <c r="D269" s="3" t="s">
        <v>31</v>
      </c>
      <c r="E269" s="39">
        <v>44294</v>
      </c>
      <c r="F269" s="3">
        <v>6</v>
      </c>
      <c r="G269" s="3">
        <v>49.98</v>
      </c>
    </row>
    <row r="270" spans="2:7" outlineLevel="1" x14ac:dyDescent="0.2">
      <c r="B270" s="19" t="s">
        <v>427</v>
      </c>
      <c r="C270" s="3" t="s">
        <v>109</v>
      </c>
      <c r="D270" s="3" t="s">
        <v>31</v>
      </c>
      <c r="E270" s="39">
        <v>44294</v>
      </c>
      <c r="F270" s="3">
        <v>3</v>
      </c>
      <c r="G270" s="3">
        <v>24.99</v>
      </c>
    </row>
    <row r="271" spans="2:7" outlineLevel="1" x14ac:dyDescent="0.2">
      <c r="B271" s="19" t="s">
        <v>427</v>
      </c>
      <c r="C271" s="3" t="s">
        <v>109</v>
      </c>
      <c r="D271" s="3" t="s">
        <v>31</v>
      </c>
      <c r="E271" s="39">
        <v>44295</v>
      </c>
      <c r="F271" s="3">
        <v>6</v>
      </c>
      <c r="G271" s="3">
        <v>49.98</v>
      </c>
    </row>
    <row r="272" spans="2:7" outlineLevel="1" x14ac:dyDescent="0.2">
      <c r="B272" s="19" t="s">
        <v>427</v>
      </c>
      <c r="C272" s="3" t="s">
        <v>109</v>
      </c>
      <c r="D272" s="3" t="s">
        <v>31</v>
      </c>
      <c r="E272" s="39">
        <v>44295</v>
      </c>
      <c r="F272" s="3">
        <v>2</v>
      </c>
      <c r="G272" s="3">
        <v>16.66</v>
      </c>
    </row>
    <row r="273" spans="2:7" outlineLevel="1" x14ac:dyDescent="0.2">
      <c r="B273" s="19" t="s">
        <v>427</v>
      </c>
      <c r="C273" s="3" t="s">
        <v>109</v>
      </c>
      <c r="D273" s="3" t="s">
        <v>31</v>
      </c>
      <c r="E273" s="39">
        <v>44298</v>
      </c>
      <c r="F273" s="3">
        <v>6</v>
      </c>
      <c r="G273" s="3">
        <v>49.98</v>
      </c>
    </row>
    <row r="274" spans="2:7" outlineLevel="1" x14ac:dyDescent="0.2">
      <c r="B274" s="19" t="s">
        <v>427</v>
      </c>
      <c r="C274" s="3" t="s">
        <v>109</v>
      </c>
      <c r="D274" s="3" t="s">
        <v>31</v>
      </c>
      <c r="E274" s="39">
        <v>44298</v>
      </c>
      <c r="F274" s="3">
        <v>3</v>
      </c>
      <c r="G274" s="3">
        <v>24.99</v>
      </c>
    </row>
    <row r="275" spans="2:7" outlineLevel="1" x14ac:dyDescent="0.2">
      <c r="B275" s="19" t="s">
        <v>427</v>
      </c>
      <c r="C275" s="3" t="s">
        <v>109</v>
      </c>
      <c r="D275" s="3" t="s">
        <v>31</v>
      </c>
      <c r="E275" s="39">
        <v>44299</v>
      </c>
      <c r="F275" s="3">
        <v>6</v>
      </c>
      <c r="G275" s="3">
        <v>49.98</v>
      </c>
    </row>
    <row r="276" spans="2:7" outlineLevel="1" x14ac:dyDescent="0.2">
      <c r="B276" s="19" t="s">
        <v>427</v>
      </c>
      <c r="C276" s="3" t="s">
        <v>109</v>
      </c>
      <c r="D276" s="3" t="s">
        <v>31</v>
      </c>
      <c r="E276" s="39">
        <v>44299</v>
      </c>
      <c r="F276" s="3">
        <v>3</v>
      </c>
      <c r="G276" s="3">
        <v>24.99</v>
      </c>
    </row>
    <row r="277" spans="2:7" outlineLevel="1" x14ac:dyDescent="0.2">
      <c r="B277" s="19" t="s">
        <v>427</v>
      </c>
      <c r="C277" s="3" t="s">
        <v>109</v>
      </c>
      <c r="D277" s="3" t="s">
        <v>31</v>
      </c>
      <c r="E277" s="39">
        <v>44300</v>
      </c>
      <c r="F277" s="3">
        <v>6</v>
      </c>
      <c r="G277" s="3">
        <v>49.98</v>
      </c>
    </row>
    <row r="278" spans="2:7" outlineLevel="1" x14ac:dyDescent="0.2">
      <c r="B278" s="19" t="s">
        <v>427</v>
      </c>
      <c r="C278" s="3" t="s">
        <v>109</v>
      </c>
      <c r="D278" s="3" t="s">
        <v>31</v>
      </c>
      <c r="E278" s="39">
        <v>44300</v>
      </c>
      <c r="F278" s="3">
        <v>3</v>
      </c>
      <c r="G278" s="3">
        <v>24.99</v>
      </c>
    </row>
    <row r="279" spans="2:7" outlineLevel="1" x14ac:dyDescent="0.2">
      <c r="B279" s="19" t="s">
        <v>427</v>
      </c>
      <c r="C279" s="3" t="s">
        <v>109</v>
      </c>
      <c r="D279" s="3" t="s">
        <v>31</v>
      </c>
      <c r="E279" s="39">
        <v>44301</v>
      </c>
      <c r="F279" s="3">
        <v>6</v>
      </c>
      <c r="G279" s="3">
        <v>49.98</v>
      </c>
    </row>
    <row r="280" spans="2:7" outlineLevel="1" x14ac:dyDescent="0.2">
      <c r="B280" s="19" t="s">
        <v>427</v>
      </c>
      <c r="C280" s="3" t="s">
        <v>109</v>
      </c>
      <c r="D280" s="3" t="s">
        <v>31</v>
      </c>
      <c r="E280" s="39">
        <v>44301</v>
      </c>
      <c r="F280" s="3">
        <v>3</v>
      </c>
      <c r="G280" s="3">
        <v>24.99</v>
      </c>
    </row>
    <row r="281" spans="2:7" outlineLevel="1" x14ac:dyDescent="0.2">
      <c r="B281" s="19" t="s">
        <v>427</v>
      </c>
      <c r="C281" s="3" t="s">
        <v>109</v>
      </c>
      <c r="D281" s="3" t="s">
        <v>31</v>
      </c>
      <c r="E281" s="39">
        <v>44302</v>
      </c>
      <c r="F281" s="3">
        <v>6</v>
      </c>
      <c r="G281" s="3">
        <v>49.98</v>
      </c>
    </row>
    <row r="282" spans="2:7" outlineLevel="1" x14ac:dyDescent="0.2">
      <c r="B282" s="19" t="s">
        <v>427</v>
      </c>
      <c r="C282" s="3" t="s">
        <v>109</v>
      </c>
      <c r="D282" s="3" t="s">
        <v>31</v>
      </c>
      <c r="E282" s="39">
        <v>44302</v>
      </c>
      <c r="F282" s="3">
        <v>2</v>
      </c>
      <c r="G282" s="3">
        <v>16.66</v>
      </c>
    </row>
    <row r="283" spans="2:7" outlineLevel="1" x14ac:dyDescent="0.2">
      <c r="B283" s="19" t="s">
        <v>427</v>
      </c>
      <c r="C283" s="3" t="s">
        <v>109</v>
      </c>
      <c r="D283" s="3" t="s">
        <v>31</v>
      </c>
      <c r="E283" s="39">
        <v>44305</v>
      </c>
      <c r="F283" s="3">
        <v>6</v>
      </c>
      <c r="G283" s="3">
        <v>49.98</v>
      </c>
    </row>
    <row r="284" spans="2:7" outlineLevel="1" x14ac:dyDescent="0.2">
      <c r="B284" s="19" t="s">
        <v>427</v>
      </c>
      <c r="C284" s="3" t="s">
        <v>109</v>
      </c>
      <c r="D284" s="3" t="s">
        <v>31</v>
      </c>
      <c r="E284" s="39">
        <v>44305</v>
      </c>
      <c r="F284" s="3">
        <v>3</v>
      </c>
      <c r="G284" s="3">
        <v>24.99</v>
      </c>
    </row>
    <row r="285" spans="2:7" outlineLevel="1" x14ac:dyDescent="0.2">
      <c r="B285" s="19" t="s">
        <v>427</v>
      </c>
      <c r="C285" s="3" t="s">
        <v>109</v>
      </c>
      <c r="D285" s="3" t="s">
        <v>31</v>
      </c>
      <c r="E285" s="39">
        <v>44306</v>
      </c>
      <c r="F285" s="3">
        <v>6</v>
      </c>
      <c r="G285" s="3">
        <v>49.98</v>
      </c>
    </row>
    <row r="286" spans="2:7" outlineLevel="1" x14ac:dyDescent="0.2">
      <c r="B286" s="19" t="s">
        <v>427</v>
      </c>
      <c r="C286" s="3" t="s">
        <v>109</v>
      </c>
      <c r="D286" s="3" t="s">
        <v>31</v>
      </c>
      <c r="E286" s="39">
        <v>44306</v>
      </c>
      <c r="F286" s="3">
        <v>3</v>
      </c>
      <c r="G286" s="3">
        <v>24.99</v>
      </c>
    </row>
    <row r="287" spans="2:7" outlineLevel="1" x14ac:dyDescent="0.2">
      <c r="B287" s="19" t="s">
        <v>427</v>
      </c>
      <c r="C287" s="3" t="s">
        <v>109</v>
      </c>
      <c r="D287" s="3" t="s">
        <v>31</v>
      </c>
      <c r="E287" s="39">
        <v>44307</v>
      </c>
      <c r="F287" s="3">
        <v>6</v>
      </c>
      <c r="G287" s="3">
        <v>49.98</v>
      </c>
    </row>
    <row r="288" spans="2:7" outlineLevel="1" x14ac:dyDescent="0.2">
      <c r="B288" s="19" t="s">
        <v>427</v>
      </c>
      <c r="C288" s="3" t="s">
        <v>109</v>
      </c>
      <c r="D288" s="3" t="s">
        <v>31</v>
      </c>
      <c r="E288" s="39">
        <v>44307</v>
      </c>
      <c r="F288" s="3">
        <v>3</v>
      </c>
      <c r="G288" s="3">
        <v>24.99</v>
      </c>
    </row>
    <row r="289" spans="2:7" outlineLevel="1" x14ac:dyDescent="0.2">
      <c r="B289" s="19" t="s">
        <v>427</v>
      </c>
      <c r="C289" s="3" t="s">
        <v>109</v>
      </c>
      <c r="D289" s="3" t="s">
        <v>31</v>
      </c>
      <c r="E289" s="39">
        <v>44308</v>
      </c>
      <c r="F289" s="3">
        <v>6</v>
      </c>
      <c r="G289" s="3">
        <v>49.98</v>
      </c>
    </row>
    <row r="290" spans="2:7" outlineLevel="1" x14ac:dyDescent="0.2">
      <c r="B290" s="19" t="s">
        <v>427</v>
      </c>
      <c r="C290" s="3" t="s">
        <v>109</v>
      </c>
      <c r="D290" s="3" t="s">
        <v>31</v>
      </c>
      <c r="E290" s="39">
        <v>44308</v>
      </c>
      <c r="F290" s="3">
        <v>3</v>
      </c>
      <c r="G290" s="3">
        <v>24.99</v>
      </c>
    </row>
    <row r="291" spans="2:7" outlineLevel="1" x14ac:dyDescent="0.2">
      <c r="B291" s="19" t="s">
        <v>427</v>
      </c>
      <c r="C291" s="3" t="s">
        <v>109</v>
      </c>
      <c r="D291" s="3" t="s">
        <v>31</v>
      </c>
      <c r="E291" s="39">
        <v>44309</v>
      </c>
      <c r="F291" s="3">
        <v>6</v>
      </c>
      <c r="G291" s="3">
        <v>49.98</v>
      </c>
    </row>
    <row r="292" spans="2:7" outlineLevel="1" x14ac:dyDescent="0.2">
      <c r="B292" s="19" t="s">
        <v>427</v>
      </c>
      <c r="C292" s="3" t="s">
        <v>109</v>
      </c>
      <c r="D292" s="3" t="s">
        <v>31</v>
      </c>
      <c r="E292" s="39">
        <v>44309</v>
      </c>
      <c r="F292" s="3">
        <v>2</v>
      </c>
      <c r="G292" s="3">
        <v>16.66</v>
      </c>
    </row>
    <row r="293" spans="2:7" outlineLevel="1" x14ac:dyDescent="0.2">
      <c r="B293" s="19" t="s">
        <v>427</v>
      </c>
      <c r="C293" s="3" t="s">
        <v>109</v>
      </c>
      <c r="D293" s="3" t="s">
        <v>31</v>
      </c>
      <c r="E293" s="39">
        <v>44312</v>
      </c>
      <c r="F293" s="3">
        <v>6</v>
      </c>
      <c r="G293" s="3">
        <v>49.98</v>
      </c>
    </row>
    <row r="294" spans="2:7" outlineLevel="1" x14ac:dyDescent="0.2">
      <c r="B294" s="19" t="s">
        <v>427</v>
      </c>
      <c r="C294" s="3" t="s">
        <v>109</v>
      </c>
      <c r="D294" s="3" t="s">
        <v>31</v>
      </c>
      <c r="E294" s="39">
        <v>44312</v>
      </c>
      <c r="F294" s="3">
        <v>3</v>
      </c>
      <c r="G294" s="3">
        <v>24.99</v>
      </c>
    </row>
    <row r="295" spans="2:7" outlineLevel="1" x14ac:dyDescent="0.2">
      <c r="B295" s="19" t="s">
        <v>427</v>
      </c>
      <c r="C295" s="3" t="s">
        <v>109</v>
      </c>
      <c r="D295" s="3" t="s">
        <v>31</v>
      </c>
      <c r="E295" s="39">
        <v>44313</v>
      </c>
      <c r="F295" s="3">
        <v>6</v>
      </c>
      <c r="G295" s="3">
        <v>49.98</v>
      </c>
    </row>
    <row r="296" spans="2:7" outlineLevel="1" x14ac:dyDescent="0.2">
      <c r="B296" s="19" t="s">
        <v>427</v>
      </c>
      <c r="C296" s="3" t="s">
        <v>109</v>
      </c>
      <c r="D296" s="3" t="s">
        <v>31</v>
      </c>
      <c r="E296" s="39">
        <v>44313</v>
      </c>
      <c r="F296" s="3">
        <v>3</v>
      </c>
      <c r="G296" s="3">
        <v>24.99</v>
      </c>
    </row>
    <row r="297" spans="2:7" outlineLevel="1" x14ac:dyDescent="0.2">
      <c r="B297" s="19" t="s">
        <v>427</v>
      </c>
      <c r="C297" s="3" t="s">
        <v>109</v>
      </c>
      <c r="D297" s="3" t="s">
        <v>31</v>
      </c>
      <c r="E297" s="39">
        <v>44314</v>
      </c>
      <c r="F297" s="3">
        <v>6</v>
      </c>
      <c r="G297" s="3">
        <v>49.98</v>
      </c>
    </row>
    <row r="298" spans="2:7" outlineLevel="1" x14ac:dyDescent="0.2">
      <c r="B298" s="19" t="s">
        <v>427</v>
      </c>
      <c r="C298" s="3" t="s">
        <v>109</v>
      </c>
      <c r="D298" s="3" t="s">
        <v>31</v>
      </c>
      <c r="E298" s="39">
        <v>44314</v>
      </c>
      <c r="F298" s="3">
        <v>3</v>
      </c>
      <c r="G298" s="3">
        <v>24.99</v>
      </c>
    </row>
    <row r="299" spans="2:7" outlineLevel="1" x14ac:dyDescent="0.2">
      <c r="B299" s="19" t="s">
        <v>427</v>
      </c>
      <c r="C299" s="3" t="s">
        <v>109</v>
      </c>
      <c r="D299" s="3" t="s">
        <v>31</v>
      </c>
      <c r="E299" s="39">
        <v>44315</v>
      </c>
      <c r="F299" s="3">
        <v>6</v>
      </c>
      <c r="G299" s="3">
        <v>49.98</v>
      </c>
    </row>
    <row r="300" spans="2:7" outlineLevel="1" x14ac:dyDescent="0.2">
      <c r="B300" s="19" t="s">
        <v>427</v>
      </c>
      <c r="C300" s="3" t="s">
        <v>109</v>
      </c>
      <c r="D300" s="3" t="s">
        <v>31</v>
      </c>
      <c r="E300" s="39">
        <v>44315</v>
      </c>
      <c r="F300" s="3">
        <v>3</v>
      </c>
      <c r="G300" s="3">
        <v>24.99</v>
      </c>
    </row>
    <row r="301" spans="2:7" outlineLevel="1" x14ac:dyDescent="0.2">
      <c r="B301" s="19" t="s">
        <v>427</v>
      </c>
      <c r="C301" s="3" t="s">
        <v>109</v>
      </c>
      <c r="D301" s="3" t="s">
        <v>31</v>
      </c>
      <c r="E301" s="39">
        <v>44316</v>
      </c>
      <c r="F301" s="3">
        <v>6</v>
      </c>
      <c r="G301" s="3">
        <v>49.98</v>
      </c>
    </row>
    <row r="302" spans="2:7" outlineLevel="1" x14ac:dyDescent="0.2">
      <c r="B302" s="19" t="s">
        <v>427</v>
      </c>
      <c r="C302" s="3" t="s">
        <v>109</v>
      </c>
      <c r="D302" s="3" t="s">
        <v>31</v>
      </c>
      <c r="E302" s="39">
        <v>44316</v>
      </c>
      <c r="F302" s="3">
        <v>2</v>
      </c>
      <c r="G302" s="3">
        <v>16.66</v>
      </c>
    </row>
    <row r="303" spans="2:7" outlineLevel="1" x14ac:dyDescent="0.2">
      <c r="B303" s="19" t="s">
        <v>427</v>
      </c>
      <c r="C303" s="3" t="s">
        <v>109</v>
      </c>
      <c r="D303" s="3" t="s">
        <v>31</v>
      </c>
      <c r="E303" s="39">
        <v>44320</v>
      </c>
      <c r="F303" s="3">
        <v>6</v>
      </c>
      <c r="G303" s="3">
        <v>49.98</v>
      </c>
    </row>
    <row r="304" spans="2:7" outlineLevel="1" x14ac:dyDescent="0.2">
      <c r="B304" s="19" t="s">
        <v>427</v>
      </c>
      <c r="C304" s="3" t="s">
        <v>109</v>
      </c>
      <c r="D304" s="3" t="s">
        <v>31</v>
      </c>
      <c r="E304" s="39">
        <v>44320</v>
      </c>
      <c r="F304" s="3">
        <v>3</v>
      </c>
      <c r="G304" s="3">
        <v>24.99</v>
      </c>
    </row>
    <row r="305" spans="2:7" outlineLevel="1" x14ac:dyDescent="0.2">
      <c r="B305" s="19" t="s">
        <v>427</v>
      </c>
      <c r="C305" s="3" t="s">
        <v>109</v>
      </c>
      <c r="D305" s="3" t="s">
        <v>31</v>
      </c>
      <c r="E305" s="39">
        <v>44321</v>
      </c>
      <c r="F305" s="3">
        <v>6</v>
      </c>
      <c r="G305" s="3">
        <v>49.98</v>
      </c>
    </row>
    <row r="306" spans="2:7" outlineLevel="1" x14ac:dyDescent="0.2">
      <c r="B306" s="19" t="s">
        <v>427</v>
      </c>
      <c r="C306" s="3" t="s">
        <v>109</v>
      </c>
      <c r="D306" s="3" t="s">
        <v>31</v>
      </c>
      <c r="E306" s="39">
        <v>44321</v>
      </c>
      <c r="F306" s="3">
        <v>3</v>
      </c>
      <c r="G306" s="3">
        <v>24.99</v>
      </c>
    </row>
    <row r="307" spans="2:7" outlineLevel="1" x14ac:dyDescent="0.2">
      <c r="B307" s="19" t="s">
        <v>427</v>
      </c>
      <c r="C307" s="3" t="s">
        <v>109</v>
      </c>
      <c r="D307" s="3" t="s">
        <v>31</v>
      </c>
      <c r="E307" s="39">
        <v>44322</v>
      </c>
      <c r="F307" s="3">
        <v>6</v>
      </c>
      <c r="G307" s="3">
        <v>49.98</v>
      </c>
    </row>
    <row r="308" spans="2:7" outlineLevel="1" x14ac:dyDescent="0.2">
      <c r="B308" s="19" t="s">
        <v>427</v>
      </c>
      <c r="C308" s="3" t="s">
        <v>109</v>
      </c>
      <c r="D308" s="3" t="s">
        <v>31</v>
      </c>
      <c r="E308" s="39">
        <v>44322</v>
      </c>
      <c r="F308" s="3">
        <v>3</v>
      </c>
      <c r="G308" s="3">
        <v>24.99</v>
      </c>
    </row>
    <row r="309" spans="2:7" outlineLevel="1" x14ac:dyDescent="0.2">
      <c r="B309" s="19" t="s">
        <v>427</v>
      </c>
      <c r="C309" s="3" t="s">
        <v>109</v>
      </c>
      <c r="D309" s="3" t="s">
        <v>31</v>
      </c>
      <c r="E309" s="39">
        <v>44323</v>
      </c>
      <c r="F309" s="3">
        <v>6</v>
      </c>
      <c r="G309" s="3">
        <v>49.98</v>
      </c>
    </row>
    <row r="310" spans="2:7" outlineLevel="1" x14ac:dyDescent="0.2">
      <c r="B310" s="19" t="s">
        <v>427</v>
      </c>
      <c r="C310" s="3" t="s">
        <v>109</v>
      </c>
      <c r="D310" s="3" t="s">
        <v>31</v>
      </c>
      <c r="E310" s="39">
        <v>44326</v>
      </c>
      <c r="F310" s="3">
        <v>6</v>
      </c>
      <c r="G310" s="3">
        <v>49.98</v>
      </c>
    </row>
    <row r="311" spans="2:7" outlineLevel="1" x14ac:dyDescent="0.2">
      <c r="B311" s="19" t="s">
        <v>427</v>
      </c>
      <c r="C311" s="3" t="s">
        <v>109</v>
      </c>
      <c r="D311" s="3" t="s">
        <v>31</v>
      </c>
      <c r="E311" s="39">
        <v>44326</v>
      </c>
      <c r="F311" s="3">
        <v>3</v>
      </c>
      <c r="G311" s="3">
        <v>24.99</v>
      </c>
    </row>
    <row r="312" spans="2:7" outlineLevel="1" x14ac:dyDescent="0.2">
      <c r="B312" s="19" t="s">
        <v>427</v>
      </c>
      <c r="C312" s="3" t="s">
        <v>109</v>
      </c>
      <c r="D312" s="3" t="s">
        <v>31</v>
      </c>
      <c r="E312" s="39">
        <v>44327</v>
      </c>
      <c r="F312" s="3">
        <v>6</v>
      </c>
      <c r="G312" s="3">
        <v>49.98</v>
      </c>
    </row>
    <row r="313" spans="2:7" outlineLevel="1" x14ac:dyDescent="0.2">
      <c r="B313" s="19" t="s">
        <v>427</v>
      </c>
      <c r="C313" s="3" t="s">
        <v>109</v>
      </c>
      <c r="D313" s="3" t="s">
        <v>31</v>
      </c>
      <c r="E313" s="39">
        <v>44327</v>
      </c>
      <c r="F313" s="3">
        <v>3</v>
      </c>
      <c r="G313" s="3">
        <v>24.99</v>
      </c>
    </row>
    <row r="314" spans="2:7" outlineLevel="1" x14ac:dyDescent="0.2">
      <c r="B314" s="19" t="s">
        <v>427</v>
      </c>
      <c r="C314" s="3" t="s">
        <v>109</v>
      </c>
      <c r="D314" s="3" t="s">
        <v>31</v>
      </c>
      <c r="E314" s="39">
        <v>44328</v>
      </c>
      <c r="F314" s="3">
        <v>6</v>
      </c>
      <c r="G314" s="3">
        <v>49.98</v>
      </c>
    </row>
    <row r="315" spans="2:7" outlineLevel="1" x14ac:dyDescent="0.2">
      <c r="B315" s="19" t="s">
        <v>427</v>
      </c>
      <c r="C315" s="3" t="s">
        <v>109</v>
      </c>
      <c r="D315" s="3" t="s">
        <v>31</v>
      </c>
      <c r="E315" s="39">
        <v>44328</v>
      </c>
      <c r="F315" s="3">
        <v>3</v>
      </c>
      <c r="G315" s="3">
        <v>24.99</v>
      </c>
    </row>
    <row r="316" spans="2:7" outlineLevel="1" x14ac:dyDescent="0.2">
      <c r="B316" s="19" t="s">
        <v>427</v>
      </c>
      <c r="C316" s="3" t="s">
        <v>109</v>
      </c>
      <c r="D316" s="3" t="s">
        <v>31</v>
      </c>
      <c r="E316" s="39">
        <v>44329</v>
      </c>
      <c r="F316" s="3">
        <v>6</v>
      </c>
      <c r="G316" s="3">
        <v>49.98</v>
      </c>
    </row>
    <row r="317" spans="2:7" outlineLevel="1" x14ac:dyDescent="0.2">
      <c r="B317" s="19" t="s">
        <v>427</v>
      </c>
      <c r="C317" s="3" t="s">
        <v>109</v>
      </c>
      <c r="D317" s="3" t="s">
        <v>31</v>
      </c>
      <c r="E317" s="39">
        <v>44329</v>
      </c>
      <c r="F317" s="3">
        <v>3</v>
      </c>
      <c r="G317" s="3">
        <v>24.99</v>
      </c>
    </row>
    <row r="318" spans="2:7" outlineLevel="1" x14ac:dyDescent="0.2">
      <c r="B318" s="19" t="s">
        <v>427</v>
      </c>
      <c r="C318" s="3" t="s">
        <v>109</v>
      </c>
      <c r="D318" s="3" t="s">
        <v>31</v>
      </c>
      <c r="E318" s="39">
        <v>44330</v>
      </c>
      <c r="F318" s="3">
        <v>6</v>
      </c>
      <c r="G318" s="3">
        <v>49.98</v>
      </c>
    </row>
    <row r="319" spans="2:7" outlineLevel="1" x14ac:dyDescent="0.2">
      <c r="B319" s="19" t="s">
        <v>427</v>
      </c>
      <c r="C319" s="3" t="s">
        <v>109</v>
      </c>
      <c r="D319" s="3" t="s">
        <v>31</v>
      </c>
      <c r="E319" s="39">
        <v>44330</v>
      </c>
      <c r="F319" s="3">
        <v>2</v>
      </c>
      <c r="G319" s="3">
        <v>16.66</v>
      </c>
    </row>
    <row r="320" spans="2:7" outlineLevel="1" x14ac:dyDescent="0.2">
      <c r="B320" s="19" t="s">
        <v>427</v>
      </c>
      <c r="C320" s="3" t="s">
        <v>109</v>
      </c>
      <c r="D320" s="3" t="s">
        <v>31</v>
      </c>
      <c r="E320" s="39">
        <v>44333</v>
      </c>
      <c r="F320" s="3">
        <v>6</v>
      </c>
      <c r="G320" s="3">
        <v>49.98</v>
      </c>
    </row>
    <row r="321" spans="2:7" outlineLevel="1" x14ac:dyDescent="0.2">
      <c r="B321" s="19" t="s">
        <v>427</v>
      </c>
      <c r="C321" s="3" t="s">
        <v>109</v>
      </c>
      <c r="D321" s="3" t="s">
        <v>31</v>
      </c>
      <c r="E321" s="39">
        <v>44333</v>
      </c>
      <c r="F321" s="3">
        <v>3</v>
      </c>
      <c r="G321" s="3">
        <v>24.99</v>
      </c>
    </row>
    <row r="322" spans="2:7" outlineLevel="1" x14ac:dyDescent="0.2">
      <c r="B322" s="19" t="s">
        <v>427</v>
      </c>
      <c r="C322" s="3" t="s">
        <v>109</v>
      </c>
      <c r="D322" s="3" t="s">
        <v>31</v>
      </c>
      <c r="E322" s="39">
        <v>44334</v>
      </c>
      <c r="F322" s="3">
        <v>6</v>
      </c>
      <c r="G322" s="3">
        <v>49.98</v>
      </c>
    </row>
    <row r="323" spans="2:7" outlineLevel="1" x14ac:dyDescent="0.2">
      <c r="B323" s="19" t="s">
        <v>427</v>
      </c>
      <c r="C323" s="3" t="s">
        <v>109</v>
      </c>
      <c r="D323" s="3" t="s">
        <v>31</v>
      </c>
      <c r="E323" s="39">
        <v>44334</v>
      </c>
      <c r="F323" s="3">
        <v>3</v>
      </c>
      <c r="G323" s="3">
        <v>24.99</v>
      </c>
    </row>
    <row r="324" spans="2:7" outlineLevel="1" x14ac:dyDescent="0.2">
      <c r="B324" s="19" t="s">
        <v>427</v>
      </c>
      <c r="C324" s="3" t="s">
        <v>109</v>
      </c>
      <c r="D324" s="3" t="s">
        <v>31</v>
      </c>
      <c r="E324" s="39">
        <v>44335</v>
      </c>
      <c r="F324" s="3">
        <v>6</v>
      </c>
      <c r="G324" s="3">
        <v>49.98</v>
      </c>
    </row>
    <row r="325" spans="2:7" outlineLevel="1" x14ac:dyDescent="0.2">
      <c r="B325" s="19" t="s">
        <v>427</v>
      </c>
      <c r="C325" s="3" t="s">
        <v>109</v>
      </c>
      <c r="D325" s="3" t="s">
        <v>31</v>
      </c>
      <c r="E325" s="39">
        <v>44335</v>
      </c>
      <c r="F325" s="3">
        <v>3</v>
      </c>
      <c r="G325" s="3">
        <v>24.99</v>
      </c>
    </row>
    <row r="326" spans="2:7" outlineLevel="1" x14ac:dyDescent="0.2">
      <c r="B326" s="19" t="s">
        <v>427</v>
      </c>
      <c r="C326" s="3" t="s">
        <v>109</v>
      </c>
      <c r="D326" s="3" t="s">
        <v>31</v>
      </c>
      <c r="E326" s="39">
        <v>44336</v>
      </c>
      <c r="F326" s="3">
        <v>6</v>
      </c>
      <c r="G326" s="3">
        <v>49.98</v>
      </c>
    </row>
    <row r="327" spans="2:7" outlineLevel="1" x14ac:dyDescent="0.2">
      <c r="B327" s="19" t="s">
        <v>427</v>
      </c>
      <c r="C327" s="3" t="s">
        <v>109</v>
      </c>
      <c r="D327" s="3" t="s">
        <v>31</v>
      </c>
      <c r="E327" s="39">
        <v>44336</v>
      </c>
      <c r="F327" s="3">
        <v>3</v>
      </c>
      <c r="G327" s="3">
        <v>24.99</v>
      </c>
    </row>
    <row r="328" spans="2:7" outlineLevel="1" x14ac:dyDescent="0.2">
      <c r="B328" s="19" t="s">
        <v>427</v>
      </c>
      <c r="C328" s="3" t="s">
        <v>109</v>
      </c>
      <c r="D328" s="3" t="s">
        <v>31</v>
      </c>
      <c r="E328" s="39">
        <v>44337</v>
      </c>
      <c r="F328" s="3">
        <v>6</v>
      </c>
      <c r="G328" s="3">
        <v>49.98</v>
      </c>
    </row>
    <row r="329" spans="2:7" outlineLevel="1" x14ac:dyDescent="0.2">
      <c r="B329" s="19" t="s">
        <v>427</v>
      </c>
      <c r="C329" s="3" t="s">
        <v>109</v>
      </c>
      <c r="D329" s="3" t="s">
        <v>31</v>
      </c>
      <c r="E329" s="39">
        <v>44337</v>
      </c>
      <c r="F329" s="3">
        <v>2</v>
      </c>
      <c r="G329" s="3">
        <v>16.66</v>
      </c>
    </row>
    <row r="330" spans="2:7" outlineLevel="1" x14ac:dyDescent="0.2">
      <c r="B330" s="19" t="s">
        <v>427</v>
      </c>
      <c r="C330" s="3" t="s">
        <v>109</v>
      </c>
      <c r="D330" s="3" t="s">
        <v>31</v>
      </c>
      <c r="E330" s="39">
        <v>44340</v>
      </c>
      <c r="F330" s="3">
        <v>6</v>
      </c>
      <c r="G330" s="3">
        <v>49.98</v>
      </c>
    </row>
    <row r="331" spans="2:7" outlineLevel="1" x14ac:dyDescent="0.2">
      <c r="B331" s="19" t="s">
        <v>427</v>
      </c>
      <c r="C331" s="3" t="s">
        <v>109</v>
      </c>
      <c r="D331" s="3" t="s">
        <v>31</v>
      </c>
      <c r="E331" s="39">
        <v>44340</v>
      </c>
      <c r="F331" s="3">
        <v>3</v>
      </c>
      <c r="G331" s="3">
        <v>24.99</v>
      </c>
    </row>
    <row r="332" spans="2:7" outlineLevel="1" x14ac:dyDescent="0.2">
      <c r="B332" s="19" t="s">
        <v>427</v>
      </c>
      <c r="C332" s="3" t="s">
        <v>109</v>
      </c>
      <c r="D332" s="3" t="s">
        <v>31</v>
      </c>
      <c r="E332" s="39">
        <v>44341</v>
      </c>
      <c r="F332" s="3">
        <v>6</v>
      </c>
      <c r="G332" s="3">
        <v>49.98</v>
      </c>
    </row>
    <row r="333" spans="2:7" outlineLevel="1" x14ac:dyDescent="0.2">
      <c r="B333" s="19" t="s">
        <v>427</v>
      </c>
      <c r="C333" s="3" t="s">
        <v>109</v>
      </c>
      <c r="D333" s="3" t="s">
        <v>31</v>
      </c>
      <c r="E333" s="39">
        <v>44341</v>
      </c>
      <c r="F333" s="3">
        <v>3</v>
      </c>
      <c r="G333" s="3">
        <v>24.99</v>
      </c>
    </row>
    <row r="334" spans="2:7" outlineLevel="1" x14ac:dyDescent="0.2">
      <c r="B334" s="19" t="s">
        <v>427</v>
      </c>
      <c r="C334" s="3" t="s">
        <v>109</v>
      </c>
      <c r="D334" s="3" t="s">
        <v>31</v>
      </c>
      <c r="E334" s="39">
        <v>44342</v>
      </c>
      <c r="F334" s="3">
        <v>6</v>
      </c>
      <c r="G334" s="3">
        <v>49.98</v>
      </c>
    </row>
    <row r="335" spans="2:7" outlineLevel="1" x14ac:dyDescent="0.2">
      <c r="B335" s="19" t="s">
        <v>427</v>
      </c>
      <c r="C335" s="3" t="s">
        <v>109</v>
      </c>
      <c r="D335" s="3" t="s">
        <v>31</v>
      </c>
      <c r="E335" s="39">
        <v>44342</v>
      </c>
      <c r="F335" s="3">
        <v>3</v>
      </c>
      <c r="G335" s="3">
        <v>24.99</v>
      </c>
    </row>
    <row r="336" spans="2:7" outlineLevel="1" x14ac:dyDescent="0.2">
      <c r="B336" s="19" t="s">
        <v>427</v>
      </c>
      <c r="C336" s="3" t="s">
        <v>109</v>
      </c>
      <c r="D336" s="3" t="s">
        <v>31</v>
      </c>
      <c r="E336" s="39">
        <v>44343</v>
      </c>
      <c r="F336" s="3">
        <v>6</v>
      </c>
      <c r="G336" s="3">
        <v>49.98</v>
      </c>
    </row>
    <row r="337" spans="2:7" outlineLevel="1" x14ac:dyDescent="0.2">
      <c r="B337" s="19" t="s">
        <v>427</v>
      </c>
      <c r="C337" s="3" t="s">
        <v>109</v>
      </c>
      <c r="D337" s="3" t="s">
        <v>31</v>
      </c>
      <c r="E337" s="39">
        <v>44343</v>
      </c>
      <c r="F337" s="3">
        <v>3</v>
      </c>
      <c r="G337" s="3">
        <v>24.99</v>
      </c>
    </row>
    <row r="338" spans="2:7" outlineLevel="1" x14ac:dyDescent="0.2">
      <c r="B338" s="19" t="s">
        <v>427</v>
      </c>
      <c r="C338" s="3" t="s">
        <v>109</v>
      </c>
      <c r="D338" s="3" t="s">
        <v>31</v>
      </c>
      <c r="E338" s="39">
        <v>44344</v>
      </c>
      <c r="F338" s="3">
        <v>6</v>
      </c>
      <c r="G338" s="3">
        <v>49.98</v>
      </c>
    </row>
    <row r="339" spans="2:7" outlineLevel="1" x14ac:dyDescent="0.2">
      <c r="B339" s="19" t="s">
        <v>427</v>
      </c>
      <c r="C339" s="3" t="s">
        <v>109</v>
      </c>
      <c r="D339" s="3" t="s">
        <v>31</v>
      </c>
      <c r="E339" s="39">
        <v>44344</v>
      </c>
      <c r="F339" s="3">
        <v>2</v>
      </c>
      <c r="G339" s="3">
        <v>16.66</v>
      </c>
    </row>
    <row r="340" spans="2:7" outlineLevel="1" x14ac:dyDescent="0.2">
      <c r="B340" s="19" t="s">
        <v>427</v>
      </c>
      <c r="C340" s="3" t="s">
        <v>109</v>
      </c>
      <c r="D340" s="3" t="s">
        <v>31</v>
      </c>
      <c r="E340" s="39">
        <v>44347</v>
      </c>
      <c r="F340" s="3">
        <v>6</v>
      </c>
      <c r="G340" s="3">
        <v>49.98</v>
      </c>
    </row>
    <row r="341" spans="2:7" outlineLevel="1" x14ac:dyDescent="0.2">
      <c r="B341" s="19" t="s">
        <v>427</v>
      </c>
      <c r="C341" s="3" t="s">
        <v>109</v>
      </c>
      <c r="D341" s="3" t="s">
        <v>31</v>
      </c>
      <c r="E341" s="39">
        <v>44347</v>
      </c>
      <c r="F341" s="3">
        <v>3</v>
      </c>
      <c r="G341" s="3">
        <v>24.99</v>
      </c>
    </row>
    <row r="342" spans="2:7" outlineLevel="1" x14ac:dyDescent="0.2">
      <c r="B342" s="19" t="s">
        <v>427</v>
      </c>
      <c r="C342" s="3" t="s">
        <v>109</v>
      </c>
      <c r="D342" s="3" t="s">
        <v>31</v>
      </c>
      <c r="E342" s="39">
        <v>44348</v>
      </c>
      <c r="F342" s="3">
        <v>6</v>
      </c>
      <c r="G342" s="3">
        <v>49.98</v>
      </c>
    </row>
    <row r="343" spans="2:7" outlineLevel="1" x14ac:dyDescent="0.2">
      <c r="B343" s="19" t="s">
        <v>427</v>
      </c>
      <c r="C343" s="3" t="s">
        <v>109</v>
      </c>
      <c r="D343" s="3" t="s">
        <v>31</v>
      </c>
      <c r="E343" s="39">
        <v>44348</v>
      </c>
      <c r="F343" s="3">
        <v>3</v>
      </c>
      <c r="G343" s="3">
        <v>24.99</v>
      </c>
    </row>
    <row r="344" spans="2:7" outlineLevel="1" x14ac:dyDescent="0.2">
      <c r="B344" s="19" t="s">
        <v>427</v>
      </c>
      <c r="C344" s="3" t="s">
        <v>109</v>
      </c>
      <c r="D344" s="3" t="s">
        <v>31</v>
      </c>
      <c r="E344" s="39">
        <v>44349</v>
      </c>
      <c r="F344" s="3">
        <v>6</v>
      </c>
      <c r="G344" s="3">
        <v>49.98</v>
      </c>
    </row>
    <row r="345" spans="2:7" outlineLevel="1" x14ac:dyDescent="0.2">
      <c r="B345" s="19" t="s">
        <v>427</v>
      </c>
      <c r="C345" s="3" t="s">
        <v>109</v>
      </c>
      <c r="D345" s="3" t="s">
        <v>31</v>
      </c>
      <c r="E345" s="39">
        <v>44349</v>
      </c>
      <c r="F345" s="3">
        <v>3</v>
      </c>
      <c r="G345" s="3">
        <v>24.99</v>
      </c>
    </row>
    <row r="346" spans="2:7" outlineLevel="1" x14ac:dyDescent="0.2">
      <c r="B346" s="19" t="s">
        <v>427</v>
      </c>
      <c r="C346" s="3" t="s">
        <v>109</v>
      </c>
      <c r="D346" s="3" t="s">
        <v>31</v>
      </c>
      <c r="E346" s="39">
        <v>44350</v>
      </c>
      <c r="F346" s="3">
        <v>6</v>
      </c>
      <c r="G346" s="3">
        <v>49.98</v>
      </c>
    </row>
    <row r="347" spans="2:7" outlineLevel="1" x14ac:dyDescent="0.2">
      <c r="B347" s="19" t="s">
        <v>427</v>
      </c>
      <c r="C347" s="3" t="s">
        <v>109</v>
      </c>
      <c r="D347" s="3" t="s">
        <v>31</v>
      </c>
      <c r="E347" s="39">
        <v>44350</v>
      </c>
      <c r="F347" s="3">
        <v>3</v>
      </c>
      <c r="G347" s="3">
        <v>24.99</v>
      </c>
    </row>
    <row r="348" spans="2:7" outlineLevel="1" x14ac:dyDescent="0.2">
      <c r="B348" s="19" t="s">
        <v>427</v>
      </c>
      <c r="C348" s="3" t="s">
        <v>109</v>
      </c>
      <c r="D348" s="3" t="s">
        <v>31</v>
      </c>
      <c r="E348" s="39">
        <v>44351</v>
      </c>
      <c r="F348" s="3">
        <v>6</v>
      </c>
      <c r="G348" s="3">
        <v>49.98</v>
      </c>
    </row>
    <row r="349" spans="2:7" outlineLevel="1" x14ac:dyDescent="0.2">
      <c r="B349" s="19" t="s">
        <v>427</v>
      </c>
      <c r="C349" s="3" t="s">
        <v>109</v>
      </c>
      <c r="D349" s="3" t="s">
        <v>31</v>
      </c>
      <c r="E349" s="39">
        <v>44351</v>
      </c>
      <c r="F349" s="3">
        <v>2</v>
      </c>
      <c r="G349" s="3">
        <v>16.66</v>
      </c>
    </row>
    <row r="350" spans="2:7" outlineLevel="1" x14ac:dyDescent="0.2">
      <c r="B350" s="19" t="s">
        <v>427</v>
      </c>
      <c r="C350" s="3" t="s">
        <v>109</v>
      </c>
      <c r="D350" s="3" t="s">
        <v>31</v>
      </c>
      <c r="E350" s="39">
        <v>44354</v>
      </c>
      <c r="F350" s="3">
        <v>6</v>
      </c>
      <c r="G350" s="3">
        <v>49.98</v>
      </c>
    </row>
    <row r="351" spans="2:7" outlineLevel="1" x14ac:dyDescent="0.2">
      <c r="B351" s="19" t="s">
        <v>427</v>
      </c>
      <c r="C351" s="3" t="s">
        <v>109</v>
      </c>
      <c r="D351" s="3" t="s">
        <v>31</v>
      </c>
      <c r="E351" s="39">
        <v>44354</v>
      </c>
      <c r="F351" s="3">
        <v>3</v>
      </c>
      <c r="G351" s="3">
        <v>24.99</v>
      </c>
    </row>
    <row r="352" spans="2:7" outlineLevel="1" x14ac:dyDescent="0.2">
      <c r="B352" s="19" t="s">
        <v>427</v>
      </c>
      <c r="C352" s="3" t="s">
        <v>109</v>
      </c>
      <c r="D352" s="3" t="s">
        <v>31</v>
      </c>
      <c r="E352" s="39">
        <v>44355</v>
      </c>
      <c r="F352" s="3">
        <v>6</v>
      </c>
      <c r="G352" s="3">
        <v>49.98</v>
      </c>
    </row>
    <row r="353" spans="2:7" outlineLevel="1" x14ac:dyDescent="0.2">
      <c r="B353" s="19" t="s">
        <v>427</v>
      </c>
      <c r="C353" s="3" t="s">
        <v>109</v>
      </c>
      <c r="D353" s="3" t="s">
        <v>31</v>
      </c>
      <c r="E353" s="39">
        <v>44355</v>
      </c>
      <c r="F353" s="3">
        <v>3</v>
      </c>
      <c r="G353" s="3">
        <v>24.99</v>
      </c>
    </row>
    <row r="354" spans="2:7" outlineLevel="1" x14ac:dyDescent="0.2">
      <c r="B354" s="19" t="s">
        <v>427</v>
      </c>
      <c r="C354" s="3" t="s">
        <v>109</v>
      </c>
      <c r="D354" s="3" t="s">
        <v>31</v>
      </c>
      <c r="E354" s="39">
        <v>44356</v>
      </c>
      <c r="F354" s="3">
        <v>6</v>
      </c>
      <c r="G354" s="3">
        <v>49.98</v>
      </c>
    </row>
    <row r="355" spans="2:7" outlineLevel="1" x14ac:dyDescent="0.2">
      <c r="B355" s="19" t="s">
        <v>427</v>
      </c>
      <c r="C355" s="3" t="s">
        <v>109</v>
      </c>
      <c r="D355" s="3" t="s">
        <v>31</v>
      </c>
      <c r="E355" s="39">
        <v>44356</v>
      </c>
      <c r="F355" s="3">
        <v>3</v>
      </c>
      <c r="G355" s="3">
        <v>24.99</v>
      </c>
    </row>
    <row r="356" spans="2:7" outlineLevel="1" x14ac:dyDescent="0.2">
      <c r="B356" s="19" t="s">
        <v>427</v>
      </c>
      <c r="C356" s="3" t="s">
        <v>109</v>
      </c>
      <c r="D356" s="3" t="s">
        <v>31</v>
      </c>
      <c r="E356" s="39">
        <v>44357</v>
      </c>
      <c r="F356" s="3">
        <v>6</v>
      </c>
      <c r="G356" s="3">
        <v>49.98</v>
      </c>
    </row>
    <row r="357" spans="2:7" outlineLevel="1" x14ac:dyDescent="0.2">
      <c r="B357" s="19" t="s">
        <v>427</v>
      </c>
      <c r="C357" s="3" t="s">
        <v>109</v>
      </c>
      <c r="D357" s="3" t="s">
        <v>31</v>
      </c>
      <c r="E357" s="39">
        <v>44357</v>
      </c>
      <c r="F357" s="3">
        <v>3</v>
      </c>
      <c r="G357" s="3">
        <v>24.99</v>
      </c>
    </row>
    <row r="358" spans="2:7" outlineLevel="1" x14ac:dyDescent="0.2">
      <c r="B358" s="19" t="s">
        <v>427</v>
      </c>
      <c r="C358" s="3" t="s">
        <v>109</v>
      </c>
      <c r="D358" s="3" t="s">
        <v>31</v>
      </c>
      <c r="E358" s="39">
        <v>44358</v>
      </c>
      <c r="F358" s="3">
        <v>6</v>
      </c>
      <c r="G358" s="3">
        <v>49.98</v>
      </c>
    </row>
    <row r="359" spans="2:7" outlineLevel="1" x14ac:dyDescent="0.2">
      <c r="B359" s="19" t="s">
        <v>427</v>
      </c>
      <c r="C359" s="3" t="s">
        <v>109</v>
      </c>
      <c r="D359" s="3" t="s">
        <v>31</v>
      </c>
      <c r="E359" s="39">
        <v>44358</v>
      </c>
      <c r="F359" s="3">
        <v>2</v>
      </c>
      <c r="G359" s="3">
        <v>16.66</v>
      </c>
    </row>
    <row r="360" spans="2:7" outlineLevel="1" x14ac:dyDescent="0.2">
      <c r="B360" s="19" t="s">
        <v>427</v>
      </c>
      <c r="C360" s="3" t="s">
        <v>109</v>
      </c>
      <c r="D360" s="3" t="s">
        <v>31</v>
      </c>
      <c r="E360" s="39">
        <v>44361</v>
      </c>
      <c r="F360" s="3">
        <v>6</v>
      </c>
      <c r="G360" s="3">
        <v>49.98</v>
      </c>
    </row>
    <row r="361" spans="2:7" outlineLevel="1" x14ac:dyDescent="0.2">
      <c r="B361" s="19" t="s">
        <v>427</v>
      </c>
      <c r="C361" s="3" t="s">
        <v>109</v>
      </c>
      <c r="D361" s="3" t="s">
        <v>31</v>
      </c>
      <c r="E361" s="39">
        <v>44361</v>
      </c>
      <c r="F361" s="3">
        <v>3</v>
      </c>
      <c r="G361" s="3">
        <v>24.99</v>
      </c>
    </row>
    <row r="362" spans="2:7" outlineLevel="1" x14ac:dyDescent="0.2">
      <c r="B362" s="19" t="s">
        <v>427</v>
      </c>
      <c r="C362" s="3" t="s">
        <v>109</v>
      </c>
      <c r="D362" s="3" t="s">
        <v>31</v>
      </c>
      <c r="E362" s="39">
        <v>44362</v>
      </c>
      <c r="F362" s="3">
        <v>6</v>
      </c>
      <c r="G362" s="3">
        <v>49.98</v>
      </c>
    </row>
    <row r="363" spans="2:7" outlineLevel="1" x14ac:dyDescent="0.2">
      <c r="B363" s="19" t="s">
        <v>427</v>
      </c>
      <c r="C363" s="3" t="s">
        <v>109</v>
      </c>
      <c r="D363" s="3" t="s">
        <v>31</v>
      </c>
      <c r="E363" s="39">
        <v>44362</v>
      </c>
      <c r="F363" s="3">
        <v>3</v>
      </c>
      <c r="G363" s="3">
        <v>24.99</v>
      </c>
    </row>
    <row r="364" spans="2:7" outlineLevel="1" x14ac:dyDescent="0.2">
      <c r="B364" s="19" t="s">
        <v>427</v>
      </c>
      <c r="C364" s="3" t="s">
        <v>109</v>
      </c>
      <c r="D364" s="3" t="s">
        <v>31</v>
      </c>
      <c r="E364" s="39">
        <v>44363</v>
      </c>
      <c r="F364" s="3">
        <v>6</v>
      </c>
      <c r="G364" s="3">
        <v>49.98</v>
      </c>
    </row>
    <row r="365" spans="2:7" outlineLevel="1" x14ac:dyDescent="0.2">
      <c r="B365" s="19" t="s">
        <v>427</v>
      </c>
      <c r="C365" s="3" t="s">
        <v>109</v>
      </c>
      <c r="D365" s="3" t="s">
        <v>31</v>
      </c>
      <c r="E365" s="39">
        <v>44363</v>
      </c>
      <c r="F365" s="3">
        <v>3</v>
      </c>
      <c r="G365" s="3">
        <v>24.99</v>
      </c>
    </row>
    <row r="366" spans="2:7" outlineLevel="1" x14ac:dyDescent="0.2">
      <c r="B366" s="19" t="s">
        <v>427</v>
      </c>
      <c r="C366" s="3" t="s">
        <v>109</v>
      </c>
      <c r="D366" s="3" t="s">
        <v>31</v>
      </c>
      <c r="E366" s="39">
        <v>44364</v>
      </c>
      <c r="F366" s="3">
        <v>6</v>
      </c>
      <c r="G366" s="3">
        <v>49.98</v>
      </c>
    </row>
    <row r="367" spans="2:7" outlineLevel="1" x14ac:dyDescent="0.2">
      <c r="B367" s="19" t="s">
        <v>427</v>
      </c>
      <c r="C367" s="3" t="s">
        <v>109</v>
      </c>
      <c r="D367" s="3" t="s">
        <v>31</v>
      </c>
      <c r="E367" s="39">
        <v>44364</v>
      </c>
      <c r="F367" s="3">
        <v>3</v>
      </c>
      <c r="G367" s="3">
        <v>24.99</v>
      </c>
    </row>
    <row r="368" spans="2:7" outlineLevel="1" x14ac:dyDescent="0.2">
      <c r="B368" s="19" t="s">
        <v>427</v>
      </c>
      <c r="C368" s="3" t="s">
        <v>109</v>
      </c>
      <c r="D368" s="3" t="s">
        <v>31</v>
      </c>
      <c r="E368" s="39">
        <v>44365</v>
      </c>
      <c r="F368" s="3">
        <v>6</v>
      </c>
      <c r="G368" s="3">
        <v>49.98</v>
      </c>
    </row>
    <row r="369" spans="2:7" outlineLevel="1" x14ac:dyDescent="0.2">
      <c r="B369" s="19" t="s">
        <v>427</v>
      </c>
      <c r="C369" s="3" t="s">
        <v>109</v>
      </c>
      <c r="D369" s="3" t="s">
        <v>31</v>
      </c>
      <c r="E369" s="39">
        <v>44365</v>
      </c>
      <c r="F369" s="3">
        <v>2</v>
      </c>
      <c r="G369" s="3">
        <v>16.66</v>
      </c>
    </row>
    <row r="370" spans="2:7" outlineLevel="1" x14ac:dyDescent="0.2">
      <c r="B370" s="19" t="s">
        <v>427</v>
      </c>
      <c r="C370" s="3" t="s">
        <v>109</v>
      </c>
      <c r="D370" s="3" t="s">
        <v>31</v>
      </c>
      <c r="E370" s="39">
        <v>44368</v>
      </c>
      <c r="F370" s="3">
        <v>6</v>
      </c>
      <c r="G370" s="3">
        <v>49.98</v>
      </c>
    </row>
    <row r="371" spans="2:7" outlineLevel="1" x14ac:dyDescent="0.2">
      <c r="B371" s="19" t="s">
        <v>427</v>
      </c>
      <c r="C371" s="3" t="s">
        <v>109</v>
      </c>
      <c r="D371" s="3" t="s">
        <v>31</v>
      </c>
      <c r="E371" s="39">
        <v>44368</v>
      </c>
      <c r="F371" s="3">
        <v>3</v>
      </c>
      <c r="G371" s="3">
        <v>24.99</v>
      </c>
    </row>
    <row r="372" spans="2:7" outlineLevel="1" x14ac:dyDescent="0.2">
      <c r="B372" s="19" t="s">
        <v>427</v>
      </c>
      <c r="C372" s="3" t="s">
        <v>109</v>
      </c>
      <c r="D372" s="3" t="s">
        <v>31</v>
      </c>
      <c r="E372" s="39">
        <v>44369</v>
      </c>
      <c r="F372" s="3">
        <v>6</v>
      </c>
      <c r="G372" s="3">
        <v>49.98</v>
      </c>
    </row>
    <row r="373" spans="2:7" outlineLevel="1" x14ac:dyDescent="0.2">
      <c r="B373" s="19" t="s">
        <v>427</v>
      </c>
      <c r="C373" s="3" t="s">
        <v>109</v>
      </c>
      <c r="D373" s="3" t="s">
        <v>31</v>
      </c>
      <c r="E373" s="39">
        <v>44369</v>
      </c>
      <c r="F373" s="3">
        <v>3</v>
      </c>
      <c r="G373" s="3">
        <v>24.99</v>
      </c>
    </row>
    <row r="374" spans="2:7" outlineLevel="1" x14ac:dyDescent="0.2">
      <c r="B374" s="19" t="s">
        <v>427</v>
      </c>
      <c r="C374" s="3" t="s">
        <v>109</v>
      </c>
      <c r="D374" s="3" t="s">
        <v>31</v>
      </c>
      <c r="E374" s="39">
        <v>44370</v>
      </c>
      <c r="F374" s="3">
        <v>6</v>
      </c>
      <c r="G374" s="3">
        <v>49.98</v>
      </c>
    </row>
    <row r="375" spans="2:7" outlineLevel="1" x14ac:dyDescent="0.2">
      <c r="B375" s="19" t="s">
        <v>427</v>
      </c>
      <c r="C375" s="3" t="s">
        <v>109</v>
      </c>
      <c r="D375" s="3" t="s">
        <v>31</v>
      </c>
      <c r="E375" s="39">
        <v>44370</v>
      </c>
      <c r="F375" s="3">
        <v>3</v>
      </c>
      <c r="G375" s="3">
        <v>24.99</v>
      </c>
    </row>
    <row r="376" spans="2:7" outlineLevel="1" x14ac:dyDescent="0.2">
      <c r="B376" s="19" t="s">
        <v>427</v>
      </c>
      <c r="C376" s="3" t="s">
        <v>109</v>
      </c>
      <c r="D376" s="3" t="s">
        <v>31</v>
      </c>
      <c r="E376" s="39">
        <v>44371</v>
      </c>
      <c r="F376" s="3">
        <v>6</v>
      </c>
      <c r="G376" s="3">
        <v>49.98</v>
      </c>
    </row>
    <row r="377" spans="2:7" outlineLevel="1" x14ac:dyDescent="0.2">
      <c r="B377" s="19" t="s">
        <v>427</v>
      </c>
      <c r="C377" s="3" t="s">
        <v>109</v>
      </c>
      <c r="D377" s="3" t="s">
        <v>31</v>
      </c>
      <c r="E377" s="39">
        <v>44371</v>
      </c>
      <c r="F377" s="3">
        <v>3</v>
      </c>
      <c r="G377" s="3">
        <v>24.99</v>
      </c>
    </row>
    <row r="378" spans="2:7" outlineLevel="1" x14ac:dyDescent="0.2">
      <c r="B378" s="19" t="s">
        <v>427</v>
      </c>
      <c r="C378" s="3" t="s">
        <v>109</v>
      </c>
      <c r="D378" s="3" t="s">
        <v>31</v>
      </c>
      <c r="E378" s="39">
        <v>44372</v>
      </c>
      <c r="F378" s="3">
        <v>6</v>
      </c>
      <c r="G378" s="3">
        <v>49.98</v>
      </c>
    </row>
    <row r="379" spans="2:7" outlineLevel="1" x14ac:dyDescent="0.2">
      <c r="B379" s="19" t="s">
        <v>427</v>
      </c>
      <c r="C379" s="3" t="s">
        <v>109</v>
      </c>
      <c r="D379" s="3" t="s">
        <v>31</v>
      </c>
      <c r="E379" s="39">
        <v>44372</v>
      </c>
      <c r="F379" s="3">
        <v>2</v>
      </c>
      <c r="G379" s="3">
        <v>16.66</v>
      </c>
    </row>
    <row r="380" spans="2:7" outlineLevel="1" x14ac:dyDescent="0.2">
      <c r="B380" s="19" t="s">
        <v>427</v>
      </c>
      <c r="C380" s="3" t="s">
        <v>109</v>
      </c>
      <c r="D380" s="3" t="s">
        <v>31</v>
      </c>
      <c r="E380" s="39">
        <v>44375</v>
      </c>
      <c r="F380" s="3">
        <v>6</v>
      </c>
      <c r="G380" s="3">
        <v>49.98</v>
      </c>
    </row>
    <row r="381" spans="2:7" outlineLevel="1" x14ac:dyDescent="0.2">
      <c r="B381" s="19" t="s">
        <v>427</v>
      </c>
      <c r="C381" s="3" t="s">
        <v>109</v>
      </c>
      <c r="D381" s="3" t="s">
        <v>31</v>
      </c>
      <c r="E381" s="39">
        <v>44375</v>
      </c>
      <c r="F381" s="3">
        <v>3</v>
      </c>
      <c r="G381" s="3">
        <v>24.99</v>
      </c>
    </row>
    <row r="382" spans="2:7" outlineLevel="1" x14ac:dyDescent="0.2">
      <c r="B382" s="19" t="s">
        <v>427</v>
      </c>
      <c r="C382" s="3" t="s">
        <v>109</v>
      </c>
      <c r="D382" s="3" t="s">
        <v>31</v>
      </c>
      <c r="E382" s="39">
        <v>44376</v>
      </c>
      <c r="F382" s="3">
        <v>6</v>
      </c>
      <c r="G382" s="3">
        <v>49.98</v>
      </c>
    </row>
    <row r="383" spans="2:7" outlineLevel="1" x14ac:dyDescent="0.2">
      <c r="B383" s="19" t="s">
        <v>427</v>
      </c>
      <c r="C383" s="3" t="s">
        <v>109</v>
      </c>
      <c r="D383" s="3" t="s">
        <v>31</v>
      </c>
      <c r="E383" s="39">
        <v>44376</v>
      </c>
      <c r="F383" s="3">
        <v>3</v>
      </c>
      <c r="G383" s="3">
        <v>24.99</v>
      </c>
    </row>
    <row r="384" spans="2:7" outlineLevel="1" x14ac:dyDescent="0.2">
      <c r="B384" s="19" t="s">
        <v>427</v>
      </c>
      <c r="C384" s="3" t="s">
        <v>109</v>
      </c>
      <c r="D384" s="3" t="s">
        <v>31</v>
      </c>
      <c r="E384" s="39">
        <v>44377</v>
      </c>
      <c r="F384" s="3">
        <v>6</v>
      </c>
      <c r="G384" s="3">
        <v>49.98</v>
      </c>
    </row>
    <row r="385" spans="2:7" outlineLevel="1" x14ac:dyDescent="0.2">
      <c r="B385" s="19" t="s">
        <v>427</v>
      </c>
      <c r="C385" s="3" t="s">
        <v>109</v>
      </c>
      <c r="D385" s="3" t="s">
        <v>31</v>
      </c>
      <c r="E385" s="39">
        <v>44377</v>
      </c>
      <c r="F385" s="3">
        <v>3</v>
      </c>
      <c r="G385" s="3">
        <v>24.99</v>
      </c>
    </row>
    <row r="386" spans="2:7" outlineLevel="1" x14ac:dyDescent="0.2">
      <c r="B386" s="19" t="s">
        <v>427</v>
      </c>
      <c r="C386" s="223" t="s">
        <v>109</v>
      </c>
      <c r="D386" s="224" t="s">
        <v>31</v>
      </c>
      <c r="E386" s="259">
        <v>44378</v>
      </c>
      <c r="F386" s="226">
        <v>6</v>
      </c>
      <c r="G386" s="227">
        <v>49.98</v>
      </c>
    </row>
    <row r="387" spans="2:7" outlineLevel="1" x14ac:dyDescent="0.2">
      <c r="B387" s="19" t="s">
        <v>427</v>
      </c>
      <c r="C387" s="223" t="s">
        <v>109</v>
      </c>
      <c r="D387" s="224" t="s">
        <v>31</v>
      </c>
      <c r="E387" s="259">
        <v>44378</v>
      </c>
      <c r="F387" s="226">
        <v>2</v>
      </c>
      <c r="G387" s="227">
        <v>16.66</v>
      </c>
    </row>
    <row r="388" spans="2:7" outlineLevel="1" x14ac:dyDescent="0.2">
      <c r="B388" s="19" t="s">
        <v>427</v>
      </c>
      <c r="C388" s="223" t="s">
        <v>109</v>
      </c>
      <c r="D388" s="224" t="s">
        <v>31</v>
      </c>
      <c r="E388" s="259">
        <v>44379</v>
      </c>
      <c r="F388" s="226">
        <v>6</v>
      </c>
      <c r="G388" s="227">
        <v>49.98</v>
      </c>
    </row>
    <row r="389" spans="2:7" outlineLevel="1" x14ac:dyDescent="0.2">
      <c r="B389" s="19" t="s">
        <v>427</v>
      </c>
      <c r="C389" s="223" t="s">
        <v>109</v>
      </c>
      <c r="D389" s="224" t="s">
        <v>31</v>
      </c>
      <c r="E389" s="259">
        <v>44379</v>
      </c>
      <c r="F389" s="226">
        <v>2</v>
      </c>
      <c r="G389" s="227">
        <v>16.66</v>
      </c>
    </row>
    <row r="390" spans="2:7" outlineLevel="1" x14ac:dyDescent="0.2">
      <c r="B390" s="19" t="s">
        <v>427</v>
      </c>
      <c r="C390" s="223" t="s">
        <v>109</v>
      </c>
      <c r="D390" s="224" t="s">
        <v>31</v>
      </c>
      <c r="E390" s="259">
        <v>44382</v>
      </c>
      <c r="F390" s="226">
        <v>6</v>
      </c>
      <c r="G390" s="227">
        <v>49.98</v>
      </c>
    </row>
    <row r="391" spans="2:7" outlineLevel="1" x14ac:dyDescent="0.2">
      <c r="B391" s="19" t="s">
        <v>427</v>
      </c>
      <c r="C391" s="223" t="s">
        <v>109</v>
      </c>
      <c r="D391" s="224" t="s">
        <v>31</v>
      </c>
      <c r="E391" s="259">
        <v>44382</v>
      </c>
      <c r="F391" s="226">
        <v>3</v>
      </c>
      <c r="G391" s="227">
        <v>24.99</v>
      </c>
    </row>
    <row r="392" spans="2:7" outlineLevel="1" x14ac:dyDescent="0.2">
      <c r="B392" s="19" t="s">
        <v>427</v>
      </c>
      <c r="C392" s="223" t="s">
        <v>109</v>
      </c>
      <c r="D392" s="224" t="s">
        <v>31</v>
      </c>
      <c r="E392" s="259">
        <v>44383</v>
      </c>
      <c r="F392" s="226">
        <v>6</v>
      </c>
      <c r="G392" s="227">
        <v>49.98</v>
      </c>
    </row>
    <row r="393" spans="2:7" outlineLevel="1" x14ac:dyDescent="0.2">
      <c r="B393" s="19" t="s">
        <v>427</v>
      </c>
      <c r="C393" s="223" t="s">
        <v>109</v>
      </c>
      <c r="D393" s="224" t="s">
        <v>31</v>
      </c>
      <c r="E393" s="259">
        <v>44383</v>
      </c>
      <c r="F393" s="226">
        <v>3</v>
      </c>
      <c r="G393" s="227">
        <v>24.99</v>
      </c>
    </row>
    <row r="394" spans="2:7" outlineLevel="1" x14ac:dyDescent="0.2">
      <c r="B394" s="19" t="s">
        <v>427</v>
      </c>
      <c r="C394" s="223" t="s">
        <v>109</v>
      </c>
      <c r="D394" s="224" t="s">
        <v>31</v>
      </c>
      <c r="E394" s="259">
        <v>44384</v>
      </c>
      <c r="F394" s="226">
        <v>6</v>
      </c>
      <c r="G394" s="227">
        <v>49.98</v>
      </c>
    </row>
    <row r="395" spans="2:7" outlineLevel="1" x14ac:dyDescent="0.2">
      <c r="B395" s="19" t="s">
        <v>427</v>
      </c>
      <c r="C395" s="223" t="s">
        <v>109</v>
      </c>
      <c r="D395" s="224" t="s">
        <v>31</v>
      </c>
      <c r="E395" s="259">
        <v>44384</v>
      </c>
      <c r="F395" s="226">
        <v>3</v>
      </c>
      <c r="G395" s="227">
        <v>24.99</v>
      </c>
    </row>
    <row r="396" spans="2:7" outlineLevel="1" x14ac:dyDescent="0.2">
      <c r="B396" s="19" t="s">
        <v>427</v>
      </c>
      <c r="C396" s="223" t="s">
        <v>109</v>
      </c>
      <c r="D396" s="224" t="s">
        <v>31</v>
      </c>
      <c r="E396" s="259">
        <v>44385</v>
      </c>
      <c r="F396" s="226">
        <v>6</v>
      </c>
      <c r="G396" s="227">
        <v>49.98</v>
      </c>
    </row>
    <row r="397" spans="2:7" outlineLevel="1" x14ac:dyDescent="0.2">
      <c r="B397" s="19" t="s">
        <v>427</v>
      </c>
      <c r="C397" s="223" t="s">
        <v>109</v>
      </c>
      <c r="D397" s="224" t="s">
        <v>31</v>
      </c>
      <c r="E397" s="259">
        <v>44385</v>
      </c>
      <c r="F397" s="226">
        <v>3</v>
      </c>
      <c r="G397" s="227">
        <v>24.99</v>
      </c>
    </row>
    <row r="398" spans="2:7" outlineLevel="1" x14ac:dyDescent="0.2">
      <c r="B398" s="19" t="s">
        <v>427</v>
      </c>
      <c r="C398" s="223" t="s">
        <v>109</v>
      </c>
      <c r="D398" s="224" t="s">
        <v>31</v>
      </c>
      <c r="E398" s="259">
        <v>44386</v>
      </c>
      <c r="F398" s="226">
        <v>6</v>
      </c>
      <c r="G398" s="227">
        <v>49.98</v>
      </c>
    </row>
    <row r="399" spans="2:7" outlineLevel="1" x14ac:dyDescent="0.2">
      <c r="B399" s="19" t="s">
        <v>427</v>
      </c>
      <c r="C399" s="223" t="s">
        <v>109</v>
      </c>
      <c r="D399" s="224" t="s">
        <v>31</v>
      </c>
      <c r="E399" s="259">
        <v>44386</v>
      </c>
      <c r="F399" s="226">
        <v>2</v>
      </c>
      <c r="G399" s="227">
        <v>16.66</v>
      </c>
    </row>
    <row r="400" spans="2:7" outlineLevel="1" x14ac:dyDescent="0.2">
      <c r="B400" s="19" t="s">
        <v>427</v>
      </c>
      <c r="C400" s="223" t="s">
        <v>109</v>
      </c>
      <c r="D400" s="224" t="s">
        <v>31</v>
      </c>
      <c r="E400" s="259">
        <v>44389</v>
      </c>
      <c r="F400" s="226">
        <v>6</v>
      </c>
      <c r="G400" s="227">
        <v>49.98</v>
      </c>
    </row>
    <row r="401" spans="2:7" outlineLevel="1" x14ac:dyDescent="0.2">
      <c r="B401" s="19" t="s">
        <v>427</v>
      </c>
      <c r="C401" s="223" t="s">
        <v>109</v>
      </c>
      <c r="D401" s="224" t="s">
        <v>31</v>
      </c>
      <c r="E401" s="259">
        <v>44389</v>
      </c>
      <c r="F401" s="226">
        <v>3</v>
      </c>
      <c r="G401" s="227">
        <v>24.99</v>
      </c>
    </row>
    <row r="402" spans="2:7" outlineLevel="1" x14ac:dyDescent="0.2">
      <c r="B402" s="19" t="s">
        <v>427</v>
      </c>
      <c r="C402" s="223" t="s">
        <v>109</v>
      </c>
      <c r="D402" s="224" t="s">
        <v>31</v>
      </c>
      <c r="E402" s="259">
        <v>44390</v>
      </c>
      <c r="F402" s="226">
        <v>6</v>
      </c>
      <c r="G402" s="227">
        <v>49.98</v>
      </c>
    </row>
    <row r="403" spans="2:7" outlineLevel="1" x14ac:dyDescent="0.2">
      <c r="B403" s="19" t="s">
        <v>427</v>
      </c>
      <c r="C403" s="223" t="s">
        <v>109</v>
      </c>
      <c r="D403" s="224" t="s">
        <v>31</v>
      </c>
      <c r="E403" s="259">
        <v>44390</v>
      </c>
      <c r="F403" s="226">
        <v>3</v>
      </c>
      <c r="G403" s="227">
        <v>24.99</v>
      </c>
    </row>
    <row r="404" spans="2:7" outlineLevel="1" x14ac:dyDescent="0.2">
      <c r="B404" s="19" t="s">
        <v>427</v>
      </c>
      <c r="C404" s="223" t="s">
        <v>109</v>
      </c>
      <c r="D404" s="224" t="s">
        <v>31</v>
      </c>
      <c r="E404" s="259">
        <v>44391</v>
      </c>
      <c r="F404" s="226">
        <v>6</v>
      </c>
      <c r="G404" s="227">
        <v>49.98</v>
      </c>
    </row>
    <row r="405" spans="2:7" outlineLevel="1" x14ac:dyDescent="0.2">
      <c r="B405" s="19" t="s">
        <v>427</v>
      </c>
      <c r="C405" s="223" t="s">
        <v>109</v>
      </c>
      <c r="D405" s="224" t="s">
        <v>31</v>
      </c>
      <c r="E405" s="259">
        <v>44391</v>
      </c>
      <c r="F405" s="226">
        <v>3</v>
      </c>
      <c r="G405" s="227">
        <v>24.99</v>
      </c>
    </row>
    <row r="406" spans="2:7" outlineLevel="1" x14ac:dyDescent="0.2">
      <c r="B406" s="19" t="s">
        <v>427</v>
      </c>
      <c r="C406" s="223" t="s">
        <v>109</v>
      </c>
      <c r="D406" s="224" t="s">
        <v>31</v>
      </c>
      <c r="E406" s="259">
        <v>44392</v>
      </c>
      <c r="F406" s="226">
        <v>6</v>
      </c>
      <c r="G406" s="227">
        <v>49.98</v>
      </c>
    </row>
    <row r="407" spans="2:7" outlineLevel="1" x14ac:dyDescent="0.2">
      <c r="B407" s="19" t="s">
        <v>427</v>
      </c>
      <c r="C407" s="223" t="s">
        <v>109</v>
      </c>
      <c r="D407" s="224" t="s">
        <v>31</v>
      </c>
      <c r="E407" s="259">
        <v>44392</v>
      </c>
      <c r="F407" s="226">
        <v>3</v>
      </c>
      <c r="G407" s="227">
        <v>24.99</v>
      </c>
    </row>
    <row r="408" spans="2:7" outlineLevel="1" x14ac:dyDescent="0.2">
      <c r="B408" s="19" t="s">
        <v>427</v>
      </c>
      <c r="C408" s="223" t="s">
        <v>109</v>
      </c>
      <c r="D408" s="224" t="s">
        <v>31</v>
      </c>
      <c r="E408" s="259">
        <v>44393</v>
      </c>
      <c r="F408" s="226">
        <v>6</v>
      </c>
      <c r="G408" s="227">
        <v>49.98</v>
      </c>
    </row>
    <row r="409" spans="2:7" outlineLevel="1" x14ac:dyDescent="0.2">
      <c r="B409" s="19" t="s">
        <v>427</v>
      </c>
      <c r="C409" s="223" t="s">
        <v>109</v>
      </c>
      <c r="D409" s="224" t="s">
        <v>31</v>
      </c>
      <c r="E409" s="259">
        <v>44393</v>
      </c>
      <c r="F409" s="226">
        <v>2</v>
      </c>
      <c r="G409" s="227">
        <v>16.66</v>
      </c>
    </row>
    <row r="410" spans="2:7" outlineLevel="1" x14ac:dyDescent="0.2">
      <c r="B410" s="19" t="s">
        <v>427</v>
      </c>
      <c r="C410" s="223" t="s">
        <v>109</v>
      </c>
      <c r="D410" s="224" t="s">
        <v>31</v>
      </c>
      <c r="E410" s="259">
        <v>44396</v>
      </c>
      <c r="F410" s="226">
        <v>6</v>
      </c>
      <c r="G410" s="227">
        <v>49.98</v>
      </c>
    </row>
    <row r="411" spans="2:7" outlineLevel="1" x14ac:dyDescent="0.2">
      <c r="B411" s="19" t="s">
        <v>427</v>
      </c>
      <c r="C411" s="223" t="s">
        <v>109</v>
      </c>
      <c r="D411" s="224" t="s">
        <v>31</v>
      </c>
      <c r="E411" s="259">
        <v>44396</v>
      </c>
      <c r="F411" s="226">
        <v>3</v>
      </c>
      <c r="G411" s="227">
        <v>24.99</v>
      </c>
    </row>
    <row r="412" spans="2:7" outlineLevel="1" x14ac:dyDescent="0.2">
      <c r="B412" s="19" t="s">
        <v>427</v>
      </c>
      <c r="C412" s="223" t="s">
        <v>109</v>
      </c>
      <c r="D412" s="224" t="s">
        <v>31</v>
      </c>
      <c r="E412" s="259">
        <v>44397</v>
      </c>
      <c r="F412" s="226">
        <v>6</v>
      </c>
      <c r="G412" s="227">
        <v>49.98</v>
      </c>
    </row>
    <row r="413" spans="2:7" outlineLevel="1" x14ac:dyDescent="0.2">
      <c r="B413" s="19" t="s">
        <v>427</v>
      </c>
      <c r="C413" s="223" t="s">
        <v>109</v>
      </c>
      <c r="D413" s="224" t="s">
        <v>31</v>
      </c>
      <c r="E413" s="259">
        <v>44397</v>
      </c>
      <c r="F413" s="226">
        <v>3</v>
      </c>
      <c r="G413" s="227">
        <v>24.99</v>
      </c>
    </row>
    <row r="414" spans="2:7" outlineLevel="1" x14ac:dyDescent="0.2">
      <c r="B414" s="19" t="s">
        <v>427</v>
      </c>
      <c r="C414" s="223" t="s">
        <v>109</v>
      </c>
      <c r="D414" s="224" t="s">
        <v>31</v>
      </c>
      <c r="E414" s="259">
        <v>44398</v>
      </c>
      <c r="F414" s="226">
        <v>6</v>
      </c>
      <c r="G414" s="227">
        <v>49.98</v>
      </c>
    </row>
    <row r="415" spans="2:7" outlineLevel="1" x14ac:dyDescent="0.2">
      <c r="B415" s="19" t="s">
        <v>427</v>
      </c>
      <c r="C415" s="223" t="s">
        <v>109</v>
      </c>
      <c r="D415" s="224" t="s">
        <v>31</v>
      </c>
      <c r="E415" s="259">
        <v>44398</v>
      </c>
      <c r="F415" s="226">
        <v>3</v>
      </c>
      <c r="G415" s="227">
        <v>24.99</v>
      </c>
    </row>
    <row r="416" spans="2:7" outlineLevel="1" x14ac:dyDescent="0.2">
      <c r="B416" s="19" t="s">
        <v>427</v>
      </c>
      <c r="C416" s="223" t="s">
        <v>109</v>
      </c>
      <c r="D416" s="224" t="s">
        <v>31</v>
      </c>
      <c r="E416" s="259">
        <v>44399</v>
      </c>
      <c r="F416" s="226">
        <v>6</v>
      </c>
      <c r="G416" s="227">
        <v>49.98</v>
      </c>
    </row>
    <row r="417" spans="2:7" outlineLevel="1" x14ac:dyDescent="0.2">
      <c r="B417" s="19" t="s">
        <v>427</v>
      </c>
      <c r="C417" s="223" t="s">
        <v>109</v>
      </c>
      <c r="D417" s="224" t="s">
        <v>31</v>
      </c>
      <c r="E417" s="259">
        <v>44399</v>
      </c>
      <c r="F417" s="226">
        <v>3</v>
      </c>
      <c r="G417" s="227">
        <v>24.99</v>
      </c>
    </row>
    <row r="418" spans="2:7" outlineLevel="1" x14ac:dyDescent="0.2">
      <c r="B418" s="19" t="s">
        <v>427</v>
      </c>
      <c r="C418" s="223" t="s">
        <v>109</v>
      </c>
      <c r="D418" s="224" t="s">
        <v>31</v>
      </c>
      <c r="E418" s="259">
        <v>44400</v>
      </c>
      <c r="F418" s="226">
        <v>6</v>
      </c>
      <c r="G418" s="227">
        <v>49.98</v>
      </c>
    </row>
    <row r="419" spans="2:7" outlineLevel="1" x14ac:dyDescent="0.2">
      <c r="B419" s="19" t="s">
        <v>427</v>
      </c>
      <c r="C419" s="223" t="s">
        <v>109</v>
      </c>
      <c r="D419" s="224" t="s">
        <v>31</v>
      </c>
      <c r="E419" s="259">
        <v>44400</v>
      </c>
      <c r="F419" s="226">
        <v>2</v>
      </c>
      <c r="G419" s="227">
        <v>16.66</v>
      </c>
    </row>
    <row r="420" spans="2:7" outlineLevel="1" x14ac:dyDescent="0.2">
      <c r="B420" s="81" t="s">
        <v>427</v>
      </c>
      <c r="C420" s="223" t="s">
        <v>109</v>
      </c>
      <c r="D420" s="224" t="s">
        <v>31</v>
      </c>
      <c r="E420" s="259">
        <v>44440</v>
      </c>
      <c r="F420" s="226">
        <v>6</v>
      </c>
      <c r="G420" s="227">
        <v>49.98</v>
      </c>
    </row>
    <row r="421" spans="2:7" outlineLevel="1" x14ac:dyDescent="0.2">
      <c r="B421" s="81" t="s">
        <v>427</v>
      </c>
      <c r="C421" s="223" t="s">
        <v>109</v>
      </c>
      <c r="D421" s="224" t="s">
        <v>31</v>
      </c>
      <c r="E421" s="259">
        <v>44440</v>
      </c>
      <c r="F421" s="226">
        <v>3</v>
      </c>
      <c r="G421" s="227">
        <v>24.99</v>
      </c>
    </row>
    <row r="422" spans="2:7" outlineLevel="1" x14ac:dyDescent="0.2">
      <c r="B422" s="81" t="s">
        <v>427</v>
      </c>
      <c r="C422" s="223" t="s">
        <v>109</v>
      </c>
      <c r="D422" s="224" t="s">
        <v>31</v>
      </c>
      <c r="E422" s="259">
        <v>44441</v>
      </c>
      <c r="F422" s="226">
        <v>6</v>
      </c>
      <c r="G422" s="227">
        <v>49.98</v>
      </c>
    </row>
    <row r="423" spans="2:7" outlineLevel="1" x14ac:dyDescent="0.2">
      <c r="B423" s="81" t="s">
        <v>427</v>
      </c>
      <c r="C423" s="223" t="s">
        <v>109</v>
      </c>
      <c r="D423" s="224" t="s">
        <v>31</v>
      </c>
      <c r="E423" s="259">
        <v>44441</v>
      </c>
      <c r="F423" s="226">
        <v>3</v>
      </c>
      <c r="G423" s="227">
        <v>24.99</v>
      </c>
    </row>
    <row r="424" spans="2:7" outlineLevel="1" x14ac:dyDescent="0.2">
      <c r="B424" s="81" t="s">
        <v>427</v>
      </c>
      <c r="C424" s="223" t="s">
        <v>109</v>
      </c>
      <c r="D424" s="224" t="s">
        <v>31</v>
      </c>
      <c r="E424" s="259">
        <v>44442</v>
      </c>
      <c r="F424" s="226">
        <v>6</v>
      </c>
      <c r="G424" s="227">
        <v>49.98</v>
      </c>
    </row>
    <row r="425" spans="2:7" outlineLevel="1" x14ac:dyDescent="0.2">
      <c r="B425" s="81" t="s">
        <v>427</v>
      </c>
      <c r="C425" s="223" t="s">
        <v>109</v>
      </c>
      <c r="D425" s="224" t="s">
        <v>31</v>
      </c>
      <c r="E425" s="259">
        <v>44442</v>
      </c>
      <c r="F425" s="226">
        <v>2</v>
      </c>
      <c r="G425" s="227">
        <v>16.66</v>
      </c>
    </row>
    <row r="426" spans="2:7" outlineLevel="1" x14ac:dyDescent="0.2">
      <c r="B426" s="81" t="s">
        <v>427</v>
      </c>
      <c r="C426" s="223" t="s">
        <v>109</v>
      </c>
      <c r="D426" s="224" t="s">
        <v>31</v>
      </c>
      <c r="E426" s="259">
        <v>44445</v>
      </c>
      <c r="F426" s="226">
        <v>6</v>
      </c>
      <c r="G426" s="227">
        <v>49.98</v>
      </c>
    </row>
    <row r="427" spans="2:7" outlineLevel="1" x14ac:dyDescent="0.2">
      <c r="B427" s="81" t="s">
        <v>427</v>
      </c>
      <c r="C427" s="223" t="s">
        <v>109</v>
      </c>
      <c r="D427" s="224" t="s">
        <v>31</v>
      </c>
      <c r="E427" s="259">
        <v>44445</v>
      </c>
      <c r="F427" s="226">
        <v>3</v>
      </c>
      <c r="G427" s="227">
        <v>24.99</v>
      </c>
    </row>
    <row r="428" spans="2:7" outlineLevel="1" x14ac:dyDescent="0.2">
      <c r="B428" s="81" t="s">
        <v>427</v>
      </c>
      <c r="C428" s="223" t="s">
        <v>109</v>
      </c>
      <c r="D428" s="224" t="s">
        <v>31</v>
      </c>
      <c r="E428" s="259">
        <v>44446</v>
      </c>
      <c r="F428" s="226">
        <v>6</v>
      </c>
      <c r="G428" s="227">
        <v>49.98</v>
      </c>
    </row>
    <row r="429" spans="2:7" outlineLevel="1" x14ac:dyDescent="0.2">
      <c r="B429" s="81" t="s">
        <v>427</v>
      </c>
      <c r="C429" s="223" t="s">
        <v>109</v>
      </c>
      <c r="D429" s="224" t="s">
        <v>31</v>
      </c>
      <c r="E429" s="259">
        <v>44446</v>
      </c>
      <c r="F429" s="226">
        <v>3</v>
      </c>
      <c r="G429" s="227">
        <v>24.99</v>
      </c>
    </row>
    <row r="430" spans="2:7" outlineLevel="1" x14ac:dyDescent="0.2">
      <c r="B430" s="81" t="s">
        <v>427</v>
      </c>
      <c r="C430" s="223" t="s">
        <v>109</v>
      </c>
      <c r="D430" s="224" t="s">
        <v>31</v>
      </c>
      <c r="E430" s="259">
        <v>44447</v>
      </c>
      <c r="F430" s="226">
        <v>6</v>
      </c>
      <c r="G430" s="227">
        <v>49.98</v>
      </c>
    </row>
    <row r="431" spans="2:7" outlineLevel="1" x14ac:dyDescent="0.2">
      <c r="B431" s="81" t="s">
        <v>427</v>
      </c>
      <c r="C431" s="223" t="s">
        <v>109</v>
      </c>
      <c r="D431" s="224" t="s">
        <v>31</v>
      </c>
      <c r="E431" s="259">
        <v>44447</v>
      </c>
      <c r="F431" s="226">
        <v>3</v>
      </c>
      <c r="G431" s="227">
        <v>24.99</v>
      </c>
    </row>
    <row r="432" spans="2:7" outlineLevel="1" x14ac:dyDescent="0.2">
      <c r="B432" s="81" t="s">
        <v>427</v>
      </c>
      <c r="C432" s="223" t="s">
        <v>109</v>
      </c>
      <c r="D432" s="224" t="s">
        <v>31</v>
      </c>
      <c r="E432" s="259">
        <v>44448</v>
      </c>
      <c r="F432" s="226">
        <v>6</v>
      </c>
      <c r="G432" s="227">
        <v>49.98</v>
      </c>
    </row>
    <row r="433" spans="2:7" outlineLevel="1" x14ac:dyDescent="0.2">
      <c r="B433" s="81" t="s">
        <v>427</v>
      </c>
      <c r="C433" s="223" t="s">
        <v>109</v>
      </c>
      <c r="D433" s="224" t="s">
        <v>31</v>
      </c>
      <c r="E433" s="259">
        <v>44448</v>
      </c>
      <c r="F433" s="226">
        <v>3</v>
      </c>
      <c r="G433" s="227">
        <v>24.99</v>
      </c>
    </row>
    <row r="434" spans="2:7" outlineLevel="1" x14ac:dyDescent="0.2">
      <c r="B434" s="81" t="s">
        <v>427</v>
      </c>
      <c r="C434" s="223" t="s">
        <v>109</v>
      </c>
      <c r="D434" s="224" t="s">
        <v>31</v>
      </c>
      <c r="E434" s="259">
        <v>44449</v>
      </c>
      <c r="F434" s="226">
        <v>6</v>
      </c>
      <c r="G434" s="227">
        <v>49.98</v>
      </c>
    </row>
    <row r="435" spans="2:7" outlineLevel="1" x14ac:dyDescent="0.2">
      <c r="B435" s="81" t="s">
        <v>427</v>
      </c>
      <c r="C435" s="223" t="s">
        <v>109</v>
      </c>
      <c r="D435" s="224" t="s">
        <v>31</v>
      </c>
      <c r="E435" s="259">
        <v>44449</v>
      </c>
      <c r="F435" s="226">
        <v>2</v>
      </c>
      <c r="G435" s="227">
        <v>16.66</v>
      </c>
    </row>
    <row r="436" spans="2:7" outlineLevel="1" x14ac:dyDescent="0.2">
      <c r="B436" s="81" t="s">
        <v>427</v>
      </c>
      <c r="C436" s="223" t="s">
        <v>109</v>
      </c>
      <c r="D436" s="224" t="s">
        <v>31</v>
      </c>
      <c r="E436" s="259">
        <v>44452</v>
      </c>
      <c r="F436" s="226">
        <v>6</v>
      </c>
      <c r="G436" s="227">
        <v>49.98</v>
      </c>
    </row>
    <row r="437" spans="2:7" outlineLevel="1" x14ac:dyDescent="0.2">
      <c r="B437" s="81" t="s">
        <v>427</v>
      </c>
      <c r="C437" s="223" t="s">
        <v>109</v>
      </c>
      <c r="D437" s="224" t="s">
        <v>31</v>
      </c>
      <c r="E437" s="259">
        <v>44452</v>
      </c>
      <c r="F437" s="226">
        <v>3</v>
      </c>
      <c r="G437" s="227">
        <v>24.99</v>
      </c>
    </row>
    <row r="438" spans="2:7" outlineLevel="1" x14ac:dyDescent="0.2">
      <c r="B438" s="81" t="s">
        <v>427</v>
      </c>
      <c r="C438" s="223" t="s">
        <v>109</v>
      </c>
      <c r="D438" s="224" t="s">
        <v>31</v>
      </c>
      <c r="E438" s="259">
        <v>44453</v>
      </c>
      <c r="F438" s="226">
        <v>6</v>
      </c>
      <c r="G438" s="227">
        <v>49.98</v>
      </c>
    </row>
    <row r="439" spans="2:7" outlineLevel="1" x14ac:dyDescent="0.2">
      <c r="B439" s="81" t="s">
        <v>427</v>
      </c>
      <c r="C439" s="223" t="s">
        <v>109</v>
      </c>
      <c r="D439" s="224" t="s">
        <v>31</v>
      </c>
      <c r="E439" s="259">
        <v>44453</v>
      </c>
      <c r="F439" s="226">
        <v>3</v>
      </c>
      <c r="G439" s="227">
        <v>24.99</v>
      </c>
    </row>
    <row r="440" spans="2:7" outlineLevel="1" x14ac:dyDescent="0.2">
      <c r="B440" s="81" t="s">
        <v>427</v>
      </c>
      <c r="C440" s="223" t="s">
        <v>109</v>
      </c>
      <c r="D440" s="224" t="s">
        <v>31</v>
      </c>
      <c r="E440" s="259">
        <v>44454</v>
      </c>
      <c r="F440" s="226">
        <v>6</v>
      </c>
      <c r="G440" s="227">
        <v>49.98</v>
      </c>
    </row>
    <row r="441" spans="2:7" outlineLevel="1" x14ac:dyDescent="0.2">
      <c r="B441" s="81" t="s">
        <v>427</v>
      </c>
      <c r="C441" s="223" t="s">
        <v>109</v>
      </c>
      <c r="D441" s="224" t="s">
        <v>31</v>
      </c>
      <c r="E441" s="259">
        <v>44454</v>
      </c>
      <c r="F441" s="226">
        <v>3</v>
      </c>
      <c r="G441" s="227">
        <v>24.99</v>
      </c>
    </row>
    <row r="442" spans="2:7" outlineLevel="1" x14ac:dyDescent="0.2">
      <c r="B442" s="81" t="s">
        <v>427</v>
      </c>
      <c r="C442" s="223" t="s">
        <v>109</v>
      </c>
      <c r="D442" s="224" t="s">
        <v>31</v>
      </c>
      <c r="E442" s="259">
        <v>44455</v>
      </c>
      <c r="F442" s="226">
        <v>6</v>
      </c>
      <c r="G442" s="227">
        <v>49.98</v>
      </c>
    </row>
    <row r="443" spans="2:7" outlineLevel="1" x14ac:dyDescent="0.2">
      <c r="B443" s="81" t="s">
        <v>427</v>
      </c>
      <c r="C443" s="223" t="s">
        <v>109</v>
      </c>
      <c r="D443" s="224" t="s">
        <v>31</v>
      </c>
      <c r="E443" s="259">
        <v>44455</v>
      </c>
      <c r="F443" s="226">
        <v>3</v>
      </c>
      <c r="G443" s="227">
        <v>24.99</v>
      </c>
    </row>
    <row r="444" spans="2:7" outlineLevel="1" x14ac:dyDescent="0.2">
      <c r="B444" s="81" t="s">
        <v>427</v>
      </c>
      <c r="C444" s="223" t="s">
        <v>109</v>
      </c>
      <c r="D444" s="224" t="s">
        <v>31</v>
      </c>
      <c r="E444" s="259">
        <v>44456</v>
      </c>
      <c r="F444" s="226">
        <v>6</v>
      </c>
      <c r="G444" s="227">
        <v>49.98</v>
      </c>
    </row>
    <row r="445" spans="2:7" outlineLevel="1" x14ac:dyDescent="0.2">
      <c r="B445" s="81" t="s">
        <v>427</v>
      </c>
      <c r="C445" s="223" t="s">
        <v>109</v>
      </c>
      <c r="D445" s="224" t="s">
        <v>31</v>
      </c>
      <c r="E445" s="259">
        <v>44456</v>
      </c>
      <c r="F445" s="226">
        <v>2</v>
      </c>
      <c r="G445" s="227">
        <v>16.66</v>
      </c>
    </row>
    <row r="446" spans="2:7" outlineLevel="1" x14ac:dyDescent="0.2">
      <c r="B446" s="81" t="s">
        <v>427</v>
      </c>
      <c r="C446" s="223" t="s">
        <v>109</v>
      </c>
      <c r="D446" s="224" t="s">
        <v>31</v>
      </c>
      <c r="E446" s="259">
        <v>44459</v>
      </c>
      <c r="F446" s="226">
        <v>6</v>
      </c>
      <c r="G446" s="227">
        <v>49.98</v>
      </c>
    </row>
    <row r="447" spans="2:7" outlineLevel="1" x14ac:dyDescent="0.2">
      <c r="B447" s="81" t="s">
        <v>427</v>
      </c>
      <c r="C447" s="223" t="s">
        <v>109</v>
      </c>
      <c r="D447" s="224" t="s">
        <v>31</v>
      </c>
      <c r="E447" s="259">
        <v>44459</v>
      </c>
      <c r="F447" s="226">
        <v>3</v>
      </c>
      <c r="G447" s="227">
        <v>24.99</v>
      </c>
    </row>
    <row r="448" spans="2:7" outlineLevel="1" x14ac:dyDescent="0.2">
      <c r="B448" s="81" t="s">
        <v>427</v>
      </c>
      <c r="C448" s="223" t="s">
        <v>109</v>
      </c>
      <c r="D448" s="224" t="s">
        <v>31</v>
      </c>
      <c r="E448" s="259">
        <v>44460</v>
      </c>
      <c r="F448" s="226">
        <v>6</v>
      </c>
      <c r="G448" s="227">
        <v>49.98</v>
      </c>
    </row>
    <row r="449" spans="2:7" outlineLevel="1" x14ac:dyDescent="0.2">
      <c r="B449" s="81" t="s">
        <v>427</v>
      </c>
      <c r="C449" s="223" t="s">
        <v>109</v>
      </c>
      <c r="D449" s="224" t="s">
        <v>31</v>
      </c>
      <c r="E449" s="259">
        <v>44460</v>
      </c>
      <c r="F449" s="226">
        <v>3</v>
      </c>
      <c r="G449" s="227">
        <v>24.99</v>
      </c>
    </row>
    <row r="450" spans="2:7" outlineLevel="1" x14ac:dyDescent="0.2">
      <c r="B450" s="81" t="s">
        <v>427</v>
      </c>
      <c r="C450" s="223" t="s">
        <v>109</v>
      </c>
      <c r="D450" s="224" t="s">
        <v>31</v>
      </c>
      <c r="E450" s="259">
        <v>44461</v>
      </c>
      <c r="F450" s="226">
        <v>6</v>
      </c>
      <c r="G450" s="227">
        <v>49.98</v>
      </c>
    </row>
    <row r="451" spans="2:7" outlineLevel="1" x14ac:dyDescent="0.2">
      <c r="B451" s="81" t="s">
        <v>427</v>
      </c>
      <c r="C451" s="223" t="s">
        <v>109</v>
      </c>
      <c r="D451" s="224" t="s">
        <v>31</v>
      </c>
      <c r="E451" s="259">
        <v>44461</v>
      </c>
      <c r="F451" s="226">
        <v>3</v>
      </c>
      <c r="G451" s="227">
        <v>24.99</v>
      </c>
    </row>
    <row r="452" spans="2:7" outlineLevel="1" x14ac:dyDescent="0.2">
      <c r="B452" s="81" t="s">
        <v>427</v>
      </c>
      <c r="C452" s="223" t="s">
        <v>109</v>
      </c>
      <c r="D452" s="224" t="s">
        <v>31</v>
      </c>
      <c r="E452" s="259">
        <v>44462</v>
      </c>
      <c r="F452" s="226">
        <v>6</v>
      </c>
      <c r="G452" s="227">
        <v>49.98</v>
      </c>
    </row>
    <row r="453" spans="2:7" outlineLevel="1" x14ac:dyDescent="0.2">
      <c r="B453" s="81" t="s">
        <v>427</v>
      </c>
      <c r="C453" s="223" t="s">
        <v>109</v>
      </c>
      <c r="D453" s="224" t="s">
        <v>31</v>
      </c>
      <c r="E453" s="259">
        <v>44462</v>
      </c>
      <c r="F453" s="226">
        <v>3</v>
      </c>
      <c r="G453" s="227">
        <v>24.99</v>
      </c>
    </row>
    <row r="454" spans="2:7" outlineLevel="1" x14ac:dyDescent="0.2">
      <c r="B454" s="81" t="s">
        <v>427</v>
      </c>
      <c r="C454" s="223" t="s">
        <v>109</v>
      </c>
      <c r="D454" s="224" t="s">
        <v>31</v>
      </c>
      <c r="E454" s="259">
        <v>44463</v>
      </c>
      <c r="F454" s="226">
        <v>6</v>
      </c>
      <c r="G454" s="227">
        <v>49.98</v>
      </c>
    </row>
    <row r="455" spans="2:7" outlineLevel="1" x14ac:dyDescent="0.2">
      <c r="B455" s="81" t="s">
        <v>427</v>
      </c>
      <c r="C455" s="223" t="s">
        <v>109</v>
      </c>
      <c r="D455" s="224" t="s">
        <v>31</v>
      </c>
      <c r="E455" s="259">
        <v>44463</v>
      </c>
      <c r="F455" s="226">
        <v>2</v>
      </c>
      <c r="G455" s="227">
        <v>16.66</v>
      </c>
    </row>
    <row r="456" spans="2:7" outlineLevel="1" x14ac:dyDescent="0.2">
      <c r="B456" s="81" t="s">
        <v>427</v>
      </c>
      <c r="C456" s="223" t="s">
        <v>109</v>
      </c>
      <c r="D456" s="224" t="s">
        <v>31</v>
      </c>
      <c r="E456" s="259">
        <v>44466</v>
      </c>
      <c r="F456" s="226">
        <v>6</v>
      </c>
      <c r="G456" s="227">
        <v>49.98</v>
      </c>
    </row>
    <row r="457" spans="2:7" outlineLevel="1" x14ac:dyDescent="0.2">
      <c r="B457" s="81" t="s">
        <v>427</v>
      </c>
      <c r="C457" s="223" t="s">
        <v>109</v>
      </c>
      <c r="D457" s="224" t="s">
        <v>31</v>
      </c>
      <c r="E457" s="259">
        <v>44466</v>
      </c>
      <c r="F457" s="226">
        <v>3</v>
      </c>
      <c r="G457" s="227">
        <v>24.99</v>
      </c>
    </row>
    <row r="458" spans="2:7" outlineLevel="1" x14ac:dyDescent="0.2">
      <c r="B458" s="81" t="s">
        <v>427</v>
      </c>
      <c r="C458" s="223" t="s">
        <v>109</v>
      </c>
      <c r="D458" s="224" t="s">
        <v>31</v>
      </c>
      <c r="E458" s="259">
        <v>44467</v>
      </c>
      <c r="F458" s="226">
        <v>6</v>
      </c>
      <c r="G458" s="227">
        <v>49.98</v>
      </c>
    </row>
    <row r="459" spans="2:7" outlineLevel="1" x14ac:dyDescent="0.2">
      <c r="B459" s="81" t="s">
        <v>427</v>
      </c>
      <c r="C459" s="223" t="s">
        <v>109</v>
      </c>
      <c r="D459" s="224" t="s">
        <v>31</v>
      </c>
      <c r="E459" s="259">
        <v>44467</v>
      </c>
      <c r="F459" s="226">
        <v>3</v>
      </c>
      <c r="G459" s="227">
        <v>24.99</v>
      </c>
    </row>
    <row r="460" spans="2:7" outlineLevel="1" x14ac:dyDescent="0.2">
      <c r="B460" s="81" t="s">
        <v>427</v>
      </c>
      <c r="C460" s="223" t="s">
        <v>109</v>
      </c>
      <c r="D460" s="224" t="s">
        <v>31</v>
      </c>
      <c r="E460" s="259">
        <v>44468</v>
      </c>
      <c r="F460" s="226">
        <v>6</v>
      </c>
      <c r="G460" s="227">
        <v>49.98</v>
      </c>
    </row>
    <row r="461" spans="2:7" outlineLevel="1" x14ac:dyDescent="0.2">
      <c r="B461" s="81" t="s">
        <v>427</v>
      </c>
      <c r="C461" s="223" t="s">
        <v>109</v>
      </c>
      <c r="D461" s="224" t="s">
        <v>31</v>
      </c>
      <c r="E461" s="259">
        <v>44468</v>
      </c>
      <c r="F461" s="226">
        <v>3</v>
      </c>
      <c r="G461" s="227">
        <v>24.99</v>
      </c>
    </row>
    <row r="462" spans="2:7" outlineLevel="1" x14ac:dyDescent="0.2">
      <c r="B462" s="81" t="s">
        <v>427</v>
      </c>
      <c r="C462" s="223" t="s">
        <v>109</v>
      </c>
      <c r="D462" s="224" t="s">
        <v>31</v>
      </c>
      <c r="E462" s="259">
        <v>44469</v>
      </c>
      <c r="F462" s="226">
        <v>6</v>
      </c>
      <c r="G462" s="227">
        <v>49.98</v>
      </c>
    </row>
    <row r="463" spans="2:7" outlineLevel="1" x14ac:dyDescent="0.2">
      <c r="B463" s="81" t="s">
        <v>427</v>
      </c>
      <c r="C463" s="223" t="s">
        <v>109</v>
      </c>
      <c r="D463" s="224" t="s">
        <v>31</v>
      </c>
      <c r="E463" s="259">
        <v>44469</v>
      </c>
      <c r="F463" s="226">
        <v>3</v>
      </c>
      <c r="G463" s="227">
        <v>24.99</v>
      </c>
    </row>
    <row r="464" spans="2:7" outlineLevel="1" x14ac:dyDescent="0.2">
      <c r="B464" s="81" t="s">
        <v>427</v>
      </c>
      <c r="C464" s="223" t="s">
        <v>109</v>
      </c>
      <c r="D464" s="224" t="s">
        <v>31</v>
      </c>
      <c r="E464" s="259">
        <v>44466</v>
      </c>
      <c r="F464" s="226">
        <v>6</v>
      </c>
      <c r="G464" s="227">
        <v>49.98</v>
      </c>
    </row>
    <row r="465" spans="2:7" outlineLevel="1" x14ac:dyDescent="0.2">
      <c r="B465" s="81" t="s">
        <v>427</v>
      </c>
      <c r="C465" s="223" t="s">
        <v>109</v>
      </c>
      <c r="D465" s="224" t="s">
        <v>31</v>
      </c>
      <c r="E465" s="259">
        <v>44466</v>
      </c>
      <c r="F465" s="226">
        <v>3</v>
      </c>
      <c r="G465" s="227">
        <v>24.99</v>
      </c>
    </row>
    <row r="466" spans="2:7" outlineLevel="1" x14ac:dyDescent="0.2">
      <c r="B466" s="81" t="s">
        <v>427</v>
      </c>
      <c r="C466" s="223" t="s">
        <v>109</v>
      </c>
      <c r="D466" s="224" t="s">
        <v>31</v>
      </c>
      <c r="E466" s="259">
        <v>44467</v>
      </c>
      <c r="F466" s="226">
        <v>6</v>
      </c>
      <c r="G466" s="227">
        <v>49.98</v>
      </c>
    </row>
    <row r="467" spans="2:7" outlineLevel="1" x14ac:dyDescent="0.2">
      <c r="B467" s="81" t="s">
        <v>427</v>
      </c>
      <c r="C467" s="223" t="s">
        <v>109</v>
      </c>
      <c r="D467" s="224" t="s">
        <v>31</v>
      </c>
      <c r="E467" s="259">
        <v>44467</v>
      </c>
      <c r="F467" s="226">
        <v>3</v>
      </c>
      <c r="G467" s="227">
        <v>24.99</v>
      </c>
    </row>
    <row r="468" spans="2:7" outlineLevel="1" x14ac:dyDescent="0.2">
      <c r="B468" s="81" t="s">
        <v>427</v>
      </c>
      <c r="C468" s="223" t="s">
        <v>109</v>
      </c>
      <c r="D468" s="224" t="s">
        <v>31</v>
      </c>
      <c r="E468" s="259">
        <v>44468</v>
      </c>
      <c r="F468" s="226">
        <v>6</v>
      </c>
      <c r="G468" s="227">
        <v>49.98</v>
      </c>
    </row>
    <row r="469" spans="2:7" outlineLevel="1" x14ac:dyDescent="0.2">
      <c r="B469" s="81" t="s">
        <v>427</v>
      </c>
      <c r="C469" s="223" t="s">
        <v>109</v>
      </c>
      <c r="D469" s="224" t="s">
        <v>31</v>
      </c>
      <c r="E469" s="259">
        <v>44468</v>
      </c>
      <c r="F469" s="226">
        <v>3</v>
      </c>
      <c r="G469" s="227">
        <v>24.99</v>
      </c>
    </row>
    <row r="470" spans="2:7" outlineLevel="1" x14ac:dyDescent="0.2">
      <c r="B470" s="81" t="s">
        <v>427</v>
      </c>
      <c r="C470" s="223" t="s">
        <v>109</v>
      </c>
      <c r="D470" s="224" t="s">
        <v>31</v>
      </c>
      <c r="E470" s="259">
        <v>44469</v>
      </c>
      <c r="F470" s="226">
        <v>6</v>
      </c>
      <c r="G470" s="227">
        <v>49.98</v>
      </c>
    </row>
    <row r="471" spans="2:7" outlineLevel="1" x14ac:dyDescent="0.2">
      <c r="B471" s="81" t="s">
        <v>427</v>
      </c>
      <c r="C471" s="223" t="s">
        <v>109</v>
      </c>
      <c r="D471" s="224" t="s">
        <v>31</v>
      </c>
      <c r="E471" s="259">
        <v>44469</v>
      </c>
      <c r="F471" s="226">
        <v>3</v>
      </c>
      <c r="G471" s="227">
        <v>24.99</v>
      </c>
    </row>
    <row r="472" spans="2:7" outlineLevel="1" x14ac:dyDescent="0.2">
      <c r="B472" s="81" t="s">
        <v>427</v>
      </c>
      <c r="C472" s="223" t="s">
        <v>109</v>
      </c>
      <c r="D472" s="224" t="s">
        <v>31</v>
      </c>
      <c r="E472" s="259">
        <v>44470</v>
      </c>
      <c r="F472" s="226">
        <v>9</v>
      </c>
      <c r="G472" s="227">
        <v>74.97</v>
      </c>
    </row>
    <row r="473" spans="2:7" outlineLevel="1" x14ac:dyDescent="0.2">
      <c r="B473" s="81" t="s">
        <v>427</v>
      </c>
      <c r="C473" s="223" t="s">
        <v>109</v>
      </c>
      <c r="D473" s="224" t="s">
        <v>31</v>
      </c>
      <c r="E473" s="259">
        <v>44473</v>
      </c>
      <c r="F473" s="226">
        <v>9</v>
      </c>
      <c r="G473" s="227">
        <v>74.97</v>
      </c>
    </row>
    <row r="474" spans="2:7" outlineLevel="1" x14ac:dyDescent="0.2">
      <c r="B474" s="81" t="s">
        <v>427</v>
      </c>
      <c r="C474" s="223" t="s">
        <v>109</v>
      </c>
      <c r="D474" s="224" t="s">
        <v>31</v>
      </c>
      <c r="E474" s="259">
        <v>44474</v>
      </c>
      <c r="F474" s="226">
        <v>9</v>
      </c>
      <c r="G474" s="227">
        <v>74.97</v>
      </c>
    </row>
    <row r="475" spans="2:7" outlineLevel="1" x14ac:dyDescent="0.2">
      <c r="B475" s="81" t="s">
        <v>427</v>
      </c>
      <c r="C475" s="223" t="s">
        <v>109</v>
      </c>
      <c r="D475" s="224" t="s">
        <v>31</v>
      </c>
      <c r="E475" s="259">
        <v>44475</v>
      </c>
      <c r="F475" s="226">
        <v>9</v>
      </c>
      <c r="G475" s="227">
        <v>74.97</v>
      </c>
    </row>
    <row r="476" spans="2:7" outlineLevel="1" x14ac:dyDescent="0.2">
      <c r="B476" s="81" t="s">
        <v>427</v>
      </c>
      <c r="C476" s="223" t="s">
        <v>109</v>
      </c>
      <c r="D476" s="224" t="s">
        <v>31</v>
      </c>
      <c r="E476" s="259">
        <v>44476</v>
      </c>
      <c r="F476" s="226">
        <v>9</v>
      </c>
      <c r="G476" s="227">
        <v>74.97</v>
      </c>
    </row>
    <row r="477" spans="2:7" outlineLevel="1" x14ac:dyDescent="0.2">
      <c r="B477" s="81" t="s">
        <v>427</v>
      </c>
      <c r="C477" s="223" t="s">
        <v>109</v>
      </c>
      <c r="D477" s="224" t="s">
        <v>31</v>
      </c>
      <c r="E477" s="259">
        <v>44477</v>
      </c>
      <c r="F477" s="226">
        <v>8</v>
      </c>
      <c r="G477" s="227">
        <v>66.64</v>
      </c>
    </row>
    <row r="478" spans="2:7" outlineLevel="1" x14ac:dyDescent="0.2">
      <c r="B478" s="81" t="s">
        <v>427</v>
      </c>
      <c r="C478" s="223" t="s">
        <v>109</v>
      </c>
      <c r="D478" s="224" t="s">
        <v>31</v>
      </c>
      <c r="E478" s="259">
        <v>44487</v>
      </c>
      <c r="F478" s="226">
        <v>9</v>
      </c>
      <c r="G478" s="227">
        <v>74.97</v>
      </c>
    </row>
    <row r="479" spans="2:7" outlineLevel="1" x14ac:dyDescent="0.2">
      <c r="B479" s="81" t="s">
        <v>427</v>
      </c>
      <c r="C479" s="223" t="s">
        <v>109</v>
      </c>
      <c r="D479" s="224" t="s">
        <v>31</v>
      </c>
      <c r="E479" s="259">
        <v>44488</v>
      </c>
      <c r="F479" s="226">
        <v>9</v>
      </c>
      <c r="G479" s="227">
        <v>74.97</v>
      </c>
    </row>
    <row r="480" spans="2:7" outlineLevel="1" x14ac:dyDescent="0.2">
      <c r="B480" s="81" t="s">
        <v>427</v>
      </c>
      <c r="C480" s="223" t="s">
        <v>109</v>
      </c>
      <c r="D480" s="224" t="s">
        <v>31</v>
      </c>
      <c r="E480" s="259">
        <v>44489</v>
      </c>
      <c r="F480" s="226">
        <v>8</v>
      </c>
      <c r="G480" s="227">
        <v>66.64</v>
      </c>
    </row>
    <row r="481" spans="2:7" outlineLevel="1" x14ac:dyDescent="0.2">
      <c r="B481" s="81" t="s">
        <v>427</v>
      </c>
      <c r="C481" s="223" t="s">
        <v>109</v>
      </c>
      <c r="D481" s="224" t="s">
        <v>31</v>
      </c>
      <c r="E481" s="259">
        <v>44490</v>
      </c>
      <c r="F481" s="226">
        <v>9</v>
      </c>
      <c r="G481" s="227">
        <v>74.97</v>
      </c>
    </row>
    <row r="482" spans="2:7" outlineLevel="1" x14ac:dyDescent="0.2">
      <c r="B482" s="81" t="s">
        <v>427</v>
      </c>
      <c r="C482" s="223" t="s">
        <v>109</v>
      </c>
      <c r="D482" s="224" t="s">
        <v>31</v>
      </c>
      <c r="E482" s="259">
        <v>44491</v>
      </c>
      <c r="F482" s="226">
        <v>8</v>
      </c>
      <c r="G482" s="227">
        <v>66.64</v>
      </c>
    </row>
    <row r="483" spans="2:7" outlineLevel="1" x14ac:dyDescent="0.2">
      <c r="B483" s="81" t="s">
        <v>427</v>
      </c>
      <c r="C483" s="223" t="s">
        <v>109</v>
      </c>
      <c r="D483" s="224" t="s">
        <v>31</v>
      </c>
      <c r="E483" s="259">
        <v>44494</v>
      </c>
      <c r="F483" s="226">
        <v>9</v>
      </c>
      <c r="G483" s="227">
        <v>74.97</v>
      </c>
    </row>
    <row r="484" spans="2:7" outlineLevel="1" x14ac:dyDescent="0.2">
      <c r="B484" s="81" t="s">
        <v>427</v>
      </c>
      <c r="C484" s="223" t="s">
        <v>109</v>
      </c>
      <c r="D484" s="224" t="s">
        <v>31</v>
      </c>
      <c r="E484" s="259">
        <v>44495</v>
      </c>
      <c r="F484" s="226">
        <v>8</v>
      </c>
      <c r="G484" s="227">
        <v>66.64</v>
      </c>
    </row>
    <row r="485" spans="2:7" outlineLevel="1" x14ac:dyDescent="0.2">
      <c r="B485" s="81" t="s">
        <v>427</v>
      </c>
      <c r="C485" s="223" t="s">
        <v>109</v>
      </c>
      <c r="D485" s="224" t="s">
        <v>31</v>
      </c>
      <c r="E485" s="259">
        <v>44496</v>
      </c>
      <c r="F485" s="226">
        <v>9</v>
      </c>
      <c r="G485" s="227">
        <v>74.97</v>
      </c>
    </row>
    <row r="486" spans="2:7" outlineLevel="1" x14ac:dyDescent="0.2">
      <c r="B486" s="81" t="s">
        <v>427</v>
      </c>
      <c r="C486" s="223" t="s">
        <v>109</v>
      </c>
      <c r="D486" s="224" t="s">
        <v>31</v>
      </c>
      <c r="E486" s="259">
        <v>44497</v>
      </c>
      <c r="F486" s="226">
        <v>9</v>
      </c>
      <c r="G486" s="227">
        <v>74.97</v>
      </c>
    </row>
    <row r="487" spans="2:7" outlineLevel="1" x14ac:dyDescent="0.2">
      <c r="B487" s="81" t="s">
        <v>427</v>
      </c>
      <c r="C487" s="223" t="s">
        <v>109</v>
      </c>
      <c r="D487" s="224" t="s">
        <v>31</v>
      </c>
      <c r="E487" s="259">
        <v>44498</v>
      </c>
      <c r="F487" s="226">
        <v>8</v>
      </c>
      <c r="G487" s="227">
        <v>66.64</v>
      </c>
    </row>
    <row r="488" spans="2:7" outlineLevel="1" x14ac:dyDescent="0.2">
      <c r="B488" s="81" t="s">
        <v>427</v>
      </c>
      <c r="C488" s="223" t="s">
        <v>109</v>
      </c>
      <c r="D488" s="224" t="s">
        <v>31</v>
      </c>
      <c r="E488" s="311">
        <v>44502</v>
      </c>
      <c r="F488" s="226">
        <v>9</v>
      </c>
      <c r="G488" s="331">
        <v>74.97</v>
      </c>
    </row>
    <row r="489" spans="2:7" outlineLevel="1" x14ac:dyDescent="0.2">
      <c r="B489" s="81" t="s">
        <v>427</v>
      </c>
      <c r="C489" s="223" t="s">
        <v>109</v>
      </c>
      <c r="D489" s="224" t="s">
        <v>31</v>
      </c>
      <c r="E489" s="311">
        <v>44503</v>
      </c>
      <c r="F489" s="226">
        <v>9</v>
      </c>
      <c r="G489" s="331">
        <v>74.97</v>
      </c>
    </row>
    <row r="490" spans="2:7" outlineLevel="1" x14ac:dyDescent="0.2">
      <c r="B490" s="81" t="s">
        <v>427</v>
      </c>
      <c r="C490" s="223" t="s">
        <v>109</v>
      </c>
      <c r="D490" s="224" t="s">
        <v>31</v>
      </c>
      <c r="E490" s="311">
        <v>44504</v>
      </c>
      <c r="F490" s="226">
        <v>9</v>
      </c>
      <c r="G490" s="331">
        <v>74.97</v>
      </c>
    </row>
    <row r="491" spans="2:7" outlineLevel="1" x14ac:dyDescent="0.2">
      <c r="B491" s="81" t="s">
        <v>427</v>
      </c>
      <c r="C491" s="223" t="s">
        <v>109</v>
      </c>
      <c r="D491" s="224" t="s">
        <v>31</v>
      </c>
      <c r="E491" s="311">
        <v>44505</v>
      </c>
      <c r="F491" s="226">
        <v>8</v>
      </c>
      <c r="G491" s="331">
        <v>66.64</v>
      </c>
    </row>
    <row r="492" spans="2:7" outlineLevel="1" x14ac:dyDescent="0.2">
      <c r="B492" s="81" t="s">
        <v>427</v>
      </c>
      <c r="C492" s="223" t="s">
        <v>109</v>
      </c>
      <c r="D492" s="224" t="s">
        <v>31</v>
      </c>
      <c r="E492" s="311">
        <v>44508</v>
      </c>
      <c r="F492" s="226">
        <v>8</v>
      </c>
      <c r="G492" s="331">
        <v>66.64</v>
      </c>
    </row>
    <row r="493" spans="2:7" outlineLevel="1" x14ac:dyDescent="0.2">
      <c r="B493" s="81" t="s">
        <v>427</v>
      </c>
      <c r="C493" s="223" t="s">
        <v>109</v>
      </c>
      <c r="D493" s="224" t="s">
        <v>31</v>
      </c>
      <c r="E493" s="311">
        <v>44510</v>
      </c>
      <c r="F493" s="226">
        <v>9</v>
      </c>
      <c r="G493" s="331">
        <v>74.97</v>
      </c>
    </row>
    <row r="494" spans="2:7" outlineLevel="1" x14ac:dyDescent="0.2">
      <c r="B494" s="81" t="s">
        <v>427</v>
      </c>
      <c r="C494" s="223" t="s">
        <v>109</v>
      </c>
      <c r="D494" s="224" t="s">
        <v>31</v>
      </c>
      <c r="E494" s="311">
        <v>44511</v>
      </c>
      <c r="F494" s="226">
        <v>9</v>
      </c>
      <c r="G494" s="331">
        <v>74.97</v>
      </c>
    </row>
    <row r="495" spans="2:7" outlineLevel="1" x14ac:dyDescent="0.2">
      <c r="B495" s="81" t="s">
        <v>427</v>
      </c>
      <c r="C495" s="223" t="s">
        <v>109</v>
      </c>
      <c r="D495" s="224" t="s">
        <v>31</v>
      </c>
      <c r="E495" s="311">
        <v>44512</v>
      </c>
      <c r="F495" s="226">
        <v>8</v>
      </c>
      <c r="G495" s="331">
        <v>66.64</v>
      </c>
    </row>
    <row r="496" spans="2:7" outlineLevel="1" x14ac:dyDescent="0.2">
      <c r="B496" s="81" t="s">
        <v>427</v>
      </c>
      <c r="C496" s="223" t="s">
        <v>109</v>
      </c>
      <c r="D496" s="224" t="s">
        <v>31</v>
      </c>
      <c r="E496" s="311">
        <v>44515</v>
      </c>
      <c r="F496" s="226">
        <v>9</v>
      </c>
      <c r="G496" s="331">
        <v>74.97</v>
      </c>
    </row>
    <row r="497" spans="2:7" outlineLevel="1" x14ac:dyDescent="0.2">
      <c r="B497" s="81" t="s">
        <v>427</v>
      </c>
      <c r="C497" s="223" t="s">
        <v>109</v>
      </c>
      <c r="D497" s="224" t="s">
        <v>31</v>
      </c>
      <c r="E497" s="311">
        <v>44516</v>
      </c>
      <c r="F497" s="226">
        <v>9</v>
      </c>
      <c r="G497" s="331">
        <v>74.97</v>
      </c>
    </row>
    <row r="498" spans="2:7" outlineLevel="1" x14ac:dyDescent="0.2">
      <c r="B498" s="81" t="s">
        <v>427</v>
      </c>
      <c r="C498" s="223" t="s">
        <v>109</v>
      </c>
      <c r="D498" s="224" t="s">
        <v>31</v>
      </c>
      <c r="E498" s="311">
        <v>44517</v>
      </c>
      <c r="F498" s="226">
        <v>9</v>
      </c>
      <c r="G498" s="331">
        <v>74.97</v>
      </c>
    </row>
    <row r="499" spans="2:7" outlineLevel="1" x14ac:dyDescent="0.2">
      <c r="B499" s="81" t="s">
        <v>427</v>
      </c>
      <c r="C499" s="223" t="s">
        <v>109</v>
      </c>
      <c r="D499" s="224" t="s">
        <v>31</v>
      </c>
      <c r="E499" s="311">
        <v>44518</v>
      </c>
      <c r="F499" s="226">
        <v>9</v>
      </c>
      <c r="G499" s="331">
        <v>74.97</v>
      </c>
    </row>
    <row r="500" spans="2:7" outlineLevel="1" x14ac:dyDescent="0.2">
      <c r="B500" s="81" t="s">
        <v>427</v>
      </c>
      <c r="C500" s="223" t="s">
        <v>109</v>
      </c>
      <c r="D500" s="224" t="s">
        <v>31</v>
      </c>
      <c r="E500" s="311">
        <v>44519</v>
      </c>
      <c r="F500" s="226">
        <v>8</v>
      </c>
      <c r="G500" s="331">
        <v>66.64</v>
      </c>
    </row>
    <row r="501" spans="2:7" outlineLevel="1" x14ac:dyDescent="0.2">
      <c r="B501" s="81" t="s">
        <v>427</v>
      </c>
      <c r="C501" s="223" t="s">
        <v>109</v>
      </c>
      <c r="D501" s="224" t="s">
        <v>31</v>
      </c>
      <c r="E501" s="311">
        <v>44522</v>
      </c>
      <c r="F501" s="226">
        <v>9</v>
      </c>
      <c r="G501" s="331">
        <v>74.97</v>
      </c>
    </row>
    <row r="502" spans="2:7" outlineLevel="1" x14ac:dyDescent="0.2">
      <c r="B502" s="81" t="s">
        <v>427</v>
      </c>
      <c r="C502" s="223" t="s">
        <v>109</v>
      </c>
      <c r="D502" s="224" t="s">
        <v>31</v>
      </c>
      <c r="E502" s="311">
        <v>44523</v>
      </c>
      <c r="F502" s="226">
        <v>8</v>
      </c>
      <c r="G502" s="331">
        <v>66.64</v>
      </c>
    </row>
    <row r="503" spans="2:7" outlineLevel="1" x14ac:dyDescent="0.2">
      <c r="B503" s="81" t="s">
        <v>427</v>
      </c>
      <c r="C503" s="223" t="s">
        <v>109</v>
      </c>
      <c r="D503" s="224" t="s">
        <v>31</v>
      </c>
      <c r="E503" s="311">
        <v>44524</v>
      </c>
      <c r="F503" s="226">
        <v>9</v>
      </c>
      <c r="G503" s="331">
        <v>74.97</v>
      </c>
    </row>
    <row r="504" spans="2:7" outlineLevel="1" x14ac:dyDescent="0.2">
      <c r="B504" s="81" t="s">
        <v>427</v>
      </c>
      <c r="C504" s="223" t="s">
        <v>109</v>
      </c>
      <c r="D504" s="224" t="s">
        <v>31</v>
      </c>
      <c r="E504" s="311">
        <v>44525</v>
      </c>
      <c r="F504" s="226">
        <v>8</v>
      </c>
      <c r="G504" s="331">
        <v>66.64</v>
      </c>
    </row>
    <row r="505" spans="2:7" outlineLevel="1" x14ac:dyDescent="0.2">
      <c r="B505" s="81" t="s">
        <v>427</v>
      </c>
      <c r="C505" s="223" t="s">
        <v>109</v>
      </c>
      <c r="D505" s="224" t="s">
        <v>31</v>
      </c>
      <c r="E505" s="311">
        <v>44526</v>
      </c>
      <c r="F505" s="226">
        <v>7</v>
      </c>
      <c r="G505" s="331">
        <v>58.31</v>
      </c>
    </row>
    <row r="506" spans="2:7" outlineLevel="1" x14ac:dyDescent="0.2">
      <c r="B506" s="81" t="s">
        <v>427</v>
      </c>
      <c r="C506" s="223" t="s">
        <v>109</v>
      </c>
      <c r="D506" s="224" t="s">
        <v>31</v>
      </c>
      <c r="E506" s="311">
        <v>44529</v>
      </c>
      <c r="F506" s="226">
        <v>9</v>
      </c>
      <c r="G506" s="331">
        <v>74.97</v>
      </c>
    </row>
    <row r="507" spans="2:7" outlineLevel="1" x14ac:dyDescent="0.2">
      <c r="B507" s="81" t="s">
        <v>427</v>
      </c>
      <c r="C507" s="223" t="s">
        <v>109</v>
      </c>
      <c r="D507" s="224" t="s">
        <v>31</v>
      </c>
      <c r="E507" s="311">
        <v>44530</v>
      </c>
      <c r="F507" s="226">
        <v>9</v>
      </c>
      <c r="G507" s="331">
        <v>74.97</v>
      </c>
    </row>
    <row r="508" spans="2:7" ht="12.75" outlineLevel="1" x14ac:dyDescent="0.2">
      <c r="B508" s="81"/>
      <c r="C508" s="228"/>
      <c r="D508" s="229"/>
      <c r="E508" s="259"/>
      <c r="F508" s="231"/>
      <c r="G508" s="232"/>
    </row>
    <row r="509" spans="2:7" ht="12.75" outlineLevel="1" x14ac:dyDescent="0.2">
      <c r="B509" s="81"/>
      <c r="C509" s="228"/>
      <c r="D509" s="229"/>
      <c r="E509" s="259"/>
      <c r="F509" s="231"/>
      <c r="G509" s="232"/>
    </row>
    <row r="510" spans="2:7" ht="12.75" outlineLevel="1" x14ac:dyDescent="0.2">
      <c r="B510" s="81"/>
      <c r="C510" s="228"/>
      <c r="D510" s="229"/>
      <c r="E510" s="259"/>
      <c r="F510" s="231"/>
      <c r="G510" s="232"/>
    </row>
    <row r="511" spans="2:7" outlineLevel="1" x14ac:dyDescent="0.2">
      <c r="B511" s="19"/>
      <c r="C511" s="223"/>
      <c r="D511" s="224"/>
      <c r="E511" s="259"/>
      <c r="F511" s="226"/>
      <c r="G511" s="227"/>
    </row>
    <row r="512" spans="2:7" outlineLevel="1" x14ac:dyDescent="0.2">
      <c r="B512" s="19"/>
      <c r="G512" s="3"/>
    </row>
    <row r="513" spans="3:7" outlineLevel="1" x14ac:dyDescent="0.2"/>
    <row r="514" spans="3:7" ht="12.75" thickBot="1" x14ac:dyDescent="0.25">
      <c r="C514" s="16"/>
      <c r="D514" s="16"/>
      <c r="E514" s="339"/>
      <c r="F514" s="17">
        <f>+SUM(F65:F513)</f>
        <v>2109</v>
      </c>
      <c r="G514" s="17">
        <f>+SUM(G65:G513)</f>
        <v>17567.969999999899</v>
      </c>
    </row>
    <row r="515" spans="3:7" ht="12.75" thickTop="1" x14ac:dyDescent="0.2"/>
    <row r="517" spans="3:7" x14ac:dyDescent="0.2">
      <c r="C517" s="8" t="s">
        <v>722</v>
      </c>
    </row>
    <row r="519" spans="3:7" x14ac:dyDescent="0.2">
      <c r="C519" s="19" t="s">
        <v>81</v>
      </c>
      <c r="D519" s="20">
        <f>+G51-G59-G514</f>
        <v>17921.130000000107</v>
      </c>
    </row>
    <row r="520" spans="3:7" ht="12.75" thickBot="1" x14ac:dyDescent="0.25">
      <c r="D520" s="9"/>
      <c r="G520" s="3"/>
    </row>
    <row r="521" spans="3:7" ht="12.75" thickBot="1" x14ac:dyDescent="0.25">
      <c r="C521" s="19" t="s">
        <v>713</v>
      </c>
      <c r="D521" s="21">
        <f>+D519/G51</f>
        <v>0.50497561223023701</v>
      </c>
      <c r="G521" s="3"/>
    </row>
    <row r="522" spans="3:7" x14ac:dyDescent="0.2">
      <c r="G522" s="3"/>
    </row>
    <row r="523" spans="3:7" x14ac:dyDescent="0.2">
      <c r="C523" s="19" t="s">
        <v>84</v>
      </c>
      <c r="D523" s="20">
        <f>+RESUMEN!O13</f>
        <v>10854.269740472899</v>
      </c>
      <c r="G523" s="3"/>
    </row>
    <row r="524" spans="3:7" ht="12.75" thickBot="1" x14ac:dyDescent="0.25">
      <c r="D524" s="9"/>
    </row>
    <row r="525" spans="3:7" ht="12.75" thickBot="1" x14ac:dyDescent="0.25">
      <c r="C525" s="19" t="s">
        <v>716</v>
      </c>
      <c r="D525" s="83">
        <f>+RESUMEN!P13</f>
        <v>0.30584798545110742</v>
      </c>
    </row>
    <row r="526" spans="3:7" ht="12.75" thickBot="1" x14ac:dyDescent="0.25"/>
    <row r="527" spans="3:7" ht="12.75" thickBot="1" x14ac:dyDescent="0.25">
      <c r="C527" s="19" t="s">
        <v>719</v>
      </c>
      <c r="D527" s="86" t="str">
        <f>+IF(D525&gt;$D$24,"OK","REVISAR")</f>
        <v>OK</v>
      </c>
    </row>
    <row r="529" spans="3:7" x14ac:dyDescent="0.2">
      <c r="G529" s="3"/>
    </row>
    <row r="531" spans="3:7" x14ac:dyDescent="0.2">
      <c r="C531" s="8" t="s">
        <v>85</v>
      </c>
    </row>
    <row r="533" spans="3:7" x14ac:dyDescent="0.2">
      <c r="C533" s="10"/>
      <c r="D533" s="10"/>
      <c r="E533" s="337"/>
      <c r="F533" s="10"/>
      <c r="G533" s="11"/>
    </row>
    <row r="534" spans="3:7" x14ac:dyDescent="0.2">
      <c r="C534" s="10"/>
      <c r="D534" s="10"/>
      <c r="E534" s="337"/>
      <c r="F534" s="10"/>
      <c r="G534" s="11"/>
    </row>
    <row r="535" spans="3:7" x14ac:dyDescent="0.2">
      <c r="C535" s="10"/>
      <c r="D535" s="10"/>
      <c r="E535" s="337"/>
      <c r="F535" s="10"/>
      <c r="G535" s="11"/>
    </row>
    <row r="538" spans="3:7" x14ac:dyDescent="0.2">
      <c r="C538" s="12"/>
      <c r="D538" s="23" t="s">
        <v>427</v>
      </c>
      <c r="E538" s="338" t="s">
        <v>428</v>
      </c>
      <c r="F538" s="23" t="s">
        <v>429</v>
      </c>
    </row>
    <row r="539" spans="3:7" x14ac:dyDescent="0.2">
      <c r="C539" s="3" t="s">
        <v>8</v>
      </c>
      <c r="D539" s="22">
        <f>+SUMIF(B37:B50,$D$538,G37:G50)</f>
        <v>35489.100000000006</v>
      </c>
      <c r="E539" s="22">
        <f>+SUMIF(C37:C50,$D$538,H37:H50)</f>
        <v>0</v>
      </c>
      <c r="F539" s="22">
        <f>+SUMIF(D37:D50,$D$538,I37:I50)</f>
        <v>0</v>
      </c>
    </row>
    <row r="540" spans="3:7" x14ac:dyDescent="0.2">
      <c r="C540" s="3" t="s">
        <v>1019</v>
      </c>
      <c r="D540" s="22">
        <f>-SUMIF(B57:B58,$D$538,G57:G58)</f>
        <v>0</v>
      </c>
      <c r="E540" s="22">
        <f>-SUMIF(B57:B58,$E$538,G57:G58)</f>
        <v>0</v>
      </c>
      <c r="F540" s="22">
        <f>-SUMIF(B57:B58,$F$538,G57:G58)</f>
        <v>0</v>
      </c>
    </row>
    <row r="541" spans="3:7" x14ac:dyDescent="0.2">
      <c r="C541" s="3" t="s">
        <v>24</v>
      </c>
      <c r="D541" s="22">
        <f>-SUMIF(B65:B513,$D$538,G65:G513)</f>
        <v>-17567.969999999899</v>
      </c>
      <c r="E541" s="22">
        <f>-SUMIF(B65:B513,$E$538,G65:G513)</f>
        <v>0</v>
      </c>
      <c r="F541" s="22">
        <f>-SUMIF(B65:B513,$F$538,G65:G513)</f>
        <v>0</v>
      </c>
    </row>
    <row r="542" spans="3:7" ht="12.75" thickBot="1" x14ac:dyDescent="0.25">
      <c r="C542" s="16" t="s">
        <v>1036</v>
      </c>
      <c r="D542" s="182">
        <f>SUM(D539:D541)</f>
        <v>17921.130000000107</v>
      </c>
      <c r="E542" s="182">
        <f t="shared" ref="E542:F542" si="0">SUM(E539:E541)</f>
        <v>0</v>
      </c>
      <c r="F542" s="182">
        <f t="shared" si="0"/>
        <v>0</v>
      </c>
    </row>
    <row r="543" spans="3:7" ht="12.75" thickTop="1" x14ac:dyDescent="0.2"/>
  </sheetData>
  <autoFilter ref="B64:G487" xr:uid="{00000000-0009-0000-0000-00000E000000}"/>
  <conditionalFormatting sqref="D527">
    <cfRule type="containsText" dxfId="200" priority="1" operator="containsText" text="OK">
      <formula>NOT(ISERROR(SEARCH("OK",D527)))</formula>
    </cfRule>
    <cfRule type="cellIs" dxfId="199" priority="2" operator="greaterThan">
      <formula>$D$113</formula>
    </cfRule>
  </conditionalFormatting>
  <pageMargins left="0.25" right="0.25" top="0.47" bottom="0.41" header="0.3" footer="0.3"/>
  <pageSetup paperSize="9" scale="82" fitToHeight="0" orientation="portrait" r:id="rId1"/>
  <rowBreaks count="1" manualBreakCount="1">
    <brk id="536" max="7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>
    <tabColor rgb="FFFF0000"/>
    <pageSetUpPr fitToPage="1"/>
  </sheetPr>
  <dimension ref="B1:K90"/>
  <sheetViews>
    <sheetView topLeftCell="A19" zoomScale="93" zoomScaleNormal="93" zoomScaleSheetLayoutView="85" workbookViewId="0">
      <selection activeCell="F49" sqref="F49"/>
    </sheetView>
  </sheetViews>
  <sheetFormatPr baseColWidth="10" defaultColWidth="9.140625" defaultRowHeight="12" outlineLevelRow="1" x14ac:dyDescent="0.2"/>
  <cols>
    <col min="1" max="1" width="1.140625" style="3" customWidth="1"/>
    <col min="2" max="2" width="16.140625" style="3" customWidth="1"/>
    <col min="3" max="3" width="19.5703125" style="3" customWidth="1"/>
    <col min="4" max="4" width="13.710937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113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658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0.2</v>
      </c>
      <c r="E24" s="80"/>
    </row>
    <row r="25" spans="3:7" x14ac:dyDescent="0.2">
      <c r="C25" s="81"/>
      <c r="D25" s="88"/>
      <c r="E25" s="80"/>
    </row>
    <row r="26" spans="3:7" x14ac:dyDescent="0.2">
      <c r="C26" s="81"/>
      <c r="D26" s="88"/>
      <c r="E26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hidden="1" outlineLevel="1" x14ac:dyDescent="0.2">
      <c r="B37" s="19" t="s">
        <v>427</v>
      </c>
      <c r="C37" s="14">
        <v>44286</v>
      </c>
      <c r="D37" s="3" t="s">
        <v>660</v>
      </c>
      <c r="E37" s="3">
        <v>430000007</v>
      </c>
      <c r="F37" s="3" t="s">
        <v>541</v>
      </c>
      <c r="G37" s="15">
        <v>1304</v>
      </c>
      <c r="H37" s="3"/>
      <c r="I37" s="3"/>
      <c r="J37" s="3"/>
      <c r="K37" s="3"/>
    </row>
    <row r="38" spans="2:11" s="9" customFormat="1" hidden="1" outlineLevel="1" x14ac:dyDescent="0.2">
      <c r="B38" s="19" t="s">
        <v>427</v>
      </c>
      <c r="C38" s="14">
        <v>44314</v>
      </c>
      <c r="D38" s="3" t="s">
        <v>754</v>
      </c>
      <c r="E38" s="3">
        <v>430000007</v>
      </c>
      <c r="F38" s="3" t="s">
        <v>541</v>
      </c>
      <c r="G38" s="15">
        <v>521.6</v>
      </c>
      <c r="H38" s="3"/>
      <c r="I38" s="3"/>
      <c r="J38" s="3"/>
      <c r="K38" s="3"/>
    </row>
    <row r="39" spans="2:11" s="9" customFormat="1" hidden="1" outlineLevel="1" x14ac:dyDescent="0.2">
      <c r="B39" s="3"/>
      <c r="C39" s="24"/>
      <c r="D39" s="3"/>
      <c r="E39" s="3"/>
      <c r="F39" s="3"/>
      <c r="G39" s="15"/>
      <c r="H39" s="3"/>
      <c r="I39" s="3"/>
      <c r="J39" s="3"/>
      <c r="K39" s="3"/>
    </row>
    <row r="40" spans="2:11" s="9" customFormat="1" ht="12.75" collapsed="1" thickBot="1" x14ac:dyDescent="0.25">
      <c r="B40" s="3"/>
      <c r="C40" s="16"/>
      <c r="D40" s="16"/>
      <c r="E40" s="16"/>
      <c r="F40" s="16"/>
      <c r="G40" s="17">
        <f>SUM(G37:G39)</f>
        <v>1825.6</v>
      </c>
      <c r="H40" s="3"/>
      <c r="I40" s="3"/>
      <c r="J40" s="3"/>
      <c r="K40" s="3"/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ht="15" outlineLevel="1" x14ac:dyDescent="0.2">
      <c r="C46" s="32"/>
      <c r="D46" s="33"/>
      <c r="E46" s="34"/>
      <c r="F46" s="34"/>
      <c r="G46" s="35"/>
      <c r="H46" s="36"/>
    </row>
    <row r="47" spans="2:11" outlineLevel="1" x14ac:dyDescent="0.2">
      <c r="C47" s="14"/>
      <c r="G47" s="15"/>
    </row>
    <row r="48" spans="2:11" ht="12.75" thickBot="1" x14ac:dyDescent="0.25">
      <c r="C48" s="16"/>
      <c r="D48" s="16"/>
      <c r="E48" s="16"/>
      <c r="F48" s="16"/>
      <c r="G48" s="17">
        <f>+SUM(G46:G47)</f>
        <v>0</v>
      </c>
    </row>
    <row r="49" spans="2:7" ht="12.75" thickTop="1" x14ac:dyDescent="0.2"/>
    <row r="51" spans="2:7" x14ac:dyDescent="0.2">
      <c r="C51" s="8" t="s">
        <v>24</v>
      </c>
    </row>
    <row r="53" spans="2:7" x14ac:dyDescent="0.2">
      <c r="B53" s="12" t="s">
        <v>1035</v>
      </c>
      <c r="C53" s="12" t="s">
        <v>25</v>
      </c>
      <c r="D53" s="12" t="s">
        <v>26</v>
      </c>
      <c r="E53" s="12" t="s">
        <v>27</v>
      </c>
      <c r="F53" s="12" t="s">
        <v>637</v>
      </c>
      <c r="G53" s="13" t="s">
        <v>29</v>
      </c>
    </row>
    <row r="54" spans="2:7" hidden="1" outlineLevel="1" x14ac:dyDescent="0.2">
      <c r="B54" s="19" t="s">
        <v>427</v>
      </c>
      <c r="C54" s="3" t="s">
        <v>109</v>
      </c>
      <c r="D54" s="3" t="s">
        <v>31</v>
      </c>
      <c r="E54" s="14">
        <v>44280</v>
      </c>
      <c r="F54" s="3">
        <v>6</v>
      </c>
      <c r="G54" s="19">
        <v>49.98</v>
      </c>
    </row>
    <row r="55" spans="2:7" hidden="1" outlineLevel="1" x14ac:dyDescent="0.2">
      <c r="B55" s="19" t="s">
        <v>427</v>
      </c>
      <c r="C55" s="3" t="s">
        <v>109</v>
      </c>
      <c r="D55" s="3" t="s">
        <v>31</v>
      </c>
      <c r="E55" s="14">
        <v>44280</v>
      </c>
      <c r="F55" s="3">
        <v>3</v>
      </c>
      <c r="G55" s="19">
        <v>24.99</v>
      </c>
    </row>
    <row r="56" spans="2:7" hidden="1" outlineLevel="1" x14ac:dyDescent="0.2">
      <c r="B56" s="19" t="s">
        <v>427</v>
      </c>
      <c r="C56" s="3" t="s">
        <v>109</v>
      </c>
      <c r="D56" s="3" t="s">
        <v>31</v>
      </c>
      <c r="E56" s="14">
        <v>44281</v>
      </c>
      <c r="F56" s="3">
        <v>6</v>
      </c>
      <c r="G56" s="19">
        <v>49.98</v>
      </c>
    </row>
    <row r="57" spans="2:7" hidden="1" outlineLevel="1" x14ac:dyDescent="0.2">
      <c r="B57" s="19" t="s">
        <v>427</v>
      </c>
      <c r="C57" s="3" t="s">
        <v>109</v>
      </c>
      <c r="D57" s="3" t="s">
        <v>31</v>
      </c>
      <c r="E57" s="14">
        <v>44281</v>
      </c>
      <c r="F57" s="3">
        <v>3</v>
      </c>
      <c r="G57" s="19">
        <v>24.99</v>
      </c>
    </row>
    <row r="58" spans="2:7" hidden="1" outlineLevel="1" x14ac:dyDescent="0.2">
      <c r="B58" s="19" t="s">
        <v>427</v>
      </c>
      <c r="C58" s="3" t="s">
        <v>109</v>
      </c>
      <c r="D58" s="3" t="s">
        <v>31</v>
      </c>
      <c r="E58" s="14">
        <v>44284</v>
      </c>
      <c r="F58" s="3">
        <v>6</v>
      </c>
      <c r="G58" s="19">
        <v>49.98</v>
      </c>
    </row>
    <row r="59" spans="2:7" hidden="1" outlineLevel="1" x14ac:dyDescent="0.2">
      <c r="B59" s="19" t="s">
        <v>427</v>
      </c>
      <c r="C59" s="3" t="s">
        <v>109</v>
      </c>
      <c r="D59" s="3" t="s">
        <v>31</v>
      </c>
      <c r="E59" s="14">
        <v>44284</v>
      </c>
      <c r="F59" s="3">
        <v>3</v>
      </c>
      <c r="G59" s="19">
        <v>24.99</v>
      </c>
    </row>
    <row r="60" spans="2:7" hidden="1" outlineLevel="1" x14ac:dyDescent="0.2"/>
    <row r="61" spans="2:7" ht="12.75" collapsed="1" thickBot="1" x14ac:dyDescent="0.25">
      <c r="C61" s="16"/>
      <c r="D61" s="16"/>
      <c r="E61" s="16"/>
      <c r="F61" s="16"/>
      <c r="G61" s="17">
        <f>+SUM(G54:G60)</f>
        <v>224.91</v>
      </c>
    </row>
    <row r="62" spans="2:7" ht="12.75" thickTop="1" x14ac:dyDescent="0.2"/>
    <row r="64" spans="2:7" x14ac:dyDescent="0.2">
      <c r="G64" s="3"/>
    </row>
    <row r="65" spans="3:7" x14ac:dyDescent="0.2">
      <c r="C65" s="8" t="s">
        <v>722</v>
      </c>
    </row>
    <row r="67" spans="3:7" x14ac:dyDescent="0.2">
      <c r="C67" s="19" t="s">
        <v>81</v>
      </c>
      <c r="D67" s="20">
        <f>+G40-G48-G61</f>
        <v>1600.6899999999998</v>
      </c>
    </row>
    <row r="68" spans="3:7" ht="12.75" thickBot="1" x14ac:dyDescent="0.25">
      <c r="D68" s="9"/>
      <c r="G68" s="3"/>
    </row>
    <row r="69" spans="3:7" ht="12.75" thickBot="1" x14ac:dyDescent="0.25">
      <c r="C69" s="19" t="s">
        <v>713</v>
      </c>
      <c r="D69" s="21">
        <f>+D67/G40</f>
        <v>0.87680214723926375</v>
      </c>
      <c r="G69" s="3"/>
    </row>
    <row r="70" spans="3:7" x14ac:dyDescent="0.2">
      <c r="G70" s="3"/>
    </row>
    <row r="71" spans="3:7" x14ac:dyDescent="0.2">
      <c r="C71" s="19" t="s">
        <v>84</v>
      </c>
      <c r="D71" s="20">
        <f>+RESUMEN!O14</f>
        <v>1339.0496893760028</v>
      </c>
      <c r="G71" s="3"/>
    </row>
    <row r="72" spans="3:7" ht="12.75" thickBot="1" x14ac:dyDescent="0.25">
      <c r="D72" s="9"/>
    </row>
    <row r="73" spans="3:7" ht="12.75" thickBot="1" x14ac:dyDescent="0.25">
      <c r="C73" s="19" t="s">
        <v>716</v>
      </c>
      <c r="D73" s="83">
        <f>+RESUMEN!P14</f>
        <v>0.73348471153374395</v>
      </c>
    </row>
    <row r="74" spans="3:7" ht="12.75" thickBot="1" x14ac:dyDescent="0.25"/>
    <row r="75" spans="3:7" ht="12.75" thickBot="1" x14ac:dyDescent="0.25">
      <c r="C75" s="19" t="s">
        <v>719</v>
      </c>
      <c r="D75" s="86" t="str">
        <f>+IF(D73&gt;$D$24,"OK","REVISAR")</f>
        <v>OK</v>
      </c>
    </row>
    <row r="76" spans="3:7" x14ac:dyDescent="0.2">
      <c r="D76" s="9"/>
      <c r="G76" s="3"/>
    </row>
    <row r="78" spans="3:7" x14ac:dyDescent="0.2">
      <c r="C78" s="8" t="s">
        <v>85</v>
      </c>
    </row>
    <row r="80" spans="3:7" x14ac:dyDescent="0.2">
      <c r="C80" s="10"/>
      <c r="D80" s="10"/>
      <c r="E80" s="10"/>
      <c r="F80" s="10"/>
      <c r="G80" s="11"/>
    </row>
    <row r="81" spans="3:7" x14ac:dyDescent="0.2">
      <c r="C81" s="10"/>
      <c r="D81" s="10"/>
      <c r="E81" s="10"/>
      <c r="F81" s="10"/>
      <c r="G81" s="11"/>
    </row>
    <row r="82" spans="3:7" x14ac:dyDescent="0.2">
      <c r="C82" s="10"/>
      <c r="D82" s="10"/>
      <c r="E82" s="10"/>
      <c r="F82" s="10"/>
      <c r="G82" s="11"/>
    </row>
    <row r="85" spans="3:7" x14ac:dyDescent="0.2">
      <c r="C85" s="12"/>
      <c r="D85" s="23" t="s">
        <v>427</v>
      </c>
      <c r="E85" s="23" t="s">
        <v>428</v>
      </c>
      <c r="F85" s="23" t="s">
        <v>429</v>
      </c>
    </row>
    <row r="86" spans="3:7" x14ac:dyDescent="0.2">
      <c r="C86" s="3" t="s">
        <v>8</v>
      </c>
      <c r="D86" s="22">
        <f>+SUMIF(B37:B39,$D$85,G37:G39)</f>
        <v>1825.6</v>
      </c>
      <c r="E86" s="22">
        <f>+SUMIF(B37:B39,$E$85,G37:G39)</f>
        <v>0</v>
      </c>
      <c r="F86" s="22">
        <f>+SUMIF(B37:B39,$F$85,G37:G39)</f>
        <v>0</v>
      </c>
    </row>
    <row r="87" spans="3:7" x14ac:dyDescent="0.2">
      <c r="C87" s="3" t="s">
        <v>1019</v>
      </c>
      <c r="D87" s="22">
        <f>-SUMIF(B46:B47,$D$85,G46:G47)</f>
        <v>0</v>
      </c>
      <c r="E87" s="22">
        <f>-SUMIF(B46:B47,$E$85,G46:G47)</f>
        <v>0</v>
      </c>
      <c r="F87" s="22">
        <f>-SUMIF(B46:B47,$F$85,G46:G47)</f>
        <v>0</v>
      </c>
    </row>
    <row r="88" spans="3:7" x14ac:dyDescent="0.2">
      <c r="C88" s="3" t="s">
        <v>24</v>
      </c>
      <c r="D88" s="22">
        <f>-SUMIF(B54:B60,$D$85,G54:G60)</f>
        <v>-224.91</v>
      </c>
      <c r="E88" s="22">
        <f>-SUMIF(B54:B60,$E$85,G54:G60)</f>
        <v>0</v>
      </c>
      <c r="F88" s="22">
        <f>-SUMIF(B54:B60,$F$85,G54:G60)</f>
        <v>0</v>
      </c>
    </row>
    <row r="89" spans="3:7" ht="12.75" thickBot="1" x14ac:dyDescent="0.25">
      <c r="C89" s="16" t="s">
        <v>1036</v>
      </c>
      <c r="D89" s="182">
        <f>SUM(D86:D88)</f>
        <v>1600.6899999999998</v>
      </c>
      <c r="E89" s="182">
        <f t="shared" ref="E89:F89" si="0">SUM(E86:E88)</f>
        <v>0</v>
      </c>
      <c r="F89" s="182">
        <f t="shared" si="0"/>
        <v>0</v>
      </c>
    </row>
    <row r="90" spans="3:7" ht="12.75" thickTop="1" x14ac:dyDescent="0.2"/>
  </sheetData>
  <autoFilter ref="B53:G59" xr:uid="{00000000-0009-0000-0000-00000F000000}"/>
  <conditionalFormatting sqref="D75">
    <cfRule type="containsText" dxfId="198" priority="1" operator="containsText" text="OK">
      <formula>NOT(ISERROR(SEARCH("OK",D75)))</formula>
    </cfRule>
    <cfRule type="cellIs" dxfId="197" priority="2" operator="greaterThan">
      <formula>$D$82</formula>
    </cfRule>
  </conditionalFormatting>
  <pageMargins left="0.25" right="0.25" top="0.75" bottom="0.75" header="0.3" footer="0.3"/>
  <pageSetup paperSize="9" scale="83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>
    <tabColor rgb="FFFF0000"/>
    <pageSetUpPr fitToPage="1"/>
  </sheetPr>
  <dimension ref="B1:K850"/>
  <sheetViews>
    <sheetView topLeftCell="A56" zoomScale="112" zoomScaleNormal="112" workbookViewId="0">
      <selection activeCell="C50" sqref="C50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5.7109375" style="3" customWidth="1"/>
    <col min="4" max="4" width="22.42578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171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172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0.2</v>
      </c>
      <c r="E24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427</v>
      </c>
      <c r="C37" s="24" t="s">
        <v>173</v>
      </c>
      <c r="D37" s="3" t="s">
        <v>402</v>
      </c>
      <c r="E37" s="3">
        <v>430000002</v>
      </c>
      <c r="F37" s="3" t="s">
        <v>171</v>
      </c>
      <c r="G37" s="15">
        <v>3440</v>
      </c>
      <c r="H37" s="3"/>
      <c r="I37" s="3"/>
      <c r="J37" s="3"/>
      <c r="K37" s="3"/>
    </row>
    <row r="38" spans="2:11" s="9" customFormat="1" outlineLevel="1" x14ac:dyDescent="0.2">
      <c r="B38" s="19" t="s">
        <v>427</v>
      </c>
      <c r="C38" s="24" t="s">
        <v>116</v>
      </c>
      <c r="D38" s="3" t="s">
        <v>403</v>
      </c>
      <c r="E38" s="3">
        <v>430000002</v>
      </c>
      <c r="F38" s="3" t="s">
        <v>171</v>
      </c>
      <c r="G38" s="15">
        <v>3268</v>
      </c>
      <c r="H38" s="3"/>
      <c r="I38" s="3"/>
      <c r="J38" s="3"/>
      <c r="K38" s="3"/>
    </row>
    <row r="39" spans="2:11" s="9" customFormat="1" outlineLevel="1" x14ac:dyDescent="0.2">
      <c r="B39" s="19" t="s">
        <v>427</v>
      </c>
      <c r="C39" s="24" t="s">
        <v>365</v>
      </c>
      <c r="D39" s="3" t="s">
        <v>401</v>
      </c>
      <c r="E39" s="3">
        <v>430000002</v>
      </c>
      <c r="F39" s="3" t="s">
        <v>171</v>
      </c>
      <c r="G39" s="15">
        <v>2752</v>
      </c>
      <c r="H39" s="3"/>
      <c r="I39" s="3"/>
      <c r="J39" s="3"/>
      <c r="K39" s="3"/>
    </row>
    <row r="40" spans="2:11" s="9" customFormat="1" outlineLevel="1" x14ac:dyDescent="0.2">
      <c r="B40" s="19" t="s">
        <v>427</v>
      </c>
      <c r="C40" s="9" t="s">
        <v>174</v>
      </c>
      <c r="D40" s="3" t="s">
        <v>175</v>
      </c>
      <c r="E40" s="3">
        <v>430000002</v>
      </c>
      <c r="F40" s="3" t="s">
        <v>171</v>
      </c>
      <c r="G40" s="15">
        <v>1720</v>
      </c>
      <c r="H40" s="3"/>
      <c r="I40" s="3"/>
      <c r="J40" s="3"/>
      <c r="K40" s="3"/>
    </row>
    <row r="41" spans="2:11" s="9" customFormat="1" outlineLevel="1" x14ac:dyDescent="0.2">
      <c r="B41" s="19" t="s">
        <v>427</v>
      </c>
      <c r="C41" s="24">
        <v>44257</v>
      </c>
      <c r="D41" s="3" t="s">
        <v>404</v>
      </c>
      <c r="E41" s="3">
        <v>430000002</v>
      </c>
      <c r="F41" s="3" t="s">
        <v>171</v>
      </c>
      <c r="G41" s="15">
        <v>5524</v>
      </c>
      <c r="H41" s="3"/>
      <c r="I41" s="3"/>
      <c r="J41" s="3"/>
      <c r="K41" s="3"/>
    </row>
    <row r="42" spans="2:11" s="9" customFormat="1" outlineLevel="1" x14ac:dyDescent="0.2">
      <c r="B42" s="19" t="s">
        <v>427</v>
      </c>
      <c r="C42" s="24">
        <v>44286</v>
      </c>
      <c r="D42" s="3" t="s">
        <v>649</v>
      </c>
      <c r="E42" s="3">
        <v>430000002</v>
      </c>
      <c r="F42" s="3" t="s">
        <v>171</v>
      </c>
      <c r="G42" s="15">
        <v>4392.5</v>
      </c>
      <c r="H42" s="3"/>
      <c r="I42" s="3"/>
      <c r="J42" s="3"/>
      <c r="K42" s="3"/>
    </row>
    <row r="43" spans="2:11" s="9" customFormat="1" outlineLevel="1" x14ac:dyDescent="0.2">
      <c r="B43" s="19" t="s">
        <v>427</v>
      </c>
      <c r="C43" s="24">
        <v>44310</v>
      </c>
      <c r="D43" s="3" t="s">
        <v>750</v>
      </c>
      <c r="E43" s="3">
        <v>430000002</v>
      </c>
      <c r="F43" s="3" t="s">
        <v>171</v>
      </c>
      <c r="G43" s="15">
        <v>4280</v>
      </c>
      <c r="H43" s="3"/>
      <c r="I43" s="3"/>
      <c r="J43" s="3"/>
      <c r="K43" s="3"/>
    </row>
    <row r="44" spans="2:11" s="9" customFormat="1" outlineLevel="1" x14ac:dyDescent="0.2">
      <c r="B44" s="19" t="s">
        <v>427</v>
      </c>
      <c r="C44" s="24">
        <v>44347</v>
      </c>
      <c r="D44" s="3" t="s">
        <v>860</v>
      </c>
      <c r="E44" s="3">
        <v>430000002</v>
      </c>
      <c r="F44" s="3" t="s">
        <v>171</v>
      </c>
      <c r="G44" s="15">
        <v>8352</v>
      </c>
      <c r="H44" s="3"/>
      <c r="I44" s="3"/>
      <c r="J44" s="3"/>
      <c r="K44" s="3"/>
    </row>
    <row r="45" spans="2:11" s="9" customFormat="1" outlineLevel="1" x14ac:dyDescent="0.2">
      <c r="B45" s="19" t="s">
        <v>427</v>
      </c>
      <c r="C45" s="24">
        <v>44378</v>
      </c>
      <c r="D45" s="3" t="s">
        <v>1003</v>
      </c>
      <c r="E45" s="3">
        <v>430000002</v>
      </c>
      <c r="F45" s="3" t="s">
        <v>171</v>
      </c>
      <c r="G45" s="15">
        <v>5576</v>
      </c>
      <c r="H45" s="3"/>
      <c r="I45" s="3"/>
      <c r="J45" s="3"/>
      <c r="K45" s="3"/>
    </row>
    <row r="46" spans="2:11" s="9" customFormat="1" outlineLevel="1" x14ac:dyDescent="0.2">
      <c r="B46" s="19" t="s">
        <v>427</v>
      </c>
      <c r="C46" s="24">
        <v>44406</v>
      </c>
      <c r="D46" s="3" t="s">
        <v>1212</v>
      </c>
      <c r="E46" s="3">
        <v>430000002</v>
      </c>
      <c r="F46" s="3" t="s">
        <v>171</v>
      </c>
      <c r="G46" s="15">
        <v>3760</v>
      </c>
      <c r="H46" s="3"/>
      <c r="I46" s="3"/>
      <c r="J46" s="3"/>
      <c r="K46" s="3"/>
    </row>
    <row r="47" spans="2:11" s="9" customFormat="1" outlineLevel="1" x14ac:dyDescent="0.2">
      <c r="B47" s="19" t="s">
        <v>427</v>
      </c>
      <c r="C47" s="24">
        <v>44447</v>
      </c>
      <c r="D47" s="3" t="s">
        <v>1297</v>
      </c>
      <c r="E47" s="3">
        <v>430000002</v>
      </c>
      <c r="F47" s="3" t="s">
        <v>171</v>
      </c>
      <c r="G47" s="15">
        <v>4254</v>
      </c>
      <c r="H47" s="3"/>
      <c r="I47" s="3"/>
      <c r="J47" s="3"/>
      <c r="K47" s="3"/>
    </row>
    <row r="48" spans="2:11" s="9" customFormat="1" outlineLevel="1" x14ac:dyDescent="0.2">
      <c r="B48" s="19" t="s">
        <v>427</v>
      </c>
      <c r="C48" s="24">
        <v>44470</v>
      </c>
      <c r="D48" s="3" t="s">
        <v>1428</v>
      </c>
      <c r="E48" s="3">
        <v>430000002</v>
      </c>
      <c r="F48" s="3" t="s">
        <v>171</v>
      </c>
      <c r="G48" s="15">
        <v>2981.44</v>
      </c>
      <c r="H48" s="3"/>
      <c r="I48" s="3"/>
      <c r="J48" s="3"/>
      <c r="K48" s="3"/>
    </row>
    <row r="49" spans="2:11" s="9" customFormat="1" outlineLevel="1" x14ac:dyDescent="0.2">
      <c r="B49" s="19" t="s">
        <v>427</v>
      </c>
      <c r="C49" s="24">
        <v>44505</v>
      </c>
      <c r="D49" s="3" t="s">
        <v>1647</v>
      </c>
      <c r="E49" s="3">
        <v>430000002</v>
      </c>
      <c r="F49" s="3" t="s">
        <v>171</v>
      </c>
      <c r="G49" s="15">
        <v>2240</v>
      </c>
      <c r="H49" s="3"/>
      <c r="I49" s="3"/>
      <c r="J49" s="3"/>
      <c r="K49" s="3"/>
    </row>
    <row r="50" spans="2:11" s="9" customFormat="1" outlineLevel="1" x14ac:dyDescent="0.2">
      <c r="B50" s="3"/>
      <c r="G50" s="37"/>
      <c r="H50" s="3"/>
      <c r="K50" s="3"/>
    </row>
    <row r="51" spans="2:11" s="9" customFormat="1" ht="12.75" thickBot="1" x14ac:dyDescent="0.25">
      <c r="B51" s="3"/>
      <c r="C51" s="16"/>
      <c r="D51" s="16"/>
      <c r="E51" s="16"/>
      <c r="F51" s="16"/>
      <c r="G51" s="17">
        <f>SUM(G37:G50)</f>
        <v>52539.94</v>
      </c>
      <c r="H51" s="3"/>
      <c r="K51" s="3"/>
    </row>
    <row r="52" spans="2:11" ht="12.75" thickTop="1" x14ac:dyDescent="0.2"/>
    <row r="54" spans="2:11" x14ac:dyDescent="0.2">
      <c r="C54" s="8" t="s">
        <v>13</v>
      </c>
    </row>
    <row r="55" spans="2:11" x14ac:dyDescent="0.2">
      <c r="C55" s="18"/>
    </row>
    <row r="56" spans="2:11" x14ac:dyDescent="0.2">
      <c r="B56" s="12" t="s">
        <v>1035</v>
      </c>
      <c r="C56" s="23" t="s">
        <v>9</v>
      </c>
      <c r="D56" s="23" t="s">
        <v>14</v>
      </c>
      <c r="E56" s="23" t="s">
        <v>15</v>
      </c>
      <c r="F56" s="23" t="s">
        <v>16</v>
      </c>
      <c r="G56" s="23" t="s">
        <v>17</v>
      </c>
    </row>
    <row r="57" spans="2:11" ht="12.75" customHeight="1" outlineLevel="1" x14ac:dyDescent="0.2">
      <c r="C57" s="32"/>
      <c r="D57" s="33"/>
      <c r="E57" s="34"/>
      <c r="F57" s="34"/>
      <c r="G57" s="35"/>
      <c r="H57" s="36"/>
    </row>
    <row r="58" spans="2:11" outlineLevel="1" x14ac:dyDescent="0.2">
      <c r="C58" s="14"/>
      <c r="G58" s="15"/>
    </row>
    <row r="59" spans="2:11" outlineLevel="1" x14ac:dyDescent="0.2">
      <c r="C59" s="14"/>
      <c r="G59" s="15"/>
    </row>
    <row r="60" spans="2:11" ht="12.75" thickBot="1" x14ac:dyDescent="0.25">
      <c r="C60" s="16"/>
      <c r="D60" s="16"/>
      <c r="E60" s="16"/>
      <c r="F60" s="16"/>
      <c r="G60" s="17">
        <f>+SUM(G57:G58)</f>
        <v>0</v>
      </c>
    </row>
    <row r="61" spans="2:11" ht="12.75" thickTop="1" x14ac:dyDescent="0.2"/>
    <row r="63" spans="2:11" x14ac:dyDescent="0.2">
      <c r="C63" s="8" t="s">
        <v>24</v>
      </c>
    </row>
    <row r="65" spans="2:7" x14ac:dyDescent="0.2">
      <c r="B65" s="12" t="s">
        <v>1035</v>
      </c>
      <c r="C65" s="12" t="s">
        <v>25</v>
      </c>
      <c r="D65" s="12" t="s">
        <v>26</v>
      </c>
      <c r="E65" s="12" t="s">
        <v>27</v>
      </c>
      <c r="F65" s="12" t="s">
        <v>637</v>
      </c>
      <c r="G65" s="13" t="s">
        <v>29</v>
      </c>
    </row>
    <row r="66" spans="2:7" hidden="1" outlineLevel="1" x14ac:dyDescent="0.2">
      <c r="B66" s="19" t="s">
        <v>427</v>
      </c>
      <c r="C66" s="3" t="s">
        <v>179</v>
      </c>
      <c r="D66" s="3" t="s">
        <v>54</v>
      </c>
      <c r="E66" s="14">
        <v>44235</v>
      </c>
      <c r="F66" s="3">
        <v>6</v>
      </c>
      <c r="G66" s="19">
        <v>39</v>
      </c>
    </row>
    <row r="67" spans="2:7" hidden="1" outlineLevel="1" x14ac:dyDescent="0.2">
      <c r="B67" s="19" t="s">
        <v>427</v>
      </c>
      <c r="C67" s="3" t="s">
        <v>179</v>
      </c>
      <c r="D67" s="3" t="s">
        <v>54</v>
      </c>
      <c r="E67" s="14">
        <v>44235</v>
      </c>
      <c r="F67" s="3">
        <v>2</v>
      </c>
      <c r="G67" s="19">
        <v>13</v>
      </c>
    </row>
    <row r="68" spans="2:7" hidden="1" outlineLevel="1" x14ac:dyDescent="0.2">
      <c r="B68" s="19" t="s">
        <v>427</v>
      </c>
      <c r="C68" s="3" t="s">
        <v>179</v>
      </c>
      <c r="D68" s="3" t="s">
        <v>54</v>
      </c>
      <c r="E68" s="14">
        <v>44236</v>
      </c>
      <c r="F68" s="3">
        <v>6</v>
      </c>
      <c r="G68" s="19">
        <v>39</v>
      </c>
    </row>
    <row r="69" spans="2:7" hidden="1" outlineLevel="1" x14ac:dyDescent="0.2">
      <c r="B69" s="19" t="s">
        <v>427</v>
      </c>
      <c r="C69" s="3" t="s">
        <v>179</v>
      </c>
      <c r="D69" s="3" t="s">
        <v>54</v>
      </c>
      <c r="E69" s="14">
        <v>44236</v>
      </c>
      <c r="F69" s="3">
        <v>2</v>
      </c>
      <c r="G69" s="19">
        <v>13</v>
      </c>
    </row>
    <row r="70" spans="2:7" hidden="1" outlineLevel="1" x14ac:dyDescent="0.2">
      <c r="B70" s="19" t="s">
        <v>427</v>
      </c>
      <c r="C70" s="3" t="s">
        <v>179</v>
      </c>
      <c r="D70" s="3" t="s">
        <v>54</v>
      </c>
      <c r="E70" s="14">
        <v>44237</v>
      </c>
      <c r="F70" s="3">
        <v>6</v>
      </c>
      <c r="G70" s="19">
        <v>39</v>
      </c>
    </row>
    <row r="71" spans="2:7" hidden="1" outlineLevel="1" x14ac:dyDescent="0.2">
      <c r="B71" s="19" t="s">
        <v>427</v>
      </c>
      <c r="C71" s="3" t="s">
        <v>179</v>
      </c>
      <c r="D71" s="3" t="s">
        <v>54</v>
      </c>
      <c r="E71" s="14">
        <v>44237</v>
      </c>
      <c r="F71" s="3">
        <v>2</v>
      </c>
      <c r="G71" s="19">
        <v>13</v>
      </c>
    </row>
    <row r="72" spans="2:7" hidden="1" outlineLevel="1" x14ac:dyDescent="0.2">
      <c r="B72" s="19" t="s">
        <v>427</v>
      </c>
      <c r="C72" s="3" t="s">
        <v>179</v>
      </c>
      <c r="D72" s="3" t="s">
        <v>54</v>
      </c>
      <c r="E72" s="14">
        <v>44238</v>
      </c>
      <c r="F72" s="3">
        <v>6</v>
      </c>
      <c r="G72" s="19">
        <v>39</v>
      </c>
    </row>
    <row r="73" spans="2:7" hidden="1" outlineLevel="1" x14ac:dyDescent="0.2">
      <c r="B73" s="19" t="s">
        <v>427</v>
      </c>
      <c r="C73" s="3" t="s">
        <v>179</v>
      </c>
      <c r="D73" s="3" t="s">
        <v>54</v>
      </c>
      <c r="E73" s="14">
        <v>44238</v>
      </c>
      <c r="F73" s="3">
        <v>2</v>
      </c>
      <c r="G73" s="19">
        <v>13</v>
      </c>
    </row>
    <row r="74" spans="2:7" hidden="1" outlineLevel="1" x14ac:dyDescent="0.2">
      <c r="B74" s="19" t="s">
        <v>427</v>
      </c>
      <c r="C74" s="3" t="s">
        <v>179</v>
      </c>
      <c r="D74" s="3" t="s">
        <v>54</v>
      </c>
      <c r="E74" s="14">
        <v>44239</v>
      </c>
      <c r="F74" s="3">
        <v>6</v>
      </c>
      <c r="G74" s="19">
        <v>39</v>
      </c>
    </row>
    <row r="75" spans="2:7" hidden="1" outlineLevel="1" x14ac:dyDescent="0.2">
      <c r="B75" s="19" t="s">
        <v>427</v>
      </c>
      <c r="C75" s="3" t="s">
        <v>179</v>
      </c>
      <c r="D75" s="3" t="s">
        <v>54</v>
      </c>
      <c r="E75" s="14">
        <v>44239</v>
      </c>
      <c r="F75" s="3">
        <v>2</v>
      </c>
      <c r="G75" s="19">
        <v>13</v>
      </c>
    </row>
    <row r="76" spans="2:7" hidden="1" outlineLevel="1" x14ac:dyDescent="0.2">
      <c r="B76" s="19" t="s">
        <v>427</v>
      </c>
      <c r="C76" s="3" t="s">
        <v>179</v>
      </c>
      <c r="D76" s="3" t="s">
        <v>54</v>
      </c>
      <c r="E76" s="14">
        <v>44242</v>
      </c>
      <c r="F76" s="3">
        <v>6</v>
      </c>
      <c r="G76" s="19">
        <v>39</v>
      </c>
    </row>
    <row r="77" spans="2:7" hidden="1" outlineLevel="1" x14ac:dyDescent="0.2">
      <c r="B77" s="19" t="s">
        <v>427</v>
      </c>
      <c r="C77" s="3" t="s">
        <v>179</v>
      </c>
      <c r="D77" s="3" t="s">
        <v>54</v>
      </c>
      <c r="E77" s="14">
        <v>44242</v>
      </c>
      <c r="F77" s="3">
        <v>2</v>
      </c>
      <c r="G77" s="19">
        <v>13</v>
      </c>
    </row>
    <row r="78" spans="2:7" hidden="1" outlineLevel="1" x14ac:dyDescent="0.2">
      <c r="B78" s="19" t="s">
        <v>427</v>
      </c>
      <c r="C78" s="3" t="s">
        <v>179</v>
      </c>
      <c r="D78" s="3" t="s">
        <v>54</v>
      </c>
      <c r="E78" s="14">
        <v>44243</v>
      </c>
      <c r="F78" s="3">
        <v>6</v>
      </c>
      <c r="G78" s="19">
        <v>39</v>
      </c>
    </row>
    <row r="79" spans="2:7" hidden="1" outlineLevel="1" x14ac:dyDescent="0.2">
      <c r="B79" s="19" t="s">
        <v>427</v>
      </c>
      <c r="C79" s="3" t="s">
        <v>179</v>
      </c>
      <c r="D79" s="3" t="s">
        <v>54</v>
      </c>
      <c r="E79" s="14">
        <v>44243</v>
      </c>
      <c r="F79" s="3">
        <v>2</v>
      </c>
      <c r="G79" s="19">
        <v>13</v>
      </c>
    </row>
    <row r="80" spans="2:7" hidden="1" outlineLevel="1" x14ac:dyDescent="0.2">
      <c r="B80" s="19" t="s">
        <v>427</v>
      </c>
      <c r="C80" s="3" t="s">
        <v>179</v>
      </c>
      <c r="D80" s="3" t="s">
        <v>54</v>
      </c>
      <c r="E80" s="14">
        <v>44244</v>
      </c>
      <c r="F80" s="3">
        <v>6</v>
      </c>
      <c r="G80" s="19">
        <v>39</v>
      </c>
    </row>
    <row r="81" spans="2:7" hidden="1" outlineLevel="1" x14ac:dyDescent="0.2">
      <c r="B81" s="19" t="s">
        <v>427</v>
      </c>
      <c r="C81" s="3" t="s">
        <v>179</v>
      </c>
      <c r="D81" s="3" t="s">
        <v>54</v>
      </c>
      <c r="E81" s="14">
        <v>44244</v>
      </c>
      <c r="F81" s="3">
        <v>2</v>
      </c>
      <c r="G81" s="19">
        <v>13</v>
      </c>
    </row>
    <row r="82" spans="2:7" hidden="1" outlineLevel="1" x14ac:dyDescent="0.2">
      <c r="B82" s="19" t="s">
        <v>427</v>
      </c>
      <c r="C82" s="3" t="s">
        <v>179</v>
      </c>
      <c r="D82" s="3" t="s">
        <v>54</v>
      </c>
      <c r="E82" s="14">
        <v>44245</v>
      </c>
      <c r="F82" s="3">
        <v>6</v>
      </c>
      <c r="G82" s="19">
        <v>39</v>
      </c>
    </row>
    <row r="83" spans="2:7" hidden="1" outlineLevel="1" x14ac:dyDescent="0.2">
      <c r="B83" s="19" t="s">
        <v>427</v>
      </c>
      <c r="C83" s="3" t="s">
        <v>179</v>
      </c>
      <c r="D83" s="3" t="s">
        <v>54</v>
      </c>
      <c r="E83" s="14">
        <v>44245</v>
      </c>
      <c r="F83" s="3">
        <v>2</v>
      </c>
      <c r="G83" s="19">
        <v>13</v>
      </c>
    </row>
    <row r="84" spans="2:7" hidden="1" outlineLevel="1" x14ac:dyDescent="0.2">
      <c r="B84" s="19" t="s">
        <v>427</v>
      </c>
      <c r="C84" s="3" t="s">
        <v>179</v>
      </c>
      <c r="D84" s="3" t="s">
        <v>54</v>
      </c>
      <c r="E84" s="14">
        <v>44246</v>
      </c>
      <c r="F84" s="3">
        <v>6</v>
      </c>
      <c r="G84" s="19">
        <v>39</v>
      </c>
    </row>
    <row r="85" spans="2:7" hidden="1" outlineLevel="1" x14ac:dyDescent="0.2">
      <c r="B85" s="19" t="s">
        <v>427</v>
      </c>
      <c r="C85" s="3" t="s">
        <v>179</v>
      </c>
      <c r="D85" s="3" t="s">
        <v>54</v>
      </c>
      <c r="E85" s="14">
        <v>44246</v>
      </c>
      <c r="F85" s="3">
        <v>2</v>
      </c>
      <c r="G85" s="19">
        <v>13</v>
      </c>
    </row>
    <row r="86" spans="2:7" hidden="1" outlineLevel="1" x14ac:dyDescent="0.2">
      <c r="B86" s="19" t="s">
        <v>427</v>
      </c>
      <c r="C86" s="3" t="s">
        <v>179</v>
      </c>
      <c r="D86" s="3" t="s">
        <v>54</v>
      </c>
      <c r="E86" s="14">
        <v>44249</v>
      </c>
      <c r="F86" s="3">
        <v>6</v>
      </c>
      <c r="G86" s="19">
        <v>39</v>
      </c>
    </row>
    <row r="87" spans="2:7" hidden="1" outlineLevel="1" x14ac:dyDescent="0.2">
      <c r="B87" s="19" t="s">
        <v>427</v>
      </c>
      <c r="C87" s="3" t="s">
        <v>179</v>
      </c>
      <c r="D87" s="3" t="s">
        <v>54</v>
      </c>
      <c r="E87" s="14">
        <v>44249</v>
      </c>
      <c r="F87" s="3">
        <v>2</v>
      </c>
      <c r="G87" s="19">
        <v>13</v>
      </c>
    </row>
    <row r="88" spans="2:7" hidden="1" outlineLevel="1" x14ac:dyDescent="0.2">
      <c r="B88" s="19" t="s">
        <v>427</v>
      </c>
      <c r="C88" s="3" t="s">
        <v>179</v>
      </c>
      <c r="D88" s="3" t="s">
        <v>54</v>
      </c>
      <c r="E88" s="14">
        <v>44250</v>
      </c>
      <c r="F88" s="3">
        <v>6</v>
      </c>
      <c r="G88" s="19">
        <v>39</v>
      </c>
    </row>
    <row r="89" spans="2:7" hidden="1" outlineLevel="1" x14ac:dyDescent="0.2">
      <c r="B89" s="19" t="s">
        <v>427</v>
      </c>
      <c r="C89" s="3" t="s">
        <v>179</v>
      </c>
      <c r="D89" s="3" t="s">
        <v>54</v>
      </c>
      <c r="E89" s="14">
        <v>44250</v>
      </c>
      <c r="F89" s="3">
        <v>2</v>
      </c>
      <c r="G89" s="19">
        <v>13</v>
      </c>
    </row>
    <row r="90" spans="2:7" hidden="1" outlineLevel="1" x14ac:dyDescent="0.2">
      <c r="B90" s="19" t="s">
        <v>427</v>
      </c>
      <c r="C90" s="3" t="s">
        <v>179</v>
      </c>
      <c r="D90" s="3" t="s">
        <v>54</v>
      </c>
      <c r="E90" s="14">
        <v>44251</v>
      </c>
      <c r="F90" s="3">
        <v>6</v>
      </c>
      <c r="G90" s="19">
        <v>39</v>
      </c>
    </row>
    <row r="91" spans="2:7" hidden="1" outlineLevel="1" x14ac:dyDescent="0.2">
      <c r="B91" s="19" t="s">
        <v>427</v>
      </c>
      <c r="C91" s="3" t="s">
        <v>179</v>
      </c>
      <c r="D91" s="3" t="s">
        <v>54</v>
      </c>
      <c r="E91" s="14">
        <v>44251</v>
      </c>
      <c r="F91" s="3">
        <v>2</v>
      </c>
      <c r="G91" s="19">
        <v>13</v>
      </c>
    </row>
    <row r="92" spans="2:7" hidden="1" outlineLevel="1" x14ac:dyDescent="0.2">
      <c r="B92" s="19" t="s">
        <v>427</v>
      </c>
      <c r="C92" s="3" t="s">
        <v>179</v>
      </c>
      <c r="D92" s="3" t="s">
        <v>54</v>
      </c>
      <c r="E92" s="14">
        <v>44252</v>
      </c>
      <c r="F92" s="3">
        <v>6</v>
      </c>
      <c r="G92" s="19">
        <v>39</v>
      </c>
    </row>
    <row r="93" spans="2:7" hidden="1" outlineLevel="1" x14ac:dyDescent="0.2">
      <c r="B93" s="19" t="s">
        <v>427</v>
      </c>
      <c r="C93" s="3" t="s">
        <v>179</v>
      </c>
      <c r="D93" s="3" t="s">
        <v>54</v>
      </c>
      <c r="E93" s="14">
        <v>44252</v>
      </c>
      <c r="F93" s="3">
        <v>2</v>
      </c>
      <c r="G93" s="19">
        <v>13</v>
      </c>
    </row>
    <row r="94" spans="2:7" hidden="1" outlineLevel="1" x14ac:dyDescent="0.2">
      <c r="B94" s="19" t="s">
        <v>427</v>
      </c>
      <c r="C94" s="3" t="s">
        <v>179</v>
      </c>
      <c r="D94" s="3" t="s">
        <v>54</v>
      </c>
      <c r="E94" s="14">
        <v>44253</v>
      </c>
      <c r="F94" s="3">
        <v>6</v>
      </c>
      <c r="G94" s="19">
        <v>39</v>
      </c>
    </row>
    <row r="95" spans="2:7" hidden="1" outlineLevel="1" x14ac:dyDescent="0.2">
      <c r="B95" s="19" t="s">
        <v>427</v>
      </c>
      <c r="C95" s="3" t="s">
        <v>179</v>
      </c>
      <c r="D95" s="3" t="s">
        <v>54</v>
      </c>
      <c r="E95" s="14">
        <v>44253</v>
      </c>
      <c r="F95" s="3">
        <v>2</v>
      </c>
      <c r="G95" s="19">
        <v>13</v>
      </c>
    </row>
    <row r="96" spans="2:7" hidden="1" outlineLevel="1" x14ac:dyDescent="0.2">
      <c r="B96" s="19" t="s">
        <v>427</v>
      </c>
      <c r="C96" s="3" t="s">
        <v>179</v>
      </c>
      <c r="D96" s="3" t="s">
        <v>54</v>
      </c>
      <c r="E96" s="14">
        <v>44256</v>
      </c>
      <c r="F96" s="3">
        <v>6</v>
      </c>
      <c r="G96" s="19">
        <v>39</v>
      </c>
    </row>
    <row r="97" spans="2:7" hidden="1" outlineLevel="1" x14ac:dyDescent="0.2">
      <c r="B97" s="19" t="s">
        <v>427</v>
      </c>
      <c r="C97" s="3" t="s">
        <v>179</v>
      </c>
      <c r="D97" s="3" t="s">
        <v>54</v>
      </c>
      <c r="E97" s="14">
        <v>44256</v>
      </c>
      <c r="F97" s="3">
        <v>2</v>
      </c>
      <c r="G97" s="19">
        <v>13</v>
      </c>
    </row>
    <row r="98" spans="2:7" hidden="1" outlineLevel="1" x14ac:dyDescent="0.2">
      <c r="B98" s="19" t="s">
        <v>427</v>
      </c>
      <c r="C98" s="3" t="s">
        <v>179</v>
      </c>
      <c r="D98" s="3" t="s">
        <v>54</v>
      </c>
      <c r="E98" s="14">
        <v>44257</v>
      </c>
      <c r="F98" s="3">
        <v>6</v>
      </c>
      <c r="G98" s="19">
        <v>39</v>
      </c>
    </row>
    <row r="99" spans="2:7" hidden="1" outlineLevel="1" x14ac:dyDescent="0.2">
      <c r="B99" s="19" t="s">
        <v>427</v>
      </c>
      <c r="C99" s="3" t="s">
        <v>179</v>
      </c>
      <c r="D99" s="3" t="s">
        <v>54</v>
      </c>
      <c r="E99" s="14">
        <v>44257</v>
      </c>
      <c r="F99" s="3">
        <v>2</v>
      </c>
      <c r="G99" s="19">
        <v>13</v>
      </c>
    </row>
    <row r="100" spans="2:7" hidden="1" outlineLevel="1" x14ac:dyDescent="0.2">
      <c r="B100" s="19" t="s">
        <v>427</v>
      </c>
      <c r="C100" s="3" t="s">
        <v>179</v>
      </c>
      <c r="D100" s="3" t="s">
        <v>54</v>
      </c>
      <c r="E100" s="14">
        <v>44258</v>
      </c>
      <c r="F100" s="3">
        <v>6</v>
      </c>
      <c r="G100" s="19">
        <v>39</v>
      </c>
    </row>
    <row r="101" spans="2:7" hidden="1" outlineLevel="1" x14ac:dyDescent="0.2">
      <c r="B101" s="19" t="s">
        <v>427</v>
      </c>
      <c r="C101" s="3" t="s">
        <v>179</v>
      </c>
      <c r="D101" s="3" t="s">
        <v>54</v>
      </c>
      <c r="E101" s="14">
        <v>44258</v>
      </c>
      <c r="F101" s="3">
        <v>2</v>
      </c>
      <c r="G101" s="19">
        <v>13</v>
      </c>
    </row>
    <row r="102" spans="2:7" hidden="1" outlineLevel="1" x14ac:dyDescent="0.2">
      <c r="B102" s="19" t="s">
        <v>427</v>
      </c>
      <c r="C102" s="3" t="s">
        <v>179</v>
      </c>
      <c r="D102" s="3" t="s">
        <v>54</v>
      </c>
      <c r="E102" s="14">
        <v>44259</v>
      </c>
      <c r="F102" s="3">
        <v>6</v>
      </c>
      <c r="G102" s="19">
        <v>39</v>
      </c>
    </row>
    <row r="103" spans="2:7" hidden="1" outlineLevel="1" x14ac:dyDescent="0.2">
      <c r="B103" s="19" t="s">
        <v>427</v>
      </c>
      <c r="C103" s="3" t="s">
        <v>179</v>
      </c>
      <c r="D103" s="3" t="s">
        <v>54</v>
      </c>
      <c r="E103" s="14">
        <v>44259</v>
      </c>
      <c r="F103" s="3">
        <v>2</v>
      </c>
      <c r="G103" s="19">
        <v>13</v>
      </c>
    </row>
    <row r="104" spans="2:7" hidden="1" outlineLevel="1" x14ac:dyDescent="0.2">
      <c r="B104" s="19" t="s">
        <v>427</v>
      </c>
      <c r="C104" s="3" t="s">
        <v>179</v>
      </c>
      <c r="D104" s="3" t="s">
        <v>54</v>
      </c>
      <c r="E104" s="14">
        <v>44260</v>
      </c>
      <c r="F104" s="3">
        <v>6</v>
      </c>
      <c r="G104" s="19">
        <v>39</v>
      </c>
    </row>
    <row r="105" spans="2:7" hidden="1" outlineLevel="1" x14ac:dyDescent="0.2">
      <c r="B105" s="19" t="s">
        <v>427</v>
      </c>
      <c r="C105" s="3" t="s">
        <v>179</v>
      </c>
      <c r="D105" s="3" t="s">
        <v>54</v>
      </c>
      <c r="E105" s="14">
        <v>44260</v>
      </c>
      <c r="F105" s="3">
        <v>2</v>
      </c>
      <c r="G105" s="19">
        <v>13</v>
      </c>
    </row>
    <row r="106" spans="2:7" hidden="1" outlineLevel="1" x14ac:dyDescent="0.2">
      <c r="B106" s="19" t="s">
        <v>427</v>
      </c>
      <c r="C106" s="3" t="s">
        <v>179</v>
      </c>
      <c r="D106" s="3" t="s">
        <v>54</v>
      </c>
      <c r="E106" s="14">
        <v>44263</v>
      </c>
      <c r="F106" s="3">
        <v>6</v>
      </c>
      <c r="G106" s="19">
        <v>39</v>
      </c>
    </row>
    <row r="107" spans="2:7" hidden="1" outlineLevel="1" x14ac:dyDescent="0.2">
      <c r="B107" s="19" t="s">
        <v>427</v>
      </c>
      <c r="C107" s="3" t="s">
        <v>179</v>
      </c>
      <c r="D107" s="3" t="s">
        <v>54</v>
      </c>
      <c r="E107" s="14">
        <v>44263</v>
      </c>
      <c r="F107" s="3">
        <v>2</v>
      </c>
      <c r="G107" s="19">
        <v>13</v>
      </c>
    </row>
    <row r="108" spans="2:7" hidden="1" outlineLevel="1" x14ac:dyDescent="0.2">
      <c r="B108" s="19" t="s">
        <v>427</v>
      </c>
      <c r="C108" s="3" t="s">
        <v>179</v>
      </c>
      <c r="D108" s="3" t="s">
        <v>54</v>
      </c>
      <c r="E108" s="14">
        <v>44264</v>
      </c>
      <c r="F108" s="3">
        <v>6</v>
      </c>
      <c r="G108" s="19">
        <v>39</v>
      </c>
    </row>
    <row r="109" spans="2:7" hidden="1" outlineLevel="1" x14ac:dyDescent="0.2">
      <c r="B109" s="19" t="s">
        <v>427</v>
      </c>
      <c r="C109" s="3" t="s">
        <v>179</v>
      </c>
      <c r="D109" s="3" t="s">
        <v>54</v>
      </c>
      <c r="E109" s="14">
        <v>44264</v>
      </c>
      <c r="F109" s="3">
        <v>2</v>
      </c>
      <c r="G109" s="19">
        <v>13</v>
      </c>
    </row>
    <row r="110" spans="2:7" hidden="1" outlineLevel="1" x14ac:dyDescent="0.2">
      <c r="B110" s="19" t="s">
        <v>427</v>
      </c>
      <c r="C110" s="3" t="s">
        <v>179</v>
      </c>
      <c r="D110" s="3" t="s">
        <v>54</v>
      </c>
      <c r="E110" s="14">
        <v>44265</v>
      </c>
      <c r="F110" s="3">
        <v>6</v>
      </c>
      <c r="G110" s="19">
        <v>39</v>
      </c>
    </row>
    <row r="111" spans="2:7" hidden="1" outlineLevel="1" x14ac:dyDescent="0.2">
      <c r="B111" s="19" t="s">
        <v>427</v>
      </c>
      <c r="C111" s="3" t="s">
        <v>179</v>
      </c>
      <c r="D111" s="3" t="s">
        <v>54</v>
      </c>
      <c r="E111" s="14">
        <v>44265</v>
      </c>
      <c r="F111" s="3">
        <v>2</v>
      </c>
      <c r="G111" s="19">
        <v>13</v>
      </c>
    </row>
    <row r="112" spans="2:7" hidden="1" outlineLevel="1" x14ac:dyDescent="0.2">
      <c r="B112" s="19" t="s">
        <v>427</v>
      </c>
      <c r="C112" s="3" t="s">
        <v>179</v>
      </c>
      <c r="D112" s="3" t="s">
        <v>54</v>
      </c>
      <c r="E112" s="14">
        <v>44266</v>
      </c>
      <c r="F112" s="3">
        <v>6</v>
      </c>
      <c r="G112" s="19">
        <v>39</v>
      </c>
    </row>
    <row r="113" spans="2:7" hidden="1" outlineLevel="1" x14ac:dyDescent="0.2">
      <c r="B113" s="19" t="s">
        <v>427</v>
      </c>
      <c r="C113" s="3" t="s">
        <v>179</v>
      </c>
      <c r="D113" s="3" t="s">
        <v>54</v>
      </c>
      <c r="E113" s="14">
        <v>44266</v>
      </c>
      <c r="F113" s="3">
        <v>2</v>
      </c>
      <c r="G113" s="19">
        <v>13</v>
      </c>
    </row>
    <row r="114" spans="2:7" hidden="1" outlineLevel="1" x14ac:dyDescent="0.2">
      <c r="B114" s="19" t="s">
        <v>427</v>
      </c>
      <c r="C114" s="3" t="s">
        <v>179</v>
      </c>
      <c r="D114" s="3" t="s">
        <v>54</v>
      </c>
      <c r="E114" s="14">
        <v>44267</v>
      </c>
      <c r="F114" s="3">
        <v>6</v>
      </c>
      <c r="G114" s="19">
        <v>39</v>
      </c>
    </row>
    <row r="115" spans="2:7" hidden="1" outlineLevel="1" x14ac:dyDescent="0.2">
      <c r="B115" s="19" t="s">
        <v>427</v>
      </c>
      <c r="C115" s="3" t="s">
        <v>179</v>
      </c>
      <c r="D115" s="3" t="s">
        <v>54</v>
      </c>
      <c r="E115" s="14">
        <v>44267</v>
      </c>
      <c r="F115" s="3">
        <v>2</v>
      </c>
      <c r="G115" s="19">
        <v>13</v>
      </c>
    </row>
    <row r="116" spans="2:7" hidden="1" outlineLevel="1" x14ac:dyDescent="0.2">
      <c r="B116" s="19" t="s">
        <v>427</v>
      </c>
      <c r="C116" s="3" t="s">
        <v>179</v>
      </c>
      <c r="D116" s="3" t="s">
        <v>54</v>
      </c>
      <c r="E116" s="14">
        <v>44301</v>
      </c>
      <c r="F116" s="3">
        <v>6</v>
      </c>
      <c r="G116" s="19">
        <v>39</v>
      </c>
    </row>
    <row r="117" spans="2:7" hidden="1" outlineLevel="1" x14ac:dyDescent="0.2">
      <c r="B117" s="19" t="s">
        <v>427</v>
      </c>
      <c r="C117" s="3" t="s">
        <v>179</v>
      </c>
      <c r="D117" s="3" t="s">
        <v>54</v>
      </c>
      <c r="E117" s="14">
        <v>44301</v>
      </c>
      <c r="F117" s="3">
        <v>2</v>
      </c>
      <c r="G117" s="19">
        <v>13</v>
      </c>
    </row>
    <row r="118" spans="2:7" hidden="1" outlineLevel="1" x14ac:dyDescent="0.2">
      <c r="B118" s="19" t="s">
        <v>427</v>
      </c>
      <c r="C118" s="3" t="s">
        <v>179</v>
      </c>
      <c r="D118" s="3" t="s">
        <v>54</v>
      </c>
      <c r="E118" s="14">
        <v>44302</v>
      </c>
      <c r="F118" s="3">
        <v>6</v>
      </c>
      <c r="G118" s="19">
        <v>39</v>
      </c>
    </row>
    <row r="119" spans="2:7" hidden="1" outlineLevel="1" x14ac:dyDescent="0.2">
      <c r="B119" s="19" t="s">
        <v>427</v>
      </c>
      <c r="C119" s="3" t="s">
        <v>179</v>
      </c>
      <c r="D119" s="3" t="s">
        <v>54</v>
      </c>
      <c r="E119" s="14">
        <v>44302</v>
      </c>
      <c r="F119" s="3">
        <v>2</v>
      </c>
      <c r="G119" s="19">
        <v>13</v>
      </c>
    </row>
    <row r="120" spans="2:7" hidden="1" outlineLevel="1" x14ac:dyDescent="0.2">
      <c r="B120" s="19" t="s">
        <v>427</v>
      </c>
      <c r="C120" s="3" t="s">
        <v>183</v>
      </c>
      <c r="D120" s="3" t="s">
        <v>54</v>
      </c>
      <c r="E120" s="14">
        <v>44316</v>
      </c>
      <c r="F120" s="3">
        <v>6</v>
      </c>
      <c r="G120" s="19">
        <v>39</v>
      </c>
    </row>
    <row r="121" spans="2:7" hidden="1" outlineLevel="1" x14ac:dyDescent="0.2">
      <c r="B121" s="19" t="s">
        <v>427</v>
      </c>
      <c r="C121" s="3" t="s">
        <v>183</v>
      </c>
      <c r="D121" s="3" t="s">
        <v>54</v>
      </c>
      <c r="E121" s="14">
        <v>44316</v>
      </c>
      <c r="F121" s="3">
        <v>2</v>
      </c>
      <c r="G121" s="19">
        <v>13</v>
      </c>
    </row>
    <row r="122" spans="2:7" hidden="1" outlineLevel="1" x14ac:dyDescent="0.2">
      <c r="B122" s="19" t="s">
        <v>427</v>
      </c>
      <c r="C122" s="3" t="s">
        <v>881</v>
      </c>
      <c r="D122" s="3" t="s">
        <v>31</v>
      </c>
      <c r="E122" s="14">
        <v>44327</v>
      </c>
      <c r="F122" s="3">
        <v>6</v>
      </c>
      <c r="G122" s="3">
        <v>51</v>
      </c>
    </row>
    <row r="123" spans="2:7" hidden="1" outlineLevel="1" x14ac:dyDescent="0.2">
      <c r="B123" s="19" t="s">
        <v>427</v>
      </c>
      <c r="C123" s="3" t="s">
        <v>881</v>
      </c>
      <c r="D123" s="3" t="s">
        <v>31</v>
      </c>
      <c r="E123" s="14">
        <v>44327</v>
      </c>
      <c r="F123" s="3">
        <v>2</v>
      </c>
      <c r="G123" s="3">
        <v>17</v>
      </c>
    </row>
    <row r="124" spans="2:7" hidden="1" outlineLevel="1" x14ac:dyDescent="0.2">
      <c r="B124" s="19" t="s">
        <v>427</v>
      </c>
      <c r="C124" s="3" t="s">
        <v>881</v>
      </c>
      <c r="D124" s="3" t="s">
        <v>31</v>
      </c>
      <c r="E124" s="14">
        <v>44328</v>
      </c>
      <c r="F124" s="3">
        <v>6</v>
      </c>
      <c r="G124" s="3">
        <v>51</v>
      </c>
    </row>
    <row r="125" spans="2:7" hidden="1" outlineLevel="1" x14ac:dyDescent="0.2">
      <c r="B125" s="19" t="s">
        <v>427</v>
      </c>
      <c r="C125" s="3" t="s">
        <v>881</v>
      </c>
      <c r="D125" s="3" t="s">
        <v>31</v>
      </c>
      <c r="E125" s="14">
        <v>44328</v>
      </c>
      <c r="F125" s="3">
        <v>2</v>
      </c>
      <c r="G125" s="3">
        <v>17</v>
      </c>
    </row>
    <row r="126" spans="2:7" hidden="1" outlineLevel="1" x14ac:dyDescent="0.2">
      <c r="B126" s="19" t="s">
        <v>427</v>
      </c>
      <c r="C126" s="3" t="s">
        <v>881</v>
      </c>
      <c r="D126" s="3" t="s">
        <v>31</v>
      </c>
      <c r="E126" s="14">
        <v>44329</v>
      </c>
      <c r="F126" s="3">
        <v>6</v>
      </c>
      <c r="G126" s="3">
        <v>51</v>
      </c>
    </row>
    <row r="127" spans="2:7" hidden="1" outlineLevel="1" x14ac:dyDescent="0.2">
      <c r="B127" s="19" t="s">
        <v>427</v>
      </c>
      <c r="C127" s="3" t="s">
        <v>881</v>
      </c>
      <c r="D127" s="3" t="s">
        <v>31</v>
      </c>
      <c r="E127" s="14">
        <v>44329</v>
      </c>
      <c r="F127" s="3">
        <v>2</v>
      </c>
      <c r="G127" s="3">
        <v>17</v>
      </c>
    </row>
    <row r="128" spans="2:7" hidden="1" outlineLevel="1" x14ac:dyDescent="0.2">
      <c r="B128" s="19" t="s">
        <v>427</v>
      </c>
      <c r="C128" s="3" t="s">
        <v>881</v>
      </c>
      <c r="D128" s="3" t="s">
        <v>31</v>
      </c>
      <c r="E128" s="14">
        <v>44333</v>
      </c>
      <c r="F128" s="3">
        <v>6</v>
      </c>
      <c r="G128" s="3">
        <v>51</v>
      </c>
    </row>
    <row r="129" spans="2:7" hidden="1" outlineLevel="1" x14ac:dyDescent="0.2">
      <c r="B129" s="19" t="s">
        <v>427</v>
      </c>
      <c r="C129" s="3" t="s">
        <v>881</v>
      </c>
      <c r="D129" s="3" t="s">
        <v>31</v>
      </c>
      <c r="E129" s="14">
        <v>44333</v>
      </c>
      <c r="F129" s="3">
        <v>2</v>
      </c>
      <c r="G129" s="3">
        <v>17</v>
      </c>
    </row>
    <row r="130" spans="2:7" hidden="1" outlineLevel="1" x14ac:dyDescent="0.2">
      <c r="B130" s="19" t="s">
        <v>427</v>
      </c>
      <c r="C130" s="3" t="s">
        <v>246</v>
      </c>
      <c r="D130" s="3" t="s">
        <v>31</v>
      </c>
      <c r="E130" s="14">
        <v>44305</v>
      </c>
      <c r="F130" s="3">
        <v>6</v>
      </c>
      <c r="G130" s="19">
        <v>49.98</v>
      </c>
    </row>
    <row r="131" spans="2:7" hidden="1" outlineLevel="1" x14ac:dyDescent="0.2">
      <c r="B131" s="19" t="s">
        <v>427</v>
      </c>
      <c r="C131" s="3" t="s">
        <v>246</v>
      </c>
      <c r="D131" s="3" t="s">
        <v>31</v>
      </c>
      <c r="E131" s="14">
        <v>44305</v>
      </c>
      <c r="F131" s="3">
        <v>2</v>
      </c>
      <c r="G131" s="19">
        <v>16.66</v>
      </c>
    </row>
    <row r="132" spans="2:7" hidden="1" outlineLevel="1" x14ac:dyDescent="0.2">
      <c r="B132" s="19" t="s">
        <v>427</v>
      </c>
      <c r="C132" s="3" t="s">
        <v>246</v>
      </c>
      <c r="D132" s="3" t="s">
        <v>31</v>
      </c>
      <c r="E132" s="14">
        <v>44306</v>
      </c>
      <c r="F132" s="3">
        <v>6</v>
      </c>
      <c r="G132" s="19">
        <v>49.98</v>
      </c>
    </row>
    <row r="133" spans="2:7" hidden="1" outlineLevel="1" x14ac:dyDescent="0.2">
      <c r="B133" s="19" t="s">
        <v>427</v>
      </c>
      <c r="C133" s="3" t="s">
        <v>246</v>
      </c>
      <c r="D133" s="3" t="s">
        <v>31</v>
      </c>
      <c r="E133" s="14">
        <v>44306</v>
      </c>
      <c r="F133" s="3">
        <v>2</v>
      </c>
      <c r="G133" s="19">
        <v>16.66</v>
      </c>
    </row>
    <row r="134" spans="2:7" hidden="1" outlineLevel="1" x14ac:dyDescent="0.2">
      <c r="B134" s="19" t="s">
        <v>427</v>
      </c>
      <c r="C134" s="3" t="s">
        <v>246</v>
      </c>
      <c r="D134" s="3" t="s">
        <v>31</v>
      </c>
      <c r="E134" s="14">
        <v>44307</v>
      </c>
      <c r="F134" s="3">
        <v>6</v>
      </c>
      <c r="G134" s="19">
        <v>49.98</v>
      </c>
    </row>
    <row r="135" spans="2:7" hidden="1" outlineLevel="1" x14ac:dyDescent="0.2">
      <c r="B135" s="19" t="s">
        <v>427</v>
      </c>
      <c r="C135" s="3" t="s">
        <v>246</v>
      </c>
      <c r="D135" s="3" t="s">
        <v>31</v>
      </c>
      <c r="E135" s="14">
        <v>44307</v>
      </c>
      <c r="F135" s="3">
        <v>2</v>
      </c>
      <c r="G135" s="19">
        <v>16.66</v>
      </c>
    </row>
    <row r="136" spans="2:7" hidden="1" outlineLevel="1" x14ac:dyDescent="0.2">
      <c r="B136" s="19" t="s">
        <v>427</v>
      </c>
      <c r="C136" s="3" t="s">
        <v>246</v>
      </c>
      <c r="D136" s="3" t="s">
        <v>31</v>
      </c>
      <c r="E136" s="14">
        <v>44308</v>
      </c>
      <c r="F136" s="3">
        <v>6</v>
      </c>
      <c r="G136" s="19">
        <v>49.98</v>
      </c>
    </row>
    <row r="137" spans="2:7" hidden="1" outlineLevel="1" x14ac:dyDescent="0.2">
      <c r="B137" s="19" t="s">
        <v>427</v>
      </c>
      <c r="C137" s="3" t="s">
        <v>246</v>
      </c>
      <c r="D137" s="3" t="s">
        <v>31</v>
      </c>
      <c r="E137" s="14">
        <v>44308</v>
      </c>
      <c r="F137" s="3">
        <v>2</v>
      </c>
      <c r="G137" s="19">
        <v>16.66</v>
      </c>
    </row>
    <row r="138" spans="2:7" hidden="1" outlineLevel="1" x14ac:dyDescent="0.2">
      <c r="B138" s="19" t="s">
        <v>427</v>
      </c>
      <c r="C138" s="3" t="s">
        <v>246</v>
      </c>
      <c r="D138" s="3" t="s">
        <v>31</v>
      </c>
      <c r="E138" s="14">
        <v>44309</v>
      </c>
      <c r="F138" s="3">
        <v>6</v>
      </c>
      <c r="G138" s="19">
        <v>49.98</v>
      </c>
    </row>
    <row r="139" spans="2:7" hidden="1" outlineLevel="1" x14ac:dyDescent="0.2">
      <c r="B139" s="19" t="s">
        <v>427</v>
      </c>
      <c r="C139" s="3" t="s">
        <v>246</v>
      </c>
      <c r="D139" s="3" t="s">
        <v>31</v>
      </c>
      <c r="E139" s="14">
        <v>44309</v>
      </c>
      <c r="F139" s="3">
        <v>2</v>
      </c>
      <c r="G139" s="19">
        <v>16.66</v>
      </c>
    </row>
    <row r="140" spans="2:7" hidden="1" outlineLevel="1" x14ac:dyDescent="0.2">
      <c r="B140" s="19" t="s">
        <v>427</v>
      </c>
      <c r="C140" s="3" t="s">
        <v>246</v>
      </c>
      <c r="D140" s="3" t="s">
        <v>31</v>
      </c>
      <c r="E140" s="14">
        <v>44312</v>
      </c>
      <c r="F140" s="3">
        <v>6</v>
      </c>
      <c r="G140" s="19">
        <v>49.98</v>
      </c>
    </row>
    <row r="141" spans="2:7" hidden="1" outlineLevel="1" x14ac:dyDescent="0.2">
      <c r="B141" s="19" t="s">
        <v>427</v>
      </c>
      <c r="C141" s="3" t="s">
        <v>246</v>
      </c>
      <c r="D141" s="3" t="s">
        <v>31</v>
      </c>
      <c r="E141" s="14">
        <v>44312</v>
      </c>
      <c r="F141" s="3">
        <v>2</v>
      </c>
      <c r="G141" s="19">
        <v>16.66</v>
      </c>
    </row>
    <row r="142" spans="2:7" hidden="1" outlineLevel="1" x14ac:dyDescent="0.2">
      <c r="B142" s="19" t="s">
        <v>427</v>
      </c>
      <c r="C142" s="3" t="s">
        <v>246</v>
      </c>
      <c r="D142" s="3" t="s">
        <v>31</v>
      </c>
      <c r="E142" s="14">
        <v>44313</v>
      </c>
      <c r="F142" s="3">
        <v>6</v>
      </c>
      <c r="G142" s="19">
        <v>49.98</v>
      </c>
    </row>
    <row r="143" spans="2:7" hidden="1" outlineLevel="1" x14ac:dyDescent="0.2">
      <c r="B143" s="19" t="s">
        <v>427</v>
      </c>
      <c r="C143" s="3" t="s">
        <v>246</v>
      </c>
      <c r="D143" s="3" t="s">
        <v>31</v>
      </c>
      <c r="E143" s="14">
        <v>44313</v>
      </c>
      <c r="F143" s="3">
        <v>2</v>
      </c>
      <c r="G143" s="19">
        <v>16.66</v>
      </c>
    </row>
    <row r="144" spans="2:7" hidden="1" outlineLevel="1" x14ac:dyDescent="0.2">
      <c r="B144" s="19" t="s">
        <v>427</v>
      </c>
      <c r="C144" s="3" t="s">
        <v>246</v>
      </c>
      <c r="D144" s="3" t="s">
        <v>31</v>
      </c>
      <c r="E144" s="14">
        <v>44314</v>
      </c>
      <c r="F144" s="3">
        <v>6</v>
      </c>
      <c r="G144" s="19">
        <v>49.98</v>
      </c>
    </row>
    <row r="145" spans="2:7" hidden="1" outlineLevel="1" x14ac:dyDescent="0.2">
      <c r="B145" s="19" t="s">
        <v>427</v>
      </c>
      <c r="C145" s="3" t="s">
        <v>246</v>
      </c>
      <c r="D145" s="3" t="s">
        <v>31</v>
      </c>
      <c r="E145" s="14">
        <v>44314</v>
      </c>
      <c r="F145" s="3">
        <v>2</v>
      </c>
      <c r="G145" s="19">
        <v>16.66</v>
      </c>
    </row>
    <row r="146" spans="2:7" hidden="1" outlineLevel="1" x14ac:dyDescent="0.2">
      <c r="B146" s="19" t="s">
        <v>427</v>
      </c>
      <c r="C146" s="3" t="s">
        <v>246</v>
      </c>
      <c r="D146" s="3" t="s">
        <v>31</v>
      </c>
      <c r="E146" s="14">
        <v>44315</v>
      </c>
      <c r="F146" s="3">
        <v>6</v>
      </c>
      <c r="G146" s="19">
        <v>49.98</v>
      </c>
    </row>
    <row r="147" spans="2:7" hidden="1" outlineLevel="1" x14ac:dyDescent="0.2">
      <c r="B147" s="19" t="s">
        <v>427</v>
      </c>
      <c r="C147" s="3" t="s">
        <v>246</v>
      </c>
      <c r="D147" s="3" t="s">
        <v>31</v>
      </c>
      <c r="E147" s="14">
        <v>44315</v>
      </c>
      <c r="F147" s="3">
        <v>2</v>
      </c>
      <c r="G147" s="19">
        <v>16.66</v>
      </c>
    </row>
    <row r="148" spans="2:7" hidden="1" outlineLevel="1" x14ac:dyDescent="0.2">
      <c r="B148" s="19" t="s">
        <v>427</v>
      </c>
      <c r="C148" s="3" t="s">
        <v>246</v>
      </c>
      <c r="D148" s="3" t="s">
        <v>31</v>
      </c>
      <c r="E148" s="14">
        <v>44316</v>
      </c>
      <c r="F148" s="3">
        <v>6</v>
      </c>
      <c r="G148" s="19">
        <v>49.98</v>
      </c>
    </row>
    <row r="149" spans="2:7" hidden="1" outlineLevel="1" x14ac:dyDescent="0.2">
      <c r="B149" s="19" t="s">
        <v>427</v>
      </c>
      <c r="C149" s="3" t="s">
        <v>246</v>
      </c>
      <c r="D149" s="3" t="s">
        <v>31</v>
      </c>
      <c r="E149" s="14">
        <v>44316</v>
      </c>
      <c r="F149" s="3">
        <v>2</v>
      </c>
      <c r="G149" s="19">
        <v>16.66</v>
      </c>
    </row>
    <row r="150" spans="2:7" hidden="1" outlineLevel="1" x14ac:dyDescent="0.2">
      <c r="B150" s="19" t="s">
        <v>427</v>
      </c>
      <c r="C150" s="3" t="s">
        <v>246</v>
      </c>
      <c r="D150" s="3" t="s">
        <v>31</v>
      </c>
      <c r="E150" s="14">
        <v>44320</v>
      </c>
      <c r="F150" s="3">
        <v>6</v>
      </c>
      <c r="G150" s="3">
        <v>49.98</v>
      </c>
    </row>
    <row r="151" spans="2:7" hidden="1" outlineLevel="1" x14ac:dyDescent="0.2">
      <c r="B151" s="19" t="s">
        <v>427</v>
      </c>
      <c r="C151" s="3" t="s">
        <v>246</v>
      </c>
      <c r="D151" s="3" t="s">
        <v>31</v>
      </c>
      <c r="E151" s="14">
        <v>44320</v>
      </c>
      <c r="F151" s="3">
        <v>2</v>
      </c>
      <c r="G151" s="3">
        <v>16.66</v>
      </c>
    </row>
    <row r="152" spans="2:7" hidden="1" outlineLevel="1" x14ac:dyDescent="0.2">
      <c r="B152" s="19" t="s">
        <v>427</v>
      </c>
      <c r="C152" s="3" t="s">
        <v>246</v>
      </c>
      <c r="D152" s="3" t="s">
        <v>31</v>
      </c>
      <c r="E152" s="14">
        <v>44321</v>
      </c>
      <c r="F152" s="3">
        <v>6</v>
      </c>
      <c r="G152" s="3">
        <v>49.98</v>
      </c>
    </row>
    <row r="153" spans="2:7" hidden="1" outlineLevel="1" x14ac:dyDescent="0.2">
      <c r="B153" s="19" t="s">
        <v>427</v>
      </c>
      <c r="C153" s="3" t="s">
        <v>246</v>
      </c>
      <c r="D153" s="3" t="s">
        <v>31</v>
      </c>
      <c r="E153" s="14">
        <v>44321</v>
      </c>
      <c r="F153" s="3">
        <v>2</v>
      </c>
      <c r="G153" s="3">
        <v>16.66</v>
      </c>
    </row>
    <row r="154" spans="2:7" hidden="1" outlineLevel="1" x14ac:dyDescent="0.2">
      <c r="B154" s="19" t="s">
        <v>427</v>
      </c>
      <c r="C154" s="3" t="s">
        <v>246</v>
      </c>
      <c r="D154" s="3" t="s">
        <v>31</v>
      </c>
      <c r="E154" s="14">
        <v>44322</v>
      </c>
      <c r="F154" s="3">
        <v>6</v>
      </c>
      <c r="G154" s="3">
        <v>49.98</v>
      </c>
    </row>
    <row r="155" spans="2:7" hidden="1" outlineLevel="1" x14ac:dyDescent="0.2">
      <c r="B155" s="19" t="s">
        <v>427</v>
      </c>
      <c r="C155" s="3" t="s">
        <v>246</v>
      </c>
      <c r="D155" s="3" t="s">
        <v>31</v>
      </c>
      <c r="E155" s="14">
        <v>44322</v>
      </c>
      <c r="F155" s="3">
        <v>2</v>
      </c>
      <c r="G155" s="3">
        <v>16.66</v>
      </c>
    </row>
    <row r="156" spans="2:7" hidden="1" outlineLevel="1" x14ac:dyDescent="0.2">
      <c r="B156" s="19" t="s">
        <v>427</v>
      </c>
      <c r="C156" s="3" t="s">
        <v>246</v>
      </c>
      <c r="D156" s="3" t="s">
        <v>31</v>
      </c>
      <c r="E156" s="14">
        <v>44323</v>
      </c>
      <c r="F156" s="3">
        <v>6</v>
      </c>
      <c r="G156" s="3">
        <v>49.98</v>
      </c>
    </row>
    <row r="157" spans="2:7" hidden="1" outlineLevel="1" x14ac:dyDescent="0.2">
      <c r="B157" s="19" t="s">
        <v>427</v>
      </c>
      <c r="C157" s="3" t="s">
        <v>246</v>
      </c>
      <c r="D157" s="3" t="s">
        <v>31</v>
      </c>
      <c r="E157" s="14">
        <v>44323</v>
      </c>
      <c r="F157" s="3">
        <v>2</v>
      </c>
      <c r="G157" s="3">
        <v>16.66</v>
      </c>
    </row>
    <row r="158" spans="2:7" hidden="1" outlineLevel="1" x14ac:dyDescent="0.2">
      <c r="B158" s="19" t="s">
        <v>427</v>
      </c>
      <c r="C158" s="3" t="s">
        <v>246</v>
      </c>
      <c r="D158" s="3" t="s">
        <v>31</v>
      </c>
      <c r="E158" s="14">
        <v>44326</v>
      </c>
      <c r="F158" s="3">
        <v>6</v>
      </c>
      <c r="G158" s="3">
        <v>49.98</v>
      </c>
    </row>
    <row r="159" spans="2:7" hidden="1" outlineLevel="1" x14ac:dyDescent="0.2">
      <c r="B159" s="19" t="s">
        <v>427</v>
      </c>
      <c r="C159" s="3" t="s">
        <v>246</v>
      </c>
      <c r="D159" s="3" t="s">
        <v>31</v>
      </c>
      <c r="E159" s="14">
        <v>44326</v>
      </c>
      <c r="F159" s="3">
        <v>2</v>
      </c>
      <c r="G159" s="3">
        <v>16.66</v>
      </c>
    </row>
    <row r="160" spans="2:7" hidden="1" outlineLevel="1" x14ac:dyDescent="0.2">
      <c r="B160" s="19" t="s">
        <v>427</v>
      </c>
      <c r="C160" s="3" t="s">
        <v>246</v>
      </c>
      <c r="D160" s="3" t="s">
        <v>31</v>
      </c>
      <c r="E160" s="14">
        <v>44327</v>
      </c>
      <c r="F160" s="3">
        <v>6</v>
      </c>
      <c r="G160" s="3">
        <v>49.98</v>
      </c>
    </row>
    <row r="161" spans="2:7" hidden="1" outlineLevel="1" x14ac:dyDescent="0.2">
      <c r="B161" s="19" t="s">
        <v>427</v>
      </c>
      <c r="C161" s="3" t="s">
        <v>246</v>
      </c>
      <c r="D161" s="3" t="s">
        <v>31</v>
      </c>
      <c r="E161" s="14">
        <v>44327</v>
      </c>
      <c r="F161" s="3">
        <v>2</v>
      </c>
      <c r="G161" s="3">
        <v>16.66</v>
      </c>
    </row>
    <row r="162" spans="2:7" hidden="1" outlineLevel="1" x14ac:dyDescent="0.2">
      <c r="B162" s="19" t="s">
        <v>427</v>
      </c>
      <c r="C162" s="3" t="s">
        <v>246</v>
      </c>
      <c r="D162" s="3" t="s">
        <v>31</v>
      </c>
      <c r="E162" s="14">
        <v>44328</v>
      </c>
      <c r="F162" s="3">
        <v>6</v>
      </c>
      <c r="G162" s="3">
        <v>49.98</v>
      </c>
    </row>
    <row r="163" spans="2:7" hidden="1" outlineLevel="1" x14ac:dyDescent="0.2">
      <c r="B163" s="19" t="s">
        <v>427</v>
      </c>
      <c r="C163" s="3" t="s">
        <v>246</v>
      </c>
      <c r="D163" s="3" t="s">
        <v>31</v>
      </c>
      <c r="E163" s="14">
        <v>44328</v>
      </c>
      <c r="F163" s="3">
        <v>2</v>
      </c>
      <c r="G163" s="3">
        <v>16.66</v>
      </c>
    </row>
    <row r="164" spans="2:7" hidden="1" outlineLevel="1" x14ac:dyDescent="0.2">
      <c r="B164" s="19" t="s">
        <v>427</v>
      </c>
      <c r="C164" s="3" t="s">
        <v>246</v>
      </c>
      <c r="D164" s="3" t="s">
        <v>31</v>
      </c>
      <c r="E164" s="14">
        <v>44333</v>
      </c>
      <c r="F164" s="3">
        <v>6</v>
      </c>
      <c r="G164" s="3">
        <v>49.98</v>
      </c>
    </row>
    <row r="165" spans="2:7" hidden="1" outlineLevel="1" x14ac:dyDescent="0.2">
      <c r="B165" s="19" t="s">
        <v>427</v>
      </c>
      <c r="C165" s="3" t="s">
        <v>246</v>
      </c>
      <c r="D165" s="3" t="s">
        <v>31</v>
      </c>
      <c r="E165" s="14">
        <v>44333</v>
      </c>
      <c r="F165" s="3">
        <v>2</v>
      </c>
      <c r="G165" s="3">
        <v>16.66</v>
      </c>
    </row>
    <row r="166" spans="2:7" hidden="1" outlineLevel="1" x14ac:dyDescent="0.2">
      <c r="B166" s="19" t="s">
        <v>427</v>
      </c>
      <c r="C166" s="3" t="s">
        <v>246</v>
      </c>
      <c r="D166" s="3" t="s">
        <v>31</v>
      </c>
      <c r="E166" s="14">
        <v>44334</v>
      </c>
      <c r="F166" s="3">
        <v>6</v>
      </c>
      <c r="G166" s="3">
        <v>49.98</v>
      </c>
    </row>
    <row r="167" spans="2:7" hidden="1" outlineLevel="1" x14ac:dyDescent="0.2">
      <c r="B167" s="19" t="s">
        <v>427</v>
      </c>
      <c r="C167" s="3" t="s">
        <v>246</v>
      </c>
      <c r="D167" s="3" t="s">
        <v>31</v>
      </c>
      <c r="E167" s="14">
        <v>44334</v>
      </c>
      <c r="F167" s="3">
        <v>2</v>
      </c>
      <c r="G167" s="3">
        <v>16.66</v>
      </c>
    </row>
    <row r="168" spans="2:7" hidden="1" outlineLevel="1" x14ac:dyDescent="0.2">
      <c r="B168" s="19" t="s">
        <v>427</v>
      </c>
      <c r="C168" s="3" t="s">
        <v>246</v>
      </c>
      <c r="D168" s="3" t="s">
        <v>31</v>
      </c>
      <c r="E168" s="14">
        <v>44335</v>
      </c>
      <c r="F168" s="3">
        <v>6</v>
      </c>
      <c r="G168" s="3">
        <v>49.98</v>
      </c>
    </row>
    <row r="169" spans="2:7" hidden="1" outlineLevel="1" x14ac:dyDescent="0.2">
      <c r="B169" s="19" t="s">
        <v>427</v>
      </c>
      <c r="C169" s="3" t="s">
        <v>246</v>
      </c>
      <c r="D169" s="3" t="s">
        <v>31</v>
      </c>
      <c r="E169" s="14">
        <v>44335</v>
      </c>
      <c r="F169" s="3">
        <v>2</v>
      </c>
      <c r="G169" s="3">
        <v>16.66</v>
      </c>
    </row>
    <row r="170" spans="2:7" hidden="1" outlineLevel="1" x14ac:dyDescent="0.2">
      <c r="B170" s="19" t="s">
        <v>427</v>
      </c>
      <c r="C170" s="3" t="s">
        <v>246</v>
      </c>
      <c r="D170" s="3" t="s">
        <v>31</v>
      </c>
      <c r="E170" s="14">
        <v>44336</v>
      </c>
      <c r="F170" s="3">
        <v>6</v>
      </c>
      <c r="G170" s="3">
        <v>49.98</v>
      </c>
    </row>
    <row r="171" spans="2:7" hidden="1" outlineLevel="1" x14ac:dyDescent="0.2">
      <c r="B171" s="19" t="s">
        <v>427</v>
      </c>
      <c r="C171" s="3" t="s">
        <v>246</v>
      </c>
      <c r="D171" s="3" t="s">
        <v>31</v>
      </c>
      <c r="E171" s="14">
        <v>44336</v>
      </c>
      <c r="F171" s="3">
        <v>2</v>
      </c>
      <c r="G171" s="3">
        <v>16.66</v>
      </c>
    </row>
    <row r="172" spans="2:7" hidden="1" outlineLevel="1" x14ac:dyDescent="0.2">
      <c r="B172" s="19" t="s">
        <v>427</v>
      </c>
      <c r="C172" s="3" t="s">
        <v>246</v>
      </c>
      <c r="D172" s="3" t="s">
        <v>31</v>
      </c>
      <c r="E172" s="14">
        <v>44337</v>
      </c>
      <c r="F172" s="3">
        <v>6</v>
      </c>
      <c r="G172" s="3">
        <v>49.98</v>
      </c>
    </row>
    <row r="173" spans="2:7" hidden="1" outlineLevel="1" x14ac:dyDescent="0.2">
      <c r="B173" s="19" t="s">
        <v>427</v>
      </c>
      <c r="C173" s="3" t="s">
        <v>246</v>
      </c>
      <c r="D173" s="3" t="s">
        <v>31</v>
      </c>
      <c r="E173" s="14">
        <v>44337</v>
      </c>
      <c r="F173" s="3">
        <v>2</v>
      </c>
      <c r="G173" s="3">
        <v>16.66</v>
      </c>
    </row>
    <row r="174" spans="2:7" hidden="1" outlineLevel="1" x14ac:dyDescent="0.2">
      <c r="B174" s="19" t="s">
        <v>427</v>
      </c>
      <c r="C174" s="3" t="s">
        <v>246</v>
      </c>
      <c r="D174" s="3" t="s">
        <v>31</v>
      </c>
      <c r="E174" s="14">
        <v>44340</v>
      </c>
      <c r="F174" s="3">
        <v>6</v>
      </c>
      <c r="G174" s="3">
        <v>49.98</v>
      </c>
    </row>
    <row r="175" spans="2:7" hidden="1" outlineLevel="1" x14ac:dyDescent="0.2">
      <c r="B175" s="19" t="s">
        <v>427</v>
      </c>
      <c r="C175" s="3" t="s">
        <v>246</v>
      </c>
      <c r="D175" s="3" t="s">
        <v>31</v>
      </c>
      <c r="E175" s="14">
        <v>44340</v>
      </c>
      <c r="F175" s="3">
        <v>2</v>
      </c>
      <c r="G175" s="3">
        <v>16.66</v>
      </c>
    </row>
    <row r="176" spans="2:7" hidden="1" outlineLevel="1" x14ac:dyDescent="0.2">
      <c r="B176" s="19" t="s">
        <v>427</v>
      </c>
      <c r="C176" s="3" t="s">
        <v>246</v>
      </c>
      <c r="D176" s="3" t="s">
        <v>31</v>
      </c>
      <c r="E176" s="14">
        <v>44341</v>
      </c>
      <c r="F176" s="3">
        <v>6</v>
      </c>
      <c r="G176" s="3">
        <v>49.98</v>
      </c>
    </row>
    <row r="177" spans="2:7" hidden="1" outlineLevel="1" x14ac:dyDescent="0.2">
      <c r="B177" s="19" t="s">
        <v>427</v>
      </c>
      <c r="C177" s="3" t="s">
        <v>246</v>
      </c>
      <c r="D177" s="3" t="s">
        <v>31</v>
      </c>
      <c r="E177" s="14">
        <v>44341</v>
      </c>
      <c r="F177" s="3">
        <v>2</v>
      </c>
      <c r="G177" s="3">
        <v>16.66</v>
      </c>
    </row>
    <row r="178" spans="2:7" hidden="1" outlineLevel="1" x14ac:dyDescent="0.2">
      <c r="B178" s="19" t="s">
        <v>427</v>
      </c>
      <c r="C178" s="3" t="s">
        <v>246</v>
      </c>
      <c r="D178" s="3" t="s">
        <v>31</v>
      </c>
      <c r="E178" s="14">
        <v>44342</v>
      </c>
      <c r="F178" s="3">
        <v>6</v>
      </c>
      <c r="G178" s="3">
        <v>49.98</v>
      </c>
    </row>
    <row r="179" spans="2:7" hidden="1" outlineLevel="1" x14ac:dyDescent="0.2">
      <c r="B179" s="19" t="s">
        <v>427</v>
      </c>
      <c r="C179" s="3" t="s">
        <v>246</v>
      </c>
      <c r="D179" s="3" t="s">
        <v>31</v>
      </c>
      <c r="E179" s="14">
        <v>44342</v>
      </c>
      <c r="F179" s="3">
        <v>2</v>
      </c>
      <c r="G179" s="3">
        <v>16.66</v>
      </c>
    </row>
    <row r="180" spans="2:7" hidden="1" outlineLevel="1" x14ac:dyDescent="0.2">
      <c r="B180" s="19" t="s">
        <v>427</v>
      </c>
      <c r="C180" s="3" t="s">
        <v>246</v>
      </c>
      <c r="D180" s="3" t="s">
        <v>31</v>
      </c>
      <c r="E180" s="14">
        <v>44343</v>
      </c>
      <c r="F180" s="3">
        <v>6</v>
      </c>
      <c r="G180" s="3">
        <v>49.98</v>
      </c>
    </row>
    <row r="181" spans="2:7" hidden="1" outlineLevel="1" x14ac:dyDescent="0.2">
      <c r="B181" s="19" t="s">
        <v>427</v>
      </c>
      <c r="C181" s="3" t="s">
        <v>246</v>
      </c>
      <c r="D181" s="3" t="s">
        <v>31</v>
      </c>
      <c r="E181" s="14">
        <v>44343</v>
      </c>
      <c r="F181" s="3">
        <v>2</v>
      </c>
      <c r="G181" s="3">
        <v>16.66</v>
      </c>
    </row>
    <row r="182" spans="2:7" hidden="1" outlineLevel="1" x14ac:dyDescent="0.2">
      <c r="B182" s="19" t="s">
        <v>427</v>
      </c>
      <c r="C182" s="3" t="s">
        <v>246</v>
      </c>
      <c r="D182" s="3" t="s">
        <v>31</v>
      </c>
      <c r="E182" s="14">
        <v>44344</v>
      </c>
      <c r="F182" s="3">
        <v>6</v>
      </c>
      <c r="G182" s="3">
        <v>49.98</v>
      </c>
    </row>
    <row r="183" spans="2:7" hidden="1" outlineLevel="1" x14ac:dyDescent="0.2">
      <c r="B183" s="19" t="s">
        <v>427</v>
      </c>
      <c r="C183" s="3" t="s">
        <v>246</v>
      </c>
      <c r="D183" s="3" t="s">
        <v>31</v>
      </c>
      <c r="E183" s="14">
        <v>44344</v>
      </c>
      <c r="F183" s="3">
        <v>2</v>
      </c>
      <c r="G183" s="3">
        <v>16.66</v>
      </c>
    </row>
    <row r="184" spans="2:7" hidden="1" outlineLevel="1" x14ac:dyDescent="0.2">
      <c r="B184" s="19" t="s">
        <v>427</v>
      </c>
      <c r="C184" s="3" t="s">
        <v>246</v>
      </c>
      <c r="D184" s="3" t="s">
        <v>31</v>
      </c>
      <c r="E184" s="14">
        <v>44347</v>
      </c>
      <c r="F184" s="3">
        <v>6</v>
      </c>
      <c r="G184" s="3">
        <v>49.98</v>
      </c>
    </row>
    <row r="185" spans="2:7" hidden="1" outlineLevel="1" x14ac:dyDescent="0.2">
      <c r="B185" s="19" t="s">
        <v>427</v>
      </c>
      <c r="C185" s="3" t="s">
        <v>246</v>
      </c>
      <c r="D185" s="3" t="s">
        <v>31</v>
      </c>
      <c r="E185" s="14">
        <v>44347</v>
      </c>
      <c r="F185" s="3">
        <v>2</v>
      </c>
      <c r="G185" s="3">
        <v>16.66</v>
      </c>
    </row>
    <row r="186" spans="2:7" hidden="1" outlineLevel="1" x14ac:dyDescent="0.2">
      <c r="B186" s="19" t="s">
        <v>427</v>
      </c>
      <c r="C186" s="3" t="s">
        <v>246</v>
      </c>
      <c r="D186" s="3" t="s">
        <v>31</v>
      </c>
      <c r="E186" s="14">
        <v>44348</v>
      </c>
      <c r="F186" s="3">
        <v>6</v>
      </c>
      <c r="G186" s="3">
        <v>49.98</v>
      </c>
    </row>
    <row r="187" spans="2:7" hidden="1" outlineLevel="1" x14ac:dyDescent="0.2">
      <c r="B187" s="19" t="s">
        <v>427</v>
      </c>
      <c r="C187" s="3" t="s">
        <v>246</v>
      </c>
      <c r="D187" s="3" t="s">
        <v>31</v>
      </c>
      <c r="E187" s="14">
        <v>44348</v>
      </c>
      <c r="F187" s="3">
        <v>2</v>
      </c>
      <c r="G187" s="3">
        <v>16.66</v>
      </c>
    </row>
    <row r="188" spans="2:7" hidden="1" outlineLevel="1" x14ac:dyDescent="0.2">
      <c r="B188" s="19" t="s">
        <v>427</v>
      </c>
      <c r="C188" s="3" t="s">
        <v>246</v>
      </c>
      <c r="D188" s="3" t="s">
        <v>31</v>
      </c>
      <c r="E188" s="14">
        <v>44349</v>
      </c>
      <c r="F188" s="3">
        <v>6</v>
      </c>
      <c r="G188" s="3">
        <v>49.98</v>
      </c>
    </row>
    <row r="189" spans="2:7" hidden="1" outlineLevel="1" x14ac:dyDescent="0.2">
      <c r="B189" s="19" t="s">
        <v>427</v>
      </c>
      <c r="C189" s="3" t="s">
        <v>246</v>
      </c>
      <c r="D189" s="3" t="s">
        <v>31</v>
      </c>
      <c r="E189" s="14">
        <v>44349</v>
      </c>
      <c r="F189" s="3">
        <v>2</v>
      </c>
      <c r="G189" s="3">
        <v>16.66</v>
      </c>
    </row>
    <row r="190" spans="2:7" hidden="1" outlineLevel="1" x14ac:dyDescent="0.2">
      <c r="B190" s="19" t="s">
        <v>427</v>
      </c>
      <c r="C190" s="3" t="s">
        <v>246</v>
      </c>
      <c r="D190" s="3" t="s">
        <v>31</v>
      </c>
      <c r="E190" s="14">
        <v>44350</v>
      </c>
      <c r="F190" s="3">
        <v>6</v>
      </c>
      <c r="G190" s="3">
        <v>49.98</v>
      </c>
    </row>
    <row r="191" spans="2:7" hidden="1" outlineLevel="1" x14ac:dyDescent="0.2">
      <c r="B191" s="19" t="s">
        <v>427</v>
      </c>
      <c r="C191" s="3" t="s">
        <v>246</v>
      </c>
      <c r="D191" s="3" t="s">
        <v>31</v>
      </c>
      <c r="E191" s="14">
        <v>44350</v>
      </c>
      <c r="F191" s="3">
        <v>2</v>
      </c>
      <c r="G191" s="3">
        <v>16.66</v>
      </c>
    </row>
    <row r="192" spans="2:7" hidden="1" outlineLevel="1" x14ac:dyDescent="0.2">
      <c r="B192" s="19" t="s">
        <v>427</v>
      </c>
      <c r="C192" s="3" t="s">
        <v>246</v>
      </c>
      <c r="D192" s="3" t="s">
        <v>31</v>
      </c>
      <c r="E192" s="14">
        <v>44351</v>
      </c>
      <c r="F192" s="3">
        <v>6</v>
      </c>
      <c r="G192" s="3">
        <v>49.98</v>
      </c>
    </row>
    <row r="193" spans="2:7" hidden="1" outlineLevel="1" x14ac:dyDescent="0.2">
      <c r="B193" s="19" t="s">
        <v>427</v>
      </c>
      <c r="C193" s="3" t="s">
        <v>246</v>
      </c>
      <c r="D193" s="3" t="s">
        <v>31</v>
      </c>
      <c r="E193" s="14">
        <v>44351</v>
      </c>
      <c r="F193" s="3">
        <v>2</v>
      </c>
      <c r="G193" s="3">
        <v>16.66</v>
      </c>
    </row>
    <row r="194" spans="2:7" hidden="1" outlineLevel="1" x14ac:dyDescent="0.2">
      <c r="B194" s="19" t="s">
        <v>427</v>
      </c>
      <c r="C194" s="3" t="s">
        <v>246</v>
      </c>
      <c r="D194" s="3" t="s">
        <v>31</v>
      </c>
      <c r="E194" s="14">
        <v>44354</v>
      </c>
      <c r="F194" s="3">
        <v>6</v>
      </c>
      <c r="G194" s="3">
        <v>49.98</v>
      </c>
    </row>
    <row r="195" spans="2:7" hidden="1" outlineLevel="1" x14ac:dyDescent="0.2">
      <c r="B195" s="19" t="s">
        <v>427</v>
      </c>
      <c r="C195" s="3" t="s">
        <v>246</v>
      </c>
      <c r="D195" s="3" t="s">
        <v>31</v>
      </c>
      <c r="E195" s="14">
        <v>44354</v>
      </c>
      <c r="F195" s="3">
        <v>2</v>
      </c>
      <c r="G195" s="3">
        <v>16.66</v>
      </c>
    </row>
    <row r="196" spans="2:7" hidden="1" outlineLevel="1" x14ac:dyDescent="0.2">
      <c r="B196" s="19" t="s">
        <v>427</v>
      </c>
      <c r="C196" s="3" t="s">
        <v>246</v>
      </c>
      <c r="D196" s="3" t="s">
        <v>31</v>
      </c>
      <c r="E196" s="14">
        <v>44355</v>
      </c>
      <c r="F196" s="3">
        <v>6</v>
      </c>
      <c r="G196" s="3">
        <v>49.98</v>
      </c>
    </row>
    <row r="197" spans="2:7" hidden="1" outlineLevel="1" x14ac:dyDescent="0.2">
      <c r="B197" s="19" t="s">
        <v>427</v>
      </c>
      <c r="C197" s="3" t="s">
        <v>246</v>
      </c>
      <c r="D197" s="3" t="s">
        <v>31</v>
      </c>
      <c r="E197" s="14">
        <v>44355</v>
      </c>
      <c r="F197" s="3">
        <v>2</v>
      </c>
      <c r="G197" s="3">
        <v>16.66</v>
      </c>
    </row>
    <row r="198" spans="2:7" hidden="1" outlineLevel="1" x14ac:dyDescent="0.2">
      <c r="B198" s="19" t="s">
        <v>427</v>
      </c>
      <c r="C198" s="3" t="s">
        <v>246</v>
      </c>
      <c r="D198" s="3" t="s">
        <v>31</v>
      </c>
      <c r="E198" s="14">
        <v>44356</v>
      </c>
      <c r="F198" s="3">
        <v>6</v>
      </c>
      <c r="G198" s="3">
        <v>49.98</v>
      </c>
    </row>
    <row r="199" spans="2:7" hidden="1" outlineLevel="1" x14ac:dyDescent="0.2">
      <c r="B199" s="19" t="s">
        <v>427</v>
      </c>
      <c r="C199" s="3" t="s">
        <v>246</v>
      </c>
      <c r="D199" s="3" t="s">
        <v>31</v>
      </c>
      <c r="E199" s="14">
        <v>44356</v>
      </c>
      <c r="F199" s="3">
        <v>2</v>
      </c>
      <c r="G199" s="3">
        <v>16.66</v>
      </c>
    </row>
    <row r="200" spans="2:7" hidden="1" outlineLevel="1" x14ac:dyDescent="0.2">
      <c r="B200" s="19" t="s">
        <v>427</v>
      </c>
      <c r="C200" s="3" t="s">
        <v>246</v>
      </c>
      <c r="D200" s="3" t="s">
        <v>31</v>
      </c>
      <c r="E200" s="14">
        <v>44357</v>
      </c>
      <c r="F200" s="3">
        <v>6</v>
      </c>
      <c r="G200" s="3">
        <v>49.98</v>
      </c>
    </row>
    <row r="201" spans="2:7" hidden="1" outlineLevel="1" x14ac:dyDescent="0.2">
      <c r="B201" s="19" t="s">
        <v>427</v>
      </c>
      <c r="C201" s="3" t="s">
        <v>246</v>
      </c>
      <c r="D201" s="3" t="s">
        <v>31</v>
      </c>
      <c r="E201" s="14">
        <v>44357</v>
      </c>
      <c r="F201" s="3">
        <v>2</v>
      </c>
      <c r="G201" s="3">
        <v>16.66</v>
      </c>
    </row>
    <row r="202" spans="2:7" hidden="1" outlineLevel="1" x14ac:dyDescent="0.2">
      <c r="B202" s="19" t="s">
        <v>427</v>
      </c>
      <c r="C202" s="3" t="s">
        <v>246</v>
      </c>
      <c r="D202" s="3" t="s">
        <v>31</v>
      </c>
      <c r="E202" s="14">
        <v>44358</v>
      </c>
      <c r="F202" s="3">
        <v>6</v>
      </c>
      <c r="G202" s="3">
        <v>49.98</v>
      </c>
    </row>
    <row r="203" spans="2:7" hidden="1" outlineLevel="1" x14ac:dyDescent="0.2">
      <c r="B203" s="19" t="s">
        <v>427</v>
      </c>
      <c r="C203" s="3" t="s">
        <v>246</v>
      </c>
      <c r="D203" s="3" t="s">
        <v>31</v>
      </c>
      <c r="E203" s="14">
        <v>44358</v>
      </c>
      <c r="F203" s="3">
        <v>2</v>
      </c>
      <c r="G203" s="3">
        <v>16.66</v>
      </c>
    </row>
    <row r="204" spans="2:7" hidden="1" outlineLevel="1" x14ac:dyDescent="0.2">
      <c r="B204" s="19" t="s">
        <v>427</v>
      </c>
      <c r="C204" s="3" t="s">
        <v>246</v>
      </c>
      <c r="D204" s="3" t="s">
        <v>31</v>
      </c>
      <c r="E204" s="14">
        <v>44361</v>
      </c>
      <c r="F204" s="3">
        <v>6</v>
      </c>
      <c r="G204" s="3">
        <v>49.98</v>
      </c>
    </row>
    <row r="205" spans="2:7" hidden="1" outlineLevel="1" x14ac:dyDescent="0.2">
      <c r="B205" s="19" t="s">
        <v>427</v>
      </c>
      <c r="C205" s="3" t="s">
        <v>246</v>
      </c>
      <c r="D205" s="3" t="s">
        <v>31</v>
      </c>
      <c r="E205" s="14">
        <v>44361</v>
      </c>
      <c r="F205" s="3">
        <v>2</v>
      </c>
      <c r="G205" s="3">
        <v>16.66</v>
      </c>
    </row>
    <row r="206" spans="2:7" hidden="1" outlineLevel="1" x14ac:dyDescent="0.2">
      <c r="B206" s="19" t="s">
        <v>427</v>
      </c>
      <c r="C206" s="3" t="s">
        <v>246</v>
      </c>
      <c r="D206" s="3" t="s">
        <v>31</v>
      </c>
      <c r="E206" s="14">
        <v>44362</v>
      </c>
      <c r="F206" s="3">
        <v>6</v>
      </c>
      <c r="G206" s="3">
        <v>49.98</v>
      </c>
    </row>
    <row r="207" spans="2:7" hidden="1" outlineLevel="1" x14ac:dyDescent="0.2">
      <c r="B207" s="19" t="s">
        <v>427</v>
      </c>
      <c r="C207" s="3" t="s">
        <v>246</v>
      </c>
      <c r="D207" s="3" t="s">
        <v>31</v>
      </c>
      <c r="E207" s="14">
        <v>44362</v>
      </c>
      <c r="F207" s="3">
        <v>2</v>
      </c>
      <c r="G207" s="3">
        <v>16.66</v>
      </c>
    </row>
    <row r="208" spans="2:7" hidden="1" outlineLevel="1" x14ac:dyDescent="0.2">
      <c r="B208" s="19" t="s">
        <v>427</v>
      </c>
      <c r="C208" s="3" t="s">
        <v>246</v>
      </c>
      <c r="D208" s="3" t="s">
        <v>31</v>
      </c>
      <c r="E208" s="14">
        <v>44363</v>
      </c>
      <c r="F208" s="3">
        <v>6</v>
      </c>
      <c r="G208" s="3">
        <v>49.98</v>
      </c>
    </row>
    <row r="209" spans="2:7" hidden="1" outlineLevel="1" x14ac:dyDescent="0.2">
      <c r="B209" s="19" t="s">
        <v>427</v>
      </c>
      <c r="C209" s="3" t="s">
        <v>246</v>
      </c>
      <c r="D209" s="3" t="s">
        <v>31</v>
      </c>
      <c r="E209" s="14">
        <v>44363</v>
      </c>
      <c r="F209" s="3">
        <v>2</v>
      </c>
      <c r="G209" s="3">
        <v>16.66</v>
      </c>
    </row>
    <row r="210" spans="2:7" hidden="1" outlineLevel="1" x14ac:dyDescent="0.2">
      <c r="B210" s="19" t="s">
        <v>427</v>
      </c>
      <c r="C210" s="3" t="s">
        <v>246</v>
      </c>
      <c r="D210" s="3" t="s">
        <v>31</v>
      </c>
      <c r="E210" s="14">
        <v>44364</v>
      </c>
      <c r="F210" s="3">
        <v>6</v>
      </c>
      <c r="G210" s="3">
        <v>49.98</v>
      </c>
    </row>
    <row r="211" spans="2:7" hidden="1" outlineLevel="1" x14ac:dyDescent="0.2">
      <c r="B211" s="19" t="s">
        <v>427</v>
      </c>
      <c r="C211" s="3" t="s">
        <v>246</v>
      </c>
      <c r="D211" s="3" t="s">
        <v>31</v>
      </c>
      <c r="E211" s="14">
        <v>44364</v>
      </c>
      <c r="F211" s="3">
        <v>2</v>
      </c>
      <c r="G211" s="3">
        <v>16.66</v>
      </c>
    </row>
    <row r="212" spans="2:7" hidden="1" outlineLevel="1" x14ac:dyDescent="0.2">
      <c r="B212" s="19" t="s">
        <v>427</v>
      </c>
      <c r="C212" s="3" t="s">
        <v>246</v>
      </c>
      <c r="D212" s="3" t="s">
        <v>31</v>
      </c>
      <c r="E212" s="14">
        <v>44365</v>
      </c>
      <c r="F212" s="3">
        <v>6</v>
      </c>
      <c r="G212" s="3">
        <v>49.98</v>
      </c>
    </row>
    <row r="213" spans="2:7" hidden="1" outlineLevel="1" x14ac:dyDescent="0.2">
      <c r="B213" s="19" t="s">
        <v>427</v>
      </c>
      <c r="C213" s="3" t="s">
        <v>246</v>
      </c>
      <c r="D213" s="3" t="s">
        <v>31</v>
      </c>
      <c r="E213" s="14">
        <v>44365</v>
      </c>
      <c r="F213" s="3">
        <v>2</v>
      </c>
      <c r="G213" s="3">
        <v>16.66</v>
      </c>
    </row>
    <row r="214" spans="2:7" hidden="1" outlineLevel="1" x14ac:dyDescent="0.2">
      <c r="B214" s="19" t="s">
        <v>427</v>
      </c>
      <c r="C214" s="3" t="s">
        <v>246</v>
      </c>
      <c r="D214" s="3" t="s">
        <v>31</v>
      </c>
      <c r="E214" s="14">
        <v>44368</v>
      </c>
      <c r="F214" s="3">
        <v>6</v>
      </c>
      <c r="G214" s="3">
        <v>49.98</v>
      </c>
    </row>
    <row r="215" spans="2:7" hidden="1" outlineLevel="1" x14ac:dyDescent="0.2">
      <c r="B215" s="19" t="s">
        <v>427</v>
      </c>
      <c r="C215" s="3" t="s">
        <v>246</v>
      </c>
      <c r="D215" s="3" t="s">
        <v>31</v>
      </c>
      <c r="E215" s="14">
        <v>44368</v>
      </c>
      <c r="F215" s="3">
        <v>2</v>
      </c>
      <c r="G215" s="3">
        <v>16.66</v>
      </c>
    </row>
    <row r="216" spans="2:7" hidden="1" outlineLevel="1" x14ac:dyDescent="0.2">
      <c r="B216" s="19" t="s">
        <v>427</v>
      </c>
      <c r="C216" s="3" t="s">
        <v>246</v>
      </c>
      <c r="D216" s="3" t="s">
        <v>31</v>
      </c>
      <c r="E216" s="14">
        <v>44369</v>
      </c>
      <c r="F216" s="3">
        <v>6</v>
      </c>
      <c r="G216" s="3">
        <v>49.98</v>
      </c>
    </row>
    <row r="217" spans="2:7" hidden="1" outlineLevel="1" x14ac:dyDescent="0.2">
      <c r="B217" s="19" t="s">
        <v>427</v>
      </c>
      <c r="C217" s="3" t="s">
        <v>246</v>
      </c>
      <c r="D217" s="3" t="s">
        <v>31</v>
      </c>
      <c r="E217" s="14">
        <v>44369</v>
      </c>
      <c r="F217" s="3">
        <v>2</v>
      </c>
      <c r="G217" s="3">
        <v>16.66</v>
      </c>
    </row>
    <row r="218" spans="2:7" hidden="1" outlineLevel="1" x14ac:dyDescent="0.2">
      <c r="B218" s="19" t="s">
        <v>427</v>
      </c>
      <c r="C218" s="3" t="s">
        <v>246</v>
      </c>
      <c r="D218" s="3" t="s">
        <v>31</v>
      </c>
      <c r="E218" s="14">
        <v>44370</v>
      </c>
      <c r="F218" s="3">
        <v>6</v>
      </c>
      <c r="G218" s="3">
        <v>49.98</v>
      </c>
    </row>
    <row r="219" spans="2:7" hidden="1" outlineLevel="1" x14ac:dyDescent="0.2">
      <c r="B219" s="19" t="s">
        <v>427</v>
      </c>
      <c r="C219" s="3" t="s">
        <v>246</v>
      </c>
      <c r="D219" s="3" t="s">
        <v>31</v>
      </c>
      <c r="E219" s="14">
        <v>44370</v>
      </c>
      <c r="F219" s="3">
        <v>2</v>
      </c>
      <c r="G219" s="3">
        <v>16.66</v>
      </c>
    </row>
    <row r="220" spans="2:7" hidden="1" outlineLevel="1" x14ac:dyDescent="0.2">
      <c r="B220" s="19" t="s">
        <v>427</v>
      </c>
      <c r="C220" s="3" t="s">
        <v>246</v>
      </c>
      <c r="D220" s="3" t="s">
        <v>31</v>
      </c>
      <c r="E220" s="14">
        <v>44371</v>
      </c>
      <c r="F220" s="3">
        <v>6</v>
      </c>
      <c r="G220" s="3">
        <v>49.98</v>
      </c>
    </row>
    <row r="221" spans="2:7" hidden="1" outlineLevel="1" x14ac:dyDescent="0.2">
      <c r="B221" s="19" t="s">
        <v>427</v>
      </c>
      <c r="C221" s="3" t="s">
        <v>246</v>
      </c>
      <c r="D221" s="3" t="s">
        <v>31</v>
      </c>
      <c r="E221" s="14">
        <v>44371</v>
      </c>
      <c r="F221" s="3">
        <v>2</v>
      </c>
      <c r="G221" s="3">
        <v>16.66</v>
      </c>
    </row>
    <row r="222" spans="2:7" hidden="1" outlineLevel="1" x14ac:dyDescent="0.2">
      <c r="B222" s="19" t="s">
        <v>427</v>
      </c>
      <c r="C222" s="3" t="s">
        <v>246</v>
      </c>
      <c r="D222" s="3" t="s">
        <v>31</v>
      </c>
      <c r="E222" s="14">
        <v>44372</v>
      </c>
      <c r="F222" s="3">
        <v>6</v>
      </c>
      <c r="G222" s="3">
        <v>49.98</v>
      </c>
    </row>
    <row r="223" spans="2:7" hidden="1" outlineLevel="1" x14ac:dyDescent="0.2">
      <c r="B223" s="19" t="s">
        <v>427</v>
      </c>
      <c r="C223" s="3" t="s">
        <v>246</v>
      </c>
      <c r="D223" s="3" t="s">
        <v>31</v>
      </c>
      <c r="E223" s="14">
        <v>44372</v>
      </c>
      <c r="F223" s="3">
        <v>2</v>
      </c>
      <c r="G223" s="3">
        <v>16.66</v>
      </c>
    </row>
    <row r="224" spans="2:7" hidden="1" outlineLevel="1" x14ac:dyDescent="0.2">
      <c r="B224" s="19" t="s">
        <v>427</v>
      </c>
      <c r="C224" s="3" t="s">
        <v>246</v>
      </c>
      <c r="D224" s="3" t="s">
        <v>31</v>
      </c>
      <c r="E224" s="14">
        <v>44375</v>
      </c>
      <c r="F224" s="3">
        <v>6</v>
      </c>
      <c r="G224" s="3">
        <v>49.98</v>
      </c>
    </row>
    <row r="225" spans="2:7" hidden="1" outlineLevel="1" x14ac:dyDescent="0.2">
      <c r="B225" s="19" t="s">
        <v>427</v>
      </c>
      <c r="C225" s="3" t="s">
        <v>246</v>
      </c>
      <c r="D225" s="3" t="s">
        <v>31</v>
      </c>
      <c r="E225" s="14">
        <v>44375</v>
      </c>
      <c r="F225" s="3">
        <v>2</v>
      </c>
      <c r="G225" s="3">
        <v>16.66</v>
      </c>
    </row>
    <row r="226" spans="2:7" hidden="1" outlineLevel="1" x14ac:dyDescent="0.2">
      <c r="B226" s="19" t="s">
        <v>427</v>
      </c>
      <c r="C226" s="3" t="s">
        <v>246</v>
      </c>
      <c r="D226" s="3" t="s">
        <v>31</v>
      </c>
      <c r="E226" s="14">
        <v>44376</v>
      </c>
      <c r="F226" s="3">
        <v>6</v>
      </c>
      <c r="G226" s="3">
        <v>49.98</v>
      </c>
    </row>
    <row r="227" spans="2:7" hidden="1" outlineLevel="1" x14ac:dyDescent="0.2">
      <c r="B227" s="19" t="s">
        <v>427</v>
      </c>
      <c r="C227" s="3" t="s">
        <v>246</v>
      </c>
      <c r="D227" s="3" t="s">
        <v>31</v>
      </c>
      <c r="E227" s="14">
        <v>44376</v>
      </c>
      <c r="F227" s="3">
        <v>2</v>
      </c>
      <c r="G227" s="3">
        <v>16.66</v>
      </c>
    </row>
    <row r="228" spans="2:7" hidden="1" outlineLevel="1" x14ac:dyDescent="0.2">
      <c r="B228" s="19" t="s">
        <v>427</v>
      </c>
      <c r="C228" s="3" t="s">
        <v>246</v>
      </c>
      <c r="D228" s="3" t="s">
        <v>31</v>
      </c>
      <c r="E228" s="14">
        <v>44377</v>
      </c>
      <c r="F228" s="3">
        <v>6</v>
      </c>
      <c r="G228" s="3">
        <v>49.98</v>
      </c>
    </row>
    <row r="229" spans="2:7" hidden="1" outlineLevel="1" x14ac:dyDescent="0.2">
      <c r="B229" s="19" t="s">
        <v>427</v>
      </c>
      <c r="C229" s="3" t="s">
        <v>246</v>
      </c>
      <c r="D229" s="3" t="s">
        <v>31</v>
      </c>
      <c r="E229" s="14">
        <v>44377</v>
      </c>
      <c r="F229" s="3">
        <v>2</v>
      </c>
      <c r="G229" s="3">
        <v>16.66</v>
      </c>
    </row>
    <row r="230" spans="2:7" hidden="1" outlineLevel="1" x14ac:dyDescent="0.2">
      <c r="B230" s="19" t="s">
        <v>427</v>
      </c>
      <c r="C230" s="3" t="s">
        <v>880</v>
      </c>
      <c r="D230" s="3" t="s">
        <v>31</v>
      </c>
      <c r="E230" s="14">
        <v>44327</v>
      </c>
      <c r="F230" s="3">
        <v>6</v>
      </c>
      <c r="G230" s="3">
        <v>48</v>
      </c>
    </row>
    <row r="231" spans="2:7" hidden="1" outlineLevel="1" x14ac:dyDescent="0.2">
      <c r="B231" s="19" t="s">
        <v>427</v>
      </c>
      <c r="C231" s="3" t="s">
        <v>880</v>
      </c>
      <c r="D231" s="3" t="s">
        <v>31</v>
      </c>
      <c r="E231" s="14">
        <v>44327</v>
      </c>
      <c r="F231" s="3">
        <v>2</v>
      </c>
      <c r="G231" s="3">
        <v>16</v>
      </c>
    </row>
    <row r="232" spans="2:7" hidden="1" outlineLevel="1" x14ac:dyDescent="0.2">
      <c r="B232" s="19" t="s">
        <v>427</v>
      </c>
      <c r="C232" s="3" t="s">
        <v>880</v>
      </c>
      <c r="D232" s="3" t="s">
        <v>31</v>
      </c>
      <c r="E232" s="14">
        <v>44328</v>
      </c>
      <c r="F232" s="3">
        <v>6</v>
      </c>
      <c r="G232" s="3">
        <v>48</v>
      </c>
    </row>
    <row r="233" spans="2:7" hidden="1" outlineLevel="1" x14ac:dyDescent="0.2">
      <c r="B233" s="19" t="s">
        <v>427</v>
      </c>
      <c r="C233" s="3" t="s">
        <v>880</v>
      </c>
      <c r="D233" s="3" t="s">
        <v>31</v>
      </c>
      <c r="E233" s="14">
        <v>44328</v>
      </c>
      <c r="F233" s="3">
        <v>2</v>
      </c>
      <c r="G233" s="3">
        <v>16</v>
      </c>
    </row>
    <row r="234" spans="2:7" hidden="1" outlineLevel="1" x14ac:dyDescent="0.2">
      <c r="B234" s="19" t="s">
        <v>427</v>
      </c>
      <c r="C234" s="3" t="s">
        <v>880</v>
      </c>
      <c r="D234" s="3" t="s">
        <v>31</v>
      </c>
      <c r="E234" s="14">
        <v>44329</v>
      </c>
      <c r="F234" s="3">
        <v>6</v>
      </c>
      <c r="G234" s="3">
        <v>48</v>
      </c>
    </row>
    <row r="235" spans="2:7" hidden="1" outlineLevel="1" x14ac:dyDescent="0.2">
      <c r="B235" s="19" t="s">
        <v>427</v>
      </c>
      <c r="C235" s="3" t="s">
        <v>880</v>
      </c>
      <c r="D235" s="3" t="s">
        <v>31</v>
      </c>
      <c r="E235" s="14">
        <v>44329</v>
      </c>
      <c r="F235" s="3">
        <v>2</v>
      </c>
      <c r="G235" s="3">
        <v>16</v>
      </c>
    </row>
    <row r="236" spans="2:7" hidden="1" outlineLevel="1" x14ac:dyDescent="0.2">
      <c r="B236" s="19" t="s">
        <v>427</v>
      </c>
      <c r="C236" s="3" t="s">
        <v>107</v>
      </c>
      <c r="D236" s="3" t="s">
        <v>31</v>
      </c>
      <c r="E236" s="14">
        <v>44305</v>
      </c>
      <c r="F236" s="3">
        <v>6</v>
      </c>
      <c r="G236" s="19">
        <v>49.98</v>
      </c>
    </row>
    <row r="237" spans="2:7" hidden="1" outlineLevel="1" x14ac:dyDescent="0.2">
      <c r="B237" s="19" t="s">
        <v>427</v>
      </c>
      <c r="C237" s="3" t="s">
        <v>107</v>
      </c>
      <c r="D237" s="3" t="s">
        <v>31</v>
      </c>
      <c r="E237" s="14">
        <v>44305</v>
      </c>
      <c r="F237" s="3">
        <v>2</v>
      </c>
      <c r="G237" s="19">
        <v>16.66</v>
      </c>
    </row>
    <row r="238" spans="2:7" hidden="1" outlineLevel="1" x14ac:dyDescent="0.2">
      <c r="B238" s="19" t="s">
        <v>427</v>
      </c>
      <c r="C238" s="3" t="s">
        <v>107</v>
      </c>
      <c r="D238" s="3" t="s">
        <v>31</v>
      </c>
      <c r="E238" s="14">
        <v>44306</v>
      </c>
      <c r="F238" s="3">
        <v>6</v>
      </c>
      <c r="G238" s="19">
        <v>49.98</v>
      </c>
    </row>
    <row r="239" spans="2:7" hidden="1" outlineLevel="1" x14ac:dyDescent="0.2">
      <c r="B239" s="19" t="s">
        <v>427</v>
      </c>
      <c r="C239" s="3" t="s">
        <v>107</v>
      </c>
      <c r="D239" s="3" t="s">
        <v>31</v>
      </c>
      <c r="E239" s="14">
        <v>44306</v>
      </c>
      <c r="F239" s="3">
        <v>2</v>
      </c>
      <c r="G239" s="19">
        <v>16.66</v>
      </c>
    </row>
    <row r="240" spans="2:7" hidden="1" outlineLevel="1" x14ac:dyDescent="0.2">
      <c r="B240" s="19" t="s">
        <v>427</v>
      </c>
      <c r="C240" s="3" t="s">
        <v>107</v>
      </c>
      <c r="D240" s="3" t="s">
        <v>31</v>
      </c>
      <c r="E240" s="14">
        <v>44307</v>
      </c>
      <c r="F240" s="3">
        <v>6</v>
      </c>
      <c r="G240" s="19">
        <v>49.98</v>
      </c>
    </row>
    <row r="241" spans="2:7" hidden="1" outlineLevel="1" x14ac:dyDescent="0.2">
      <c r="B241" s="19" t="s">
        <v>427</v>
      </c>
      <c r="C241" s="3" t="s">
        <v>107</v>
      </c>
      <c r="D241" s="3" t="s">
        <v>31</v>
      </c>
      <c r="E241" s="14">
        <v>44307</v>
      </c>
      <c r="F241" s="3">
        <v>2</v>
      </c>
      <c r="G241" s="19">
        <v>16.66</v>
      </c>
    </row>
    <row r="242" spans="2:7" hidden="1" outlineLevel="1" x14ac:dyDescent="0.2">
      <c r="B242" s="19" t="s">
        <v>427</v>
      </c>
      <c r="C242" s="3" t="s">
        <v>882</v>
      </c>
      <c r="D242" s="3" t="s">
        <v>54</v>
      </c>
      <c r="E242" s="14">
        <v>44326</v>
      </c>
      <c r="F242" s="3">
        <v>6</v>
      </c>
      <c r="G242" s="3">
        <v>33.299999999999997</v>
      </c>
    </row>
    <row r="243" spans="2:7" hidden="1" outlineLevel="1" x14ac:dyDescent="0.2">
      <c r="B243" s="19" t="s">
        <v>427</v>
      </c>
      <c r="C243" s="3" t="s">
        <v>882</v>
      </c>
      <c r="D243" s="3" t="s">
        <v>54</v>
      </c>
      <c r="E243" s="14">
        <v>44326</v>
      </c>
      <c r="F243" s="3">
        <v>2</v>
      </c>
      <c r="G243" s="3">
        <v>11.1</v>
      </c>
    </row>
    <row r="244" spans="2:7" hidden="1" outlineLevel="1" x14ac:dyDescent="0.2">
      <c r="B244" s="19" t="s">
        <v>427</v>
      </c>
      <c r="C244" s="3" t="s">
        <v>882</v>
      </c>
      <c r="D244" s="3" t="s">
        <v>54</v>
      </c>
      <c r="E244" s="14">
        <v>44327</v>
      </c>
      <c r="F244" s="3">
        <v>6</v>
      </c>
      <c r="G244" s="3">
        <v>33.299999999999997</v>
      </c>
    </row>
    <row r="245" spans="2:7" hidden="1" outlineLevel="1" x14ac:dyDescent="0.2">
      <c r="B245" s="19" t="s">
        <v>427</v>
      </c>
      <c r="C245" s="3" t="s">
        <v>882</v>
      </c>
      <c r="D245" s="3" t="s">
        <v>54</v>
      </c>
      <c r="E245" s="14">
        <v>44327</v>
      </c>
      <c r="F245" s="3">
        <v>2</v>
      </c>
      <c r="G245" s="3">
        <v>11.1</v>
      </c>
    </row>
    <row r="246" spans="2:7" hidden="1" outlineLevel="1" x14ac:dyDescent="0.2">
      <c r="B246" s="19" t="s">
        <v>427</v>
      </c>
      <c r="C246" s="3" t="s">
        <v>882</v>
      </c>
      <c r="D246" s="3" t="s">
        <v>54</v>
      </c>
      <c r="E246" s="14">
        <v>44328</v>
      </c>
      <c r="F246" s="3">
        <v>6</v>
      </c>
      <c r="G246" s="3">
        <v>33.299999999999997</v>
      </c>
    </row>
    <row r="247" spans="2:7" hidden="1" outlineLevel="1" x14ac:dyDescent="0.2">
      <c r="B247" s="19" t="s">
        <v>427</v>
      </c>
      <c r="C247" s="3" t="s">
        <v>882</v>
      </c>
      <c r="D247" s="3" t="s">
        <v>54</v>
      </c>
      <c r="E247" s="14">
        <v>44328</v>
      </c>
      <c r="F247" s="3">
        <v>2</v>
      </c>
      <c r="G247" s="3">
        <v>11.1</v>
      </c>
    </row>
    <row r="248" spans="2:7" hidden="1" outlineLevel="1" x14ac:dyDescent="0.2">
      <c r="B248" s="19" t="s">
        <v>429</v>
      </c>
      <c r="C248" s="3" t="s">
        <v>883</v>
      </c>
      <c r="D248" s="3" t="s">
        <v>54</v>
      </c>
      <c r="E248" s="14">
        <v>44326</v>
      </c>
      <c r="F248" s="3">
        <v>6</v>
      </c>
      <c r="G248" s="3">
        <v>33.299999999999997</v>
      </c>
    </row>
    <row r="249" spans="2:7" hidden="1" outlineLevel="1" x14ac:dyDescent="0.2">
      <c r="B249" s="19" t="s">
        <v>429</v>
      </c>
      <c r="C249" s="3" t="s">
        <v>883</v>
      </c>
      <c r="D249" s="3" t="s">
        <v>54</v>
      </c>
      <c r="E249" s="14">
        <v>44326</v>
      </c>
      <c r="F249" s="3">
        <v>2</v>
      </c>
      <c r="G249" s="3">
        <v>11.1</v>
      </c>
    </row>
    <row r="250" spans="2:7" hidden="1" outlineLevel="1" x14ac:dyDescent="0.2">
      <c r="B250" s="19" t="s">
        <v>429</v>
      </c>
      <c r="C250" s="3" t="s">
        <v>883</v>
      </c>
      <c r="D250" s="3" t="s">
        <v>54</v>
      </c>
      <c r="E250" s="14">
        <v>44327</v>
      </c>
      <c r="F250" s="3">
        <v>6</v>
      </c>
      <c r="G250" s="3">
        <v>33.299999999999997</v>
      </c>
    </row>
    <row r="251" spans="2:7" hidden="1" outlineLevel="1" x14ac:dyDescent="0.2">
      <c r="B251" s="19" t="s">
        <v>429</v>
      </c>
      <c r="C251" s="3" t="s">
        <v>883</v>
      </c>
      <c r="D251" s="3" t="s">
        <v>54</v>
      </c>
      <c r="E251" s="14">
        <v>44327</v>
      </c>
      <c r="F251" s="3">
        <v>2</v>
      </c>
      <c r="G251" s="3">
        <v>11.1</v>
      </c>
    </row>
    <row r="252" spans="2:7" hidden="1" outlineLevel="1" x14ac:dyDescent="0.2">
      <c r="B252" s="19" t="s">
        <v>429</v>
      </c>
      <c r="C252" s="3" t="s">
        <v>883</v>
      </c>
      <c r="D252" s="3" t="s">
        <v>54</v>
      </c>
      <c r="E252" s="14">
        <v>44328</v>
      </c>
      <c r="F252" s="3">
        <v>6</v>
      </c>
      <c r="G252" s="3">
        <v>33.299999999999997</v>
      </c>
    </row>
    <row r="253" spans="2:7" hidden="1" outlineLevel="1" x14ac:dyDescent="0.2">
      <c r="B253" s="19" t="s">
        <v>429</v>
      </c>
      <c r="C253" s="3" t="s">
        <v>883</v>
      </c>
      <c r="D253" s="3" t="s">
        <v>54</v>
      </c>
      <c r="E253" s="14">
        <v>44328</v>
      </c>
      <c r="F253" s="3">
        <v>2</v>
      </c>
      <c r="G253" s="3">
        <v>11.1</v>
      </c>
    </row>
    <row r="254" spans="2:7" hidden="1" outlineLevel="1" x14ac:dyDescent="0.2">
      <c r="B254" s="19" t="s">
        <v>429</v>
      </c>
      <c r="C254" s="3" t="s">
        <v>883</v>
      </c>
      <c r="D254" s="3" t="s">
        <v>54</v>
      </c>
      <c r="E254" s="14">
        <v>44329</v>
      </c>
      <c r="F254" s="3">
        <v>6</v>
      </c>
      <c r="G254" s="3">
        <v>33.299999999999997</v>
      </c>
    </row>
    <row r="255" spans="2:7" hidden="1" outlineLevel="1" x14ac:dyDescent="0.2">
      <c r="B255" s="19" t="s">
        <v>429</v>
      </c>
      <c r="C255" s="3" t="s">
        <v>883</v>
      </c>
      <c r="D255" s="3" t="s">
        <v>54</v>
      </c>
      <c r="E255" s="14">
        <v>44329</v>
      </c>
      <c r="F255" s="3">
        <v>2</v>
      </c>
      <c r="G255" s="3">
        <v>11.1</v>
      </c>
    </row>
    <row r="256" spans="2:7" hidden="1" outlineLevel="1" x14ac:dyDescent="0.2">
      <c r="B256" s="19" t="s">
        <v>429</v>
      </c>
      <c r="C256" s="3" t="s">
        <v>883</v>
      </c>
      <c r="D256" s="3" t="s">
        <v>54</v>
      </c>
      <c r="E256" s="14">
        <v>44333</v>
      </c>
      <c r="F256" s="3">
        <v>6</v>
      </c>
      <c r="G256" s="3">
        <v>33.299999999999997</v>
      </c>
    </row>
    <row r="257" spans="2:7" hidden="1" outlineLevel="1" x14ac:dyDescent="0.2">
      <c r="B257" s="19" t="s">
        <v>429</v>
      </c>
      <c r="C257" s="3" t="s">
        <v>883</v>
      </c>
      <c r="D257" s="3" t="s">
        <v>54</v>
      </c>
      <c r="E257" s="14">
        <v>44333</v>
      </c>
      <c r="F257" s="3">
        <v>2</v>
      </c>
      <c r="G257" s="3">
        <v>11.1</v>
      </c>
    </row>
    <row r="258" spans="2:7" hidden="1" outlineLevel="1" x14ac:dyDescent="0.2">
      <c r="B258" s="19" t="s">
        <v>429</v>
      </c>
      <c r="C258" s="3" t="s">
        <v>883</v>
      </c>
      <c r="D258" s="3" t="s">
        <v>54</v>
      </c>
      <c r="E258" s="14">
        <v>44334</v>
      </c>
      <c r="F258" s="3">
        <v>6</v>
      </c>
      <c r="G258" s="3">
        <v>33.299999999999997</v>
      </c>
    </row>
    <row r="259" spans="2:7" hidden="1" outlineLevel="1" x14ac:dyDescent="0.2">
      <c r="B259" s="19" t="s">
        <v>429</v>
      </c>
      <c r="C259" s="3" t="s">
        <v>883</v>
      </c>
      <c r="D259" s="3" t="s">
        <v>54</v>
      </c>
      <c r="E259" s="14">
        <v>44334</v>
      </c>
      <c r="F259" s="3">
        <v>2</v>
      </c>
      <c r="G259" s="3">
        <v>11.1</v>
      </c>
    </row>
    <row r="260" spans="2:7" hidden="1" outlineLevel="1" x14ac:dyDescent="0.2">
      <c r="B260" s="19" t="s">
        <v>429</v>
      </c>
      <c r="C260" s="3" t="s">
        <v>883</v>
      </c>
      <c r="D260" s="3" t="s">
        <v>54</v>
      </c>
      <c r="E260" s="14">
        <v>44335</v>
      </c>
      <c r="F260" s="3">
        <v>6</v>
      </c>
      <c r="G260" s="3">
        <v>33.299999999999997</v>
      </c>
    </row>
    <row r="261" spans="2:7" hidden="1" outlineLevel="1" x14ac:dyDescent="0.2">
      <c r="B261" s="19" t="s">
        <v>429</v>
      </c>
      <c r="C261" s="3" t="s">
        <v>883</v>
      </c>
      <c r="D261" s="3" t="s">
        <v>54</v>
      </c>
      <c r="E261" s="14">
        <v>44335</v>
      </c>
      <c r="F261" s="3">
        <v>2</v>
      </c>
      <c r="G261" s="3">
        <v>11.1</v>
      </c>
    </row>
    <row r="262" spans="2:7" hidden="1" outlineLevel="1" x14ac:dyDescent="0.2">
      <c r="B262" s="19" t="s">
        <v>429</v>
      </c>
      <c r="C262" s="3" t="s">
        <v>883</v>
      </c>
      <c r="D262" s="3" t="s">
        <v>54</v>
      </c>
      <c r="E262" s="14">
        <v>44336</v>
      </c>
      <c r="F262" s="3">
        <v>6</v>
      </c>
      <c r="G262" s="3">
        <v>33.299999999999997</v>
      </c>
    </row>
    <row r="263" spans="2:7" hidden="1" outlineLevel="1" x14ac:dyDescent="0.2">
      <c r="B263" s="19" t="s">
        <v>429</v>
      </c>
      <c r="C263" s="3" t="s">
        <v>883</v>
      </c>
      <c r="D263" s="3" t="s">
        <v>54</v>
      </c>
      <c r="E263" s="14">
        <v>44336</v>
      </c>
      <c r="F263" s="3">
        <v>2</v>
      </c>
      <c r="G263" s="3">
        <v>11.1</v>
      </c>
    </row>
    <row r="264" spans="2:7" hidden="1" outlineLevel="1" x14ac:dyDescent="0.2">
      <c r="B264" s="19" t="s">
        <v>429</v>
      </c>
      <c r="C264" s="3" t="s">
        <v>883</v>
      </c>
      <c r="D264" s="3" t="s">
        <v>54</v>
      </c>
      <c r="E264" s="14">
        <v>44337</v>
      </c>
      <c r="F264" s="3">
        <v>6</v>
      </c>
      <c r="G264" s="3">
        <v>33.299999999999997</v>
      </c>
    </row>
    <row r="265" spans="2:7" hidden="1" outlineLevel="1" x14ac:dyDescent="0.2">
      <c r="B265" s="19" t="s">
        <v>429</v>
      </c>
      <c r="C265" s="3" t="s">
        <v>883</v>
      </c>
      <c r="D265" s="3" t="s">
        <v>54</v>
      </c>
      <c r="E265" s="14">
        <v>44337</v>
      </c>
      <c r="F265" s="3">
        <v>2</v>
      </c>
      <c r="G265" s="3">
        <v>11.1</v>
      </c>
    </row>
    <row r="266" spans="2:7" hidden="1" outlineLevel="1" x14ac:dyDescent="0.2">
      <c r="B266" s="19" t="s">
        <v>427</v>
      </c>
      <c r="C266" s="3" t="s">
        <v>184</v>
      </c>
      <c r="D266" s="3" t="s">
        <v>54</v>
      </c>
      <c r="E266" s="14">
        <v>44335</v>
      </c>
      <c r="F266" s="3">
        <v>4</v>
      </c>
      <c r="G266" s="3">
        <v>26</v>
      </c>
    </row>
    <row r="267" spans="2:7" hidden="1" outlineLevel="1" x14ac:dyDescent="0.2">
      <c r="B267" s="19" t="s">
        <v>427</v>
      </c>
      <c r="C267" s="3" t="s">
        <v>184</v>
      </c>
      <c r="D267" s="3" t="s">
        <v>54</v>
      </c>
      <c r="E267" s="14">
        <v>44336</v>
      </c>
      <c r="F267" s="3">
        <v>4</v>
      </c>
      <c r="G267" s="3">
        <v>26</v>
      </c>
    </row>
    <row r="268" spans="2:7" hidden="1" outlineLevel="1" x14ac:dyDescent="0.2">
      <c r="B268" s="19" t="s">
        <v>427</v>
      </c>
      <c r="C268" s="3" t="s">
        <v>184</v>
      </c>
      <c r="D268" s="3" t="s">
        <v>54</v>
      </c>
      <c r="E268" s="14">
        <v>44337</v>
      </c>
      <c r="F268" s="3">
        <v>6</v>
      </c>
      <c r="G268" s="3">
        <v>39</v>
      </c>
    </row>
    <row r="269" spans="2:7" hidden="1" outlineLevel="1" x14ac:dyDescent="0.2">
      <c r="B269" s="19" t="s">
        <v>427</v>
      </c>
      <c r="C269" s="3" t="s">
        <v>184</v>
      </c>
      <c r="D269" s="3" t="s">
        <v>54</v>
      </c>
      <c r="E269" s="14">
        <v>44337</v>
      </c>
      <c r="F269" s="3">
        <v>2</v>
      </c>
      <c r="G269" s="3">
        <v>13</v>
      </c>
    </row>
    <row r="270" spans="2:7" hidden="1" outlineLevel="1" x14ac:dyDescent="0.2">
      <c r="B270" s="19" t="s">
        <v>427</v>
      </c>
      <c r="C270" s="3" t="s">
        <v>184</v>
      </c>
      <c r="D270" s="3" t="s">
        <v>54</v>
      </c>
      <c r="E270" s="14">
        <v>44340</v>
      </c>
      <c r="F270" s="3">
        <v>6</v>
      </c>
      <c r="G270" s="3">
        <v>39</v>
      </c>
    </row>
    <row r="271" spans="2:7" hidden="1" outlineLevel="1" x14ac:dyDescent="0.2">
      <c r="B271" s="19" t="s">
        <v>427</v>
      </c>
      <c r="C271" s="3" t="s">
        <v>184</v>
      </c>
      <c r="D271" s="3" t="s">
        <v>54</v>
      </c>
      <c r="E271" s="14">
        <v>44340</v>
      </c>
      <c r="F271" s="3">
        <v>2</v>
      </c>
      <c r="G271" s="3">
        <v>13</v>
      </c>
    </row>
    <row r="272" spans="2:7" hidden="1" outlineLevel="1" x14ac:dyDescent="0.2">
      <c r="B272" s="19" t="s">
        <v>427</v>
      </c>
      <c r="C272" s="3" t="s">
        <v>184</v>
      </c>
      <c r="D272" s="3" t="s">
        <v>54</v>
      </c>
      <c r="E272" s="14">
        <v>44342</v>
      </c>
      <c r="F272" s="3">
        <v>6</v>
      </c>
      <c r="G272" s="3">
        <v>39</v>
      </c>
    </row>
    <row r="273" spans="2:7" hidden="1" outlineLevel="1" x14ac:dyDescent="0.2">
      <c r="B273" s="19" t="s">
        <v>427</v>
      </c>
      <c r="C273" s="3" t="s">
        <v>184</v>
      </c>
      <c r="D273" s="3" t="s">
        <v>54</v>
      </c>
      <c r="E273" s="14">
        <v>44342</v>
      </c>
      <c r="F273" s="3">
        <v>2</v>
      </c>
      <c r="G273" s="3">
        <v>13</v>
      </c>
    </row>
    <row r="274" spans="2:7" hidden="1" outlineLevel="1" x14ac:dyDescent="0.2">
      <c r="B274" s="19" t="s">
        <v>427</v>
      </c>
      <c r="C274" s="3" t="s">
        <v>177</v>
      </c>
      <c r="D274" s="3" t="s">
        <v>178</v>
      </c>
      <c r="E274" s="14">
        <v>44105</v>
      </c>
      <c r="F274" s="3">
        <v>6</v>
      </c>
      <c r="G274" s="19">
        <v>60</v>
      </c>
    </row>
    <row r="275" spans="2:7" hidden="1" outlineLevel="1" x14ac:dyDescent="0.2">
      <c r="B275" s="19" t="s">
        <v>427</v>
      </c>
      <c r="C275" s="3" t="s">
        <v>177</v>
      </c>
      <c r="D275" s="3" t="s">
        <v>178</v>
      </c>
      <c r="E275" s="14">
        <v>44105</v>
      </c>
      <c r="F275" s="3">
        <v>2</v>
      </c>
      <c r="G275" s="19">
        <v>20</v>
      </c>
    </row>
    <row r="276" spans="2:7" hidden="1" outlineLevel="1" x14ac:dyDescent="0.2">
      <c r="B276" s="19" t="s">
        <v>427</v>
      </c>
      <c r="C276" s="3" t="s">
        <v>177</v>
      </c>
      <c r="D276" s="3" t="s">
        <v>178</v>
      </c>
      <c r="E276" s="14">
        <v>44106</v>
      </c>
      <c r="F276" s="3">
        <v>6</v>
      </c>
      <c r="G276" s="19">
        <v>60</v>
      </c>
    </row>
    <row r="277" spans="2:7" hidden="1" outlineLevel="1" x14ac:dyDescent="0.2">
      <c r="B277" s="19" t="s">
        <v>427</v>
      </c>
      <c r="C277" s="3" t="s">
        <v>177</v>
      </c>
      <c r="D277" s="3" t="s">
        <v>178</v>
      </c>
      <c r="E277" s="14">
        <v>44106</v>
      </c>
      <c r="F277" s="3">
        <v>2</v>
      </c>
      <c r="G277" s="19">
        <v>20</v>
      </c>
    </row>
    <row r="278" spans="2:7" hidden="1" outlineLevel="1" x14ac:dyDescent="0.2">
      <c r="B278" s="19" t="s">
        <v>427</v>
      </c>
      <c r="C278" s="3" t="s">
        <v>177</v>
      </c>
      <c r="D278" s="3" t="s">
        <v>178</v>
      </c>
      <c r="E278" s="14">
        <v>44109</v>
      </c>
      <c r="F278" s="3">
        <v>6</v>
      </c>
      <c r="G278" s="19">
        <v>60</v>
      </c>
    </row>
    <row r="279" spans="2:7" hidden="1" outlineLevel="1" x14ac:dyDescent="0.2">
      <c r="B279" s="19" t="s">
        <v>427</v>
      </c>
      <c r="C279" s="3" t="s">
        <v>177</v>
      </c>
      <c r="D279" s="3" t="s">
        <v>178</v>
      </c>
      <c r="E279" s="14">
        <v>44109</v>
      </c>
      <c r="F279" s="3">
        <v>2</v>
      </c>
      <c r="G279" s="19">
        <v>20</v>
      </c>
    </row>
    <row r="280" spans="2:7" hidden="1" outlineLevel="1" x14ac:dyDescent="0.2">
      <c r="B280" s="19" t="s">
        <v>427</v>
      </c>
      <c r="C280" s="3" t="s">
        <v>177</v>
      </c>
      <c r="D280" s="3" t="s">
        <v>178</v>
      </c>
      <c r="E280" s="14">
        <v>44110</v>
      </c>
      <c r="F280" s="3">
        <v>6</v>
      </c>
      <c r="G280" s="19">
        <v>60</v>
      </c>
    </row>
    <row r="281" spans="2:7" hidden="1" outlineLevel="1" x14ac:dyDescent="0.2">
      <c r="B281" s="19" t="s">
        <v>427</v>
      </c>
      <c r="C281" s="3" t="s">
        <v>177</v>
      </c>
      <c r="D281" s="3" t="s">
        <v>178</v>
      </c>
      <c r="E281" s="14">
        <v>44110</v>
      </c>
      <c r="F281" s="3">
        <v>2</v>
      </c>
      <c r="G281" s="19">
        <v>20</v>
      </c>
    </row>
    <row r="282" spans="2:7" hidden="1" outlineLevel="1" x14ac:dyDescent="0.2">
      <c r="B282" s="19" t="s">
        <v>427</v>
      </c>
      <c r="C282" s="3" t="s">
        <v>177</v>
      </c>
      <c r="D282" s="3" t="s">
        <v>178</v>
      </c>
      <c r="E282" s="14">
        <v>44111</v>
      </c>
      <c r="F282" s="3">
        <v>6</v>
      </c>
      <c r="G282" s="19">
        <v>60</v>
      </c>
    </row>
    <row r="283" spans="2:7" hidden="1" outlineLevel="1" x14ac:dyDescent="0.2">
      <c r="B283" s="19" t="s">
        <v>427</v>
      </c>
      <c r="C283" s="3" t="s">
        <v>177</v>
      </c>
      <c r="D283" s="3" t="s">
        <v>178</v>
      </c>
      <c r="E283" s="14">
        <v>44111</v>
      </c>
      <c r="F283" s="3">
        <v>2</v>
      </c>
      <c r="G283" s="19">
        <v>20</v>
      </c>
    </row>
    <row r="284" spans="2:7" hidden="1" outlineLevel="1" x14ac:dyDescent="0.2">
      <c r="B284" s="19" t="s">
        <v>427</v>
      </c>
      <c r="C284" s="3" t="s">
        <v>177</v>
      </c>
      <c r="D284" s="3" t="s">
        <v>178</v>
      </c>
      <c r="E284" s="14">
        <v>44112</v>
      </c>
      <c r="F284" s="3">
        <v>6</v>
      </c>
      <c r="G284" s="19">
        <v>60</v>
      </c>
    </row>
    <row r="285" spans="2:7" hidden="1" outlineLevel="1" x14ac:dyDescent="0.2">
      <c r="B285" s="19" t="s">
        <v>427</v>
      </c>
      <c r="C285" s="3" t="s">
        <v>177</v>
      </c>
      <c r="D285" s="3" t="s">
        <v>178</v>
      </c>
      <c r="E285" s="14">
        <v>44112</v>
      </c>
      <c r="F285" s="3">
        <v>2</v>
      </c>
      <c r="G285" s="19">
        <v>20</v>
      </c>
    </row>
    <row r="286" spans="2:7" hidden="1" outlineLevel="1" x14ac:dyDescent="0.2">
      <c r="B286" s="19" t="s">
        <v>427</v>
      </c>
      <c r="C286" s="3" t="s">
        <v>177</v>
      </c>
      <c r="D286" s="3" t="s">
        <v>178</v>
      </c>
      <c r="E286" s="14">
        <v>44113</v>
      </c>
      <c r="F286" s="3">
        <v>6</v>
      </c>
      <c r="G286" s="19">
        <v>60</v>
      </c>
    </row>
    <row r="287" spans="2:7" hidden="1" outlineLevel="1" x14ac:dyDescent="0.2">
      <c r="B287" s="19" t="s">
        <v>427</v>
      </c>
      <c r="C287" s="3" t="s">
        <v>177</v>
      </c>
      <c r="D287" s="3" t="s">
        <v>178</v>
      </c>
      <c r="E287" s="14">
        <v>44113</v>
      </c>
      <c r="F287" s="3">
        <v>2</v>
      </c>
      <c r="G287" s="19">
        <v>20</v>
      </c>
    </row>
    <row r="288" spans="2:7" hidden="1" outlineLevel="1" x14ac:dyDescent="0.2">
      <c r="B288" s="19" t="s">
        <v>427</v>
      </c>
      <c r="C288" s="3" t="s">
        <v>177</v>
      </c>
      <c r="D288" s="3" t="s">
        <v>178</v>
      </c>
      <c r="E288" s="14">
        <v>44117</v>
      </c>
      <c r="F288" s="3">
        <v>6</v>
      </c>
      <c r="G288" s="19">
        <v>60</v>
      </c>
    </row>
    <row r="289" spans="2:7" hidden="1" outlineLevel="1" x14ac:dyDescent="0.2">
      <c r="B289" s="19" t="s">
        <v>427</v>
      </c>
      <c r="C289" s="3" t="s">
        <v>177</v>
      </c>
      <c r="D289" s="3" t="s">
        <v>178</v>
      </c>
      <c r="E289" s="14">
        <v>44117</v>
      </c>
      <c r="F289" s="3">
        <v>2</v>
      </c>
      <c r="G289" s="19">
        <v>20</v>
      </c>
    </row>
    <row r="290" spans="2:7" hidden="1" outlineLevel="1" x14ac:dyDescent="0.2">
      <c r="B290" s="19" t="s">
        <v>427</v>
      </c>
      <c r="C290" s="3" t="s">
        <v>177</v>
      </c>
      <c r="D290" s="3" t="s">
        <v>178</v>
      </c>
      <c r="E290" s="14">
        <v>44118</v>
      </c>
      <c r="F290" s="3">
        <v>6</v>
      </c>
      <c r="G290" s="19">
        <v>60</v>
      </c>
    </row>
    <row r="291" spans="2:7" hidden="1" outlineLevel="1" x14ac:dyDescent="0.2">
      <c r="B291" s="19" t="s">
        <v>427</v>
      </c>
      <c r="C291" s="3" t="s">
        <v>177</v>
      </c>
      <c r="D291" s="3" t="s">
        <v>178</v>
      </c>
      <c r="E291" s="14">
        <v>44118</v>
      </c>
      <c r="F291" s="3">
        <v>2</v>
      </c>
      <c r="G291" s="19">
        <v>20</v>
      </c>
    </row>
    <row r="292" spans="2:7" hidden="1" outlineLevel="1" x14ac:dyDescent="0.2">
      <c r="B292" s="19" t="s">
        <v>427</v>
      </c>
      <c r="C292" s="3" t="s">
        <v>177</v>
      </c>
      <c r="D292" s="3" t="s">
        <v>178</v>
      </c>
      <c r="E292" s="14">
        <v>44119</v>
      </c>
      <c r="F292" s="3">
        <v>6</v>
      </c>
      <c r="G292" s="19">
        <v>60</v>
      </c>
    </row>
    <row r="293" spans="2:7" hidden="1" outlineLevel="1" x14ac:dyDescent="0.2">
      <c r="B293" s="19" t="s">
        <v>427</v>
      </c>
      <c r="C293" s="3" t="s">
        <v>177</v>
      </c>
      <c r="D293" s="3" t="s">
        <v>178</v>
      </c>
      <c r="E293" s="14">
        <v>44119</v>
      </c>
      <c r="F293" s="3">
        <v>2</v>
      </c>
      <c r="G293" s="19">
        <v>20</v>
      </c>
    </row>
    <row r="294" spans="2:7" hidden="1" outlineLevel="1" x14ac:dyDescent="0.2">
      <c r="B294" s="19" t="s">
        <v>427</v>
      </c>
      <c r="C294" s="3" t="s">
        <v>177</v>
      </c>
      <c r="D294" s="3" t="s">
        <v>178</v>
      </c>
      <c r="E294" s="14">
        <v>44120</v>
      </c>
      <c r="F294" s="3">
        <v>6</v>
      </c>
      <c r="G294" s="19">
        <v>60</v>
      </c>
    </row>
    <row r="295" spans="2:7" hidden="1" outlineLevel="1" x14ac:dyDescent="0.2">
      <c r="B295" s="19" t="s">
        <v>427</v>
      </c>
      <c r="C295" s="3" t="s">
        <v>177</v>
      </c>
      <c r="D295" s="3" t="s">
        <v>178</v>
      </c>
      <c r="E295" s="14">
        <v>44120</v>
      </c>
      <c r="F295" s="3">
        <v>2</v>
      </c>
      <c r="G295" s="19">
        <v>20</v>
      </c>
    </row>
    <row r="296" spans="2:7" hidden="1" outlineLevel="1" x14ac:dyDescent="0.2">
      <c r="B296" s="19" t="s">
        <v>427</v>
      </c>
      <c r="C296" s="3" t="s">
        <v>177</v>
      </c>
      <c r="D296" s="3" t="s">
        <v>178</v>
      </c>
      <c r="E296" s="14">
        <v>44123</v>
      </c>
      <c r="F296" s="3">
        <v>6</v>
      </c>
      <c r="G296" s="19">
        <v>60</v>
      </c>
    </row>
    <row r="297" spans="2:7" hidden="1" outlineLevel="1" x14ac:dyDescent="0.2">
      <c r="B297" s="19" t="s">
        <v>427</v>
      </c>
      <c r="C297" s="3" t="s">
        <v>177</v>
      </c>
      <c r="D297" s="3" t="s">
        <v>178</v>
      </c>
      <c r="E297" s="14">
        <v>44123</v>
      </c>
      <c r="F297" s="3">
        <v>2</v>
      </c>
      <c r="G297" s="19">
        <v>20</v>
      </c>
    </row>
    <row r="298" spans="2:7" hidden="1" outlineLevel="1" x14ac:dyDescent="0.2">
      <c r="B298" s="19" t="s">
        <v>427</v>
      </c>
      <c r="C298" s="3" t="s">
        <v>177</v>
      </c>
      <c r="D298" s="3" t="s">
        <v>178</v>
      </c>
      <c r="E298" s="14">
        <v>44124</v>
      </c>
      <c r="F298" s="3">
        <v>6</v>
      </c>
      <c r="G298" s="19">
        <v>60</v>
      </c>
    </row>
    <row r="299" spans="2:7" hidden="1" outlineLevel="1" x14ac:dyDescent="0.2">
      <c r="B299" s="19" t="s">
        <v>427</v>
      </c>
      <c r="C299" s="3" t="s">
        <v>177</v>
      </c>
      <c r="D299" s="3" t="s">
        <v>178</v>
      </c>
      <c r="E299" s="14">
        <v>44124</v>
      </c>
      <c r="F299" s="3">
        <v>2</v>
      </c>
      <c r="G299" s="19">
        <v>20</v>
      </c>
    </row>
    <row r="300" spans="2:7" hidden="1" outlineLevel="1" x14ac:dyDescent="0.2">
      <c r="B300" s="19" t="s">
        <v>427</v>
      </c>
      <c r="C300" s="3" t="s">
        <v>177</v>
      </c>
      <c r="D300" s="3" t="s">
        <v>178</v>
      </c>
      <c r="E300" s="14">
        <v>44125</v>
      </c>
      <c r="F300" s="3">
        <v>6</v>
      </c>
      <c r="G300" s="19">
        <v>60</v>
      </c>
    </row>
    <row r="301" spans="2:7" hidden="1" outlineLevel="1" x14ac:dyDescent="0.2">
      <c r="B301" s="19" t="s">
        <v>427</v>
      </c>
      <c r="C301" s="3" t="s">
        <v>177</v>
      </c>
      <c r="D301" s="3" t="s">
        <v>178</v>
      </c>
      <c r="E301" s="14">
        <v>44125</v>
      </c>
      <c r="F301" s="3">
        <v>2</v>
      </c>
      <c r="G301" s="19">
        <v>20</v>
      </c>
    </row>
    <row r="302" spans="2:7" hidden="1" outlineLevel="1" x14ac:dyDescent="0.2">
      <c r="B302" s="19" t="s">
        <v>427</v>
      </c>
      <c r="C302" s="3" t="s">
        <v>177</v>
      </c>
      <c r="D302" s="3" t="s">
        <v>178</v>
      </c>
      <c r="E302" s="14">
        <v>44126</v>
      </c>
      <c r="F302" s="3">
        <v>6</v>
      </c>
      <c r="G302" s="19">
        <v>60</v>
      </c>
    </row>
    <row r="303" spans="2:7" hidden="1" outlineLevel="1" x14ac:dyDescent="0.2">
      <c r="B303" s="19" t="s">
        <v>427</v>
      </c>
      <c r="C303" s="3" t="s">
        <v>177</v>
      </c>
      <c r="D303" s="3" t="s">
        <v>178</v>
      </c>
      <c r="E303" s="14">
        <v>44126</v>
      </c>
      <c r="F303" s="3">
        <v>2</v>
      </c>
      <c r="G303" s="19">
        <v>20</v>
      </c>
    </row>
    <row r="304" spans="2:7" hidden="1" outlineLevel="1" x14ac:dyDescent="0.2">
      <c r="B304" s="19" t="s">
        <v>427</v>
      </c>
      <c r="C304" s="3" t="s">
        <v>177</v>
      </c>
      <c r="D304" s="3" t="s">
        <v>178</v>
      </c>
      <c r="E304" s="14">
        <v>44127</v>
      </c>
      <c r="F304" s="3">
        <v>6</v>
      </c>
      <c r="G304" s="19">
        <v>60</v>
      </c>
    </row>
    <row r="305" spans="2:7" hidden="1" outlineLevel="1" x14ac:dyDescent="0.2">
      <c r="B305" s="19" t="s">
        <v>427</v>
      </c>
      <c r="C305" s="3" t="s">
        <v>177</v>
      </c>
      <c r="D305" s="3" t="s">
        <v>178</v>
      </c>
      <c r="E305" s="14">
        <v>44127</v>
      </c>
      <c r="F305" s="3">
        <v>2</v>
      </c>
      <c r="G305" s="19">
        <v>20</v>
      </c>
    </row>
    <row r="306" spans="2:7" hidden="1" outlineLevel="1" x14ac:dyDescent="0.2">
      <c r="B306" s="19" t="s">
        <v>427</v>
      </c>
      <c r="C306" s="3" t="s">
        <v>177</v>
      </c>
      <c r="D306" s="3" t="s">
        <v>178</v>
      </c>
      <c r="E306" s="14">
        <v>44130</v>
      </c>
      <c r="F306" s="3">
        <v>6</v>
      </c>
      <c r="G306" s="19">
        <v>60</v>
      </c>
    </row>
    <row r="307" spans="2:7" hidden="1" outlineLevel="1" x14ac:dyDescent="0.2">
      <c r="B307" s="19" t="s">
        <v>427</v>
      </c>
      <c r="C307" s="3" t="s">
        <v>177</v>
      </c>
      <c r="D307" s="3" t="s">
        <v>178</v>
      </c>
      <c r="E307" s="14">
        <v>44130</v>
      </c>
      <c r="F307" s="3">
        <v>2</v>
      </c>
      <c r="G307" s="19">
        <v>20</v>
      </c>
    </row>
    <row r="308" spans="2:7" hidden="1" outlineLevel="1" x14ac:dyDescent="0.2">
      <c r="B308" s="19" t="s">
        <v>427</v>
      </c>
      <c r="C308" s="3" t="s">
        <v>177</v>
      </c>
      <c r="D308" s="3" t="s">
        <v>178</v>
      </c>
      <c r="E308" s="14">
        <v>44131</v>
      </c>
      <c r="F308" s="3">
        <v>6</v>
      </c>
      <c r="G308" s="19">
        <v>60</v>
      </c>
    </row>
    <row r="309" spans="2:7" hidden="1" outlineLevel="1" x14ac:dyDescent="0.2">
      <c r="B309" s="19" t="s">
        <v>427</v>
      </c>
      <c r="C309" s="3" t="s">
        <v>177</v>
      </c>
      <c r="D309" s="3" t="s">
        <v>178</v>
      </c>
      <c r="E309" s="14">
        <v>44131</v>
      </c>
      <c r="F309" s="3">
        <v>2</v>
      </c>
      <c r="G309" s="19">
        <v>20</v>
      </c>
    </row>
    <row r="310" spans="2:7" hidden="1" outlineLevel="1" x14ac:dyDescent="0.2">
      <c r="B310" s="19" t="s">
        <v>427</v>
      </c>
      <c r="C310" s="3" t="s">
        <v>177</v>
      </c>
      <c r="D310" s="3" t="s">
        <v>178</v>
      </c>
      <c r="E310" s="14">
        <v>44132</v>
      </c>
      <c r="F310" s="3">
        <v>6</v>
      </c>
      <c r="G310" s="19">
        <v>60</v>
      </c>
    </row>
    <row r="311" spans="2:7" hidden="1" outlineLevel="1" x14ac:dyDescent="0.2">
      <c r="B311" s="19" t="s">
        <v>427</v>
      </c>
      <c r="C311" s="3" t="s">
        <v>177</v>
      </c>
      <c r="D311" s="3" t="s">
        <v>178</v>
      </c>
      <c r="E311" s="14">
        <v>44132</v>
      </c>
      <c r="F311" s="3">
        <v>2</v>
      </c>
      <c r="G311" s="19">
        <v>20</v>
      </c>
    </row>
    <row r="312" spans="2:7" hidden="1" outlineLevel="1" x14ac:dyDescent="0.2">
      <c r="B312" s="19" t="s">
        <v>427</v>
      </c>
      <c r="C312" s="3" t="s">
        <v>177</v>
      </c>
      <c r="D312" s="3" t="s">
        <v>178</v>
      </c>
      <c r="E312" s="14">
        <v>44133</v>
      </c>
      <c r="F312" s="3">
        <v>6</v>
      </c>
      <c r="G312" s="19">
        <v>60</v>
      </c>
    </row>
    <row r="313" spans="2:7" hidden="1" outlineLevel="1" x14ac:dyDescent="0.2">
      <c r="B313" s="19" t="s">
        <v>427</v>
      </c>
      <c r="C313" s="3" t="s">
        <v>177</v>
      </c>
      <c r="D313" s="3" t="s">
        <v>178</v>
      </c>
      <c r="E313" s="14">
        <v>44133</v>
      </c>
      <c r="F313" s="3">
        <v>2</v>
      </c>
      <c r="G313" s="19">
        <v>20</v>
      </c>
    </row>
    <row r="314" spans="2:7" hidden="1" outlineLevel="1" x14ac:dyDescent="0.2">
      <c r="B314" s="19" t="s">
        <v>427</v>
      </c>
      <c r="C314" s="3" t="s">
        <v>177</v>
      </c>
      <c r="D314" s="3" t="s">
        <v>178</v>
      </c>
      <c r="E314" s="14">
        <v>44138</v>
      </c>
      <c r="F314" s="3">
        <v>6</v>
      </c>
      <c r="G314" s="19">
        <v>60</v>
      </c>
    </row>
    <row r="315" spans="2:7" hidden="1" outlineLevel="1" x14ac:dyDescent="0.2">
      <c r="B315" s="19" t="s">
        <v>427</v>
      </c>
      <c r="C315" s="3" t="s">
        <v>177</v>
      </c>
      <c r="D315" s="3" t="s">
        <v>178</v>
      </c>
      <c r="E315" s="14">
        <v>44138</v>
      </c>
      <c r="F315" s="3">
        <v>2</v>
      </c>
      <c r="G315" s="19">
        <v>20</v>
      </c>
    </row>
    <row r="316" spans="2:7" hidden="1" outlineLevel="1" x14ac:dyDescent="0.2">
      <c r="B316" s="19" t="s">
        <v>427</v>
      </c>
      <c r="C316" s="3" t="s">
        <v>177</v>
      </c>
      <c r="D316" s="3" t="s">
        <v>178</v>
      </c>
      <c r="E316" s="14">
        <v>44139</v>
      </c>
      <c r="F316" s="3">
        <v>6</v>
      </c>
      <c r="G316" s="19">
        <v>60</v>
      </c>
    </row>
    <row r="317" spans="2:7" hidden="1" outlineLevel="1" x14ac:dyDescent="0.2">
      <c r="B317" s="19" t="s">
        <v>427</v>
      </c>
      <c r="C317" s="3" t="s">
        <v>177</v>
      </c>
      <c r="D317" s="3" t="s">
        <v>178</v>
      </c>
      <c r="E317" s="14">
        <v>44139</v>
      </c>
      <c r="F317" s="3">
        <v>2</v>
      </c>
      <c r="G317" s="19">
        <v>20</v>
      </c>
    </row>
    <row r="318" spans="2:7" hidden="1" outlineLevel="1" x14ac:dyDescent="0.2">
      <c r="B318" s="19" t="s">
        <v>427</v>
      </c>
      <c r="C318" s="3" t="s">
        <v>177</v>
      </c>
      <c r="D318" s="3" t="s">
        <v>178</v>
      </c>
      <c r="E318" s="14">
        <v>44140</v>
      </c>
      <c r="F318" s="3">
        <v>6</v>
      </c>
      <c r="G318" s="19">
        <v>60</v>
      </c>
    </row>
    <row r="319" spans="2:7" hidden="1" outlineLevel="1" x14ac:dyDescent="0.2">
      <c r="B319" s="19" t="s">
        <v>427</v>
      </c>
      <c r="C319" s="3" t="s">
        <v>177</v>
      </c>
      <c r="D319" s="3" t="s">
        <v>178</v>
      </c>
      <c r="E319" s="14">
        <v>44140</v>
      </c>
      <c r="F319" s="3">
        <v>2</v>
      </c>
      <c r="G319" s="19">
        <v>20</v>
      </c>
    </row>
    <row r="320" spans="2:7" hidden="1" outlineLevel="1" x14ac:dyDescent="0.2">
      <c r="B320" s="19" t="s">
        <v>427</v>
      </c>
      <c r="C320" s="3" t="s">
        <v>177</v>
      </c>
      <c r="D320" s="3" t="s">
        <v>178</v>
      </c>
      <c r="E320" s="14">
        <v>44141</v>
      </c>
      <c r="F320" s="3">
        <v>6</v>
      </c>
      <c r="G320" s="19">
        <v>60</v>
      </c>
    </row>
    <row r="321" spans="2:7" hidden="1" outlineLevel="1" x14ac:dyDescent="0.2">
      <c r="B321" s="19" t="s">
        <v>427</v>
      </c>
      <c r="C321" s="3" t="s">
        <v>177</v>
      </c>
      <c r="D321" s="3" t="s">
        <v>178</v>
      </c>
      <c r="E321" s="14">
        <v>44141</v>
      </c>
      <c r="F321" s="3">
        <v>2</v>
      </c>
      <c r="G321" s="19">
        <v>20</v>
      </c>
    </row>
    <row r="322" spans="2:7" hidden="1" outlineLevel="1" x14ac:dyDescent="0.2">
      <c r="B322" s="19" t="s">
        <v>427</v>
      </c>
      <c r="C322" s="3" t="s">
        <v>177</v>
      </c>
      <c r="D322" s="3" t="s">
        <v>178</v>
      </c>
      <c r="E322" s="14">
        <v>44145</v>
      </c>
      <c r="F322" s="3">
        <v>6</v>
      </c>
      <c r="G322" s="19">
        <v>60</v>
      </c>
    </row>
    <row r="323" spans="2:7" hidden="1" outlineLevel="1" x14ac:dyDescent="0.2">
      <c r="B323" s="19" t="s">
        <v>427</v>
      </c>
      <c r="C323" s="3" t="s">
        <v>177</v>
      </c>
      <c r="D323" s="3" t="s">
        <v>178</v>
      </c>
      <c r="E323" s="14">
        <v>44145</v>
      </c>
      <c r="F323" s="3">
        <v>2</v>
      </c>
      <c r="G323" s="19">
        <v>20</v>
      </c>
    </row>
    <row r="324" spans="2:7" hidden="1" outlineLevel="1" x14ac:dyDescent="0.2">
      <c r="B324" s="19" t="s">
        <v>427</v>
      </c>
      <c r="C324" s="3" t="s">
        <v>177</v>
      </c>
      <c r="D324" s="3" t="s">
        <v>178</v>
      </c>
      <c r="E324" s="14">
        <v>44146</v>
      </c>
      <c r="F324" s="3">
        <v>6</v>
      </c>
      <c r="G324" s="19">
        <v>60</v>
      </c>
    </row>
    <row r="325" spans="2:7" hidden="1" outlineLevel="1" x14ac:dyDescent="0.2">
      <c r="B325" s="19" t="s">
        <v>427</v>
      </c>
      <c r="C325" s="3" t="s">
        <v>177</v>
      </c>
      <c r="D325" s="3" t="s">
        <v>178</v>
      </c>
      <c r="E325" s="14">
        <v>44146</v>
      </c>
      <c r="F325" s="3">
        <v>2</v>
      </c>
      <c r="G325" s="19">
        <v>20</v>
      </c>
    </row>
    <row r="326" spans="2:7" hidden="1" outlineLevel="1" x14ac:dyDescent="0.2">
      <c r="B326" s="19" t="s">
        <v>427</v>
      </c>
      <c r="C326" s="3" t="s">
        <v>177</v>
      </c>
      <c r="D326" s="3" t="s">
        <v>178</v>
      </c>
      <c r="E326" s="14">
        <v>44147</v>
      </c>
      <c r="F326" s="3">
        <v>6</v>
      </c>
      <c r="G326" s="19">
        <v>60</v>
      </c>
    </row>
    <row r="327" spans="2:7" hidden="1" outlineLevel="1" x14ac:dyDescent="0.2">
      <c r="B327" s="19" t="s">
        <v>427</v>
      </c>
      <c r="C327" s="3" t="s">
        <v>177</v>
      </c>
      <c r="D327" s="3" t="s">
        <v>178</v>
      </c>
      <c r="E327" s="14">
        <v>44147</v>
      </c>
      <c r="F327" s="3">
        <v>2</v>
      </c>
      <c r="G327" s="19">
        <v>20</v>
      </c>
    </row>
    <row r="328" spans="2:7" hidden="1" outlineLevel="1" x14ac:dyDescent="0.2">
      <c r="B328" s="19" t="s">
        <v>427</v>
      </c>
      <c r="C328" s="3" t="s">
        <v>177</v>
      </c>
      <c r="D328" s="3" t="s">
        <v>178</v>
      </c>
      <c r="E328" s="14">
        <v>44148</v>
      </c>
      <c r="F328" s="3">
        <v>6</v>
      </c>
      <c r="G328" s="19">
        <v>60</v>
      </c>
    </row>
    <row r="329" spans="2:7" hidden="1" outlineLevel="1" x14ac:dyDescent="0.2">
      <c r="B329" s="19" t="s">
        <v>427</v>
      </c>
      <c r="C329" s="3" t="s">
        <v>177</v>
      </c>
      <c r="D329" s="3" t="s">
        <v>178</v>
      </c>
      <c r="E329" s="14">
        <v>44148</v>
      </c>
      <c r="F329" s="3">
        <v>2</v>
      </c>
      <c r="G329" s="19">
        <v>20</v>
      </c>
    </row>
    <row r="330" spans="2:7" hidden="1" outlineLevel="1" x14ac:dyDescent="0.2">
      <c r="B330" s="19" t="s">
        <v>427</v>
      </c>
      <c r="C330" s="3" t="s">
        <v>177</v>
      </c>
      <c r="D330" s="3" t="s">
        <v>178</v>
      </c>
      <c r="E330" s="14">
        <v>44151</v>
      </c>
      <c r="F330" s="3">
        <v>6</v>
      </c>
      <c r="G330" s="19">
        <v>60</v>
      </c>
    </row>
    <row r="331" spans="2:7" hidden="1" outlineLevel="1" x14ac:dyDescent="0.2">
      <c r="B331" s="19" t="s">
        <v>427</v>
      </c>
      <c r="C331" s="3" t="s">
        <v>177</v>
      </c>
      <c r="D331" s="3" t="s">
        <v>178</v>
      </c>
      <c r="E331" s="14">
        <v>44151</v>
      </c>
      <c r="F331" s="3">
        <v>2</v>
      </c>
      <c r="G331" s="19">
        <v>20</v>
      </c>
    </row>
    <row r="332" spans="2:7" hidden="1" outlineLevel="1" x14ac:dyDescent="0.2">
      <c r="B332" s="19" t="s">
        <v>427</v>
      </c>
      <c r="C332" s="3" t="s">
        <v>177</v>
      </c>
      <c r="D332" s="3" t="s">
        <v>178</v>
      </c>
      <c r="E332" s="14">
        <v>44152</v>
      </c>
      <c r="F332" s="3">
        <v>6</v>
      </c>
      <c r="G332" s="19">
        <v>60</v>
      </c>
    </row>
    <row r="333" spans="2:7" hidden="1" outlineLevel="1" x14ac:dyDescent="0.2">
      <c r="B333" s="19" t="s">
        <v>427</v>
      </c>
      <c r="C333" s="3" t="s">
        <v>177</v>
      </c>
      <c r="D333" s="3" t="s">
        <v>178</v>
      </c>
      <c r="E333" s="14">
        <v>44152</v>
      </c>
      <c r="F333" s="3">
        <v>2</v>
      </c>
      <c r="G333" s="19">
        <v>20</v>
      </c>
    </row>
    <row r="334" spans="2:7" hidden="1" outlineLevel="1" x14ac:dyDescent="0.2">
      <c r="B334" s="19" t="s">
        <v>427</v>
      </c>
      <c r="C334" s="3" t="s">
        <v>177</v>
      </c>
      <c r="D334" s="3" t="s">
        <v>178</v>
      </c>
      <c r="E334" s="14">
        <v>44153</v>
      </c>
      <c r="F334" s="3">
        <v>6</v>
      </c>
      <c r="G334" s="19">
        <v>60</v>
      </c>
    </row>
    <row r="335" spans="2:7" hidden="1" outlineLevel="1" x14ac:dyDescent="0.2">
      <c r="B335" s="19" t="s">
        <v>427</v>
      </c>
      <c r="C335" s="3" t="s">
        <v>177</v>
      </c>
      <c r="D335" s="3" t="s">
        <v>178</v>
      </c>
      <c r="E335" s="14">
        <v>44153</v>
      </c>
      <c r="F335" s="3">
        <v>2</v>
      </c>
      <c r="G335" s="19">
        <v>20</v>
      </c>
    </row>
    <row r="336" spans="2:7" hidden="1" outlineLevel="1" x14ac:dyDescent="0.2">
      <c r="B336" s="19" t="s">
        <v>427</v>
      </c>
      <c r="C336" s="3" t="s">
        <v>177</v>
      </c>
      <c r="D336" s="3" t="s">
        <v>178</v>
      </c>
      <c r="E336" s="14">
        <v>44154</v>
      </c>
      <c r="F336" s="3">
        <v>6</v>
      </c>
      <c r="G336" s="19">
        <v>60</v>
      </c>
    </row>
    <row r="337" spans="2:7" hidden="1" outlineLevel="1" x14ac:dyDescent="0.2">
      <c r="B337" s="19" t="s">
        <v>427</v>
      </c>
      <c r="C337" s="3" t="s">
        <v>177</v>
      </c>
      <c r="D337" s="3" t="s">
        <v>178</v>
      </c>
      <c r="E337" s="14">
        <v>44154</v>
      </c>
      <c r="F337" s="3">
        <v>2</v>
      </c>
      <c r="G337" s="19">
        <v>20</v>
      </c>
    </row>
    <row r="338" spans="2:7" hidden="1" outlineLevel="1" x14ac:dyDescent="0.2">
      <c r="B338" s="19" t="s">
        <v>427</v>
      </c>
      <c r="C338" s="3" t="s">
        <v>177</v>
      </c>
      <c r="D338" s="3" t="s">
        <v>178</v>
      </c>
      <c r="E338" s="14">
        <v>44155</v>
      </c>
      <c r="F338" s="3">
        <v>6</v>
      </c>
      <c r="G338" s="19">
        <v>60</v>
      </c>
    </row>
    <row r="339" spans="2:7" hidden="1" outlineLevel="1" x14ac:dyDescent="0.2">
      <c r="B339" s="19" t="s">
        <v>427</v>
      </c>
      <c r="C339" s="3" t="s">
        <v>177</v>
      </c>
      <c r="D339" s="3" t="s">
        <v>178</v>
      </c>
      <c r="E339" s="14">
        <v>44155</v>
      </c>
      <c r="F339" s="3">
        <v>2</v>
      </c>
      <c r="G339" s="19">
        <v>20</v>
      </c>
    </row>
    <row r="340" spans="2:7" hidden="1" outlineLevel="1" x14ac:dyDescent="0.2">
      <c r="B340" s="19" t="s">
        <v>427</v>
      </c>
      <c r="C340" s="3" t="s">
        <v>177</v>
      </c>
      <c r="D340" s="3" t="s">
        <v>178</v>
      </c>
      <c r="E340" s="14">
        <v>44158</v>
      </c>
      <c r="F340" s="3">
        <v>6</v>
      </c>
      <c r="G340" s="19">
        <v>60</v>
      </c>
    </row>
    <row r="341" spans="2:7" hidden="1" outlineLevel="1" x14ac:dyDescent="0.2">
      <c r="B341" s="19" t="s">
        <v>427</v>
      </c>
      <c r="C341" s="3" t="s">
        <v>177</v>
      </c>
      <c r="D341" s="3" t="s">
        <v>178</v>
      </c>
      <c r="E341" s="14">
        <v>44158</v>
      </c>
      <c r="F341" s="3">
        <v>2</v>
      </c>
      <c r="G341" s="19">
        <v>20</v>
      </c>
    </row>
    <row r="342" spans="2:7" hidden="1" outlineLevel="1" x14ac:dyDescent="0.2">
      <c r="B342" s="19" t="s">
        <v>427</v>
      </c>
      <c r="C342" s="3" t="s">
        <v>177</v>
      </c>
      <c r="D342" s="3" t="s">
        <v>178</v>
      </c>
      <c r="E342" s="14">
        <v>44159</v>
      </c>
      <c r="F342" s="3">
        <v>6</v>
      </c>
      <c r="G342" s="19">
        <v>60</v>
      </c>
    </row>
    <row r="343" spans="2:7" hidden="1" outlineLevel="1" x14ac:dyDescent="0.2">
      <c r="B343" s="19" t="s">
        <v>427</v>
      </c>
      <c r="C343" s="3" t="s">
        <v>177</v>
      </c>
      <c r="D343" s="3" t="s">
        <v>178</v>
      </c>
      <c r="E343" s="14">
        <v>44159</v>
      </c>
      <c r="F343" s="3">
        <v>2</v>
      </c>
      <c r="G343" s="19">
        <v>20</v>
      </c>
    </row>
    <row r="344" spans="2:7" hidden="1" outlineLevel="1" x14ac:dyDescent="0.2">
      <c r="B344" s="19" t="s">
        <v>427</v>
      </c>
      <c r="C344" s="3" t="s">
        <v>177</v>
      </c>
      <c r="D344" s="3" t="s">
        <v>178</v>
      </c>
      <c r="E344" s="14">
        <v>44160</v>
      </c>
      <c r="F344" s="3">
        <v>6</v>
      </c>
      <c r="G344" s="19">
        <v>60</v>
      </c>
    </row>
    <row r="345" spans="2:7" hidden="1" outlineLevel="1" x14ac:dyDescent="0.2">
      <c r="B345" s="19" t="s">
        <v>427</v>
      </c>
      <c r="C345" s="3" t="s">
        <v>177</v>
      </c>
      <c r="D345" s="3" t="s">
        <v>178</v>
      </c>
      <c r="E345" s="14">
        <v>44160</v>
      </c>
      <c r="F345" s="3">
        <v>2</v>
      </c>
      <c r="G345" s="19">
        <v>20</v>
      </c>
    </row>
    <row r="346" spans="2:7" hidden="1" outlineLevel="1" x14ac:dyDescent="0.2">
      <c r="B346" s="19" t="s">
        <v>427</v>
      </c>
      <c r="C346" s="3" t="s">
        <v>177</v>
      </c>
      <c r="D346" s="3" t="s">
        <v>178</v>
      </c>
      <c r="E346" s="14">
        <v>44161</v>
      </c>
      <c r="F346" s="3">
        <v>6</v>
      </c>
      <c r="G346" s="19">
        <v>60</v>
      </c>
    </row>
    <row r="347" spans="2:7" hidden="1" outlineLevel="1" x14ac:dyDescent="0.2">
      <c r="B347" s="19" t="s">
        <v>427</v>
      </c>
      <c r="C347" s="3" t="s">
        <v>177</v>
      </c>
      <c r="D347" s="3" t="s">
        <v>178</v>
      </c>
      <c r="E347" s="14">
        <v>44161</v>
      </c>
      <c r="F347" s="3">
        <v>2</v>
      </c>
      <c r="G347" s="19">
        <v>20</v>
      </c>
    </row>
    <row r="348" spans="2:7" hidden="1" outlineLevel="1" x14ac:dyDescent="0.2">
      <c r="B348" s="19" t="s">
        <v>427</v>
      </c>
      <c r="C348" s="3" t="s">
        <v>177</v>
      </c>
      <c r="D348" s="3" t="s">
        <v>178</v>
      </c>
      <c r="E348" s="14">
        <v>44162</v>
      </c>
      <c r="F348" s="3">
        <v>6</v>
      </c>
      <c r="G348" s="19">
        <v>60</v>
      </c>
    </row>
    <row r="349" spans="2:7" hidden="1" outlineLevel="1" x14ac:dyDescent="0.2">
      <c r="B349" s="19" t="s">
        <v>427</v>
      </c>
      <c r="C349" s="3" t="s">
        <v>177</v>
      </c>
      <c r="D349" s="3" t="s">
        <v>178</v>
      </c>
      <c r="E349" s="14">
        <v>44162</v>
      </c>
      <c r="F349" s="3">
        <v>2</v>
      </c>
      <c r="G349" s="19">
        <v>20</v>
      </c>
    </row>
    <row r="350" spans="2:7" hidden="1" outlineLevel="1" x14ac:dyDescent="0.2">
      <c r="B350" s="19" t="s">
        <v>427</v>
      </c>
      <c r="C350" s="3" t="s">
        <v>177</v>
      </c>
      <c r="D350" s="3" t="s">
        <v>178</v>
      </c>
      <c r="E350" s="14">
        <v>44165</v>
      </c>
      <c r="F350" s="3">
        <v>6</v>
      </c>
      <c r="G350" s="19">
        <v>60</v>
      </c>
    </row>
    <row r="351" spans="2:7" hidden="1" outlineLevel="1" x14ac:dyDescent="0.2">
      <c r="B351" s="19" t="s">
        <v>427</v>
      </c>
      <c r="C351" s="3" t="s">
        <v>177</v>
      </c>
      <c r="D351" s="3" t="s">
        <v>178</v>
      </c>
      <c r="E351" s="14">
        <v>44165</v>
      </c>
      <c r="F351" s="3">
        <v>2</v>
      </c>
      <c r="G351" s="19">
        <v>20</v>
      </c>
    </row>
    <row r="352" spans="2:7" hidden="1" outlineLevel="1" x14ac:dyDescent="0.2">
      <c r="B352" s="19" t="s">
        <v>427</v>
      </c>
      <c r="C352" s="3" t="s">
        <v>177</v>
      </c>
      <c r="D352" s="3" t="s">
        <v>178</v>
      </c>
      <c r="E352" s="14">
        <v>44166</v>
      </c>
      <c r="F352" s="3">
        <v>6</v>
      </c>
      <c r="G352" s="19">
        <v>60</v>
      </c>
    </row>
    <row r="353" spans="2:7" hidden="1" outlineLevel="1" x14ac:dyDescent="0.2">
      <c r="B353" s="19" t="s">
        <v>427</v>
      </c>
      <c r="C353" s="3" t="s">
        <v>177</v>
      </c>
      <c r="D353" s="3" t="s">
        <v>178</v>
      </c>
      <c r="E353" s="14">
        <v>44166</v>
      </c>
      <c r="F353" s="3">
        <v>2</v>
      </c>
      <c r="G353" s="19">
        <v>20</v>
      </c>
    </row>
    <row r="354" spans="2:7" hidden="1" outlineLevel="1" x14ac:dyDescent="0.2">
      <c r="B354" s="19" t="s">
        <v>427</v>
      </c>
      <c r="C354" s="3" t="s">
        <v>177</v>
      </c>
      <c r="D354" s="3" t="s">
        <v>178</v>
      </c>
      <c r="E354" s="14">
        <v>44167</v>
      </c>
      <c r="F354" s="3">
        <v>6</v>
      </c>
      <c r="G354" s="19">
        <v>60</v>
      </c>
    </row>
    <row r="355" spans="2:7" hidden="1" outlineLevel="1" x14ac:dyDescent="0.2">
      <c r="B355" s="19" t="s">
        <v>427</v>
      </c>
      <c r="C355" s="3" t="s">
        <v>177</v>
      </c>
      <c r="D355" s="3" t="s">
        <v>178</v>
      </c>
      <c r="E355" s="14">
        <v>44167</v>
      </c>
      <c r="F355" s="3">
        <v>2</v>
      </c>
      <c r="G355" s="19">
        <v>20</v>
      </c>
    </row>
    <row r="356" spans="2:7" hidden="1" outlineLevel="1" x14ac:dyDescent="0.2">
      <c r="B356" s="19" t="s">
        <v>427</v>
      </c>
      <c r="C356" s="3" t="s">
        <v>177</v>
      </c>
      <c r="D356" s="3" t="s">
        <v>178</v>
      </c>
      <c r="E356" s="14">
        <v>44168</v>
      </c>
      <c r="F356" s="3">
        <v>6</v>
      </c>
      <c r="G356" s="19">
        <v>60</v>
      </c>
    </row>
    <row r="357" spans="2:7" hidden="1" outlineLevel="1" x14ac:dyDescent="0.2">
      <c r="B357" s="19" t="s">
        <v>427</v>
      </c>
      <c r="C357" s="3" t="s">
        <v>177</v>
      </c>
      <c r="D357" s="3" t="s">
        <v>178</v>
      </c>
      <c r="E357" s="14">
        <v>44168</v>
      </c>
      <c r="F357" s="3">
        <v>2</v>
      </c>
      <c r="G357" s="19">
        <v>20</v>
      </c>
    </row>
    <row r="358" spans="2:7" hidden="1" outlineLevel="1" x14ac:dyDescent="0.2">
      <c r="B358" s="19" t="s">
        <v>427</v>
      </c>
      <c r="C358" s="3" t="s">
        <v>177</v>
      </c>
      <c r="D358" s="3" t="s">
        <v>178</v>
      </c>
      <c r="E358" s="14">
        <v>44169</v>
      </c>
      <c r="F358" s="3">
        <v>6</v>
      </c>
      <c r="G358" s="19">
        <v>60</v>
      </c>
    </row>
    <row r="359" spans="2:7" hidden="1" outlineLevel="1" x14ac:dyDescent="0.2">
      <c r="B359" s="19" t="s">
        <v>427</v>
      </c>
      <c r="C359" s="3" t="s">
        <v>177</v>
      </c>
      <c r="D359" s="3" t="s">
        <v>178</v>
      </c>
      <c r="E359" s="14">
        <v>44169</v>
      </c>
      <c r="F359" s="3">
        <v>2</v>
      </c>
      <c r="G359" s="19">
        <v>20</v>
      </c>
    </row>
    <row r="360" spans="2:7" hidden="1" outlineLevel="1" x14ac:dyDescent="0.2">
      <c r="B360" s="19" t="s">
        <v>427</v>
      </c>
      <c r="C360" s="3" t="s">
        <v>177</v>
      </c>
      <c r="D360" s="3" t="s">
        <v>178</v>
      </c>
      <c r="E360" s="14">
        <v>44174</v>
      </c>
      <c r="F360" s="3">
        <v>6</v>
      </c>
      <c r="G360" s="19">
        <v>60</v>
      </c>
    </row>
    <row r="361" spans="2:7" hidden="1" outlineLevel="1" x14ac:dyDescent="0.2">
      <c r="B361" s="19" t="s">
        <v>427</v>
      </c>
      <c r="C361" s="3" t="s">
        <v>177</v>
      </c>
      <c r="D361" s="3" t="s">
        <v>178</v>
      </c>
      <c r="E361" s="14">
        <v>44174</v>
      </c>
      <c r="F361" s="3">
        <v>2</v>
      </c>
      <c r="G361" s="19">
        <v>20</v>
      </c>
    </row>
    <row r="362" spans="2:7" hidden="1" outlineLevel="1" x14ac:dyDescent="0.2">
      <c r="B362" s="19" t="s">
        <v>427</v>
      </c>
      <c r="C362" s="3" t="s">
        <v>177</v>
      </c>
      <c r="D362" s="3" t="s">
        <v>178</v>
      </c>
      <c r="E362" s="14">
        <v>44175</v>
      </c>
      <c r="F362" s="3">
        <v>6</v>
      </c>
      <c r="G362" s="19">
        <v>60</v>
      </c>
    </row>
    <row r="363" spans="2:7" hidden="1" outlineLevel="1" x14ac:dyDescent="0.2">
      <c r="B363" s="19" t="s">
        <v>427</v>
      </c>
      <c r="C363" s="3" t="s">
        <v>177</v>
      </c>
      <c r="D363" s="3" t="s">
        <v>178</v>
      </c>
      <c r="E363" s="14">
        <v>44175</v>
      </c>
      <c r="F363" s="3">
        <v>2</v>
      </c>
      <c r="G363" s="19">
        <v>20</v>
      </c>
    </row>
    <row r="364" spans="2:7" hidden="1" outlineLevel="1" x14ac:dyDescent="0.2">
      <c r="B364" s="19" t="s">
        <v>427</v>
      </c>
      <c r="C364" s="3" t="s">
        <v>177</v>
      </c>
      <c r="D364" s="3" t="s">
        <v>178</v>
      </c>
      <c r="E364" s="14">
        <v>44176</v>
      </c>
      <c r="F364" s="3">
        <v>6</v>
      </c>
      <c r="G364" s="19">
        <v>60</v>
      </c>
    </row>
    <row r="365" spans="2:7" hidden="1" outlineLevel="1" x14ac:dyDescent="0.2">
      <c r="B365" s="19" t="s">
        <v>427</v>
      </c>
      <c r="C365" s="3" t="s">
        <v>177</v>
      </c>
      <c r="D365" s="3" t="s">
        <v>178</v>
      </c>
      <c r="E365" s="14">
        <v>44176</v>
      </c>
      <c r="F365" s="3">
        <v>2</v>
      </c>
      <c r="G365" s="19">
        <v>20</v>
      </c>
    </row>
    <row r="366" spans="2:7" hidden="1" outlineLevel="1" x14ac:dyDescent="0.2">
      <c r="B366" s="19" t="s">
        <v>427</v>
      </c>
      <c r="C366" s="3" t="s">
        <v>177</v>
      </c>
      <c r="D366" s="3" t="s">
        <v>178</v>
      </c>
      <c r="E366" s="14">
        <v>44179</v>
      </c>
      <c r="F366" s="3">
        <v>6</v>
      </c>
      <c r="G366" s="19">
        <v>60</v>
      </c>
    </row>
    <row r="367" spans="2:7" hidden="1" outlineLevel="1" x14ac:dyDescent="0.2">
      <c r="B367" s="19" t="s">
        <v>427</v>
      </c>
      <c r="C367" s="3" t="s">
        <v>177</v>
      </c>
      <c r="D367" s="3" t="s">
        <v>178</v>
      </c>
      <c r="E367" s="14">
        <v>44179</v>
      </c>
      <c r="F367" s="3">
        <v>2</v>
      </c>
      <c r="G367" s="19">
        <v>20</v>
      </c>
    </row>
    <row r="368" spans="2:7" hidden="1" outlineLevel="1" x14ac:dyDescent="0.2">
      <c r="B368" s="19" t="s">
        <v>427</v>
      </c>
      <c r="C368" s="3" t="s">
        <v>177</v>
      </c>
      <c r="D368" s="3" t="s">
        <v>178</v>
      </c>
      <c r="E368" s="14">
        <v>44180</v>
      </c>
      <c r="F368" s="3">
        <v>6</v>
      </c>
      <c r="G368" s="19">
        <v>60</v>
      </c>
    </row>
    <row r="369" spans="2:7" hidden="1" outlineLevel="1" x14ac:dyDescent="0.2">
      <c r="B369" s="19" t="s">
        <v>427</v>
      </c>
      <c r="C369" s="3" t="s">
        <v>177</v>
      </c>
      <c r="D369" s="3" t="s">
        <v>178</v>
      </c>
      <c r="E369" s="14">
        <v>44180</v>
      </c>
      <c r="F369" s="3">
        <v>2</v>
      </c>
      <c r="G369" s="19">
        <v>20</v>
      </c>
    </row>
    <row r="370" spans="2:7" hidden="1" outlineLevel="1" x14ac:dyDescent="0.2">
      <c r="B370" s="19" t="s">
        <v>427</v>
      </c>
      <c r="C370" s="3" t="s">
        <v>177</v>
      </c>
      <c r="D370" s="3" t="s">
        <v>178</v>
      </c>
      <c r="E370" s="14">
        <v>44181</v>
      </c>
      <c r="F370" s="3">
        <v>6</v>
      </c>
      <c r="G370" s="19">
        <v>60</v>
      </c>
    </row>
    <row r="371" spans="2:7" hidden="1" outlineLevel="1" x14ac:dyDescent="0.2">
      <c r="B371" s="19" t="s">
        <v>427</v>
      </c>
      <c r="C371" s="3" t="s">
        <v>177</v>
      </c>
      <c r="D371" s="3" t="s">
        <v>178</v>
      </c>
      <c r="E371" s="14">
        <v>44181</v>
      </c>
      <c r="F371" s="3">
        <v>2</v>
      </c>
      <c r="G371" s="19">
        <v>20</v>
      </c>
    </row>
    <row r="372" spans="2:7" hidden="1" outlineLevel="1" x14ac:dyDescent="0.2">
      <c r="B372" s="19" t="s">
        <v>427</v>
      </c>
      <c r="C372" s="3" t="s">
        <v>177</v>
      </c>
      <c r="D372" s="3" t="s">
        <v>178</v>
      </c>
      <c r="E372" s="14">
        <v>44182</v>
      </c>
      <c r="F372" s="3">
        <v>6</v>
      </c>
      <c r="G372" s="19">
        <v>60</v>
      </c>
    </row>
    <row r="373" spans="2:7" hidden="1" outlineLevel="1" x14ac:dyDescent="0.2">
      <c r="B373" s="19" t="s">
        <v>427</v>
      </c>
      <c r="C373" s="3" t="s">
        <v>177</v>
      </c>
      <c r="D373" s="3" t="s">
        <v>178</v>
      </c>
      <c r="E373" s="14">
        <v>44182</v>
      </c>
      <c r="F373" s="3">
        <v>2</v>
      </c>
      <c r="G373" s="19">
        <v>20</v>
      </c>
    </row>
    <row r="374" spans="2:7" hidden="1" outlineLevel="1" x14ac:dyDescent="0.2">
      <c r="B374" s="19" t="s">
        <v>427</v>
      </c>
      <c r="C374" s="3" t="s">
        <v>177</v>
      </c>
      <c r="D374" s="3" t="s">
        <v>178</v>
      </c>
      <c r="E374" s="14">
        <v>44183</v>
      </c>
      <c r="F374" s="3">
        <v>6</v>
      </c>
      <c r="G374" s="19">
        <v>60</v>
      </c>
    </row>
    <row r="375" spans="2:7" hidden="1" outlineLevel="1" x14ac:dyDescent="0.2">
      <c r="B375" s="19" t="s">
        <v>427</v>
      </c>
      <c r="C375" s="3" t="s">
        <v>177</v>
      </c>
      <c r="D375" s="3" t="s">
        <v>178</v>
      </c>
      <c r="E375" s="14">
        <v>44183</v>
      </c>
      <c r="F375" s="3">
        <v>2</v>
      </c>
      <c r="G375" s="19">
        <v>20</v>
      </c>
    </row>
    <row r="376" spans="2:7" hidden="1" outlineLevel="1" x14ac:dyDescent="0.2">
      <c r="B376" s="19" t="s">
        <v>427</v>
      </c>
      <c r="C376" s="3" t="s">
        <v>177</v>
      </c>
      <c r="D376" s="3" t="s">
        <v>178</v>
      </c>
      <c r="E376" s="14">
        <v>44186</v>
      </c>
      <c r="F376" s="3">
        <v>6</v>
      </c>
      <c r="G376" s="19">
        <v>60</v>
      </c>
    </row>
    <row r="377" spans="2:7" hidden="1" outlineLevel="1" x14ac:dyDescent="0.2">
      <c r="B377" s="19" t="s">
        <v>427</v>
      </c>
      <c r="C377" s="3" t="s">
        <v>177</v>
      </c>
      <c r="D377" s="3" t="s">
        <v>178</v>
      </c>
      <c r="E377" s="14">
        <v>44186</v>
      </c>
      <c r="F377" s="3">
        <v>2</v>
      </c>
      <c r="G377" s="19">
        <v>20</v>
      </c>
    </row>
    <row r="378" spans="2:7" hidden="1" outlineLevel="1" x14ac:dyDescent="0.2">
      <c r="B378" s="19" t="s">
        <v>427</v>
      </c>
      <c r="C378" s="3" t="s">
        <v>177</v>
      </c>
      <c r="D378" s="3" t="s">
        <v>178</v>
      </c>
      <c r="E378" s="14">
        <v>44187</v>
      </c>
      <c r="F378" s="3">
        <v>6</v>
      </c>
      <c r="G378" s="19">
        <v>60</v>
      </c>
    </row>
    <row r="379" spans="2:7" hidden="1" outlineLevel="1" x14ac:dyDescent="0.2">
      <c r="B379" s="19" t="s">
        <v>427</v>
      </c>
      <c r="C379" s="3" t="s">
        <v>177</v>
      </c>
      <c r="D379" s="3" t="s">
        <v>178</v>
      </c>
      <c r="E379" s="14">
        <v>44187</v>
      </c>
      <c r="F379" s="3">
        <v>2</v>
      </c>
      <c r="G379" s="19">
        <v>20</v>
      </c>
    </row>
    <row r="380" spans="2:7" hidden="1" outlineLevel="1" x14ac:dyDescent="0.2">
      <c r="B380" s="19" t="s">
        <v>427</v>
      </c>
      <c r="C380" s="3" t="s">
        <v>177</v>
      </c>
      <c r="D380" s="3" t="s">
        <v>178</v>
      </c>
      <c r="E380" s="14">
        <v>44193</v>
      </c>
      <c r="F380" s="3">
        <v>6</v>
      </c>
      <c r="G380" s="19">
        <v>60</v>
      </c>
    </row>
    <row r="381" spans="2:7" hidden="1" outlineLevel="1" x14ac:dyDescent="0.2">
      <c r="B381" s="19" t="s">
        <v>427</v>
      </c>
      <c r="C381" s="3" t="s">
        <v>177</v>
      </c>
      <c r="D381" s="3" t="s">
        <v>178</v>
      </c>
      <c r="E381" s="14">
        <v>44193</v>
      </c>
      <c r="F381" s="3">
        <v>2</v>
      </c>
      <c r="G381" s="19">
        <v>20</v>
      </c>
    </row>
    <row r="382" spans="2:7" hidden="1" outlineLevel="1" x14ac:dyDescent="0.2">
      <c r="B382" s="19" t="s">
        <v>427</v>
      </c>
      <c r="C382" s="3" t="s">
        <v>177</v>
      </c>
      <c r="D382" s="3" t="s">
        <v>178</v>
      </c>
      <c r="E382" s="14">
        <v>44194</v>
      </c>
      <c r="F382" s="3">
        <v>6</v>
      </c>
      <c r="G382" s="19">
        <v>60</v>
      </c>
    </row>
    <row r="383" spans="2:7" hidden="1" outlineLevel="1" x14ac:dyDescent="0.2">
      <c r="B383" s="19" t="s">
        <v>427</v>
      </c>
      <c r="C383" s="3" t="s">
        <v>177</v>
      </c>
      <c r="D383" s="3" t="s">
        <v>178</v>
      </c>
      <c r="E383" s="14">
        <v>44194</v>
      </c>
      <c r="F383" s="3">
        <v>2</v>
      </c>
      <c r="G383" s="19">
        <v>20</v>
      </c>
    </row>
    <row r="384" spans="2:7" hidden="1" outlineLevel="1" x14ac:dyDescent="0.2">
      <c r="B384" s="19" t="s">
        <v>427</v>
      </c>
      <c r="C384" s="3" t="s">
        <v>177</v>
      </c>
      <c r="D384" s="3" t="s">
        <v>178</v>
      </c>
      <c r="E384" s="14">
        <v>44200</v>
      </c>
      <c r="F384" s="3">
        <v>6</v>
      </c>
      <c r="G384" s="19">
        <v>60</v>
      </c>
    </row>
    <row r="385" spans="2:7" hidden="1" outlineLevel="1" x14ac:dyDescent="0.2">
      <c r="B385" s="19" t="s">
        <v>427</v>
      </c>
      <c r="C385" s="3" t="s">
        <v>177</v>
      </c>
      <c r="D385" s="3" t="s">
        <v>178</v>
      </c>
      <c r="E385" s="14">
        <v>44200</v>
      </c>
      <c r="F385" s="3">
        <v>2</v>
      </c>
      <c r="G385" s="19">
        <v>20</v>
      </c>
    </row>
    <row r="386" spans="2:7" hidden="1" outlineLevel="1" x14ac:dyDescent="0.2">
      <c r="B386" s="19" t="s">
        <v>427</v>
      </c>
      <c r="C386" s="3" t="s">
        <v>177</v>
      </c>
      <c r="D386" s="3" t="s">
        <v>178</v>
      </c>
      <c r="E386" s="14">
        <v>44201</v>
      </c>
      <c r="F386" s="3">
        <v>6</v>
      </c>
      <c r="G386" s="19">
        <v>60</v>
      </c>
    </row>
    <row r="387" spans="2:7" hidden="1" outlineLevel="1" x14ac:dyDescent="0.2">
      <c r="B387" s="19" t="s">
        <v>427</v>
      </c>
      <c r="C387" s="3" t="s">
        <v>177</v>
      </c>
      <c r="D387" s="3" t="s">
        <v>178</v>
      </c>
      <c r="E387" s="14">
        <v>44201</v>
      </c>
      <c r="F387" s="3">
        <v>2</v>
      </c>
      <c r="G387" s="19">
        <v>20</v>
      </c>
    </row>
    <row r="388" spans="2:7" hidden="1" outlineLevel="1" x14ac:dyDescent="0.2">
      <c r="B388" s="19" t="s">
        <v>427</v>
      </c>
      <c r="C388" s="3" t="s">
        <v>177</v>
      </c>
      <c r="D388" s="3" t="s">
        <v>178</v>
      </c>
      <c r="E388" s="14">
        <v>44203</v>
      </c>
      <c r="F388" s="3">
        <v>6</v>
      </c>
      <c r="G388" s="19">
        <v>60</v>
      </c>
    </row>
    <row r="389" spans="2:7" hidden="1" outlineLevel="1" x14ac:dyDescent="0.2">
      <c r="B389" s="19" t="s">
        <v>427</v>
      </c>
      <c r="C389" s="3" t="s">
        <v>177</v>
      </c>
      <c r="D389" s="3" t="s">
        <v>178</v>
      </c>
      <c r="E389" s="14">
        <v>44203</v>
      </c>
      <c r="F389" s="3">
        <v>2</v>
      </c>
      <c r="G389" s="19">
        <v>20</v>
      </c>
    </row>
    <row r="390" spans="2:7" hidden="1" outlineLevel="1" x14ac:dyDescent="0.2">
      <c r="B390" s="19" t="s">
        <v>427</v>
      </c>
      <c r="C390" s="3" t="s">
        <v>177</v>
      </c>
      <c r="D390" s="3" t="s">
        <v>178</v>
      </c>
      <c r="E390" s="14">
        <v>44204</v>
      </c>
      <c r="F390" s="3">
        <v>6</v>
      </c>
      <c r="G390" s="19">
        <v>60</v>
      </c>
    </row>
    <row r="391" spans="2:7" hidden="1" outlineLevel="1" x14ac:dyDescent="0.2">
      <c r="B391" s="19" t="s">
        <v>427</v>
      </c>
      <c r="C391" s="3" t="s">
        <v>177</v>
      </c>
      <c r="D391" s="3" t="s">
        <v>178</v>
      </c>
      <c r="E391" s="14">
        <v>44204</v>
      </c>
      <c r="F391" s="3">
        <v>2</v>
      </c>
      <c r="G391" s="19">
        <v>20</v>
      </c>
    </row>
    <row r="392" spans="2:7" hidden="1" outlineLevel="1" x14ac:dyDescent="0.2">
      <c r="B392" s="19" t="s">
        <v>427</v>
      </c>
      <c r="C392" s="3" t="s">
        <v>177</v>
      </c>
      <c r="D392" s="3" t="s">
        <v>178</v>
      </c>
      <c r="E392" s="14">
        <v>44214</v>
      </c>
      <c r="F392" s="3">
        <v>6</v>
      </c>
      <c r="G392" s="19">
        <v>60</v>
      </c>
    </row>
    <row r="393" spans="2:7" hidden="1" outlineLevel="1" x14ac:dyDescent="0.2">
      <c r="B393" s="19" t="s">
        <v>427</v>
      </c>
      <c r="C393" s="3" t="s">
        <v>177</v>
      </c>
      <c r="D393" s="3" t="s">
        <v>178</v>
      </c>
      <c r="E393" s="14">
        <v>44214</v>
      </c>
      <c r="F393" s="3">
        <v>2</v>
      </c>
      <c r="G393" s="19">
        <v>20</v>
      </c>
    </row>
    <row r="394" spans="2:7" hidden="1" outlineLevel="1" x14ac:dyDescent="0.2">
      <c r="B394" s="19" t="s">
        <v>427</v>
      </c>
      <c r="C394" s="3" t="s">
        <v>177</v>
      </c>
      <c r="D394" s="3" t="s">
        <v>178</v>
      </c>
      <c r="E394" s="14">
        <v>44215</v>
      </c>
      <c r="F394" s="3">
        <v>6</v>
      </c>
      <c r="G394" s="19">
        <v>60</v>
      </c>
    </row>
    <row r="395" spans="2:7" hidden="1" outlineLevel="1" x14ac:dyDescent="0.2">
      <c r="B395" s="19" t="s">
        <v>427</v>
      </c>
      <c r="C395" s="3" t="s">
        <v>177</v>
      </c>
      <c r="D395" s="3" t="s">
        <v>178</v>
      </c>
      <c r="E395" s="14">
        <v>44215</v>
      </c>
      <c r="F395" s="3">
        <v>2</v>
      </c>
      <c r="G395" s="19">
        <v>20</v>
      </c>
    </row>
    <row r="396" spans="2:7" hidden="1" outlineLevel="1" x14ac:dyDescent="0.2">
      <c r="B396" s="19" t="s">
        <v>427</v>
      </c>
      <c r="C396" s="3" t="s">
        <v>177</v>
      </c>
      <c r="D396" s="3" t="s">
        <v>178</v>
      </c>
      <c r="E396" s="14">
        <v>44216</v>
      </c>
      <c r="F396" s="3">
        <v>6</v>
      </c>
      <c r="G396" s="19">
        <v>60</v>
      </c>
    </row>
    <row r="397" spans="2:7" hidden="1" outlineLevel="1" x14ac:dyDescent="0.2">
      <c r="B397" s="19" t="s">
        <v>427</v>
      </c>
      <c r="C397" s="3" t="s">
        <v>177</v>
      </c>
      <c r="D397" s="3" t="s">
        <v>178</v>
      </c>
      <c r="E397" s="14">
        <v>44216</v>
      </c>
      <c r="F397" s="3">
        <v>2</v>
      </c>
      <c r="G397" s="19">
        <v>20</v>
      </c>
    </row>
    <row r="398" spans="2:7" hidden="1" outlineLevel="1" x14ac:dyDescent="0.2">
      <c r="B398" s="19" t="s">
        <v>427</v>
      </c>
      <c r="C398" s="3" t="s">
        <v>177</v>
      </c>
      <c r="D398" s="3" t="s">
        <v>178</v>
      </c>
      <c r="E398" s="14">
        <v>44217</v>
      </c>
      <c r="F398" s="3">
        <v>6</v>
      </c>
      <c r="G398" s="19">
        <v>60</v>
      </c>
    </row>
    <row r="399" spans="2:7" hidden="1" outlineLevel="1" x14ac:dyDescent="0.2">
      <c r="B399" s="19" t="s">
        <v>427</v>
      </c>
      <c r="C399" s="3" t="s">
        <v>177</v>
      </c>
      <c r="D399" s="3" t="s">
        <v>178</v>
      </c>
      <c r="E399" s="14">
        <v>44217</v>
      </c>
      <c r="F399" s="3">
        <v>2</v>
      </c>
      <c r="G399" s="19">
        <v>20</v>
      </c>
    </row>
    <row r="400" spans="2:7" hidden="1" outlineLevel="1" x14ac:dyDescent="0.2">
      <c r="B400" s="19" t="s">
        <v>427</v>
      </c>
      <c r="C400" s="3" t="s">
        <v>177</v>
      </c>
      <c r="D400" s="3" t="s">
        <v>178</v>
      </c>
      <c r="E400" s="14">
        <v>44218</v>
      </c>
      <c r="F400" s="3">
        <v>6</v>
      </c>
      <c r="G400" s="19">
        <v>60</v>
      </c>
    </row>
    <row r="401" spans="2:7" hidden="1" outlineLevel="1" x14ac:dyDescent="0.2">
      <c r="B401" s="19" t="s">
        <v>427</v>
      </c>
      <c r="C401" s="3" t="s">
        <v>177</v>
      </c>
      <c r="D401" s="3" t="s">
        <v>178</v>
      </c>
      <c r="E401" s="14">
        <v>44218</v>
      </c>
      <c r="F401" s="3">
        <v>2</v>
      </c>
      <c r="G401" s="19">
        <v>20</v>
      </c>
    </row>
    <row r="402" spans="2:7" hidden="1" outlineLevel="1" x14ac:dyDescent="0.2">
      <c r="B402" s="19" t="s">
        <v>427</v>
      </c>
      <c r="C402" s="3" t="s">
        <v>177</v>
      </c>
      <c r="D402" s="3" t="s">
        <v>178</v>
      </c>
      <c r="E402" s="14">
        <v>44221</v>
      </c>
      <c r="F402" s="3">
        <v>6</v>
      </c>
      <c r="G402" s="19">
        <v>60</v>
      </c>
    </row>
    <row r="403" spans="2:7" hidden="1" outlineLevel="1" x14ac:dyDescent="0.2">
      <c r="B403" s="19" t="s">
        <v>427</v>
      </c>
      <c r="C403" s="3" t="s">
        <v>177</v>
      </c>
      <c r="D403" s="3" t="s">
        <v>178</v>
      </c>
      <c r="E403" s="14">
        <v>44221</v>
      </c>
      <c r="F403" s="3">
        <v>2</v>
      </c>
      <c r="G403" s="19">
        <v>20</v>
      </c>
    </row>
    <row r="404" spans="2:7" hidden="1" outlineLevel="1" x14ac:dyDescent="0.2">
      <c r="B404" s="19" t="s">
        <v>427</v>
      </c>
      <c r="C404" s="3" t="s">
        <v>177</v>
      </c>
      <c r="D404" s="3" t="s">
        <v>178</v>
      </c>
      <c r="E404" s="14">
        <v>44222</v>
      </c>
      <c r="F404" s="3">
        <v>6</v>
      </c>
      <c r="G404" s="19">
        <v>60</v>
      </c>
    </row>
    <row r="405" spans="2:7" hidden="1" outlineLevel="1" x14ac:dyDescent="0.2">
      <c r="B405" s="19" t="s">
        <v>427</v>
      </c>
      <c r="C405" s="3" t="s">
        <v>177</v>
      </c>
      <c r="D405" s="3" t="s">
        <v>178</v>
      </c>
      <c r="E405" s="14">
        <v>44222</v>
      </c>
      <c r="F405" s="3">
        <v>2</v>
      </c>
      <c r="G405" s="19">
        <v>20</v>
      </c>
    </row>
    <row r="406" spans="2:7" hidden="1" outlineLevel="1" x14ac:dyDescent="0.2">
      <c r="B406" s="19" t="s">
        <v>427</v>
      </c>
      <c r="C406" s="3" t="s">
        <v>177</v>
      </c>
      <c r="D406" s="3" t="s">
        <v>178</v>
      </c>
      <c r="E406" s="14">
        <v>44223</v>
      </c>
      <c r="F406" s="3">
        <v>6</v>
      </c>
      <c r="G406" s="19">
        <v>60</v>
      </c>
    </row>
    <row r="407" spans="2:7" hidden="1" outlineLevel="1" x14ac:dyDescent="0.2">
      <c r="B407" s="19" t="s">
        <v>427</v>
      </c>
      <c r="C407" s="3" t="s">
        <v>177</v>
      </c>
      <c r="D407" s="3" t="s">
        <v>178</v>
      </c>
      <c r="E407" s="14">
        <v>44223</v>
      </c>
      <c r="F407" s="3">
        <v>2</v>
      </c>
      <c r="G407" s="19">
        <v>20</v>
      </c>
    </row>
    <row r="408" spans="2:7" hidden="1" outlineLevel="1" x14ac:dyDescent="0.2">
      <c r="B408" s="19" t="s">
        <v>427</v>
      </c>
      <c r="C408" s="3" t="s">
        <v>177</v>
      </c>
      <c r="D408" s="3" t="s">
        <v>178</v>
      </c>
      <c r="E408" s="14">
        <v>44224</v>
      </c>
      <c r="F408" s="3">
        <v>6</v>
      </c>
      <c r="G408" s="19">
        <v>60</v>
      </c>
    </row>
    <row r="409" spans="2:7" hidden="1" outlineLevel="1" x14ac:dyDescent="0.2">
      <c r="B409" s="19" t="s">
        <v>427</v>
      </c>
      <c r="C409" s="3" t="s">
        <v>177</v>
      </c>
      <c r="D409" s="3" t="s">
        <v>178</v>
      </c>
      <c r="E409" s="14">
        <v>44224</v>
      </c>
      <c r="F409" s="3">
        <v>2</v>
      </c>
      <c r="G409" s="19">
        <v>20</v>
      </c>
    </row>
    <row r="410" spans="2:7" hidden="1" outlineLevel="1" x14ac:dyDescent="0.2">
      <c r="B410" s="19" t="s">
        <v>427</v>
      </c>
      <c r="C410" s="3" t="s">
        <v>177</v>
      </c>
      <c r="D410" s="3" t="s">
        <v>178</v>
      </c>
      <c r="E410" s="14">
        <v>44225</v>
      </c>
      <c r="F410" s="3">
        <v>6</v>
      </c>
      <c r="G410" s="19">
        <v>60</v>
      </c>
    </row>
    <row r="411" spans="2:7" hidden="1" outlineLevel="1" x14ac:dyDescent="0.2">
      <c r="B411" s="19" t="s">
        <v>427</v>
      </c>
      <c r="C411" s="3" t="s">
        <v>177</v>
      </c>
      <c r="D411" s="3" t="s">
        <v>178</v>
      </c>
      <c r="E411" s="14">
        <v>44225</v>
      </c>
      <c r="F411" s="3">
        <v>2</v>
      </c>
      <c r="G411" s="19">
        <v>20</v>
      </c>
    </row>
    <row r="412" spans="2:7" hidden="1" outlineLevel="1" x14ac:dyDescent="0.2">
      <c r="B412" s="19" t="s">
        <v>427</v>
      </c>
      <c r="C412" s="3" t="s">
        <v>177</v>
      </c>
      <c r="D412" s="3" t="s">
        <v>178</v>
      </c>
      <c r="E412" s="14">
        <v>44228</v>
      </c>
      <c r="F412" s="3">
        <v>6</v>
      </c>
      <c r="G412" s="19">
        <v>60</v>
      </c>
    </row>
    <row r="413" spans="2:7" hidden="1" outlineLevel="1" x14ac:dyDescent="0.2">
      <c r="B413" s="19" t="s">
        <v>427</v>
      </c>
      <c r="C413" s="3" t="s">
        <v>177</v>
      </c>
      <c r="D413" s="3" t="s">
        <v>178</v>
      </c>
      <c r="E413" s="14">
        <v>44228</v>
      </c>
      <c r="F413" s="3">
        <v>2</v>
      </c>
      <c r="G413" s="19">
        <v>20</v>
      </c>
    </row>
    <row r="414" spans="2:7" hidden="1" outlineLevel="1" x14ac:dyDescent="0.2">
      <c r="B414" s="19" t="s">
        <v>427</v>
      </c>
      <c r="C414" s="3" t="s">
        <v>177</v>
      </c>
      <c r="D414" s="3" t="s">
        <v>178</v>
      </c>
      <c r="E414" s="14">
        <v>44229</v>
      </c>
      <c r="F414" s="3">
        <v>6</v>
      </c>
      <c r="G414" s="19">
        <v>60</v>
      </c>
    </row>
    <row r="415" spans="2:7" hidden="1" outlineLevel="1" x14ac:dyDescent="0.2">
      <c r="B415" s="19" t="s">
        <v>427</v>
      </c>
      <c r="C415" s="3" t="s">
        <v>177</v>
      </c>
      <c r="D415" s="3" t="s">
        <v>178</v>
      </c>
      <c r="E415" s="14">
        <v>44229</v>
      </c>
      <c r="F415" s="3">
        <v>2</v>
      </c>
      <c r="G415" s="19">
        <v>20</v>
      </c>
    </row>
    <row r="416" spans="2:7" hidden="1" outlineLevel="1" x14ac:dyDescent="0.2">
      <c r="B416" s="19" t="s">
        <v>427</v>
      </c>
      <c r="C416" s="3" t="s">
        <v>177</v>
      </c>
      <c r="D416" s="3" t="s">
        <v>178</v>
      </c>
      <c r="E416" s="14">
        <v>44230</v>
      </c>
      <c r="F416" s="3">
        <v>6</v>
      </c>
      <c r="G416" s="19">
        <v>60</v>
      </c>
    </row>
    <row r="417" spans="2:7" hidden="1" outlineLevel="1" x14ac:dyDescent="0.2">
      <c r="B417" s="19" t="s">
        <v>427</v>
      </c>
      <c r="C417" s="3" t="s">
        <v>177</v>
      </c>
      <c r="D417" s="3" t="s">
        <v>178</v>
      </c>
      <c r="E417" s="14">
        <v>44230</v>
      </c>
      <c r="F417" s="3">
        <v>2</v>
      </c>
      <c r="G417" s="19">
        <v>20</v>
      </c>
    </row>
    <row r="418" spans="2:7" hidden="1" outlineLevel="1" x14ac:dyDescent="0.2">
      <c r="B418" s="19" t="s">
        <v>427</v>
      </c>
      <c r="C418" s="3" t="s">
        <v>177</v>
      </c>
      <c r="D418" s="3" t="s">
        <v>178</v>
      </c>
      <c r="E418" s="14">
        <v>44231</v>
      </c>
      <c r="F418" s="3">
        <v>6</v>
      </c>
      <c r="G418" s="19">
        <v>60</v>
      </c>
    </row>
    <row r="419" spans="2:7" hidden="1" outlineLevel="1" x14ac:dyDescent="0.2">
      <c r="B419" s="19" t="s">
        <v>427</v>
      </c>
      <c r="C419" s="3" t="s">
        <v>177</v>
      </c>
      <c r="D419" s="3" t="s">
        <v>178</v>
      </c>
      <c r="E419" s="14">
        <v>44231</v>
      </c>
      <c r="F419" s="3">
        <v>2</v>
      </c>
      <c r="G419" s="19">
        <v>20</v>
      </c>
    </row>
    <row r="420" spans="2:7" hidden="1" outlineLevel="1" x14ac:dyDescent="0.2">
      <c r="B420" s="19" t="s">
        <v>427</v>
      </c>
      <c r="C420" s="3" t="s">
        <v>177</v>
      </c>
      <c r="D420" s="3" t="s">
        <v>178</v>
      </c>
      <c r="E420" s="14">
        <v>44232</v>
      </c>
      <c r="F420" s="3">
        <v>6</v>
      </c>
      <c r="G420" s="19">
        <v>60</v>
      </c>
    </row>
    <row r="421" spans="2:7" hidden="1" outlineLevel="1" x14ac:dyDescent="0.2">
      <c r="B421" s="19" t="s">
        <v>427</v>
      </c>
      <c r="C421" s="3" t="s">
        <v>177</v>
      </c>
      <c r="D421" s="3" t="s">
        <v>178</v>
      </c>
      <c r="E421" s="14">
        <v>44232</v>
      </c>
      <c r="F421" s="3">
        <v>2</v>
      </c>
      <c r="G421" s="19">
        <v>20</v>
      </c>
    </row>
    <row r="422" spans="2:7" hidden="1" outlineLevel="1" x14ac:dyDescent="0.2">
      <c r="B422" s="19" t="s">
        <v>427</v>
      </c>
      <c r="C422" s="3" t="s">
        <v>177</v>
      </c>
      <c r="D422" s="3" t="s">
        <v>178</v>
      </c>
      <c r="E422" s="14">
        <v>44235</v>
      </c>
      <c r="F422" s="3">
        <v>6</v>
      </c>
      <c r="G422" s="19">
        <v>60</v>
      </c>
    </row>
    <row r="423" spans="2:7" hidden="1" outlineLevel="1" x14ac:dyDescent="0.2">
      <c r="B423" s="19" t="s">
        <v>427</v>
      </c>
      <c r="C423" s="3" t="s">
        <v>177</v>
      </c>
      <c r="D423" s="3" t="s">
        <v>178</v>
      </c>
      <c r="E423" s="14">
        <v>44235</v>
      </c>
      <c r="F423" s="3">
        <v>2</v>
      </c>
      <c r="G423" s="19">
        <v>20</v>
      </c>
    </row>
    <row r="424" spans="2:7" hidden="1" outlineLevel="1" x14ac:dyDescent="0.2">
      <c r="B424" s="19" t="s">
        <v>427</v>
      </c>
      <c r="C424" s="3" t="s">
        <v>177</v>
      </c>
      <c r="D424" s="3" t="s">
        <v>178</v>
      </c>
      <c r="E424" s="14">
        <v>44236</v>
      </c>
      <c r="F424" s="3">
        <v>6</v>
      </c>
      <c r="G424" s="19">
        <v>60</v>
      </c>
    </row>
    <row r="425" spans="2:7" hidden="1" outlineLevel="1" x14ac:dyDescent="0.2">
      <c r="B425" s="19" t="s">
        <v>427</v>
      </c>
      <c r="C425" s="3" t="s">
        <v>177</v>
      </c>
      <c r="D425" s="3" t="s">
        <v>178</v>
      </c>
      <c r="E425" s="14">
        <v>44236</v>
      </c>
      <c r="F425" s="3">
        <v>2</v>
      </c>
      <c r="G425" s="19">
        <v>20</v>
      </c>
    </row>
    <row r="426" spans="2:7" hidden="1" outlineLevel="1" x14ac:dyDescent="0.2">
      <c r="B426" s="19" t="s">
        <v>427</v>
      </c>
      <c r="C426" s="3" t="s">
        <v>177</v>
      </c>
      <c r="D426" s="3" t="s">
        <v>178</v>
      </c>
      <c r="E426" s="14">
        <v>44237</v>
      </c>
      <c r="F426" s="3">
        <v>6</v>
      </c>
      <c r="G426" s="19">
        <v>60</v>
      </c>
    </row>
    <row r="427" spans="2:7" hidden="1" outlineLevel="1" x14ac:dyDescent="0.2">
      <c r="B427" s="19" t="s">
        <v>427</v>
      </c>
      <c r="C427" s="3" t="s">
        <v>177</v>
      </c>
      <c r="D427" s="3" t="s">
        <v>178</v>
      </c>
      <c r="E427" s="14">
        <v>44237</v>
      </c>
      <c r="F427" s="3">
        <v>2</v>
      </c>
      <c r="G427" s="19">
        <v>20</v>
      </c>
    </row>
    <row r="428" spans="2:7" hidden="1" outlineLevel="1" x14ac:dyDescent="0.2">
      <c r="B428" s="19" t="s">
        <v>427</v>
      </c>
      <c r="C428" s="3" t="s">
        <v>177</v>
      </c>
      <c r="D428" s="3" t="s">
        <v>178</v>
      </c>
      <c r="E428" s="14">
        <v>44238</v>
      </c>
      <c r="F428" s="3">
        <v>6</v>
      </c>
      <c r="G428" s="19">
        <v>60</v>
      </c>
    </row>
    <row r="429" spans="2:7" hidden="1" outlineLevel="1" x14ac:dyDescent="0.2">
      <c r="B429" s="19" t="s">
        <v>427</v>
      </c>
      <c r="C429" s="3" t="s">
        <v>177</v>
      </c>
      <c r="D429" s="3" t="s">
        <v>178</v>
      </c>
      <c r="E429" s="14">
        <v>44238</v>
      </c>
      <c r="F429" s="3">
        <v>2</v>
      </c>
      <c r="G429" s="19">
        <v>20</v>
      </c>
    </row>
    <row r="430" spans="2:7" hidden="1" outlineLevel="1" x14ac:dyDescent="0.2">
      <c r="B430" s="19" t="s">
        <v>427</v>
      </c>
      <c r="C430" s="3" t="s">
        <v>177</v>
      </c>
      <c r="D430" s="3" t="s">
        <v>178</v>
      </c>
      <c r="E430" s="14">
        <v>44239</v>
      </c>
      <c r="F430" s="3">
        <v>6</v>
      </c>
      <c r="G430" s="19">
        <v>60</v>
      </c>
    </row>
    <row r="431" spans="2:7" hidden="1" outlineLevel="1" x14ac:dyDescent="0.2">
      <c r="B431" s="19" t="s">
        <v>427</v>
      </c>
      <c r="C431" s="3" t="s">
        <v>177</v>
      </c>
      <c r="D431" s="3" t="s">
        <v>178</v>
      </c>
      <c r="E431" s="14">
        <v>44239</v>
      </c>
      <c r="F431" s="3">
        <v>2</v>
      </c>
      <c r="G431" s="19">
        <v>20</v>
      </c>
    </row>
    <row r="432" spans="2:7" hidden="1" outlineLevel="1" x14ac:dyDescent="0.2">
      <c r="B432" s="19" t="s">
        <v>427</v>
      </c>
      <c r="C432" s="3" t="s">
        <v>177</v>
      </c>
      <c r="D432" s="3" t="s">
        <v>178</v>
      </c>
      <c r="E432" s="14">
        <v>44242</v>
      </c>
      <c r="F432" s="3">
        <v>6</v>
      </c>
      <c r="G432" s="19">
        <v>60</v>
      </c>
    </row>
    <row r="433" spans="2:7" hidden="1" outlineLevel="1" x14ac:dyDescent="0.2">
      <c r="B433" s="19" t="s">
        <v>427</v>
      </c>
      <c r="C433" s="3" t="s">
        <v>177</v>
      </c>
      <c r="D433" s="3" t="s">
        <v>178</v>
      </c>
      <c r="E433" s="14">
        <v>44242</v>
      </c>
      <c r="F433" s="3">
        <v>2</v>
      </c>
      <c r="G433" s="19">
        <v>20</v>
      </c>
    </row>
    <row r="434" spans="2:7" hidden="1" outlineLevel="1" x14ac:dyDescent="0.2">
      <c r="B434" s="19" t="s">
        <v>427</v>
      </c>
      <c r="C434" s="3" t="s">
        <v>177</v>
      </c>
      <c r="D434" s="3" t="s">
        <v>178</v>
      </c>
      <c r="E434" s="14">
        <v>44243</v>
      </c>
      <c r="F434" s="3">
        <v>6</v>
      </c>
      <c r="G434" s="19">
        <v>60</v>
      </c>
    </row>
    <row r="435" spans="2:7" hidden="1" outlineLevel="1" x14ac:dyDescent="0.2">
      <c r="B435" s="19" t="s">
        <v>427</v>
      </c>
      <c r="C435" s="3" t="s">
        <v>177</v>
      </c>
      <c r="D435" s="3" t="s">
        <v>178</v>
      </c>
      <c r="E435" s="14">
        <v>44243</v>
      </c>
      <c r="F435" s="3">
        <v>2</v>
      </c>
      <c r="G435" s="19">
        <v>20</v>
      </c>
    </row>
    <row r="436" spans="2:7" hidden="1" outlineLevel="1" x14ac:dyDescent="0.2">
      <c r="B436" s="19" t="s">
        <v>427</v>
      </c>
      <c r="C436" s="3" t="s">
        <v>177</v>
      </c>
      <c r="D436" s="3" t="s">
        <v>178</v>
      </c>
      <c r="E436" s="14">
        <v>44244</v>
      </c>
      <c r="F436" s="3">
        <v>6</v>
      </c>
      <c r="G436" s="19">
        <v>60</v>
      </c>
    </row>
    <row r="437" spans="2:7" hidden="1" outlineLevel="1" x14ac:dyDescent="0.2">
      <c r="B437" s="19" t="s">
        <v>427</v>
      </c>
      <c r="C437" s="3" t="s">
        <v>177</v>
      </c>
      <c r="D437" s="3" t="s">
        <v>178</v>
      </c>
      <c r="E437" s="14">
        <v>44244</v>
      </c>
      <c r="F437" s="3">
        <v>2</v>
      </c>
      <c r="G437" s="19">
        <v>20</v>
      </c>
    </row>
    <row r="438" spans="2:7" hidden="1" outlineLevel="1" x14ac:dyDescent="0.2">
      <c r="B438" s="19" t="s">
        <v>427</v>
      </c>
      <c r="C438" s="3" t="s">
        <v>177</v>
      </c>
      <c r="D438" s="3" t="s">
        <v>178</v>
      </c>
      <c r="E438" s="14">
        <v>44245</v>
      </c>
      <c r="F438" s="3">
        <v>6</v>
      </c>
      <c r="G438" s="19">
        <v>60</v>
      </c>
    </row>
    <row r="439" spans="2:7" hidden="1" outlineLevel="1" x14ac:dyDescent="0.2">
      <c r="B439" s="19" t="s">
        <v>427</v>
      </c>
      <c r="C439" s="3" t="s">
        <v>177</v>
      </c>
      <c r="D439" s="3" t="s">
        <v>178</v>
      </c>
      <c r="E439" s="14">
        <v>44245</v>
      </c>
      <c r="F439" s="3">
        <v>2</v>
      </c>
      <c r="G439" s="19">
        <v>20</v>
      </c>
    </row>
    <row r="440" spans="2:7" hidden="1" outlineLevel="1" x14ac:dyDescent="0.2">
      <c r="B440" s="19" t="s">
        <v>427</v>
      </c>
      <c r="C440" s="3" t="s">
        <v>177</v>
      </c>
      <c r="D440" s="3" t="s">
        <v>178</v>
      </c>
      <c r="E440" s="14">
        <v>44246</v>
      </c>
      <c r="F440" s="3">
        <v>6</v>
      </c>
      <c r="G440" s="19">
        <v>60</v>
      </c>
    </row>
    <row r="441" spans="2:7" hidden="1" outlineLevel="1" x14ac:dyDescent="0.2">
      <c r="B441" s="19" t="s">
        <v>427</v>
      </c>
      <c r="C441" s="3" t="s">
        <v>177</v>
      </c>
      <c r="D441" s="3" t="s">
        <v>178</v>
      </c>
      <c r="E441" s="14">
        <v>44246</v>
      </c>
      <c r="F441" s="3">
        <v>2</v>
      </c>
      <c r="G441" s="19">
        <v>20</v>
      </c>
    </row>
    <row r="442" spans="2:7" hidden="1" outlineLevel="1" x14ac:dyDescent="0.2">
      <c r="B442" s="19" t="s">
        <v>427</v>
      </c>
      <c r="C442" s="3" t="s">
        <v>177</v>
      </c>
      <c r="D442" s="3" t="s">
        <v>178</v>
      </c>
      <c r="E442" s="14">
        <v>44249</v>
      </c>
      <c r="F442" s="3">
        <v>6</v>
      </c>
      <c r="G442" s="19">
        <v>60</v>
      </c>
    </row>
    <row r="443" spans="2:7" hidden="1" outlineLevel="1" x14ac:dyDescent="0.2">
      <c r="B443" s="19" t="s">
        <v>427</v>
      </c>
      <c r="C443" s="3" t="s">
        <v>177</v>
      </c>
      <c r="D443" s="3" t="s">
        <v>178</v>
      </c>
      <c r="E443" s="14">
        <v>44249</v>
      </c>
      <c r="F443" s="3">
        <v>2</v>
      </c>
      <c r="G443" s="19">
        <v>20</v>
      </c>
    </row>
    <row r="444" spans="2:7" hidden="1" outlineLevel="1" x14ac:dyDescent="0.2">
      <c r="B444" s="19" t="s">
        <v>427</v>
      </c>
      <c r="C444" s="3" t="s">
        <v>177</v>
      </c>
      <c r="D444" s="3" t="s">
        <v>178</v>
      </c>
      <c r="E444" s="14">
        <v>44250</v>
      </c>
      <c r="F444" s="3">
        <v>6</v>
      </c>
      <c r="G444" s="19">
        <v>60</v>
      </c>
    </row>
    <row r="445" spans="2:7" hidden="1" outlineLevel="1" x14ac:dyDescent="0.2">
      <c r="B445" s="19" t="s">
        <v>427</v>
      </c>
      <c r="C445" s="3" t="s">
        <v>177</v>
      </c>
      <c r="D445" s="3" t="s">
        <v>178</v>
      </c>
      <c r="E445" s="14">
        <v>44250</v>
      </c>
      <c r="F445" s="3">
        <v>2</v>
      </c>
      <c r="G445" s="19">
        <v>20</v>
      </c>
    </row>
    <row r="446" spans="2:7" hidden="1" outlineLevel="1" x14ac:dyDescent="0.2">
      <c r="B446" s="19" t="s">
        <v>427</v>
      </c>
      <c r="C446" s="3" t="s">
        <v>177</v>
      </c>
      <c r="D446" s="3" t="s">
        <v>178</v>
      </c>
      <c r="E446" s="14">
        <v>44251</v>
      </c>
      <c r="F446" s="3">
        <v>6</v>
      </c>
      <c r="G446" s="19">
        <v>60</v>
      </c>
    </row>
    <row r="447" spans="2:7" hidden="1" outlineLevel="1" x14ac:dyDescent="0.2">
      <c r="B447" s="19" t="s">
        <v>427</v>
      </c>
      <c r="C447" s="3" t="s">
        <v>177</v>
      </c>
      <c r="D447" s="3" t="s">
        <v>178</v>
      </c>
      <c r="E447" s="14">
        <v>44251</v>
      </c>
      <c r="F447" s="3">
        <v>2</v>
      </c>
      <c r="G447" s="19">
        <v>20</v>
      </c>
    </row>
    <row r="448" spans="2:7" hidden="1" outlineLevel="1" x14ac:dyDescent="0.2">
      <c r="B448" s="19" t="s">
        <v>427</v>
      </c>
      <c r="C448" s="3" t="s">
        <v>177</v>
      </c>
      <c r="D448" s="3" t="s">
        <v>178</v>
      </c>
      <c r="E448" s="14">
        <v>44252</v>
      </c>
      <c r="F448" s="3">
        <v>6</v>
      </c>
      <c r="G448" s="19">
        <v>60</v>
      </c>
    </row>
    <row r="449" spans="2:7" hidden="1" outlineLevel="1" x14ac:dyDescent="0.2">
      <c r="B449" s="19" t="s">
        <v>427</v>
      </c>
      <c r="C449" s="3" t="s">
        <v>177</v>
      </c>
      <c r="D449" s="3" t="s">
        <v>178</v>
      </c>
      <c r="E449" s="14">
        <v>44252</v>
      </c>
      <c r="F449" s="3">
        <v>2</v>
      </c>
      <c r="G449" s="19">
        <v>20</v>
      </c>
    </row>
    <row r="450" spans="2:7" hidden="1" outlineLevel="1" x14ac:dyDescent="0.2">
      <c r="B450" s="19" t="s">
        <v>427</v>
      </c>
      <c r="C450" s="3" t="s">
        <v>177</v>
      </c>
      <c r="D450" s="3" t="s">
        <v>178</v>
      </c>
      <c r="E450" s="14">
        <v>44253</v>
      </c>
      <c r="F450" s="3">
        <v>6</v>
      </c>
      <c r="G450" s="19">
        <v>60</v>
      </c>
    </row>
    <row r="451" spans="2:7" hidden="1" outlineLevel="1" x14ac:dyDescent="0.2">
      <c r="B451" s="19" t="s">
        <v>427</v>
      </c>
      <c r="C451" s="3" t="s">
        <v>177</v>
      </c>
      <c r="D451" s="3" t="s">
        <v>178</v>
      </c>
      <c r="E451" s="14">
        <v>44253</v>
      </c>
      <c r="F451" s="3">
        <v>2</v>
      </c>
      <c r="G451" s="19">
        <v>20</v>
      </c>
    </row>
    <row r="452" spans="2:7" hidden="1" outlineLevel="1" x14ac:dyDescent="0.2">
      <c r="B452" s="19" t="s">
        <v>427</v>
      </c>
      <c r="C452" s="3" t="s">
        <v>177</v>
      </c>
      <c r="D452" s="3" t="s">
        <v>178</v>
      </c>
      <c r="E452" s="14">
        <v>44256</v>
      </c>
      <c r="F452" s="3">
        <v>6</v>
      </c>
      <c r="G452" s="19">
        <v>60</v>
      </c>
    </row>
    <row r="453" spans="2:7" hidden="1" outlineLevel="1" x14ac:dyDescent="0.2">
      <c r="B453" s="19" t="s">
        <v>427</v>
      </c>
      <c r="C453" s="3" t="s">
        <v>177</v>
      </c>
      <c r="D453" s="3" t="s">
        <v>178</v>
      </c>
      <c r="E453" s="14">
        <v>44256</v>
      </c>
      <c r="F453" s="3">
        <v>2</v>
      </c>
      <c r="G453" s="19">
        <v>20</v>
      </c>
    </row>
    <row r="454" spans="2:7" hidden="1" outlineLevel="1" x14ac:dyDescent="0.2">
      <c r="B454" s="19" t="s">
        <v>427</v>
      </c>
      <c r="C454" s="3" t="s">
        <v>177</v>
      </c>
      <c r="D454" s="3" t="s">
        <v>178</v>
      </c>
      <c r="E454" s="14">
        <v>44257</v>
      </c>
      <c r="F454" s="3">
        <v>6</v>
      </c>
      <c r="G454" s="19">
        <v>60</v>
      </c>
    </row>
    <row r="455" spans="2:7" hidden="1" outlineLevel="1" x14ac:dyDescent="0.2">
      <c r="B455" s="19" t="s">
        <v>427</v>
      </c>
      <c r="C455" s="3" t="s">
        <v>177</v>
      </c>
      <c r="D455" s="3" t="s">
        <v>178</v>
      </c>
      <c r="E455" s="14">
        <v>44257</v>
      </c>
      <c r="F455" s="3">
        <v>2</v>
      </c>
      <c r="G455" s="19">
        <v>20</v>
      </c>
    </row>
    <row r="456" spans="2:7" hidden="1" outlineLevel="1" x14ac:dyDescent="0.2">
      <c r="B456" s="19" t="s">
        <v>427</v>
      </c>
      <c r="C456" s="3" t="s">
        <v>177</v>
      </c>
      <c r="D456" s="3" t="s">
        <v>178</v>
      </c>
      <c r="E456" s="14">
        <v>44258</v>
      </c>
      <c r="F456" s="3">
        <v>6</v>
      </c>
      <c r="G456" s="19">
        <v>60</v>
      </c>
    </row>
    <row r="457" spans="2:7" hidden="1" outlineLevel="1" x14ac:dyDescent="0.2">
      <c r="B457" s="19" t="s">
        <v>427</v>
      </c>
      <c r="C457" s="3" t="s">
        <v>177</v>
      </c>
      <c r="D457" s="3" t="s">
        <v>178</v>
      </c>
      <c r="E457" s="14">
        <v>44258</v>
      </c>
      <c r="F457" s="3">
        <v>2</v>
      </c>
      <c r="G457" s="19">
        <v>20</v>
      </c>
    </row>
    <row r="458" spans="2:7" hidden="1" outlineLevel="1" x14ac:dyDescent="0.2">
      <c r="B458" s="19" t="s">
        <v>427</v>
      </c>
      <c r="C458" s="3" t="s">
        <v>177</v>
      </c>
      <c r="D458" s="3" t="s">
        <v>178</v>
      </c>
      <c r="E458" s="14">
        <v>44259</v>
      </c>
      <c r="F458" s="3">
        <v>3</v>
      </c>
      <c r="G458" s="19">
        <v>30</v>
      </c>
    </row>
    <row r="459" spans="2:7" hidden="1" outlineLevel="1" x14ac:dyDescent="0.2">
      <c r="B459" s="19" t="s">
        <v>427</v>
      </c>
      <c r="C459" s="3" t="s">
        <v>177</v>
      </c>
      <c r="D459" s="3" t="s">
        <v>178</v>
      </c>
      <c r="E459" s="14">
        <v>44260</v>
      </c>
      <c r="F459" s="3">
        <v>6</v>
      </c>
      <c r="G459" s="19">
        <v>60</v>
      </c>
    </row>
    <row r="460" spans="2:7" hidden="1" outlineLevel="1" x14ac:dyDescent="0.2">
      <c r="B460" s="19" t="s">
        <v>427</v>
      </c>
      <c r="C460" s="3" t="s">
        <v>177</v>
      </c>
      <c r="D460" s="3" t="s">
        <v>178</v>
      </c>
      <c r="E460" s="14">
        <v>44260</v>
      </c>
      <c r="F460" s="3">
        <v>2</v>
      </c>
      <c r="G460" s="19">
        <v>20</v>
      </c>
    </row>
    <row r="461" spans="2:7" hidden="1" outlineLevel="1" x14ac:dyDescent="0.2">
      <c r="B461" s="19" t="s">
        <v>427</v>
      </c>
      <c r="C461" s="3" t="s">
        <v>177</v>
      </c>
      <c r="D461" s="3" t="s">
        <v>178</v>
      </c>
      <c r="E461" s="14">
        <v>44263</v>
      </c>
      <c r="F461" s="3">
        <v>6</v>
      </c>
      <c r="G461" s="19">
        <v>60</v>
      </c>
    </row>
    <row r="462" spans="2:7" hidden="1" outlineLevel="1" x14ac:dyDescent="0.2">
      <c r="B462" s="19" t="s">
        <v>427</v>
      </c>
      <c r="C462" s="3" t="s">
        <v>177</v>
      </c>
      <c r="D462" s="3" t="s">
        <v>178</v>
      </c>
      <c r="E462" s="14">
        <v>44263</v>
      </c>
      <c r="F462" s="3">
        <v>2</v>
      </c>
      <c r="G462" s="19">
        <v>20</v>
      </c>
    </row>
    <row r="463" spans="2:7" hidden="1" outlineLevel="1" x14ac:dyDescent="0.2">
      <c r="B463" s="19" t="s">
        <v>427</v>
      </c>
      <c r="C463" s="3" t="s">
        <v>177</v>
      </c>
      <c r="D463" s="3" t="s">
        <v>178</v>
      </c>
      <c r="E463" s="14">
        <v>44264</v>
      </c>
      <c r="F463" s="3">
        <v>6</v>
      </c>
      <c r="G463" s="19">
        <v>60</v>
      </c>
    </row>
    <row r="464" spans="2:7" hidden="1" outlineLevel="1" x14ac:dyDescent="0.2">
      <c r="B464" s="19" t="s">
        <v>427</v>
      </c>
      <c r="C464" s="3" t="s">
        <v>177</v>
      </c>
      <c r="D464" s="3" t="s">
        <v>178</v>
      </c>
      <c r="E464" s="14">
        <v>44264</v>
      </c>
      <c r="F464" s="3">
        <v>2</v>
      </c>
      <c r="G464" s="19">
        <v>20</v>
      </c>
    </row>
    <row r="465" spans="2:7" hidden="1" outlineLevel="1" x14ac:dyDescent="0.2">
      <c r="B465" s="19" t="s">
        <v>427</v>
      </c>
      <c r="C465" s="3" t="s">
        <v>177</v>
      </c>
      <c r="D465" s="3" t="s">
        <v>178</v>
      </c>
      <c r="E465" s="14">
        <v>44265</v>
      </c>
      <c r="F465" s="3">
        <v>6</v>
      </c>
      <c r="G465" s="19">
        <v>60</v>
      </c>
    </row>
    <row r="466" spans="2:7" hidden="1" outlineLevel="1" x14ac:dyDescent="0.2">
      <c r="B466" s="19" t="s">
        <v>427</v>
      </c>
      <c r="C466" s="3" t="s">
        <v>177</v>
      </c>
      <c r="D466" s="3" t="s">
        <v>178</v>
      </c>
      <c r="E466" s="14">
        <v>44265</v>
      </c>
      <c r="F466" s="3">
        <v>2</v>
      </c>
      <c r="G466" s="19">
        <v>20</v>
      </c>
    </row>
    <row r="467" spans="2:7" hidden="1" outlineLevel="1" x14ac:dyDescent="0.2">
      <c r="B467" s="19" t="s">
        <v>427</v>
      </c>
      <c r="C467" s="3" t="s">
        <v>177</v>
      </c>
      <c r="D467" s="3" t="s">
        <v>178</v>
      </c>
      <c r="E467" s="14">
        <v>44266</v>
      </c>
      <c r="F467" s="3">
        <v>6</v>
      </c>
      <c r="G467" s="19">
        <v>60</v>
      </c>
    </row>
    <row r="468" spans="2:7" hidden="1" outlineLevel="1" x14ac:dyDescent="0.2">
      <c r="B468" s="19" t="s">
        <v>427</v>
      </c>
      <c r="C468" s="3" t="s">
        <v>177</v>
      </c>
      <c r="D468" s="3" t="s">
        <v>178</v>
      </c>
      <c r="E468" s="14">
        <v>44266</v>
      </c>
      <c r="F468" s="3">
        <v>2</v>
      </c>
      <c r="G468" s="19">
        <v>20</v>
      </c>
    </row>
    <row r="469" spans="2:7" hidden="1" outlineLevel="1" x14ac:dyDescent="0.2">
      <c r="B469" s="19" t="s">
        <v>427</v>
      </c>
      <c r="C469" s="3" t="s">
        <v>177</v>
      </c>
      <c r="D469" s="3" t="s">
        <v>178</v>
      </c>
      <c r="E469" s="14">
        <v>44267</v>
      </c>
      <c r="F469" s="3">
        <v>6</v>
      </c>
      <c r="G469" s="19">
        <v>60</v>
      </c>
    </row>
    <row r="470" spans="2:7" hidden="1" outlineLevel="1" x14ac:dyDescent="0.2">
      <c r="B470" s="19" t="s">
        <v>427</v>
      </c>
      <c r="C470" s="3" t="s">
        <v>177</v>
      </c>
      <c r="D470" s="3" t="s">
        <v>178</v>
      </c>
      <c r="E470" s="14">
        <v>44267</v>
      </c>
      <c r="F470" s="3">
        <v>2</v>
      </c>
      <c r="G470" s="19">
        <v>20</v>
      </c>
    </row>
    <row r="471" spans="2:7" hidden="1" outlineLevel="1" x14ac:dyDescent="0.2">
      <c r="B471" s="19" t="s">
        <v>427</v>
      </c>
      <c r="C471" s="3" t="s">
        <v>177</v>
      </c>
      <c r="D471" s="3" t="s">
        <v>178</v>
      </c>
      <c r="E471" s="14">
        <v>44270</v>
      </c>
      <c r="F471" s="3">
        <v>6</v>
      </c>
      <c r="G471" s="19">
        <v>60</v>
      </c>
    </row>
    <row r="472" spans="2:7" hidden="1" outlineLevel="1" x14ac:dyDescent="0.2">
      <c r="B472" s="19" t="s">
        <v>427</v>
      </c>
      <c r="C472" s="3" t="s">
        <v>177</v>
      </c>
      <c r="D472" s="3" t="s">
        <v>178</v>
      </c>
      <c r="E472" s="14">
        <v>44270</v>
      </c>
      <c r="F472" s="3">
        <v>2</v>
      </c>
      <c r="G472" s="19">
        <v>20</v>
      </c>
    </row>
    <row r="473" spans="2:7" hidden="1" outlineLevel="1" x14ac:dyDescent="0.2">
      <c r="B473" s="19" t="s">
        <v>427</v>
      </c>
      <c r="C473" s="3" t="s">
        <v>177</v>
      </c>
      <c r="D473" s="3" t="s">
        <v>178</v>
      </c>
      <c r="E473" s="14">
        <v>44271</v>
      </c>
      <c r="F473" s="3">
        <v>6</v>
      </c>
      <c r="G473" s="19">
        <v>60</v>
      </c>
    </row>
    <row r="474" spans="2:7" hidden="1" outlineLevel="1" x14ac:dyDescent="0.2">
      <c r="B474" s="19" t="s">
        <v>427</v>
      </c>
      <c r="C474" s="3" t="s">
        <v>177</v>
      </c>
      <c r="D474" s="3" t="s">
        <v>178</v>
      </c>
      <c r="E474" s="14">
        <v>44271</v>
      </c>
      <c r="F474" s="3">
        <v>2</v>
      </c>
      <c r="G474" s="19">
        <v>20</v>
      </c>
    </row>
    <row r="475" spans="2:7" hidden="1" outlineLevel="1" x14ac:dyDescent="0.2">
      <c r="B475" s="19" t="s">
        <v>427</v>
      </c>
      <c r="C475" s="3" t="s">
        <v>177</v>
      </c>
      <c r="D475" s="3" t="s">
        <v>178</v>
      </c>
      <c r="E475" s="14">
        <v>44272</v>
      </c>
      <c r="F475" s="3">
        <v>6</v>
      </c>
      <c r="G475" s="19">
        <v>60</v>
      </c>
    </row>
    <row r="476" spans="2:7" hidden="1" outlineLevel="1" x14ac:dyDescent="0.2">
      <c r="B476" s="19" t="s">
        <v>427</v>
      </c>
      <c r="C476" s="3" t="s">
        <v>177</v>
      </c>
      <c r="D476" s="3" t="s">
        <v>178</v>
      </c>
      <c r="E476" s="14">
        <v>44272</v>
      </c>
      <c r="F476" s="3">
        <v>2</v>
      </c>
      <c r="G476" s="19">
        <v>20</v>
      </c>
    </row>
    <row r="477" spans="2:7" hidden="1" outlineLevel="1" x14ac:dyDescent="0.2">
      <c r="B477" s="19" t="s">
        <v>427</v>
      </c>
      <c r="C477" s="3" t="s">
        <v>177</v>
      </c>
      <c r="D477" s="3" t="s">
        <v>178</v>
      </c>
      <c r="E477" s="14">
        <v>44273</v>
      </c>
      <c r="F477" s="3">
        <v>6</v>
      </c>
      <c r="G477" s="19">
        <v>60</v>
      </c>
    </row>
    <row r="478" spans="2:7" hidden="1" outlineLevel="1" x14ac:dyDescent="0.2">
      <c r="B478" s="19" t="s">
        <v>427</v>
      </c>
      <c r="C478" s="3" t="s">
        <v>177</v>
      </c>
      <c r="D478" s="3" t="s">
        <v>178</v>
      </c>
      <c r="E478" s="14">
        <v>44273</v>
      </c>
      <c r="F478" s="3">
        <v>2</v>
      </c>
      <c r="G478" s="19">
        <v>20</v>
      </c>
    </row>
    <row r="479" spans="2:7" hidden="1" outlineLevel="1" x14ac:dyDescent="0.2">
      <c r="B479" s="19" t="s">
        <v>427</v>
      </c>
      <c r="C479" s="3" t="s">
        <v>177</v>
      </c>
      <c r="D479" s="3" t="s">
        <v>178</v>
      </c>
      <c r="E479" s="14">
        <v>44277</v>
      </c>
      <c r="F479" s="3">
        <v>6</v>
      </c>
      <c r="G479" s="19">
        <v>60</v>
      </c>
    </row>
    <row r="480" spans="2:7" hidden="1" outlineLevel="1" x14ac:dyDescent="0.2">
      <c r="B480" s="19" t="s">
        <v>427</v>
      </c>
      <c r="C480" s="3" t="s">
        <v>177</v>
      </c>
      <c r="D480" s="3" t="s">
        <v>178</v>
      </c>
      <c r="E480" s="14">
        <v>44277</v>
      </c>
      <c r="F480" s="3">
        <v>2</v>
      </c>
      <c r="G480" s="19">
        <v>20</v>
      </c>
    </row>
    <row r="481" spans="2:7" hidden="1" outlineLevel="1" x14ac:dyDescent="0.2">
      <c r="B481" s="19" t="s">
        <v>427</v>
      </c>
      <c r="C481" s="3" t="s">
        <v>177</v>
      </c>
      <c r="D481" s="3" t="s">
        <v>178</v>
      </c>
      <c r="E481" s="14">
        <v>44278</v>
      </c>
      <c r="F481" s="3">
        <v>6</v>
      </c>
      <c r="G481" s="19">
        <v>60</v>
      </c>
    </row>
    <row r="482" spans="2:7" hidden="1" outlineLevel="1" x14ac:dyDescent="0.2">
      <c r="B482" s="19" t="s">
        <v>427</v>
      </c>
      <c r="C482" s="3" t="s">
        <v>177</v>
      </c>
      <c r="D482" s="3" t="s">
        <v>178</v>
      </c>
      <c r="E482" s="14">
        <v>44278</v>
      </c>
      <c r="F482" s="3">
        <v>2</v>
      </c>
      <c r="G482" s="19">
        <v>20</v>
      </c>
    </row>
    <row r="483" spans="2:7" hidden="1" outlineLevel="1" x14ac:dyDescent="0.2">
      <c r="B483" s="19" t="s">
        <v>427</v>
      </c>
      <c r="C483" s="3" t="s">
        <v>177</v>
      </c>
      <c r="D483" s="3" t="s">
        <v>178</v>
      </c>
      <c r="E483" s="14">
        <v>44279</v>
      </c>
      <c r="F483" s="3">
        <v>6</v>
      </c>
      <c r="G483" s="19">
        <v>60</v>
      </c>
    </row>
    <row r="484" spans="2:7" hidden="1" outlineLevel="1" x14ac:dyDescent="0.2">
      <c r="B484" s="19" t="s">
        <v>427</v>
      </c>
      <c r="C484" s="3" t="s">
        <v>177</v>
      </c>
      <c r="D484" s="3" t="s">
        <v>178</v>
      </c>
      <c r="E484" s="14">
        <v>44279</v>
      </c>
      <c r="F484" s="3">
        <v>2</v>
      </c>
      <c r="G484" s="19">
        <v>20</v>
      </c>
    </row>
    <row r="485" spans="2:7" hidden="1" outlineLevel="1" x14ac:dyDescent="0.2">
      <c r="B485" s="19" t="s">
        <v>427</v>
      </c>
      <c r="C485" s="3" t="s">
        <v>177</v>
      </c>
      <c r="D485" s="3" t="s">
        <v>178</v>
      </c>
      <c r="E485" s="14">
        <v>44280</v>
      </c>
      <c r="F485" s="3">
        <v>6</v>
      </c>
      <c r="G485" s="19">
        <v>60</v>
      </c>
    </row>
    <row r="486" spans="2:7" hidden="1" outlineLevel="1" x14ac:dyDescent="0.2">
      <c r="B486" s="19" t="s">
        <v>427</v>
      </c>
      <c r="C486" s="3" t="s">
        <v>177</v>
      </c>
      <c r="D486" s="3" t="s">
        <v>178</v>
      </c>
      <c r="E486" s="14">
        <v>44280</v>
      </c>
      <c r="F486" s="3">
        <v>2</v>
      </c>
      <c r="G486" s="19">
        <v>20</v>
      </c>
    </row>
    <row r="487" spans="2:7" hidden="1" outlineLevel="1" x14ac:dyDescent="0.2">
      <c r="B487" s="19" t="s">
        <v>427</v>
      </c>
      <c r="C487" s="3" t="s">
        <v>177</v>
      </c>
      <c r="D487" s="3" t="s">
        <v>178</v>
      </c>
      <c r="E487" s="14">
        <v>44281</v>
      </c>
      <c r="F487" s="3">
        <v>6</v>
      </c>
      <c r="G487" s="19">
        <v>60</v>
      </c>
    </row>
    <row r="488" spans="2:7" hidden="1" outlineLevel="1" x14ac:dyDescent="0.2">
      <c r="B488" s="19" t="s">
        <v>427</v>
      </c>
      <c r="C488" s="3" t="s">
        <v>177</v>
      </c>
      <c r="D488" s="3" t="s">
        <v>178</v>
      </c>
      <c r="E488" s="14">
        <v>44281</v>
      </c>
      <c r="F488" s="3">
        <v>2</v>
      </c>
      <c r="G488" s="19">
        <v>20</v>
      </c>
    </row>
    <row r="489" spans="2:7" hidden="1" outlineLevel="1" x14ac:dyDescent="0.2">
      <c r="B489" s="19" t="s">
        <v>427</v>
      </c>
      <c r="C489" s="3" t="s">
        <v>177</v>
      </c>
      <c r="D489" s="3" t="s">
        <v>178</v>
      </c>
      <c r="E489" s="14">
        <v>44284</v>
      </c>
      <c r="F489" s="3">
        <v>6</v>
      </c>
      <c r="G489" s="19">
        <v>60</v>
      </c>
    </row>
    <row r="490" spans="2:7" hidden="1" outlineLevel="1" x14ac:dyDescent="0.2">
      <c r="B490" s="19" t="s">
        <v>427</v>
      </c>
      <c r="C490" s="3" t="s">
        <v>177</v>
      </c>
      <c r="D490" s="3" t="s">
        <v>178</v>
      </c>
      <c r="E490" s="14">
        <v>44284</v>
      </c>
      <c r="F490" s="3">
        <v>2</v>
      </c>
      <c r="G490" s="19">
        <v>20</v>
      </c>
    </row>
    <row r="491" spans="2:7" hidden="1" outlineLevel="1" x14ac:dyDescent="0.2">
      <c r="B491" s="19" t="s">
        <v>427</v>
      </c>
      <c r="C491" s="3" t="s">
        <v>177</v>
      </c>
      <c r="D491" s="3" t="s">
        <v>178</v>
      </c>
      <c r="E491" s="14">
        <v>44285</v>
      </c>
      <c r="F491" s="3">
        <v>6</v>
      </c>
      <c r="G491" s="19">
        <v>60</v>
      </c>
    </row>
    <row r="492" spans="2:7" hidden="1" outlineLevel="1" x14ac:dyDescent="0.2">
      <c r="B492" s="19" t="s">
        <v>427</v>
      </c>
      <c r="C492" s="3" t="s">
        <v>177</v>
      </c>
      <c r="D492" s="3" t="s">
        <v>178</v>
      </c>
      <c r="E492" s="14">
        <v>44285</v>
      </c>
      <c r="F492" s="3">
        <v>2</v>
      </c>
      <c r="G492" s="19">
        <v>20</v>
      </c>
    </row>
    <row r="493" spans="2:7" hidden="1" outlineLevel="1" x14ac:dyDescent="0.2">
      <c r="B493" s="19" t="s">
        <v>427</v>
      </c>
      <c r="C493" s="3" t="s">
        <v>177</v>
      </c>
      <c r="D493" s="3" t="s">
        <v>178</v>
      </c>
      <c r="E493" s="14">
        <v>44286</v>
      </c>
      <c r="F493" s="3">
        <v>6</v>
      </c>
      <c r="G493" s="19">
        <v>60</v>
      </c>
    </row>
    <row r="494" spans="2:7" hidden="1" outlineLevel="1" x14ac:dyDescent="0.2">
      <c r="B494" s="19" t="s">
        <v>427</v>
      </c>
      <c r="C494" s="3" t="s">
        <v>177</v>
      </c>
      <c r="D494" s="3" t="s">
        <v>178</v>
      </c>
      <c r="E494" s="14">
        <v>44286</v>
      </c>
      <c r="F494" s="3">
        <v>2</v>
      </c>
      <c r="G494" s="19">
        <v>20</v>
      </c>
    </row>
    <row r="495" spans="2:7" hidden="1" outlineLevel="1" x14ac:dyDescent="0.2">
      <c r="B495" s="19" t="s">
        <v>427</v>
      </c>
      <c r="C495" s="3" t="s">
        <v>177</v>
      </c>
      <c r="D495" s="3" t="s">
        <v>178</v>
      </c>
      <c r="E495" s="14">
        <v>44292</v>
      </c>
      <c r="F495" s="3">
        <v>6</v>
      </c>
      <c r="G495" s="19">
        <v>60</v>
      </c>
    </row>
    <row r="496" spans="2:7" hidden="1" outlineLevel="1" x14ac:dyDescent="0.2">
      <c r="B496" s="19" t="s">
        <v>427</v>
      </c>
      <c r="C496" s="3" t="s">
        <v>177</v>
      </c>
      <c r="D496" s="3" t="s">
        <v>178</v>
      </c>
      <c r="E496" s="14">
        <v>44292</v>
      </c>
      <c r="F496" s="3">
        <v>2</v>
      </c>
      <c r="G496" s="19">
        <v>20</v>
      </c>
    </row>
    <row r="497" spans="2:7" hidden="1" outlineLevel="1" x14ac:dyDescent="0.2">
      <c r="B497" s="19" t="s">
        <v>427</v>
      </c>
      <c r="C497" s="3" t="s">
        <v>177</v>
      </c>
      <c r="D497" s="3" t="s">
        <v>178</v>
      </c>
      <c r="E497" s="14">
        <v>44293</v>
      </c>
      <c r="F497" s="3">
        <v>6</v>
      </c>
      <c r="G497" s="19">
        <v>60</v>
      </c>
    </row>
    <row r="498" spans="2:7" hidden="1" outlineLevel="1" x14ac:dyDescent="0.2">
      <c r="B498" s="19" t="s">
        <v>427</v>
      </c>
      <c r="C498" s="3" t="s">
        <v>177</v>
      </c>
      <c r="D498" s="3" t="s">
        <v>178</v>
      </c>
      <c r="E498" s="14">
        <v>44293</v>
      </c>
      <c r="F498" s="3">
        <v>2</v>
      </c>
      <c r="G498" s="19">
        <v>20</v>
      </c>
    </row>
    <row r="499" spans="2:7" hidden="1" outlineLevel="1" x14ac:dyDescent="0.2">
      <c r="B499" s="19" t="s">
        <v>427</v>
      </c>
      <c r="C499" s="3" t="s">
        <v>177</v>
      </c>
      <c r="D499" s="3" t="s">
        <v>178</v>
      </c>
      <c r="E499" s="14">
        <v>44294</v>
      </c>
      <c r="F499" s="3">
        <v>6</v>
      </c>
      <c r="G499" s="19">
        <v>60</v>
      </c>
    </row>
    <row r="500" spans="2:7" hidden="1" outlineLevel="1" x14ac:dyDescent="0.2">
      <c r="B500" s="19" t="s">
        <v>427</v>
      </c>
      <c r="C500" s="3" t="s">
        <v>177</v>
      </c>
      <c r="D500" s="3" t="s">
        <v>178</v>
      </c>
      <c r="E500" s="14">
        <v>44294</v>
      </c>
      <c r="F500" s="3">
        <v>2</v>
      </c>
      <c r="G500" s="19">
        <v>20</v>
      </c>
    </row>
    <row r="501" spans="2:7" hidden="1" outlineLevel="1" x14ac:dyDescent="0.2">
      <c r="B501" s="19" t="s">
        <v>427</v>
      </c>
      <c r="C501" s="3" t="s">
        <v>177</v>
      </c>
      <c r="D501" s="3" t="s">
        <v>178</v>
      </c>
      <c r="E501" s="14">
        <v>44295</v>
      </c>
      <c r="F501" s="3">
        <v>6</v>
      </c>
      <c r="G501" s="19">
        <v>60</v>
      </c>
    </row>
    <row r="502" spans="2:7" hidden="1" outlineLevel="1" x14ac:dyDescent="0.2">
      <c r="B502" s="19" t="s">
        <v>427</v>
      </c>
      <c r="C502" s="3" t="s">
        <v>177</v>
      </c>
      <c r="D502" s="3" t="s">
        <v>178</v>
      </c>
      <c r="E502" s="14">
        <v>44295</v>
      </c>
      <c r="F502" s="3">
        <v>2</v>
      </c>
      <c r="G502" s="19">
        <v>20</v>
      </c>
    </row>
    <row r="503" spans="2:7" hidden="1" outlineLevel="1" x14ac:dyDescent="0.2">
      <c r="B503" s="19" t="s">
        <v>427</v>
      </c>
      <c r="C503" s="3" t="s">
        <v>177</v>
      </c>
      <c r="D503" s="3" t="s">
        <v>178</v>
      </c>
      <c r="E503" s="14">
        <v>44298</v>
      </c>
      <c r="F503" s="3">
        <v>6</v>
      </c>
      <c r="G503" s="19">
        <v>60</v>
      </c>
    </row>
    <row r="504" spans="2:7" hidden="1" outlineLevel="1" x14ac:dyDescent="0.2">
      <c r="B504" s="19" t="s">
        <v>427</v>
      </c>
      <c r="C504" s="3" t="s">
        <v>177</v>
      </c>
      <c r="D504" s="3" t="s">
        <v>178</v>
      </c>
      <c r="E504" s="14">
        <v>44298</v>
      </c>
      <c r="F504" s="3">
        <v>2</v>
      </c>
      <c r="G504" s="19">
        <v>20</v>
      </c>
    </row>
    <row r="505" spans="2:7" hidden="1" outlineLevel="1" x14ac:dyDescent="0.2">
      <c r="B505" s="19" t="s">
        <v>427</v>
      </c>
      <c r="C505" s="3" t="s">
        <v>177</v>
      </c>
      <c r="D505" s="3" t="s">
        <v>178</v>
      </c>
      <c r="E505" s="14">
        <v>44299</v>
      </c>
      <c r="F505" s="3">
        <v>6</v>
      </c>
      <c r="G505" s="19">
        <v>60</v>
      </c>
    </row>
    <row r="506" spans="2:7" hidden="1" outlineLevel="1" x14ac:dyDescent="0.2">
      <c r="B506" s="19" t="s">
        <v>427</v>
      </c>
      <c r="C506" s="3" t="s">
        <v>177</v>
      </c>
      <c r="D506" s="3" t="s">
        <v>178</v>
      </c>
      <c r="E506" s="14">
        <v>44299</v>
      </c>
      <c r="F506" s="3">
        <v>2</v>
      </c>
      <c r="G506" s="19">
        <v>20</v>
      </c>
    </row>
    <row r="507" spans="2:7" hidden="1" outlineLevel="1" x14ac:dyDescent="0.2">
      <c r="B507" s="19" t="s">
        <v>427</v>
      </c>
      <c r="C507" s="3" t="s">
        <v>177</v>
      </c>
      <c r="D507" s="3" t="s">
        <v>178</v>
      </c>
      <c r="E507" s="14">
        <v>44300</v>
      </c>
      <c r="F507" s="3">
        <v>6</v>
      </c>
      <c r="G507" s="19">
        <v>60</v>
      </c>
    </row>
    <row r="508" spans="2:7" hidden="1" outlineLevel="1" x14ac:dyDescent="0.2">
      <c r="B508" s="19" t="s">
        <v>427</v>
      </c>
      <c r="C508" s="3" t="s">
        <v>177</v>
      </c>
      <c r="D508" s="3" t="s">
        <v>178</v>
      </c>
      <c r="E508" s="14">
        <v>44300</v>
      </c>
      <c r="F508" s="3">
        <v>2</v>
      </c>
      <c r="G508" s="19">
        <v>20</v>
      </c>
    </row>
    <row r="509" spans="2:7" hidden="1" outlineLevel="1" x14ac:dyDescent="0.2">
      <c r="B509" s="19" t="s">
        <v>427</v>
      </c>
      <c r="C509" s="3" t="s">
        <v>177</v>
      </c>
      <c r="D509" s="3" t="s">
        <v>178</v>
      </c>
      <c r="E509" s="14">
        <v>44301</v>
      </c>
      <c r="F509" s="3">
        <v>6</v>
      </c>
      <c r="G509" s="19">
        <v>60</v>
      </c>
    </row>
    <row r="510" spans="2:7" hidden="1" outlineLevel="1" x14ac:dyDescent="0.2">
      <c r="B510" s="19" t="s">
        <v>427</v>
      </c>
      <c r="C510" s="3" t="s">
        <v>177</v>
      </c>
      <c r="D510" s="3" t="s">
        <v>178</v>
      </c>
      <c r="E510" s="14">
        <v>44301</v>
      </c>
      <c r="F510" s="3">
        <v>2</v>
      </c>
      <c r="G510" s="19">
        <v>20</v>
      </c>
    </row>
    <row r="511" spans="2:7" hidden="1" outlineLevel="1" x14ac:dyDescent="0.2">
      <c r="B511" s="19" t="s">
        <v>427</v>
      </c>
      <c r="C511" s="3" t="s">
        <v>177</v>
      </c>
      <c r="D511" s="3" t="s">
        <v>178</v>
      </c>
      <c r="E511" s="14">
        <v>44302</v>
      </c>
      <c r="F511" s="3">
        <v>6</v>
      </c>
      <c r="G511" s="19">
        <v>60</v>
      </c>
    </row>
    <row r="512" spans="2:7" hidden="1" outlineLevel="1" x14ac:dyDescent="0.2">
      <c r="B512" s="19" t="s">
        <v>427</v>
      </c>
      <c r="C512" s="3" t="s">
        <v>177</v>
      </c>
      <c r="D512" s="3" t="s">
        <v>178</v>
      </c>
      <c r="E512" s="14">
        <v>44302</v>
      </c>
      <c r="F512" s="3">
        <v>2</v>
      </c>
      <c r="G512" s="19">
        <v>20</v>
      </c>
    </row>
    <row r="513" spans="2:7" hidden="1" outlineLevel="1" x14ac:dyDescent="0.2">
      <c r="B513" s="19" t="s">
        <v>427</v>
      </c>
      <c r="C513" s="3" t="s">
        <v>177</v>
      </c>
      <c r="D513" s="3" t="s">
        <v>178</v>
      </c>
      <c r="E513" s="14">
        <v>44305</v>
      </c>
      <c r="F513" s="3">
        <v>6</v>
      </c>
      <c r="G513" s="19">
        <v>60</v>
      </c>
    </row>
    <row r="514" spans="2:7" hidden="1" outlineLevel="1" x14ac:dyDescent="0.2">
      <c r="B514" s="19" t="s">
        <v>427</v>
      </c>
      <c r="C514" s="3" t="s">
        <v>177</v>
      </c>
      <c r="D514" s="3" t="s">
        <v>178</v>
      </c>
      <c r="E514" s="14">
        <v>44305</v>
      </c>
      <c r="F514" s="3">
        <v>2</v>
      </c>
      <c r="G514" s="19">
        <v>20</v>
      </c>
    </row>
    <row r="515" spans="2:7" hidden="1" outlineLevel="1" x14ac:dyDescent="0.2">
      <c r="B515" s="19" t="s">
        <v>427</v>
      </c>
      <c r="C515" s="3" t="s">
        <v>177</v>
      </c>
      <c r="D515" s="3" t="s">
        <v>178</v>
      </c>
      <c r="E515" s="14">
        <v>44306</v>
      </c>
      <c r="F515" s="3">
        <v>6</v>
      </c>
      <c r="G515" s="19">
        <v>60</v>
      </c>
    </row>
    <row r="516" spans="2:7" hidden="1" outlineLevel="1" x14ac:dyDescent="0.2">
      <c r="B516" s="19" t="s">
        <v>427</v>
      </c>
      <c r="C516" s="3" t="s">
        <v>177</v>
      </c>
      <c r="D516" s="3" t="s">
        <v>178</v>
      </c>
      <c r="E516" s="14">
        <v>44306</v>
      </c>
      <c r="F516" s="3">
        <v>2</v>
      </c>
      <c r="G516" s="19">
        <v>20</v>
      </c>
    </row>
    <row r="517" spans="2:7" hidden="1" outlineLevel="1" x14ac:dyDescent="0.2">
      <c r="B517" s="19" t="s">
        <v>427</v>
      </c>
      <c r="C517" s="3" t="s">
        <v>177</v>
      </c>
      <c r="D517" s="3" t="s">
        <v>178</v>
      </c>
      <c r="E517" s="14">
        <v>44307</v>
      </c>
      <c r="F517" s="3">
        <v>6</v>
      </c>
      <c r="G517" s="19">
        <v>60</v>
      </c>
    </row>
    <row r="518" spans="2:7" hidden="1" outlineLevel="1" x14ac:dyDescent="0.2">
      <c r="B518" s="19" t="s">
        <v>427</v>
      </c>
      <c r="C518" s="3" t="s">
        <v>177</v>
      </c>
      <c r="D518" s="3" t="s">
        <v>178</v>
      </c>
      <c r="E518" s="14">
        <v>44307</v>
      </c>
      <c r="F518" s="3">
        <v>2</v>
      </c>
      <c r="G518" s="19">
        <v>20</v>
      </c>
    </row>
    <row r="519" spans="2:7" hidden="1" outlineLevel="1" x14ac:dyDescent="0.2">
      <c r="B519" s="19" t="s">
        <v>427</v>
      </c>
      <c r="C519" s="3" t="s">
        <v>177</v>
      </c>
      <c r="D519" s="3" t="s">
        <v>178</v>
      </c>
      <c r="E519" s="14">
        <v>44308</v>
      </c>
      <c r="F519" s="3">
        <v>6</v>
      </c>
      <c r="G519" s="19">
        <v>60</v>
      </c>
    </row>
    <row r="520" spans="2:7" hidden="1" outlineLevel="1" x14ac:dyDescent="0.2">
      <c r="B520" s="19" t="s">
        <v>427</v>
      </c>
      <c r="C520" s="3" t="s">
        <v>177</v>
      </c>
      <c r="D520" s="3" t="s">
        <v>178</v>
      </c>
      <c r="E520" s="14">
        <v>44308</v>
      </c>
      <c r="F520" s="3">
        <v>2</v>
      </c>
      <c r="G520" s="19">
        <v>20</v>
      </c>
    </row>
    <row r="521" spans="2:7" hidden="1" outlineLevel="1" x14ac:dyDescent="0.2">
      <c r="B521" s="19" t="s">
        <v>427</v>
      </c>
      <c r="C521" s="3" t="s">
        <v>177</v>
      </c>
      <c r="D521" s="3" t="s">
        <v>178</v>
      </c>
      <c r="E521" s="14">
        <v>44309</v>
      </c>
      <c r="F521" s="3">
        <v>6</v>
      </c>
      <c r="G521" s="19">
        <v>60</v>
      </c>
    </row>
    <row r="522" spans="2:7" hidden="1" outlineLevel="1" x14ac:dyDescent="0.2">
      <c r="B522" s="19" t="s">
        <v>427</v>
      </c>
      <c r="C522" s="3" t="s">
        <v>177</v>
      </c>
      <c r="D522" s="3" t="s">
        <v>178</v>
      </c>
      <c r="E522" s="14">
        <v>44309</v>
      </c>
      <c r="F522" s="3">
        <v>2</v>
      </c>
      <c r="G522" s="19">
        <v>20</v>
      </c>
    </row>
    <row r="523" spans="2:7" hidden="1" outlineLevel="1" x14ac:dyDescent="0.2">
      <c r="B523" s="19" t="s">
        <v>427</v>
      </c>
      <c r="C523" s="3" t="s">
        <v>177</v>
      </c>
      <c r="D523" s="3" t="s">
        <v>178</v>
      </c>
      <c r="E523" s="14">
        <v>44312</v>
      </c>
      <c r="F523" s="3">
        <v>6</v>
      </c>
      <c r="G523" s="19">
        <v>60</v>
      </c>
    </row>
    <row r="524" spans="2:7" hidden="1" outlineLevel="1" x14ac:dyDescent="0.2">
      <c r="B524" s="19" t="s">
        <v>427</v>
      </c>
      <c r="C524" s="3" t="s">
        <v>177</v>
      </c>
      <c r="D524" s="3" t="s">
        <v>178</v>
      </c>
      <c r="E524" s="14">
        <v>44312</v>
      </c>
      <c r="F524" s="3">
        <v>2</v>
      </c>
      <c r="G524" s="19">
        <v>20</v>
      </c>
    </row>
    <row r="525" spans="2:7" hidden="1" outlineLevel="1" x14ac:dyDescent="0.2">
      <c r="B525" s="19" t="s">
        <v>427</v>
      </c>
      <c r="C525" s="3" t="s">
        <v>177</v>
      </c>
      <c r="D525" s="3" t="s">
        <v>178</v>
      </c>
      <c r="E525" s="14">
        <v>44313</v>
      </c>
      <c r="F525" s="3">
        <v>6</v>
      </c>
      <c r="G525" s="19">
        <v>60</v>
      </c>
    </row>
    <row r="526" spans="2:7" hidden="1" outlineLevel="1" x14ac:dyDescent="0.2">
      <c r="B526" s="19" t="s">
        <v>427</v>
      </c>
      <c r="C526" s="3" t="s">
        <v>177</v>
      </c>
      <c r="D526" s="3" t="s">
        <v>178</v>
      </c>
      <c r="E526" s="14">
        <v>44313</v>
      </c>
      <c r="F526" s="3">
        <v>2</v>
      </c>
      <c r="G526" s="19">
        <v>20</v>
      </c>
    </row>
    <row r="527" spans="2:7" hidden="1" outlineLevel="1" x14ac:dyDescent="0.2">
      <c r="B527" s="19" t="s">
        <v>427</v>
      </c>
      <c r="C527" s="3" t="s">
        <v>177</v>
      </c>
      <c r="D527" s="3" t="s">
        <v>178</v>
      </c>
      <c r="E527" s="14">
        <v>44314</v>
      </c>
      <c r="F527" s="3">
        <v>6</v>
      </c>
      <c r="G527" s="19">
        <v>60</v>
      </c>
    </row>
    <row r="528" spans="2:7" hidden="1" outlineLevel="1" x14ac:dyDescent="0.2">
      <c r="B528" s="19" t="s">
        <v>427</v>
      </c>
      <c r="C528" s="3" t="s">
        <v>177</v>
      </c>
      <c r="D528" s="3" t="s">
        <v>178</v>
      </c>
      <c r="E528" s="14">
        <v>44314</v>
      </c>
      <c r="F528" s="3">
        <v>2</v>
      </c>
      <c r="G528" s="19">
        <v>20</v>
      </c>
    </row>
    <row r="529" spans="2:7" hidden="1" outlineLevel="1" x14ac:dyDescent="0.2">
      <c r="B529" s="19" t="s">
        <v>427</v>
      </c>
      <c r="C529" s="3" t="s">
        <v>177</v>
      </c>
      <c r="D529" s="3" t="s">
        <v>178</v>
      </c>
      <c r="E529" s="14">
        <v>44315</v>
      </c>
      <c r="F529" s="3">
        <v>6</v>
      </c>
      <c r="G529" s="19">
        <v>60</v>
      </c>
    </row>
    <row r="530" spans="2:7" hidden="1" outlineLevel="1" x14ac:dyDescent="0.2">
      <c r="B530" s="19" t="s">
        <v>427</v>
      </c>
      <c r="C530" s="3" t="s">
        <v>177</v>
      </c>
      <c r="D530" s="3" t="s">
        <v>178</v>
      </c>
      <c r="E530" s="14">
        <v>44315</v>
      </c>
      <c r="F530" s="3">
        <v>2</v>
      </c>
      <c r="G530" s="19">
        <v>20</v>
      </c>
    </row>
    <row r="531" spans="2:7" hidden="1" outlineLevel="1" x14ac:dyDescent="0.2">
      <c r="B531" s="19" t="s">
        <v>427</v>
      </c>
      <c r="C531" s="3" t="s">
        <v>177</v>
      </c>
      <c r="D531" s="3" t="s">
        <v>178</v>
      </c>
      <c r="E531" s="14">
        <v>44316</v>
      </c>
      <c r="F531" s="3">
        <v>6</v>
      </c>
      <c r="G531" s="19">
        <v>60</v>
      </c>
    </row>
    <row r="532" spans="2:7" hidden="1" outlineLevel="1" x14ac:dyDescent="0.2">
      <c r="B532" s="19" t="s">
        <v>427</v>
      </c>
      <c r="C532" s="3" t="s">
        <v>177</v>
      </c>
      <c r="D532" s="3" t="s">
        <v>178</v>
      </c>
      <c r="E532" s="14">
        <v>44316</v>
      </c>
      <c r="F532" s="3">
        <v>2</v>
      </c>
      <c r="G532" s="19">
        <v>20</v>
      </c>
    </row>
    <row r="533" spans="2:7" hidden="1" outlineLevel="1" x14ac:dyDescent="0.2">
      <c r="B533" s="19" t="s">
        <v>427</v>
      </c>
      <c r="C533" s="3" t="s">
        <v>177</v>
      </c>
      <c r="D533" s="3" t="s">
        <v>178</v>
      </c>
      <c r="E533" s="14">
        <v>44320</v>
      </c>
      <c r="F533" s="3">
        <v>6</v>
      </c>
      <c r="G533" s="3">
        <v>60</v>
      </c>
    </row>
    <row r="534" spans="2:7" hidden="1" outlineLevel="1" x14ac:dyDescent="0.2">
      <c r="B534" s="19" t="s">
        <v>427</v>
      </c>
      <c r="C534" s="3" t="s">
        <v>177</v>
      </c>
      <c r="D534" s="3" t="s">
        <v>178</v>
      </c>
      <c r="E534" s="14">
        <v>44320</v>
      </c>
      <c r="F534" s="3">
        <v>2</v>
      </c>
      <c r="G534" s="3">
        <v>20</v>
      </c>
    </row>
    <row r="535" spans="2:7" hidden="1" outlineLevel="1" x14ac:dyDescent="0.2">
      <c r="B535" s="19" t="s">
        <v>427</v>
      </c>
      <c r="C535" s="3" t="s">
        <v>177</v>
      </c>
      <c r="D535" s="3" t="s">
        <v>178</v>
      </c>
      <c r="E535" s="14">
        <v>44321</v>
      </c>
      <c r="F535" s="3">
        <v>6</v>
      </c>
      <c r="G535" s="3">
        <v>60</v>
      </c>
    </row>
    <row r="536" spans="2:7" hidden="1" outlineLevel="1" x14ac:dyDescent="0.2">
      <c r="B536" s="19" t="s">
        <v>427</v>
      </c>
      <c r="C536" s="3" t="s">
        <v>177</v>
      </c>
      <c r="D536" s="3" t="s">
        <v>178</v>
      </c>
      <c r="E536" s="14">
        <v>44321</v>
      </c>
      <c r="F536" s="3">
        <v>2</v>
      </c>
      <c r="G536" s="3">
        <v>20</v>
      </c>
    </row>
    <row r="537" spans="2:7" hidden="1" outlineLevel="1" x14ac:dyDescent="0.2">
      <c r="B537" s="19" t="s">
        <v>427</v>
      </c>
      <c r="C537" s="3" t="s">
        <v>177</v>
      </c>
      <c r="D537" s="3" t="s">
        <v>178</v>
      </c>
      <c r="E537" s="14">
        <v>44322</v>
      </c>
      <c r="F537" s="3">
        <v>6</v>
      </c>
      <c r="G537" s="3">
        <v>60</v>
      </c>
    </row>
    <row r="538" spans="2:7" hidden="1" outlineLevel="1" x14ac:dyDescent="0.2">
      <c r="B538" s="19" t="s">
        <v>427</v>
      </c>
      <c r="C538" s="3" t="s">
        <v>177</v>
      </c>
      <c r="D538" s="3" t="s">
        <v>178</v>
      </c>
      <c r="E538" s="14">
        <v>44322</v>
      </c>
      <c r="F538" s="3">
        <v>2</v>
      </c>
      <c r="G538" s="3">
        <v>20</v>
      </c>
    </row>
    <row r="539" spans="2:7" hidden="1" outlineLevel="1" x14ac:dyDescent="0.2">
      <c r="B539" s="19" t="s">
        <v>427</v>
      </c>
      <c r="C539" s="3" t="s">
        <v>177</v>
      </c>
      <c r="D539" s="3" t="s">
        <v>178</v>
      </c>
      <c r="E539" s="14">
        <v>44323</v>
      </c>
      <c r="F539" s="3">
        <v>6</v>
      </c>
      <c r="G539" s="3">
        <v>60</v>
      </c>
    </row>
    <row r="540" spans="2:7" hidden="1" outlineLevel="1" x14ac:dyDescent="0.2">
      <c r="B540" s="19" t="s">
        <v>427</v>
      </c>
      <c r="C540" s="3" t="s">
        <v>177</v>
      </c>
      <c r="D540" s="3" t="s">
        <v>178</v>
      </c>
      <c r="E540" s="14">
        <v>44323</v>
      </c>
      <c r="F540" s="3">
        <v>2</v>
      </c>
      <c r="G540" s="3">
        <v>20</v>
      </c>
    </row>
    <row r="541" spans="2:7" hidden="1" outlineLevel="1" x14ac:dyDescent="0.2">
      <c r="B541" s="19" t="s">
        <v>427</v>
      </c>
      <c r="C541" s="3" t="s">
        <v>177</v>
      </c>
      <c r="D541" s="3" t="s">
        <v>178</v>
      </c>
      <c r="E541" s="14">
        <v>44326</v>
      </c>
      <c r="F541" s="3">
        <v>6</v>
      </c>
      <c r="G541" s="3">
        <v>60</v>
      </c>
    </row>
    <row r="542" spans="2:7" hidden="1" outlineLevel="1" x14ac:dyDescent="0.2">
      <c r="B542" s="19" t="s">
        <v>427</v>
      </c>
      <c r="C542" s="3" t="s">
        <v>177</v>
      </c>
      <c r="D542" s="3" t="s">
        <v>178</v>
      </c>
      <c r="E542" s="14">
        <v>44326</v>
      </c>
      <c r="F542" s="3">
        <v>2</v>
      </c>
      <c r="G542" s="3">
        <v>20</v>
      </c>
    </row>
    <row r="543" spans="2:7" hidden="1" outlineLevel="1" x14ac:dyDescent="0.2">
      <c r="B543" s="19" t="s">
        <v>427</v>
      </c>
      <c r="C543" s="3" t="s">
        <v>177</v>
      </c>
      <c r="D543" s="3" t="s">
        <v>178</v>
      </c>
      <c r="E543" s="14">
        <v>44327</v>
      </c>
      <c r="F543" s="3">
        <v>6</v>
      </c>
      <c r="G543" s="3">
        <v>60</v>
      </c>
    </row>
    <row r="544" spans="2:7" hidden="1" outlineLevel="1" x14ac:dyDescent="0.2">
      <c r="B544" s="19" t="s">
        <v>427</v>
      </c>
      <c r="C544" s="3" t="s">
        <v>177</v>
      </c>
      <c r="D544" s="3" t="s">
        <v>178</v>
      </c>
      <c r="E544" s="14">
        <v>44327</v>
      </c>
      <c r="F544" s="3">
        <v>2</v>
      </c>
      <c r="G544" s="3">
        <v>20</v>
      </c>
    </row>
    <row r="545" spans="2:7" hidden="1" outlineLevel="1" x14ac:dyDescent="0.2">
      <c r="B545" s="19" t="s">
        <v>427</v>
      </c>
      <c r="C545" s="3" t="s">
        <v>177</v>
      </c>
      <c r="D545" s="3" t="s">
        <v>178</v>
      </c>
      <c r="E545" s="14">
        <v>44328</v>
      </c>
      <c r="F545" s="3">
        <v>6</v>
      </c>
      <c r="G545" s="3">
        <v>60</v>
      </c>
    </row>
    <row r="546" spans="2:7" hidden="1" outlineLevel="1" x14ac:dyDescent="0.2">
      <c r="B546" s="19" t="s">
        <v>427</v>
      </c>
      <c r="C546" s="3" t="s">
        <v>177</v>
      </c>
      <c r="D546" s="3" t="s">
        <v>178</v>
      </c>
      <c r="E546" s="14">
        <v>44328</v>
      </c>
      <c r="F546" s="3">
        <v>2</v>
      </c>
      <c r="G546" s="3">
        <v>20</v>
      </c>
    </row>
    <row r="547" spans="2:7" hidden="1" outlineLevel="1" x14ac:dyDescent="0.2">
      <c r="B547" s="19" t="s">
        <v>427</v>
      </c>
      <c r="C547" s="3" t="s">
        <v>177</v>
      </c>
      <c r="D547" s="3" t="s">
        <v>178</v>
      </c>
      <c r="E547" s="14">
        <v>44329</v>
      </c>
      <c r="F547" s="3">
        <v>6</v>
      </c>
      <c r="G547" s="3">
        <v>60</v>
      </c>
    </row>
    <row r="548" spans="2:7" hidden="1" outlineLevel="1" x14ac:dyDescent="0.2">
      <c r="B548" s="19" t="s">
        <v>427</v>
      </c>
      <c r="C548" s="3" t="s">
        <v>177</v>
      </c>
      <c r="D548" s="3" t="s">
        <v>178</v>
      </c>
      <c r="E548" s="14">
        <v>44329</v>
      </c>
      <c r="F548" s="3">
        <v>2</v>
      </c>
      <c r="G548" s="3">
        <v>20</v>
      </c>
    </row>
    <row r="549" spans="2:7" hidden="1" outlineLevel="1" x14ac:dyDescent="0.2">
      <c r="B549" s="19" t="s">
        <v>427</v>
      </c>
      <c r="C549" s="3" t="s">
        <v>177</v>
      </c>
      <c r="D549" s="3" t="s">
        <v>178</v>
      </c>
      <c r="E549" s="14">
        <v>44333</v>
      </c>
      <c r="F549" s="3">
        <v>6</v>
      </c>
      <c r="G549" s="3">
        <v>60</v>
      </c>
    </row>
    <row r="550" spans="2:7" hidden="1" outlineLevel="1" x14ac:dyDescent="0.2">
      <c r="B550" s="19" t="s">
        <v>427</v>
      </c>
      <c r="C550" s="3" t="s">
        <v>177</v>
      </c>
      <c r="D550" s="3" t="s">
        <v>178</v>
      </c>
      <c r="E550" s="14">
        <v>44333</v>
      </c>
      <c r="F550" s="3">
        <v>2</v>
      </c>
      <c r="G550" s="3">
        <v>20</v>
      </c>
    </row>
    <row r="551" spans="2:7" hidden="1" outlineLevel="1" x14ac:dyDescent="0.2">
      <c r="B551" s="19" t="s">
        <v>427</v>
      </c>
      <c r="C551" s="3" t="s">
        <v>177</v>
      </c>
      <c r="D551" s="3" t="s">
        <v>178</v>
      </c>
      <c r="E551" s="14">
        <v>44334</v>
      </c>
      <c r="F551" s="3">
        <v>6</v>
      </c>
      <c r="G551" s="3">
        <v>60</v>
      </c>
    </row>
    <row r="552" spans="2:7" hidden="1" outlineLevel="1" x14ac:dyDescent="0.2">
      <c r="B552" s="19" t="s">
        <v>427</v>
      </c>
      <c r="C552" s="3" t="s">
        <v>177</v>
      </c>
      <c r="D552" s="3" t="s">
        <v>178</v>
      </c>
      <c r="E552" s="14">
        <v>44334</v>
      </c>
      <c r="F552" s="3">
        <v>2</v>
      </c>
      <c r="G552" s="3">
        <v>20</v>
      </c>
    </row>
    <row r="553" spans="2:7" hidden="1" outlineLevel="1" x14ac:dyDescent="0.2">
      <c r="B553" s="19" t="s">
        <v>427</v>
      </c>
      <c r="C553" s="3" t="s">
        <v>177</v>
      </c>
      <c r="D553" s="3" t="s">
        <v>178</v>
      </c>
      <c r="E553" s="14">
        <v>44335</v>
      </c>
      <c r="F553" s="3">
        <v>6</v>
      </c>
      <c r="G553" s="3">
        <v>60</v>
      </c>
    </row>
    <row r="554" spans="2:7" hidden="1" outlineLevel="1" x14ac:dyDescent="0.2">
      <c r="B554" s="19" t="s">
        <v>427</v>
      </c>
      <c r="C554" s="3" t="s">
        <v>177</v>
      </c>
      <c r="D554" s="3" t="s">
        <v>178</v>
      </c>
      <c r="E554" s="14">
        <v>44335</v>
      </c>
      <c r="F554" s="3">
        <v>2</v>
      </c>
      <c r="G554" s="3">
        <v>20</v>
      </c>
    </row>
    <row r="555" spans="2:7" hidden="1" outlineLevel="1" x14ac:dyDescent="0.2">
      <c r="B555" s="19" t="s">
        <v>427</v>
      </c>
      <c r="C555" s="3" t="s">
        <v>177</v>
      </c>
      <c r="D555" s="3" t="s">
        <v>178</v>
      </c>
      <c r="E555" s="14">
        <v>44336</v>
      </c>
      <c r="F555" s="3">
        <v>6</v>
      </c>
      <c r="G555" s="3">
        <v>60</v>
      </c>
    </row>
    <row r="556" spans="2:7" hidden="1" outlineLevel="1" x14ac:dyDescent="0.2">
      <c r="B556" s="19" t="s">
        <v>427</v>
      </c>
      <c r="C556" s="3" t="s">
        <v>177</v>
      </c>
      <c r="D556" s="3" t="s">
        <v>178</v>
      </c>
      <c r="E556" s="14">
        <v>44336</v>
      </c>
      <c r="F556" s="3">
        <v>2</v>
      </c>
      <c r="G556" s="3">
        <v>20</v>
      </c>
    </row>
    <row r="557" spans="2:7" hidden="1" outlineLevel="1" x14ac:dyDescent="0.2">
      <c r="B557" s="19" t="s">
        <v>427</v>
      </c>
      <c r="C557" s="3" t="s">
        <v>177</v>
      </c>
      <c r="D557" s="3" t="s">
        <v>178</v>
      </c>
      <c r="E557" s="14">
        <v>44337</v>
      </c>
      <c r="F557" s="3">
        <v>6</v>
      </c>
      <c r="G557" s="3">
        <v>60</v>
      </c>
    </row>
    <row r="558" spans="2:7" hidden="1" outlineLevel="1" x14ac:dyDescent="0.2">
      <c r="B558" s="19" t="s">
        <v>427</v>
      </c>
      <c r="C558" s="3" t="s">
        <v>177</v>
      </c>
      <c r="D558" s="3" t="s">
        <v>178</v>
      </c>
      <c r="E558" s="14">
        <v>44337</v>
      </c>
      <c r="F558" s="3">
        <v>2</v>
      </c>
      <c r="G558" s="3">
        <v>20</v>
      </c>
    </row>
    <row r="559" spans="2:7" hidden="1" outlineLevel="1" x14ac:dyDescent="0.2">
      <c r="B559" s="19" t="s">
        <v>427</v>
      </c>
      <c r="C559" s="3" t="s">
        <v>177</v>
      </c>
      <c r="D559" s="3" t="s">
        <v>178</v>
      </c>
      <c r="E559" s="14">
        <v>44340</v>
      </c>
      <c r="F559" s="3">
        <v>6</v>
      </c>
      <c r="G559" s="3">
        <v>60</v>
      </c>
    </row>
    <row r="560" spans="2:7" hidden="1" outlineLevel="1" x14ac:dyDescent="0.2">
      <c r="B560" s="19" t="s">
        <v>427</v>
      </c>
      <c r="C560" s="3" t="s">
        <v>177</v>
      </c>
      <c r="D560" s="3" t="s">
        <v>178</v>
      </c>
      <c r="E560" s="14">
        <v>44340</v>
      </c>
      <c r="F560" s="3">
        <v>2</v>
      </c>
      <c r="G560" s="3">
        <v>20</v>
      </c>
    </row>
    <row r="561" spans="2:7" hidden="1" outlineLevel="1" x14ac:dyDescent="0.2">
      <c r="B561" s="19" t="s">
        <v>427</v>
      </c>
      <c r="C561" s="3" t="s">
        <v>177</v>
      </c>
      <c r="D561" s="3" t="s">
        <v>178</v>
      </c>
      <c r="E561" s="14">
        <v>44341</v>
      </c>
      <c r="F561" s="3">
        <v>6</v>
      </c>
      <c r="G561" s="3">
        <v>60</v>
      </c>
    </row>
    <row r="562" spans="2:7" hidden="1" outlineLevel="1" x14ac:dyDescent="0.2">
      <c r="B562" s="19" t="s">
        <v>427</v>
      </c>
      <c r="C562" s="3" t="s">
        <v>177</v>
      </c>
      <c r="D562" s="3" t="s">
        <v>178</v>
      </c>
      <c r="E562" s="14">
        <v>44341</v>
      </c>
      <c r="F562" s="3">
        <v>2</v>
      </c>
      <c r="G562" s="3">
        <v>20</v>
      </c>
    </row>
    <row r="563" spans="2:7" hidden="1" outlineLevel="1" x14ac:dyDescent="0.2">
      <c r="B563" s="19" t="s">
        <v>427</v>
      </c>
      <c r="C563" s="3" t="s">
        <v>177</v>
      </c>
      <c r="D563" s="3" t="s">
        <v>178</v>
      </c>
      <c r="E563" s="14">
        <v>44342</v>
      </c>
      <c r="F563" s="3">
        <v>6</v>
      </c>
      <c r="G563" s="3">
        <v>60</v>
      </c>
    </row>
    <row r="564" spans="2:7" hidden="1" outlineLevel="1" x14ac:dyDescent="0.2">
      <c r="B564" s="19" t="s">
        <v>427</v>
      </c>
      <c r="C564" s="3" t="s">
        <v>177</v>
      </c>
      <c r="D564" s="3" t="s">
        <v>178</v>
      </c>
      <c r="E564" s="14">
        <v>44342</v>
      </c>
      <c r="F564" s="3">
        <v>2</v>
      </c>
      <c r="G564" s="3">
        <v>20</v>
      </c>
    </row>
    <row r="565" spans="2:7" hidden="1" outlineLevel="1" x14ac:dyDescent="0.2">
      <c r="B565" s="19" t="s">
        <v>427</v>
      </c>
      <c r="C565" s="3" t="s">
        <v>177</v>
      </c>
      <c r="D565" s="3" t="s">
        <v>178</v>
      </c>
      <c r="E565" s="14">
        <v>44343</v>
      </c>
      <c r="F565" s="3">
        <v>6</v>
      </c>
      <c r="G565" s="3">
        <v>60</v>
      </c>
    </row>
    <row r="566" spans="2:7" hidden="1" outlineLevel="1" x14ac:dyDescent="0.2">
      <c r="B566" s="19" t="s">
        <v>427</v>
      </c>
      <c r="C566" s="3" t="s">
        <v>177</v>
      </c>
      <c r="D566" s="3" t="s">
        <v>178</v>
      </c>
      <c r="E566" s="14">
        <v>44343</v>
      </c>
      <c r="F566" s="3">
        <v>2</v>
      </c>
      <c r="G566" s="3">
        <v>20</v>
      </c>
    </row>
    <row r="567" spans="2:7" hidden="1" outlineLevel="1" x14ac:dyDescent="0.2">
      <c r="B567" s="19" t="s">
        <v>427</v>
      </c>
      <c r="C567" s="3" t="s">
        <v>177</v>
      </c>
      <c r="D567" s="3" t="s">
        <v>178</v>
      </c>
      <c r="E567" s="14">
        <v>44344</v>
      </c>
      <c r="F567" s="3">
        <v>6</v>
      </c>
      <c r="G567" s="3">
        <v>60</v>
      </c>
    </row>
    <row r="568" spans="2:7" hidden="1" outlineLevel="1" x14ac:dyDescent="0.2">
      <c r="B568" s="19" t="s">
        <v>427</v>
      </c>
      <c r="C568" s="3" t="s">
        <v>177</v>
      </c>
      <c r="D568" s="3" t="s">
        <v>178</v>
      </c>
      <c r="E568" s="14">
        <v>44344</v>
      </c>
      <c r="F568" s="3">
        <v>2</v>
      </c>
      <c r="G568" s="3">
        <v>20</v>
      </c>
    </row>
    <row r="569" spans="2:7" hidden="1" outlineLevel="1" x14ac:dyDescent="0.2">
      <c r="B569" s="19" t="s">
        <v>427</v>
      </c>
      <c r="C569" s="3" t="s">
        <v>177</v>
      </c>
      <c r="D569" s="3" t="s">
        <v>178</v>
      </c>
      <c r="E569" s="14">
        <v>44347</v>
      </c>
      <c r="F569" s="3">
        <v>6</v>
      </c>
      <c r="G569" s="3">
        <v>60</v>
      </c>
    </row>
    <row r="570" spans="2:7" hidden="1" outlineLevel="1" x14ac:dyDescent="0.2">
      <c r="B570" s="19" t="s">
        <v>427</v>
      </c>
      <c r="C570" s="3" t="s">
        <v>177</v>
      </c>
      <c r="D570" s="3" t="s">
        <v>178</v>
      </c>
      <c r="E570" s="14">
        <v>44347</v>
      </c>
      <c r="F570" s="3">
        <v>2</v>
      </c>
      <c r="G570" s="3">
        <v>20</v>
      </c>
    </row>
    <row r="571" spans="2:7" hidden="1" outlineLevel="1" x14ac:dyDescent="0.2">
      <c r="B571" s="19" t="s">
        <v>427</v>
      </c>
      <c r="C571" s="3" t="s">
        <v>177</v>
      </c>
      <c r="D571" s="3" t="s">
        <v>54</v>
      </c>
      <c r="E571" s="14">
        <v>44348</v>
      </c>
      <c r="F571" s="3">
        <v>6</v>
      </c>
      <c r="G571" s="3">
        <v>45</v>
      </c>
    </row>
    <row r="572" spans="2:7" hidden="1" outlineLevel="1" x14ac:dyDescent="0.2">
      <c r="B572" s="19" t="s">
        <v>427</v>
      </c>
      <c r="C572" s="3" t="s">
        <v>177</v>
      </c>
      <c r="D572" s="3" t="s">
        <v>54</v>
      </c>
      <c r="E572" s="14">
        <v>44348</v>
      </c>
      <c r="F572" s="3">
        <v>2</v>
      </c>
      <c r="G572" s="3">
        <v>15</v>
      </c>
    </row>
    <row r="573" spans="2:7" hidden="1" outlineLevel="1" x14ac:dyDescent="0.2">
      <c r="B573" s="19" t="s">
        <v>427</v>
      </c>
      <c r="C573" s="3" t="s">
        <v>177</v>
      </c>
      <c r="D573" s="3" t="s">
        <v>54</v>
      </c>
      <c r="E573" s="14">
        <v>44349</v>
      </c>
      <c r="F573" s="3">
        <v>6</v>
      </c>
      <c r="G573" s="3">
        <v>45</v>
      </c>
    </row>
    <row r="574" spans="2:7" hidden="1" outlineLevel="1" x14ac:dyDescent="0.2">
      <c r="B574" s="19" t="s">
        <v>427</v>
      </c>
      <c r="C574" s="3" t="s">
        <v>177</v>
      </c>
      <c r="D574" s="3" t="s">
        <v>54</v>
      </c>
      <c r="E574" s="14">
        <v>44349</v>
      </c>
      <c r="F574" s="3">
        <v>2</v>
      </c>
      <c r="G574" s="3">
        <v>15</v>
      </c>
    </row>
    <row r="575" spans="2:7" hidden="1" outlineLevel="1" x14ac:dyDescent="0.2">
      <c r="B575" s="19" t="s">
        <v>427</v>
      </c>
      <c r="C575" s="3" t="s">
        <v>177</v>
      </c>
      <c r="D575" s="3" t="s">
        <v>54</v>
      </c>
      <c r="E575" s="14">
        <v>44350</v>
      </c>
      <c r="F575" s="3">
        <v>6</v>
      </c>
      <c r="G575" s="3">
        <v>45</v>
      </c>
    </row>
    <row r="576" spans="2:7" hidden="1" outlineLevel="1" x14ac:dyDescent="0.2">
      <c r="B576" s="19" t="s">
        <v>427</v>
      </c>
      <c r="C576" s="3" t="s">
        <v>177</v>
      </c>
      <c r="D576" s="3" t="s">
        <v>54</v>
      </c>
      <c r="E576" s="14">
        <v>44350</v>
      </c>
      <c r="F576" s="3">
        <v>2</v>
      </c>
      <c r="G576" s="3">
        <v>15</v>
      </c>
    </row>
    <row r="577" spans="2:7" hidden="1" outlineLevel="1" x14ac:dyDescent="0.2">
      <c r="B577" s="19" t="s">
        <v>427</v>
      </c>
      <c r="C577" s="3" t="s">
        <v>177</v>
      </c>
      <c r="D577" s="3" t="s">
        <v>54</v>
      </c>
      <c r="E577" s="14">
        <v>44351</v>
      </c>
      <c r="F577" s="3">
        <v>6</v>
      </c>
      <c r="G577" s="3">
        <v>45</v>
      </c>
    </row>
    <row r="578" spans="2:7" hidden="1" outlineLevel="1" x14ac:dyDescent="0.2">
      <c r="B578" s="19" t="s">
        <v>427</v>
      </c>
      <c r="C578" s="3" t="s">
        <v>177</v>
      </c>
      <c r="D578" s="3" t="s">
        <v>54</v>
      </c>
      <c r="E578" s="14">
        <v>44351</v>
      </c>
      <c r="F578" s="3">
        <v>2</v>
      </c>
      <c r="G578" s="3">
        <v>15</v>
      </c>
    </row>
    <row r="579" spans="2:7" hidden="1" outlineLevel="1" x14ac:dyDescent="0.2">
      <c r="B579" s="19" t="s">
        <v>427</v>
      </c>
      <c r="C579" s="3" t="s">
        <v>177</v>
      </c>
      <c r="D579" s="3" t="s">
        <v>54</v>
      </c>
      <c r="E579" s="14">
        <v>44354</v>
      </c>
      <c r="F579" s="3">
        <v>6</v>
      </c>
      <c r="G579" s="3">
        <v>45</v>
      </c>
    </row>
    <row r="580" spans="2:7" hidden="1" outlineLevel="1" x14ac:dyDescent="0.2">
      <c r="B580" s="19" t="s">
        <v>427</v>
      </c>
      <c r="C580" s="3" t="s">
        <v>177</v>
      </c>
      <c r="D580" s="3" t="s">
        <v>54</v>
      </c>
      <c r="E580" s="14">
        <v>44354</v>
      </c>
      <c r="F580" s="3">
        <v>2</v>
      </c>
      <c r="G580" s="3">
        <v>15</v>
      </c>
    </row>
    <row r="581" spans="2:7" hidden="1" outlineLevel="1" x14ac:dyDescent="0.2">
      <c r="B581" s="19" t="s">
        <v>427</v>
      </c>
      <c r="C581" s="3" t="s">
        <v>177</v>
      </c>
      <c r="D581" s="3" t="s">
        <v>54</v>
      </c>
      <c r="E581" s="14">
        <v>44355</v>
      </c>
      <c r="F581" s="3">
        <v>6</v>
      </c>
      <c r="G581" s="3">
        <v>45</v>
      </c>
    </row>
    <row r="582" spans="2:7" hidden="1" outlineLevel="1" x14ac:dyDescent="0.2">
      <c r="B582" s="19" t="s">
        <v>427</v>
      </c>
      <c r="C582" s="3" t="s">
        <v>177</v>
      </c>
      <c r="D582" s="3" t="s">
        <v>54</v>
      </c>
      <c r="E582" s="14">
        <v>44355</v>
      </c>
      <c r="F582" s="3">
        <v>2</v>
      </c>
      <c r="G582" s="3">
        <v>15</v>
      </c>
    </row>
    <row r="583" spans="2:7" hidden="1" outlineLevel="1" x14ac:dyDescent="0.2">
      <c r="B583" s="19" t="s">
        <v>427</v>
      </c>
      <c r="C583" s="3" t="s">
        <v>177</v>
      </c>
      <c r="D583" s="3" t="s">
        <v>54</v>
      </c>
      <c r="E583" s="14">
        <v>44356</v>
      </c>
      <c r="F583" s="3">
        <v>6</v>
      </c>
      <c r="G583" s="3">
        <v>45</v>
      </c>
    </row>
    <row r="584" spans="2:7" hidden="1" outlineLevel="1" x14ac:dyDescent="0.2">
      <c r="B584" s="19" t="s">
        <v>427</v>
      </c>
      <c r="C584" s="3" t="s">
        <v>177</v>
      </c>
      <c r="D584" s="3" t="s">
        <v>54</v>
      </c>
      <c r="E584" s="14">
        <v>44356</v>
      </c>
      <c r="F584" s="3">
        <v>2</v>
      </c>
      <c r="G584" s="3">
        <v>15</v>
      </c>
    </row>
    <row r="585" spans="2:7" hidden="1" outlineLevel="1" x14ac:dyDescent="0.2">
      <c r="B585" s="19" t="s">
        <v>427</v>
      </c>
      <c r="C585" s="3" t="s">
        <v>177</v>
      </c>
      <c r="D585" s="3" t="s">
        <v>54</v>
      </c>
      <c r="E585" s="14">
        <v>44357</v>
      </c>
      <c r="F585" s="3">
        <v>6</v>
      </c>
      <c r="G585" s="3">
        <v>45</v>
      </c>
    </row>
    <row r="586" spans="2:7" hidden="1" outlineLevel="1" x14ac:dyDescent="0.2">
      <c r="B586" s="19" t="s">
        <v>427</v>
      </c>
      <c r="C586" s="3" t="s">
        <v>177</v>
      </c>
      <c r="D586" s="3" t="s">
        <v>54</v>
      </c>
      <c r="E586" s="14">
        <v>44357</v>
      </c>
      <c r="F586" s="3">
        <v>2</v>
      </c>
      <c r="G586" s="3">
        <v>15</v>
      </c>
    </row>
    <row r="587" spans="2:7" hidden="1" outlineLevel="1" x14ac:dyDescent="0.2">
      <c r="B587" s="19" t="s">
        <v>427</v>
      </c>
      <c r="C587" s="3" t="s">
        <v>177</v>
      </c>
      <c r="D587" s="3" t="s">
        <v>54</v>
      </c>
      <c r="E587" s="14">
        <v>44358</v>
      </c>
      <c r="F587" s="3">
        <v>6</v>
      </c>
      <c r="G587" s="3">
        <v>45</v>
      </c>
    </row>
    <row r="588" spans="2:7" hidden="1" outlineLevel="1" x14ac:dyDescent="0.2">
      <c r="B588" s="19" t="s">
        <v>427</v>
      </c>
      <c r="C588" s="3" t="s">
        <v>177</v>
      </c>
      <c r="D588" s="3" t="s">
        <v>54</v>
      </c>
      <c r="E588" s="14">
        <v>44358</v>
      </c>
      <c r="F588" s="3">
        <v>2</v>
      </c>
      <c r="G588" s="3">
        <v>15</v>
      </c>
    </row>
    <row r="589" spans="2:7" hidden="1" outlineLevel="1" x14ac:dyDescent="0.2">
      <c r="B589" s="19" t="s">
        <v>427</v>
      </c>
      <c r="C589" s="3" t="s">
        <v>177</v>
      </c>
      <c r="D589" s="3" t="s">
        <v>54</v>
      </c>
      <c r="E589" s="14">
        <v>44361</v>
      </c>
      <c r="F589" s="3">
        <v>6</v>
      </c>
      <c r="G589" s="3">
        <v>45</v>
      </c>
    </row>
    <row r="590" spans="2:7" hidden="1" outlineLevel="1" x14ac:dyDescent="0.2">
      <c r="B590" s="19" t="s">
        <v>427</v>
      </c>
      <c r="C590" s="3" t="s">
        <v>177</v>
      </c>
      <c r="D590" s="3" t="s">
        <v>54</v>
      </c>
      <c r="E590" s="14">
        <v>44361</v>
      </c>
      <c r="F590" s="3">
        <v>2</v>
      </c>
      <c r="G590" s="3">
        <v>15</v>
      </c>
    </row>
    <row r="591" spans="2:7" hidden="1" outlineLevel="1" x14ac:dyDescent="0.2">
      <c r="B591" s="19" t="s">
        <v>427</v>
      </c>
      <c r="C591" s="3" t="s">
        <v>177</v>
      </c>
      <c r="D591" s="3" t="s">
        <v>54</v>
      </c>
      <c r="E591" s="14">
        <v>44362</v>
      </c>
      <c r="F591" s="3">
        <v>6</v>
      </c>
      <c r="G591" s="3">
        <v>45</v>
      </c>
    </row>
    <row r="592" spans="2:7" hidden="1" outlineLevel="1" x14ac:dyDescent="0.2">
      <c r="B592" s="19" t="s">
        <v>427</v>
      </c>
      <c r="C592" s="3" t="s">
        <v>177</v>
      </c>
      <c r="D592" s="3" t="s">
        <v>54</v>
      </c>
      <c r="E592" s="14">
        <v>44362</v>
      </c>
      <c r="F592" s="3">
        <v>2</v>
      </c>
      <c r="G592" s="3">
        <v>15</v>
      </c>
    </row>
    <row r="593" spans="2:7" hidden="1" outlineLevel="1" x14ac:dyDescent="0.2">
      <c r="B593" s="19" t="s">
        <v>427</v>
      </c>
      <c r="C593" s="3" t="s">
        <v>177</v>
      </c>
      <c r="D593" s="3" t="s">
        <v>54</v>
      </c>
      <c r="E593" s="14">
        <v>44363</v>
      </c>
      <c r="F593" s="3">
        <v>6</v>
      </c>
      <c r="G593" s="3">
        <v>45</v>
      </c>
    </row>
    <row r="594" spans="2:7" hidden="1" outlineLevel="1" x14ac:dyDescent="0.2">
      <c r="B594" s="19" t="s">
        <v>427</v>
      </c>
      <c r="C594" s="3" t="s">
        <v>177</v>
      </c>
      <c r="D594" s="3" t="s">
        <v>54</v>
      </c>
      <c r="E594" s="14">
        <v>44363</v>
      </c>
      <c r="F594" s="3">
        <v>2</v>
      </c>
      <c r="G594" s="3">
        <v>15</v>
      </c>
    </row>
    <row r="595" spans="2:7" hidden="1" outlineLevel="1" x14ac:dyDescent="0.2">
      <c r="B595" s="19" t="s">
        <v>427</v>
      </c>
      <c r="C595" s="3" t="s">
        <v>177</v>
      </c>
      <c r="D595" s="3" t="s">
        <v>54</v>
      </c>
      <c r="E595" s="14">
        <v>44364</v>
      </c>
      <c r="F595" s="3">
        <v>6</v>
      </c>
      <c r="G595" s="3">
        <v>45</v>
      </c>
    </row>
    <row r="596" spans="2:7" hidden="1" outlineLevel="1" x14ac:dyDescent="0.2">
      <c r="B596" s="19" t="s">
        <v>427</v>
      </c>
      <c r="C596" s="3" t="s">
        <v>177</v>
      </c>
      <c r="D596" s="3" t="s">
        <v>54</v>
      </c>
      <c r="E596" s="14">
        <v>44364</v>
      </c>
      <c r="F596" s="3">
        <v>2</v>
      </c>
      <c r="G596" s="3">
        <v>15</v>
      </c>
    </row>
    <row r="597" spans="2:7" hidden="1" outlineLevel="1" x14ac:dyDescent="0.2">
      <c r="B597" s="19" t="s">
        <v>427</v>
      </c>
      <c r="C597" s="3" t="s">
        <v>177</v>
      </c>
      <c r="D597" s="3" t="s">
        <v>54</v>
      </c>
      <c r="E597" s="14">
        <v>44365</v>
      </c>
      <c r="F597" s="3">
        <v>6</v>
      </c>
      <c r="G597" s="3">
        <v>45</v>
      </c>
    </row>
    <row r="598" spans="2:7" hidden="1" outlineLevel="1" x14ac:dyDescent="0.2">
      <c r="B598" s="19" t="s">
        <v>427</v>
      </c>
      <c r="C598" s="3" t="s">
        <v>177</v>
      </c>
      <c r="D598" s="3" t="s">
        <v>54</v>
      </c>
      <c r="E598" s="14">
        <v>44365</v>
      </c>
      <c r="F598" s="3">
        <v>2</v>
      </c>
      <c r="G598" s="3">
        <v>15</v>
      </c>
    </row>
    <row r="599" spans="2:7" hidden="1" outlineLevel="1" x14ac:dyDescent="0.2">
      <c r="B599" s="19" t="s">
        <v>427</v>
      </c>
      <c r="C599" s="3" t="s">
        <v>177</v>
      </c>
      <c r="D599" s="3" t="s">
        <v>54</v>
      </c>
      <c r="E599" s="14">
        <v>44368</v>
      </c>
      <c r="F599" s="3">
        <v>6</v>
      </c>
      <c r="G599" s="3">
        <v>45</v>
      </c>
    </row>
    <row r="600" spans="2:7" hidden="1" outlineLevel="1" x14ac:dyDescent="0.2">
      <c r="B600" s="19" t="s">
        <v>427</v>
      </c>
      <c r="C600" s="3" t="s">
        <v>177</v>
      </c>
      <c r="D600" s="3" t="s">
        <v>54</v>
      </c>
      <c r="E600" s="14">
        <v>44368</v>
      </c>
      <c r="F600" s="3">
        <v>2</v>
      </c>
      <c r="G600" s="3">
        <v>15</v>
      </c>
    </row>
    <row r="601" spans="2:7" hidden="1" outlineLevel="1" x14ac:dyDescent="0.2">
      <c r="B601" s="19" t="s">
        <v>427</v>
      </c>
      <c r="C601" s="3" t="s">
        <v>177</v>
      </c>
      <c r="D601" s="3" t="s">
        <v>54</v>
      </c>
      <c r="E601" s="14">
        <v>44369</v>
      </c>
      <c r="F601" s="3">
        <v>6</v>
      </c>
      <c r="G601" s="3">
        <v>45</v>
      </c>
    </row>
    <row r="602" spans="2:7" hidden="1" outlineLevel="1" x14ac:dyDescent="0.2">
      <c r="B602" s="19" t="s">
        <v>427</v>
      </c>
      <c r="C602" s="3" t="s">
        <v>177</v>
      </c>
      <c r="D602" s="3" t="s">
        <v>54</v>
      </c>
      <c r="E602" s="14">
        <v>44369</v>
      </c>
      <c r="F602" s="3">
        <v>2</v>
      </c>
      <c r="G602" s="3">
        <v>15</v>
      </c>
    </row>
    <row r="603" spans="2:7" hidden="1" outlineLevel="1" x14ac:dyDescent="0.2">
      <c r="B603" s="19" t="s">
        <v>427</v>
      </c>
      <c r="C603" s="3" t="s">
        <v>177</v>
      </c>
      <c r="D603" s="3" t="s">
        <v>54</v>
      </c>
      <c r="E603" s="14">
        <v>44370</v>
      </c>
      <c r="F603" s="3">
        <v>6</v>
      </c>
      <c r="G603" s="3">
        <v>45</v>
      </c>
    </row>
    <row r="604" spans="2:7" hidden="1" outlineLevel="1" x14ac:dyDescent="0.2">
      <c r="B604" s="19" t="s">
        <v>427</v>
      </c>
      <c r="C604" s="3" t="s">
        <v>177</v>
      </c>
      <c r="D604" s="3" t="s">
        <v>54</v>
      </c>
      <c r="E604" s="14">
        <v>44370</v>
      </c>
      <c r="F604" s="3">
        <v>2</v>
      </c>
      <c r="G604" s="3">
        <v>15</v>
      </c>
    </row>
    <row r="605" spans="2:7" hidden="1" outlineLevel="1" x14ac:dyDescent="0.2">
      <c r="B605" s="19" t="s">
        <v>427</v>
      </c>
      <c r="C605" s="3" t="s">
        <v>177</v>
      </c>
      <c r="D605" s="3" t="s">
        <v>54</v>
      </c>
      <c r="E605" s="14">
        <v>44371</v>
      </c>
      <c r="F605" s="3">
        <v>6</v>
      </c>
      <c r="G605" s="3">
        <v>45</v>
      </c>
    </row>
    <row r="606" spans="2:7" hidden="1" outlineLevel="1" x14ac:dyDescent="0.2">
      <c r="B606" s="19" t="s">
        <v>427</v>
      </c>
      <c r="C606" s="3" t="s">
        <v>177</v>
      </c>
      <c r="D606" s="3" t="s">
        <v>54</v>
      </c>
      <c r="E606" s="14">
        <v>44371</v>
      </c>
      <c r="F606" s="3">
        <v>2</v>
      </c>
      <c r="G606" s="3">
        <v>15</v>
      </c>
    </row>
    <row r="607" spans="2:7" hidden="1" outlineLevel="1" x14ac:dyDescent="0.2">
      <c r="B607" s="19" t="s">
        <v>427</v>
      </c>
      <c r="C607" s="3" t="s">
        <v>177</v>
      </c>
      <c r="D607" s="3" t="s">
        <v>54</v>
      </c>
      <c r="E607" s="14">
        <v>44372</v>
      </c>
      <c r="F607" s="3">
        <v>6</v>
      </c>
      <c r="G607" s="3">
        <v>45</v>
      </c>
    </row>
    <row r="608" spans="2:7" hidden="1" outlineLevel="1" x14ac:dyDescent="0.2">
      <c r="B608" s="19" t="s">
        <v>427</v>
      </c>
      <c r="C608" s="3" t="s">
        <v>177</v>
      </c>
      <c r="D608" s="3" t="s">
        <v>54</v>
      </c>
      <c r="E608" s="14">
        <v>44372</v>
      </c>
      <c r="F608" s="3">
        <v>2</v>
      </c>
      <c r="G608" s="3">
        <v>15</v>
      </c>
    </row>
    <row r="609" spans="2:8" hidden="1" outlineLevel="1" x14ac:dyDescent="0.2">
      <c r="B609" s="19" t="s">
        <v>427</v>
      </c>
      <c r="C609" s="80" t="s">
        <v>177</v>
      </c>
      <c r="D609" s="80" t="s">
        <v>54</v>
      </c>
      <c r="E609" s="222">
        <v>44375</v>
      </c>
      <c r="F609" s="80">
        <v>6</v>
      </c>
      <c r="G609" s="80">
        <v>45</v>
      </c>
      <c r="H609" s="80"/>
    </row>
    <row r="610" spans="2:8" hidden="1" outlineLevel="1" x14ac:dyDescent="0.2">
      <c r="B610" s="19" t="s">
        <v>427</v>
      </c>
      <c r="C610" s="80" t="s">
        <v>177</v>
      </c>
      <c r="D610" s="80" t="s">
        <v>54</v>
      </c>
      <c r="E610" s="222">
        <v>44375</v>
      </c>
      <c r="F610" s="80">
        <v>2</v>
      </c>
      <c r="G610" s="80">
        <v>15</v>
      </c>
      <c r="H610" s="80"/>
    </row>
    <row r="611" spans="2:8" hidden="1" outlineLevel="1" x14ac:dyDescent="0.2">
      <c r="B611" s="19" t="s">
        <v>427</v>
      </c>
      <c r="C611" s="80" t="s">
        <v>177</v>
      </c>
      <c r="D611" s="80" t="s">
        <v>54</v>
      </c>
      <c r="E611" s="222">
        <v>44376</v>
      </c>
      <c r="F611" s="80">
        <v>6</v>
      </c>
      <c r="G611" s="80">
        <v>45</v>
      </c>
      <c r="H611" s="80"/>
    </row>
    <row r="612" spans="2:8" hidden="1" outlineLevel="1" x14ac:dyDescent="0.2">
      <c r="B612" s="19" t="s">
        <v>427</v>
      </c>
      <c r="C612" s="80" t="s">
        <v>177</v>
      </c>
      <c r="D612" s="80" t="s">
        <v>54</v>
      </c>
      <c r="E612" s="222">
        <v>44376</v>
      </c>
      <c r="F612" s="80">
        <v>2</v>
      </c>
      <c r="G612" s="80">
        <v>15</v>
      </c>
      <c r="H612" s="80"/>
    </row>
    <row r="613" spans="2:8" hidden="1" outlineLevel="1" x14ac:dyDescent="0.2">
      <c r="B613" s="19" t="s">
        <v>427</v>
      </c>
      <c r="C613" s="80" t="s">
        <v>177</v>
      </c>
      <c r="D613" s="80" t="s">
        <v>54</v>
      </c>
      <c r="E613" s="222">
        <v>44377</v>
      </c>
      <c r="F613" s="80">
        <v>6</v>
      </c>
      <c r="G613" s="80">
        <v>45</v>
      </c>
      <c r="H613" s="80"/>
    </row>
    <row r="614" spans="2:8" hidden="1" outlineLevel="1" x14ac:dyDescent="0.2">
      <c r="B614" s="19" t="s">
        <v>427</v>
      </c>
      <c r="C614" s="80" t="s">
        <v>177</v>
      </c>
      <c r="D614" s="80" t="s">
        <v>54</v>
      </c>
      <c r="E614" s="222">
        <v>44377</v>
      </c>
      <c r="F614" s="80">
        <v>2</v>
      </c>
      <c r="G614" s="80">
        <v>15</v>
      </c>
      <c r="H614" s="80"/>
    </row>
    <row r="615" spans="2:8" hidden="1" outlineLevel="1" x14ac:dyDescent="0.2">
      <c r="B615" s="19" t="s">
        <v>427</v>
      </c>
      <c r="C615" s="223" t="s">
        <v>246</v>
      </c>
      <c r="D615" s="224" t="s">
        <v>31</v>
      </c>
      <c r="E615" s="259">
        <v>44378</v>
      </c>
      <c r="F615" s="226">
        <v>6</v>
      </c>
      <c r="G615" s="227">
        <v>49.98</v>
      </c>
      <c r="H615" s="80"/>
    </row>
    <row r="616" spans="2:8" hidden="1" outlineLevel="1" x14ac:dyDescent="0.2">
      <c r="B616" s="19" t="s">
        <v>427</v>
      </c>
      <c r="C616" s="223" t="s">
        <v>246</v>
      </c>
      <c r="D616" s="224" t="s">
        <v>31</v>
      </c>
      <c r="E616" s="259">
        <v>44378</v>
      </c>
      <c r="F616" s="226">
        <v>2</v>
      </c>
      <c r="G616" s="227">
        <v>16.66</v>
      </c>
      <c r="H616" s="80"/>
    </row>
    <row r="617" spans="2:8" hidden="1" outlineLevel="1" x14ac:dyDescent="0.2">
      <c r="B617" s="19" t="s">
        <v>427</v>
      </c>
      <c r="C617" s="223" t="s">
        <v>246</v>
      </c>
      <c r="D617" s="224" t="s">
        <v>31</v>
      </c>
      <c r="E617" s="259">
        <v>44379</v>
      </c>
      <c r="F617" s="226">
        <v>6</v>
      </c>
      <c r="G617" s="227">
        <v>49.98</v>
      </c>
      <c r="H617" s="80"/>
    </row>
    <row r="618" spans="2:8" hidden="1" outlineLevel="1" x14ac:dyDescent="0.2">
      <c r="B618" s="19" t="s">
        <v>427</v>
      </c>
      <c r="C618" s="223" t="s">
        <v>246</v>
      </c>
      <c r="D618" s="224" t="s">
        <v>31</v>
      </c>
      <c r="E618" s="259">
        <v>44379</v>
      </c>
      <c r="F618" s="226">
        <v>2</v>
      </c>
      <c r="G618" s="227">
        <v>16.66</v>
      </c>
      <c r="H618" s="80"/>
    </row>
    <row r="619" spans="2:8" hidden="1" outlineLevel="1" x14ac:dyDescent="0.2">
      <c r="B619" s="19" t="s">
        <v>427</v>
      </c>
      <c r="C619" s="223" t="s">
        <v>246</v>
      </c>
      <c r="D619" s="224" t="s">
        <v>31</v>
      </c>
      <c r="E619" s="259">
        <v>44382</v>
      </c>
      <c r="F619" s="226">
        <v>6</v>
      </c>
      <c r="G619" s="227">
        <v>49.98</v>
      </c>
      <c r="H619" s="80"/>
    </row>
    <row r="620" spans="2:8" hidden="1" outlineLevel="1" x14ac:dyDescent="0.2">
      <c r="B620" s="19" t="s">
        <v>427</v>
      </c>
      <c r="C620" s="223" t="s">
        <v>246</v>
      </c>
      <c r="D620" s="224" t="s">
        <v>31</v>
      </c>
      <c r="E620" s="259">
        <v>44382</v>
      </c>
      <c r="F620" s="226">
        <v>2</v>
      </c>
      <c r="G620" s="227">
        <v>16.66</v>
      </c>
      <c r="H620" s="80"/>
    </row>
    <row r="621" spans="2:8" hidden="1" outlineLevel="1" x14ac:dyDescent="0.2">
      <c r="B621" s="19" t="s">
        <v>427</v>
      </c>
      <c r="C621" s="223" t="s">
        <v>246</v>
      </c>
      <c r="D621" s="224" t="s">
        <v>31</v>
      </c>
      <c r="E621" s="259">
        <v>44383</v>
      </c>
      <c r="F621" s="226">
        <v>6</v>
      </c>
      <c r="G621" s="227">
        <v>49.98</v>
      </c>
      <c r="H621" s="80"/>
    </row>
    <row r="622" spans="2:8" hidden="1" outlineLevel="1" x14ac:dyDescent="0.2">
      <c r="B622" s="19" t="s">
        <v>427</v>
      </c>
      <c r="C622" s="223" t="s">
        <v>246</v>
      </c>
      <c r="D622" s="224" t="s">
        <v>31</v>
      </c>
      <c r="E622" s="259">
        <v>44383</v>
      </c>
      <c r="F622" s="226">
        <v>2</v>
      </c>
      <c r="G622" s="227">
        <v>16.66</v>
      </c>
      <c r="H622" s="80"/>
    </row>
    <row r="623" spans="2:8" hidden="1" outlineLevel="1" x14ac:dyDescent="0.2">
      <c r="B623" s="19" t="s">
        <v>427</v>
      </c>
      <c r="C623" s="223" t="s">
        <v>246</v>
      </c>
      <c r="D623" s="224" t="s">
        <v>31</v>
      </c>
      <c r="E623" s="259">
        <v>44384</v>
      </c>
      <c r="F623" s="226">
        <v>6</v>
      </c>
      <c r="G623" s="227">
        <v>49.98</v>
      </c>
      <c r="H623" s="80"/>
    </row>
    <row r="624" spans="2:8" hidden="1" outlineLevel="1" x14ac:dyDescent="0.2">
      <c r="B624" s="19" t="s">
        <v>427</v>
      </c>
      <c r="C624" s="223" t="s">
        <v>246</v>
      </c>
      <c r="D624" s="224" t="s">
        <v>31</v>
      </c>
      <c r="E624" s="259">
        <v>44384</v>
      </c>
      <c r="F624" s="226">
        <v>2</v>
      </c>
      <c r="G624" s="227">
        <v>16.66</v>
      </c>
      <c r="H624" s="80"/>
    </row>
    <row r="625" spans="2:8" hidden="1" outlineLevel="1" x14ac:dyDescent="0.2">
      <c r="B625" s="19" t="s">
        <v>427</v>
      </c>
      <c r="C625" s="223" t="s">
        <v>177</v>
      </c>
      <c r="D625" s="224" t="s">
        <v>54</v>
      </c>
      <c r="E625" s="259">
        <v>44378</v>
      </c>
      <c r="F625" s="226">
        <v>6</v>
      </c>
      <c r="G625" s="227">
        <v>45</v>
      </c>
      <c r="H625" s="80"/>
    </row>
    <row r="626" spans="2:8" hidden="1" outlineLevel="1" x14ac:dyDescent="0.2">
      <c r="B626" s="19" t="s">
        <v>427</v>
      </c>
      <c r="C626" s="223" t="s">
        <v>177</v>
      </c>
      <c r="D626" s="224" t="s">
        <v>54</v>
      </c>
      <c r="E626" s="259">
        <v>44378</v>
      </c>
      <c r="F626" s="226">
        <v>2</v>
      </c>
      <c r="G626" s="227">
        <v>15</v>
      </c>
      <c r="H626" s="80"/>
    </row>
    <row r="627" spans="2:8" hidden="1" outlineLevel="1" x14ac:dyDescent="0.2">
      <c r="B627" s="19" t="s">
        <v>427</v>
      </c>
      <c r="C627" s="223" t="s">
        <v>177</v>
      </c>
      <c r="D627" s="224" t="s">
        <v>54</v>
      </c>
      <c r="E627" s="259">
        <v>44379</v>
      </c>
      <c r="F627" s="226">
        <v>6</v>
      </c>
      <c r="G627" s="227">
        <v>45</v>
      </c>
      <c r="H627" s="80"/>
    </row>
    <row r="628" spans="2:8" hidden="1" outlineLevel="1" x14ac:dyDescent="0.2">
      <c r="B628" s="19" t="s">
        <v>427</v>
      </c>
      <c r="C628" s="223" t="s">
        <v>177</v>
      </c>
      <c r="D628" s="224" t="s">
        <v>54</v>
      </c>
      <c r="E628" s="259">
        <v>44379</v>
      </c>
      <c r="F628" s="226">
        <v>2</v>
      </c>
      <c r="G628" s="227">
        <v>15</v>
      </c>
      <c r="H628" s="80"/>
    </row>
    <row r="629" spans="2:8" hidden="1" outlineLevel="1" x14ac:dyDescent="0.2">
      <c r="B629" s="19" t="s">
        <v>427</v>
      </c>
      <c r="C629" s="223" t="s">
        <v>177</v>
      </c>
      <c r="D629" s="224" t="s">
        <v>54</v>
      </c>
      <c r="E629" s="259">
        <v>44382</v>
      </c>
      <c r="F629" s="226">
        <v>6</v>
      </c>
      <c r="G629" s="227">
        <v>45</v>
      </c>
      <c r="H629" s="80"/>
    </row>
    <row r="630" spans="2:8" hidden="1" outlineLevel="1" x14ac:dyDescent="0.2">
      <c r="B630" s="19" t="s">
        <v>427</v>
      </c>
      <c r="C630" s="223" t="s">
        <v>177</v>
      </c>
      <c r="D630" s="224" t="s">
        <v>54</v>
      </c>
      <c r="E630" s="259">
        <v>44382</v>
      </c>
      <c r="F630" s="226">
        <v>2</v>
      </c>
      <c r="G630" s="227">
        <v>15</v>
      </c>
      <c r="H630" s="80"/>
    </row>
    <row r="631" spans="2:8" hidden="1" outlineLevel="1" x14ac:dyDescent="0.2">
      <c r="B631" s="19" t="s">
        <v>427</v>
      </c>
      <c r="C631" s="223" t="s">
        <v>177</v>
      </c>
      <c r="D631" s="224" t="s">
        <v>54</v>
      </c>
      <c r="E631" s="259">
        <v>44383</v>
      </c>
      <c r="F631" s="226">
        <v>6</v>
      </c>
      <c r="G631" s="227">
        <v>45</v>
      </c>
      <c r="H631" s="80"/>
    </row>
    <row r="632" spans="2:8" hidden="1" outlineLevel="1" x14ac:dyDescent="0.2">
      <c r="B632" s="19" t="s">
        <v>427</v>
      </c>
      <c r="C632" s="223" t="s">
        <v>177</v>
      </c>
      <c r="D632" s="224" t="s">
        <v>54</v>
      </c>
      <c r="E632" s="259">
        <v>44383</v>
      </c>
      <c r="F632" s="226">
        <v>2</v>
      </c>
      <c r="G632" s="227">
        <v>15</v>
      </c>
      <c r="H632" s="80"/>
    </row>
    <row r="633" spans="2:8" hidden="1" outlineLevel="1" x14ac:dyDescent="0.2">
      <c r="B633" s="19" t="s">
        <v>427</v>
      </c>
      <c r="C633" s="223" t="s">
        <v>177</v>
      </c>
      <c r="D633" s="224" t="s">
        <v>54</v>
      </c>
      <c r="E633" s="259">
        <v>44384</v>
      </c>
      <c r="F633" s="226">
        <v>6</v>
      </c>
      <c r="G633" s="227">
        <v>45</v>
      </c>
      <c r="H633" s="80"/>
    </row>
    <row r="634" spans="2:8" hidden="1" outlineLevel="1" x14ac:dyDescent="0.2">
      <c r="B634" s="19" t="s">
        <v>427</v>
      </c>
      <c r="C634" s="223" t="s">
        <v>177</v>
      </c>
      <c r="D634" s="224" t="s">
        <v>54</v>
      </c>
      <c r="E634" s="259">
        <v>44384</v>
      </c>
      <c r="F634" s="226">
        <v>2</v>
      </c>
      <c r="G634" s="227">
        <v>15</v>
      </c>
      <c r="H634" s="80"/>
    </row>
    <row r="635" spans="2:8" hidden="1" outlineLevel="1" x14ac:dyDescent="0.2">
      <c r="B635" s="19" t="s">
        <v>427</v>
      </c>
      <c r="C635" s="223" t="s">
        <v>177</v>
      </c>
      <c r="D635" s="224" t="s">
        <v>54</v>
      </c>
      <c r="E635" s="259">
        <v>44385</v>
      </c>
      <c r="F635" s="226">
        <v>6</v>
      </c>
      <c r="G635" s="227">
        <v>45</v>
      </c>
      <c r="H635" s="80"/>
    </row>
    <row r="636" spans="2:8" hidden="1" outlineLevel="1" x14ac:dyDescent="0.2">
      <c r="B636" s="19" t="s">
        <v>427</v>
      </c>
      <c r="C636" s="223" t="s">
        <v>177</v>
      </c>
      <c r="D636" s="224" t="s">
        <v>54</v>
      </c>
      <c r="E636" s="259">
        <v>44385</v>
      </c>
      <c r="F636" s="226">
        <v>2</v>
      </c>
      <c r="G636" s="227">
        <v>15</v>
      </c>
      <c r="H636" s="80"/>
    </row>
    <row r="637" spans="2:8" hidden="1" outlineLevel="1" x14ac:dyDescent="0.2">
      <c r="B637" s="19" t="s">
        <v>427</v>
      </c>
      <c r="C637" s="223" t="s">
        <v>177</v>
      </c>
      <c r="D637" s="224" t="s">
        <v>54</v>
      </c>
      <c r="E637" s="259">
        <v>44386</v>
      </c>
      <c r="F637" s="226">
        <v>6</v>
      </c>
      <c r="G637" s="227">
        <v>45</v>
      </c>
      <c r="H637" s="80"/>
    </row>
    <row r="638" spans="2:8" hidden="1" outlineLevel="1" x14ac:dyDescent="0.2">
      <c r="B638" s="19" t="s">
        <v>427</v>
      </c>
      <c r="C638" s="223" t="s">
        <v>177</v>
      </c>
      <c r="D638" s="224" t="s">
        <v>54</v>
      </c>
      <c r="E638" s="259">
        <v>44386</v>
      </c>
      <c r="F638" s="226">
        <v>2</v>
      </c>
      <c r="G638" s="227">
        <v>15</v>
      </c>
      <c r="H638" s="80"/>
    </row>
    <row r="639" spans="2:8" hidden="1" outlineLevel="1" x14ac:dyDescent="0.2">
      <c r="B639" s="19" t="s">
        <v>427</v>
      </c>
      <c r="C639" s="223" t="s">
        <v>177</v>
      </c>
      <c r="D639" s="224" t="s">
        <v>54</v>
      </c>
      <c r="E639" s="259">
        <v>44389</v>
      </c>
      <c r="F639" s="226">
        <v>6</v>
      </c>
      <c r="G639" s="227">
        <v>45</v>
      </c>
      <c r="H639" s="80"/>
    </row>
    <row r="640" spans="2:8" hidden="1" outlineLevel="1" x14ac:dyDescent="0.2">
      <c r="B640" s="19" t="s">
        <v>427</v>
      </c>
      <c r="C640" s="223" t="s">
        <v>177</v>
      </c>
      <c r="D640" s="224" t="s">
        <v>54</v>
      </c>
      <c r="E640" s="259">
        <v>44389</v>
      </c>
      <c r="F640" s="226">
        <v>2</v>
      </c>
      <c r="G640" s="227">
        <v>15</v>
      </c>
      <c r="H640" s="80"/>
    </row>
    <row r="641" spans="2:8" hidden="1" outlineLevel="1" x14ac:dyDescent="0.2">
      <c r="B641" s="19" t="s">
        <v>427</v>
      </c>
      <c r="C641" s="223" t="s">
        <v>177</v>
      </c>
      <c r="D641" s="224" t="s">
        <v>54</v>
      </c>
      <c r="E641" s="259">
        <v>44390</v>
      </c>
      <c r="F641" s="226">
        <v>6</v>
      </c>
      <c r="G641" s="227">
        <v>45</v>
      </c>
      <c r="H641" s="80"/>
    </row>
    <row r="642" spans="2:8" hidden="1" outlineLevel="1" x14ac:dyDescent="0.2">
      <c r="B642" s="19" t="s">
        <v>427</v>
      </c>
      <c r="C642" s="223" t="s">
        <v>177</v>
      </c>
      <c r="D642" s="224" t="s">
        <v>54</v>
      </c>
      <c r="E642" s="259">
        <v>44390</v>
      </c>
      <c r="F642" s="226">
        <v>2</v>
      </c>
      <c r="G642" s="227">
        <v>15</v>
      </c>
      <c r="H642" s="80"/>
    </row>
    <row r="643" spans="2:8" hidden="1" outlineLevel="1" x14ac:dyDescent="0.2">
      <c r="B643" s="19" t="s">
        <v>427</v>
      </c>
      <c r="C643" s="223" t="s">
        <v>177</v>
      </c>
      <c r="D643" s="224" t="s">
        <v>54</v>
      </c>
      <c r="E643" s="259">
        <v>44391</v>
      </c>
      <c r="F643" s="226">
        <v>6</v>
      </c>
      <c r="G643" s="227">
        <v>45</v>
      </c>
      <c r="H643" s="80"/>
    </row>
    <row r="644" spans="2:8" hidden="1" outlineLevel="1" x14ac:dyDescent="0.2">
      <c r="B644" s="19" t="s">
        <v>427</v>
      </c>
      <c r="C644" s="223" t="s">
        <v>177</v>
      </c>
      <c r="D644" s="224" t="s">
        <v>54</v>
      </c>
      <c r="E644" s="259">
        <v>44391</v>
      </c>
      <c r="F644" s="226">
        <v>2</v>
      </c>
      <c r="G644" s="227">
        <v>15</v>
      </c>
      <c r="H644" s="80"/>
    </row>
    <row r="645" spans="2:8" hidden="1" outlineLevel="1" x14ac:dyDescent="0.2">
      <c r="B645" s="19" t="s">
        <v>427</v>
      </c>
      <c r="C645" s="223" t="s">
        <v>177</v>
      </c>
      <c r="D645" s="224" t="s">
        <v>54</v>
      </c>
      <c r="E645" s="259">
        <v>44392</v>
      </c>
      <c r="F645" s="226">
        <v>6</v>
      </c>
      <c r="G645" s="227">
        <v>45</v>
      </c>
      <c r="H645" s="80"/>
    </row>
    <row r="646" spans="2:8" hidden="1" outlineLevel="1" x14ac:dyDescent="0.2">
      <c r="B646" s="19" t="s">
        <v>427</v>
      </c>
      <c r="C646" s="223" t="s">
        <v>177</v>
      </c>
      <c r="D646" s="224" t="s">
        <v>54</v>
      </c>
      <c r="E646" s="259">
        <v>44392</v>
      </c>
      <c r="F646" s="226">
        <v>2</v>
      </c>
      <c r="G646" s="227">
        <v>15</v>
      </c>
      <c r="H646" s="80"/>
    </row>
    <row r="647" spans="2:8" hidden="1" outlineLevel="1" x14ac:dyDescent="0.2">
      <c r="B647" s="19" t="s">
        <v>427</v>
      </c>
      <c r="C647" s="223" t="s">
        <v>177</v>
      </c>
      <c r="D647" s="224" t="s">
        <v>54</v>
      </c>
      <c r="E647" s="259">
        <v>44393</v>
      </c>
      <c r="F647" s="226">
        <v>6</v>
      </c>
      <c r="G647" s="227">
        <v>45</v>
      </c>
      <c r="H647" s="80"/>
    </row>
    <row r="648" spans="2:8" hidden="1" outlineLevel="1" x14ac:dyDescent="0.2">
      <c r="B648" s="19" t="s">
        <v>427</v>
      </c>
      <c r="C648" s="223" t="s">
        <v>177</v>
      </c>
      <c r="D648" s="224" t="s">
        <v>54</v>
      </c>
      <c r="E648" s="259">
        <v>44393</v>
      </c>
      <c r="F648" s="226">
        <v>2</v>
      </c>
      <c r="G648" s="227">
        <v>15</v>
      </c>
      <c r="H648" s="80"/>
    </row>
    <row r="649" spans="2:8" hidden="1" outlineLevel="1" x14ac:dyDescent="0.2">
      <c r="B649" s="19" t="s">
        <v>427</v>
      </c>
      <c r="C649" s="223" t="s">
        <v>1207</v>
      </c>
      <c r="D649" s="224" t="s">
        <v>54</v>
      </c>
      <c r="E649" s="259">
        <v>44396</v>
      </c>
      <c r="F649" s="226">
        <v>6</v>
      </c>
      <c r="G649" s="227">
        <v>39</v>
      </c>
      <c r="H649" s="80"/>
    </row>
    <row r="650" spans="2:8" hidden="1" outlineLevel="1" x14ac:dyDescent="0.2">
      <c r="B650" s="19" t="s">
        <v>427</v>
      </c>
      <c r="C650" s="223" t="s">
        <v>1207</v>
      </c>
      <c r="D650" s="224" t="s">
        <v>54</v>
      </c>
      <c r="E650" s="259">
        <v>44396</v>
      </c>
      <c r="F650" s="226">
        <v>2</v>
      </c>
      <c r="G650" s="227">
        <v>13</v>
      </c>
      <c r="H650" s="80"/>
    </row>
    <row r="651" spans="2:8" hidden="1" outlineLevel="1" x14ac:dyDescent="0.2">
      <c r="B651" s="19" t="s">
        <v>427</v>
      </c>
      <c r="C651" s="223" t="s">
        <v>1207</v>
      </c>
      <c r="D651" s="224" t="s">
        <v>54</v>
      </c>
      <c r="E651" s="259">
        <v>44397</v>
      </c>
      <c r="F651" s="226">
        <v>6</v>
      </c>
      <c r="G651" s="227">
        <v>39</v>
      </c>
      <c r="H651" s="80"/>
    </row>
    <row r="652" spans="2:8" hidden="1" outlineLevel="1" x14ac:dyDescent="0.2">
      <c r="B652" s="19" t="s">
        <v>427</v>
      </c>
      <c r="C652" s="223" t="s">
        <v>1207</v>
      </c>
      <c r="D652" s="224" t="s">
        <v>54</v>
      </c>
      <c r="E652" s="259">
        <v>44397</v>
      </c>
      <c r="F652" s="226">
        <v>2</v>
      </c>
      <c r="G652" s="227">
        <v>13</v>
      </c>
      <c r="H652" s="80"/>
    </row>
    <row r="653" spans="2:8" hidden="1" outlineLevel="1" x14ac:dyDescent="0.2">
      <c r="B653" s="19" t="s">
        <v>427</v>
      </c>
      <c r="C653" s="223" t="s">
        <v>1207</v>
      </c>
      <c r="D653" s="224" t="s">
        <v>54</v>
      </c>
      <c r="E653" s="259">
        <v>44398</v>
      </c>
      <c r="F653" s="226">
        <v>6</v>
      </c>
      <c r="G653" s="227">
        <v>39</v>
      </c>
      <c r="H653" s="80"/>
    </row>
    <row r="654" spans="2:8" hidden="1" outlineLevel="1" x14ac:dyDescent="0.2">
      <c r="B654" s="19" t="s">
        <v>427</v>
      </c>
      <c r="C654" s="223" t="s">
        <v>1207</v>
      </c>
      <c r="D654" s="224" t="s">
        <v>54</v>
      </c>
      <c r="E654" s="259">
        <v>44398</v>
      </c>
      <c r="F654" s="226">
        <v>2</v>
      </c>
      <c r="G654" s="227">
        <v>13</v>
      </c>
      <c r="H654" s="80"/>
    </row>
    <row r="655" spans="2:8" hidden="1" outlineLevel="1" x14ac:dyDescent="0.2">
      <c r="B655" s="19" t="s">
        <v>427</v>
      </c>
      <c r="C655" s="223" t="s">
        <v>1207</v>
      </c>
      <c r="D655" s="224" t="s">
        <v>54</v>
      </c>
      <c r="E655" s="259">
        <v>44399</v>
      </c>
      <c r="F655" s="226">
        <v>6</v>
      </c>
      <c r="G655" s="227">
        <v>39</v>
      </c>
      <c r="H655" s="80"/>
    </row>
    <row r="656" spans="2:8" hidden="1" outlineLevel="1" x14ac:dyDescent="0.2">
      <c r="B656" s="19" t="s">
        <v>427</v>
      </c>
      <c r="C656" s="223" t="s">
        <v>1207</v>
      </c>
      <c r="D656" s="224" t="s">
        <v>54</v>
      </c>
      <c r="E656" s="259">
        <v>44399</v>
      </c>
      <c r="F656" s="226">
        <v>2</v>
      </c>
      <c r="G656" s="227">
        <v>13</v>
      </c>
      <c r="H656" s="80"/>
    </row>
    <row r="657" spans="2:8" hidden="1" outlineLevel="1" x14ac:dyDescent="0.2">
      <c r="B657" s="19" t="s">
        <v>427</v>
      </c>
      <c r="C657" s="223" t="s">
        <v>1207</v>
      </c>
      <c r="D657" s="224" t="s">
        <v>54</v>
      </c>
      <c r="E657" s="259">
        <v>44400</v>
      </c>
      <c r="F657" s="226">
        <v>6</v>
      </c>
      <c r="G657" s="227">
        <v>39</v>
      </c>
      <c r="H657" s="80"/>
    </row>
    <row r="658" spans="2:8" hidden="1" outlineLevel="1" x14ac:dyDescent="0.2">
      <c r="B658" s="19" t="s">
        <v>427</v>
      </c>
      <c r="C658" s="223" t="s">
        <v>1207</v>
      </c>
      <c r="D658" s="224" t="s">
        <v>54</v>
      </c>
      <c r="E658" s="259">
        <v>44400</v>
      </c>
      <c r="F658" s="226">
        <v>2</v>
      </c>
      <c r="G658" s="227">
        <v>13</v>
      </c>
      <c r="H658" s="80"/>
    </row>
    <row r="659" spans="2:8" hidden="1" outlineLevel="1" x14ac:dyDescent="0.2">
      <c r="B659" s="19" t="s">
        <v>427</v>
      </c>
      <c r="C659" s="223" t="s">
        <v>177</v>
      </c>
      <c r="D659" s="224" t="s">
        <v>54</v>
      </c>
      <c r="E659" s="259">
        <v>44396</v>
      </c>
      <c r="F659" s="226">
        <v>6</v>
      </c>
      <c r="G659" s="227">
        <v>45</v>
      </c>
      <c r="H659" s="80"/>
    </row>
    <row r="660" spans="2:8" hidden="1" outlineLevel="1" x14ac:dyDescent="0.2">
      <c r="B660" s="19" t="s">
        <v>427</v>
      </c>
      <c r="C660" s="223" t="s">
        <v>177</v>
      </c>
      <c r="D660" s="224" t="s">
        <v>54</v>
      </c>
      <c r="E660" s="259">
        <v>44396</v>
      </c>
      <c r="F660" s="226">
        <v>2</v>
      </c>
      <c r="G660" s="227">
        <v>15</v>
      </c>
      <c r="H660" s="80"/>
    </row>
    <row r="661" spans="2:8" hidden="1" outlineLevel="1" x14ac:dyDescent="0.2">
      <c r="B661" s="19" t="s">
        <v>427</v>
      </c>
      <c r="C661" s="223" t="s">
        <v>177</v>
      </c>
      <c r="D661" s="224" t="s">
        <v>54</v>
      </c>
      <c r="E661" s="259">
        <v>44397</v>
      </c>
      <c r="F661" s="226">
        <v>6</v>
      </c>
      <c r="G661" s="227">
        <v>45</v>
      </c>
      <c r="H661" s="80"/>
    </row>
    <row r="662" spans="2:8" hidden="1" outlineLevel="1" x14ac:dyDescent="0.2">
      <c r="B662" s="19" t="s">
        <v>427</v>
      </c>
      <c r="C662" s="223" t="s">
        <v>177</v>
      </c>
      <c r="D662" s="224" t="s">
        <v>54</v>
      </c>
      <c r="E662" s="259">
        <v>44397</v>
      </c>
      <c r="F662" s="226">
        <v>2</v>
      </c>
      <c r="G662" s="227">
        <v>15</v>
      </c>
      <c r="H662" s="80"/>
    </row>
    <row r="663" spans="2:8" hidden="1" outlineLevel="1" x14ac:dyDescent="0.2">
      <c r="B663" s="19" t="s">
        <v>427</v>
      </c>
      <c r="C663" s="223" t="s">
        <v>177</v>
      </c>
      <c r="D663" s="224" t="s">
        <v>54</v>
      </c>
      <c r="E663" s="259">
        <v>44398</v>
      </c>
      <c r="F663" s="226">
        <v>6</v>
      </c>
      <c r="G663" s="227">
        <v>45</v>
      </c>
      <c r="H663" s="80"/>
    </row>
    <row r="664" spans="2:8" hidden="1" outlineLevel="1" x14ac:dyDescent="0.2">
      <c r="B664" s="19" t="s">
        <v>427</v>
      </c>
      <c r="C664" s="223" t="s">
        <v>177</v>
      </c>
      <c r="D664" s="224" t="s">
        <v>54</v>
      </c>
      <c r="E664" s="259">
        <v>44398</v>
      </c>
      <c r="F664" s="226">
        <v>2</v>
      </c>
      <c r="G664" s="227">
        <v>15</v>
      </c>
      <c r="H664" s="80"/>
    </row>
    <row r="665" spans="2:8" hidden="1" outlineLevel="1" x14ac:dyDescent="0.2">
      <c r="B665" s="19" t="s">
        <v>427</v>
      </c>
      <c r="C665" s="223" t="s">
        <v>177</v>
      </c>
      <c r="D665" s="224" t="s">
        <v>54</v>
      </c>
      <c r="E665" s="259">
        <v>44399</v>
      </c>
      <c r="F665" s="226">
        <v>6</v>
      </c>
      <c r="G665" s="227">
        <v>45</v>
      </c>
      <c r="H665" s="80"/>
    </row>
    <row r="666" spans="2:8" hidden="1" outlineLevel="1" x14ac:dyDescent="0.2">
      <c r="B666" s="19" t="s">
        <v>427</v>
      </c>
      <c r="C666" s="223" t="s">
        <v>177</v>
      </c>
      <c r="D666" s="224" t="s">
        <v>54</v>
      </c>
      <c r="E666" s="259">
        <v>44399</v>
      </c>
      <c r="F666" s="226">
        <v>2</v>
      </c>
      <c r="G666" s="227">
        <v>15</v>
      </c>
      <c r="H666" s="80"/>
    </row>
    <row r="667" spans="2:8" hidden="1" outlineLevel="1" x14ac:dyDescent="0.2">
      <c r="B667" s="19" t="s">
        <v>427</v>
      </c>
      <c r="C667" s="223" t="s">
        <v>177</v>
      </c>
      <c r="D667" s="224" t="s">
        <v>54</v>
      </c>
      <c r="E667" s="259">
        <v>44400</v>
      </c>
      <c r="F667" s="226">
        <v>6</v>
      </c>
      <c r="G667" s="227">
        <v>45</v>
      </c>
      <c r="H667" s="80"/>
    </row>
    <row r="668" spans="2:8" hidden="1" outlineLevel="1" x14ac:dyDescent="0.2">
      <c r="B668" s="19" t="s">
        <v>427</v>
      </c>
      <c r="C668" s="223" t="s">
        <v>177</v>
      </c>
      <c r="D668" s="224" t="s">
        <v>54</v>
      </c>
      <c r="E668" s="259">
        <v>44400</v>
      </c>
      <c r="F668" s="226">
        <v>2</v>
      </c>
      <c r="G668" s="227">
        <v>15</v>
      </c>
      <c r="H668" s="80"/>
    </row>
    <row r="669" spans="2:8" hidden="1" outlineLevel="1" x14ac:dyDescent="0.2">
      <c r="B669" s="19" t="s">
        <v>427</v>
      </c>
      <c r="C669" s="223" t="s">
        <v>1207</v>
      </c>
      <c r="D669" s="224" t="s">
        <v>54</v>
      </c>
      <c r="E669" s="259">
        <v>44405</v>
      </c>
      <c r="F669" s="226">
        <v>6</v>
      </c>
      <c r="G669" s="227">
        <v>39</v>
      </c>
      <c r="H669" s="80"/>
    </row>
    <row r="670" spans="2:8" hidden="1" outlineLevel="1" x14ac:dyDescent="0.2">
      <c r="B670" s="19" t="s">
        <v>427</v>
      </c>
      <c r="C670" s="223" t="s">
        <v>1207</v>
      </c>
      <c r="D670" s="224" t="s">
        <v>54</v>
      </c>
      <c r="E670" s="259">
        <v>44405</v>
      </c>
      <c r="F670" s="226">
        <v>2</v>
      </c>
      <c r="G670" s="227">
        <v>13</v>
      </c>
      <c r="H670" s="80"/>
    </row>
    <row r="671" spans="2:8" hidden="1" outlineLevel="1" x14ac:dyDescent="0.2">
      <c r="B671" s="19" t="s">
        <v>427</v>
      </c>
      <c r="C671" s="223" t="s">
        <v>1207</v>
      </c>
      <c r="D671" s="224" t="s">
        <v>54</v>
      </c>
      <c r="E671" s="259">
        <v>44406</v>
      </c>
      <c r="F671" s="226">
        <v>6</v>
      </c>
      <c r="G671" s="227">
        <v>39</v>
      </c>
      <c r="H671" s="80"/>
    </row>
    <row r="672" spans="2:8" hidden="1" outlineLevel="1" x14ac:dyDescent="0.2">
      <c r="B672" s="19" t="s">
        <v>427</v>
      </c>
      <c r="C672" s="223" t="s">
        <v>1207</v>
      </c>
      <c r="D672" s="224" t="s">
        <v>54</v>
      </c>
      <c r="E672" s="259">
        <v>44406</v>
      </c>
      <c r="F672" s="226">
        <v>2</v>
      </c>
      <c r="G672" s="227">
        <v>13</v>
      </c>
      <c r="H672" s="80"/>
    </row>
    <row r="673" spans="2:8" hidden="1" outlineLevel="1" x14ac:dyDescent="0.2">
      <c r="B673" s="19" t="s">
        <v>427</v>
      </c>
      <c r="C673" s="223" t="s">
        <v>1207</v>
      </c>
      <c r="D673" s="224" t="s">
        <v>54</v>
      </c>
      <c r="E673" s="259">
        <v>44407</v>
      </c>
      <c r="F673" s="226">
        <v>6</v>
      </c>
      <c r="G673" s="227">
        <v>39</v>
      </c>
      <c r="H673" s="80"/>
    </row>
    <row r="674" spans="2:8" hidden="1" outlineLevel="1" x14ac:dyDescent="0.2">
      <c r="B674" s="19" t="s">
        <v>427</v>
      </c>
      <c r="C674" s="223" t="s">
        <v>1207</v>
      </c>
      <c r="D674" s="224" t="s">
        <v>54</v>
      </c>
      <c r="E674" s="259">
        <v>44407</v>
      </c>
      <c r="F674" s="226">
        <v>2</v>
      </c>
      <c r="G674" s="227">
        <v>13</v>
      </c>
      <c r="H674" s="80"/>
    </row>
    <row r="675" spans="2:8" hidden="1" outlineLevel="1" x14ac:dyDescent="0.2">
      <c r="B675" s="19" t="s">
        <v>427</v>
      </c>
      <c r="C675" s="223" t="s">
        <v>246</v>
      </c>
      <c r="D675" s="224" t="s">
        <v>31</v>
      </c>
      <c r="E675" s="259">
        <v>44403</v>
      </c>
      <c r="F675" s="226">
        <v>6</v>
      </c>
      <c r="G675" s="227">
        <v>49.98</v>
      </c>
      <c r="H675" s="80"/>
    </row>
    <row r="676" spans="2:8" hidden="1" outlineLevel="1" x14ac:dyDescent="0.2">
      <c r="B676" s="19" t="s">
        <v>427</v>
      </c>
      <c r="C676" s="223" t="s">
        <v>246</v>
      </c>
      <c r="D676" s="224" t="s">
        <v>31</v>
      </c>
      <c r="E676" s="259">
        <v>44403</v>
      </c>
      <c r="F676" s="226">
        <v>2</v>
      </c>
      <c r="G676" s="227">
        <v>16.66</v>
      </c>
      <c r="H676" s="80"/>
    </row>
    <row r="677" spans="2:8" hidden="1" outlineLevel="1" x14ac:dyDescent="0.2">
      <c r="B677" s="19" t="s">
        <v>427</v>
      </c>
      <c r="C677" s="223" t="s">
        <v>246</v>
      </c>
      <c r="D677" s="224" t="s">
        <v>31</v>
      </c>
      <c r="E677" s="259">
        <v>44404</v>
      </c>
      <c r="F677" s="226">
        <v>6</v>
      </c>
      <c r="G677" s="227">
        <v>49.98</v>
      </c>
      <c r="H677" s="80"/>
    </row>
    <row r="678" spans="2:8" hidden="1" outlineLevel="1" x14ac:dyDescent="0.2">
      <c r="B678" s="19" t="s">
        <v>427</v>
      </c>
      <c r="C678" s="223" t="s">
        <v>246</v>
      </c>
      <c r="D678" s="224" t="s">
        <v>31</v>
      </c>
      <c r="E678" s="259">
        <v>44404</v>
      </c>
      <c r="F678" s="226">
        <v>2</v>
      </c>
      <c r="G678" s="227">
        <v>16.66</v>
      </c>
      <c r="H678" s="80"/>
    </row>
    <row r="679" spans="2:8" hidden="1" outlineLevel="1" x14ac:dyDescent="0.2">
      <c r="B679" s="19" t="s">
        <v>427</v>
      </c>
      <c r="C679" s="223" t="s">
        <v>246</v>
      </c>
      <c r="D679" s="224" t="s">
        <v>31</v>
      </c>
      <c r="E679" s="259">
        <v>44405</v>
      </c>
      <c r="F679" s="226">
        <v>6</v>
      </c>
      <c r="G679" s="227">
        <v>49.98</v>
      </c>
      <c r="H679" s="80"/>
    </row>
    <row r="680" spans="2:8" hidden="1" outlineLevel="1" x14ac:dyDescent="0.2">
      <c r="B680" s="19" t="s">
        <v>427</v>
      </c>
      <c r="C680" s="223" t="s">
        <v>246</v>
      </c>
      <c r="D680" s="224" t="s">
        <v>31</v>
      </c>
      <c r="E680" s="259">
        <v>44405</v>
      </c>
      <c r="F680" s="226">
        <v>2</v>
      </c>
      <c r="G680" s="227">
        <v>16.66</v>
      </c>
      <c r="H680" s="80"/>
    </row>
    <row r="681" spans="2:8" hidden="1" outlineLevel="1" x14ac:dyDescent="0.2">
      <c r="B681" s="19" t="s">
        <v>427</v>
      </c>
      <c r="C681" s="223" t="s">
        <v>246</v>
      </c>
      <c r="D681" s="224" t="s">
        <v>31</v>
      </c>
      <c r="E681" s="259">
        <v>44406</v>
      </c>
      <c r="F681" s="226">
        <v>6</v>
      </c>
      <c r="G681" s="227">
        <v>49.98</v>
      </c>
      <c r="H681" s="80"/>
    </row>
    <row r="682" spans="2:8" hidden="1" outlineLevel="1" x14ac:dyDescent="0.2">
      <c r="B682" s="19" t="s">
        <v>427</v>
      </c>
      <c r="C682" s="223" t="s">
        <v>246</v>
      </c>
      <c r="D682" s="224" t="s">
        <v>31</v>
      </c>
      <c r="E682" s="259">
        <v>44406</v>
      </c>
      <c r="F682" s="226">
        <v>2</v>
      </c>
      <c r="G682" s="227">
        <v>16.66</v>
      </c>
      <c r="H682" s="80"/>
    </row>
    <row r="683" spans="2:8" hidden="1" outlineLevel="1" x14ac:dyDescent="0.2">
      <c r="B683" s="19" t="s">
        <v>427</v>
      </c>
      <c r="C683" s="223" t="s">
        <v>246</v>
      </c>
      <c r="D683" s="224" t="s">
        <v>31</v>
      </c>
      <c r="E683" s="259">
        <v>44407</v>
      </c>
      <c r="F683" s="226">
        <v>6</v>
      </c>
      <c r="G683" s="227">
        <v>49.98</v>
      </c>
      <c r="H683" s="80"/>
    </row>
    <row r="684" spans="2:8" hidden="1" outlineLevel="1" x14ac:dyDescent="0.2">
      <c r="B684" s="19" t="s">
        <v>427</v>
      </c>
      <c r="C684" s="223" t="s">
        <v>246</v>
      </c>
      <c r="D684" s="224" t="s">
        <v>31</v>
      </c>
      <c r="E684" s="259">
        <v>44407</v>
      </c>
      <c r="F684" s="226">
        <v>2</v>
      </c>
      <c r="G684" s="227">
        <v>16.66</v>
      </c>
      <c r="H684" s="80"/>
    </row>
    <row r="685" spans="2:8" hidden="1" outlineLevel="1" x14ac:dyDescent="0.2">
      <c r="B685" s="19" t="s">
        <v>427</v>
      </c>
      <c r="C685" s="223" t="s">
        <v>177</v>
      </c>
      <c r="D685" s="224" t="s">
        <v>54</v>
      </c>
      <c r="E685" s="259">
        <v>44403</v>
      </c>
      <c r="F685" s="226">
        <v>6</v>
      </c>
      <c r="G685" s="227">
        <v>45</v>
      </c>
      <c r="H685" s="80"/>
    </row>
    <row r="686" spans="2:8" hidden="1" outlineLevel="1" x14ac:dyDescent="0.2">
      <c r="B686" s="19" t="s">
        <v>427</v>
      </c>
      <c r="C686" s="223" t="s">
        <v>177</v>
      </c>
      <c r="D686" s="224" t="s">
        <v>54</v>
      </c>
      <c r="E686" s="259">
        <v>44403</v>
      </c>
      <c r="F686" s="226">
        <v>2</v>
      </c>
      <c r="G686" s="227">
        <v>15</v>
      </c>
      <c r="H686" s="80"/>
    </row>
    <row r="687" spans="2:8" hidden="1" outlineLevel="1" x14ac:dyDescent="0.2">
      <c r="B687" s="19" t="s">
        <v>427</v>
      </c>
      <c r="C687" s="223" t="s">
        <v>177</v>
      </c>
      <c r="D687" s="224" t="s">
        <v>54</v>
      </c>
      <c r="E687" s="259">
        <v>44404</v>
      </c>
      <c r="F687" s="226">
        <v>6</v>
      </c>
      <c r="G687" s="227">
        <v>45</v>
      </c>
      <c r="H687" s="80"/>
    </row>
    <row r="688" spans="2:8" hidden="1" outlineLevel="1" x14ac:dyDescent="0.2">
      <c r="B688" s="19" t="s">
        <v>427</v>
      </c>
      <c r="C688" s="223" t="s">
        <v>177</v>
      </c>
      <c r="D688" s="224" t="s">
        <v>54</v>
      </c>
      <c r="E688" s="259">
        <v>44404</v>
      </c>
      <c r="F688" s="226">
        <v>2</v>
      </c>
      <c r="G688" s="227">
        <v>15</v>
      </c>
      <c r="H688" s="80"/>
    </row>
    <row r="689" spans="2:8" hidden="1" outlineLevel="1" x14ac:dyDescent="0.2">
      <c r="B689" s="19" t="s">
        <v>427</v>
      </c>
      <c r="C689" s="223" t="s">
        <v>177</v>
      </c>
      <c r="D689" s="224" t="s">
        <v>54</v>
      </c>
      <c r="E689" s="259">
        <v>44405</v>
      </c>
      <c r="F689" s="226">
        <v>6</v>
      </c>
      <c r="G689" s="227">
        <v>45</v>
      </c>
      <c r="H689" s="80"/>
    </row>
    <row r="690" spans="2:8" hidden="1" outlineLevel="1" x14ac:dyDescent="0.2">
      <c r="B690" s="19" t="s">
        <v>427</v>
      </c>
      <c r="C690" s="223" t="s">
        <v>177</v>
      </c>
      <c r="D690" s="224" t="s">
        <v>54</v>
      </c>
      <c r="E690" s="259">
        <v>44405</v>
      </c>
      <c r="F690" s="226">
        <v>2</v>
      </c>
      <c r="G690" s="227">
        <v>15</v>
      </c>
      <c r="H690" s="80"/>
    </row>
    <row r="691" spans="2:8" hidden="1" outlineLevel="1" x14ac:dyDescent="0.2">
      <c r="B691" s="19" t="s">
        <v>427</v>
      </c>
      <c r="C691" s="223" t="s">
        <v>177</v>
      </c>
      <c r="D691" s="224" t="s">
        <v>54</v>
      </c>
      <c r="E691" s="259">
        <v>44406</v>
      </c>
      <c r="F691" s="226">
        <v>6</v>
      </c>
      <c r="G691" s="227">
        <v>45</v>
      </c>
      <c r="H691" s="80"/>
    </row>
    <row r="692" spans="2:8" hidden="1" outlineLevel="1" x14ac:dyDescent="0.2">
      <c r="B692" s="19" t="s">
        <v>427</v>
      </c>
      <c r="C692" s="223" t="s">
        <v>177</v>
      </c>
      <c r="D692" s="224" t="s">
        <v>54</v>
      </c>
      <c r="E692" s="259">
        <v>44406</v>
      </c>
      <c r="F692" s="226">
        <v>2</v>
      </c>
      <c r="G692" s="227">
        <v>15</v>
      </c>
      <c r="H692" s="80"/>
    </row>
    <row r="693" spans="2:8" hidden="1" outlineLevel="1" x14ac:dyDescent="0.2">
      <c r="B693" s="19" t="s">
        <v>427</v>
      </c>
      <c r="C693" s="223" t="s">
        <v>177</v>
      </c>
      <c r="D693" s="224" t="s">
        <v>54</v>
      </c>
      <c r="E693" s="259">
        <v>44407</v>
      </c>
      <c r="F693" s="226">
        <v>6</v>
      </c>
      <c r="G693" s="227">
        <v>45</v>
      </c>
      <c r="H693" s="80"/>
    </row>
    <row r="694" spans="2:8" hidden="1" outlineLevel="1" x14ac:dyDescent="0.2">
      <c r="B694" s="81" t="s">
        <v>427</v>
      </c>
      <c r="C694" s="223" t="s">
        <v>177</v>
      </c>
      <c r="D694" s="224" t="s">
        <v>54</v>
      </c>
      <c r="E694" s="259">
        <v>44407</v>
      </c>
      <c r="F694" s="226">
        <v>2</v>
      </c>
      <c r="G694" s="227">
        <v>15</v>
      </c>
      <c r="H694" s="80"/>
    </row>
    <row r="695" spans="2:8" hidden="1" outlineLevel="1" x14ac:dyDescent="0.2">
      <c r="B695" s="81" t="s">
        <v>427</v>
      </c>
      <c r="C695" s="223" t="s">
        <v>157</v>
      </c>
      <c r="D695" s="224" t="s">
        <v>54</v>
      </c>
      <c r="E695" s="259">
        <v>44411</v>
      </c>
      <c r="F695" s="226">
        <v>6</v>
      </c>
      <c r="G695" s="227">
        <v>39</v>
      </c>
      <c r="H695" s="80"/>
    </row>
    <row r="696" spans="2:8" hidden="1" outlineLevel="1" x14ac:dyDescent="0.2">
      <c r="B696" s="81" t="s">
        <v>427</v>
      </c>
      <c r="C696" s="223" t="s">
        <v>157</v>
      </c>
      <c r="D696" s="224" t="s">
        <v>54</v>
      </c>
      <c r="E696" s="259">
        <v>44411</v>
      </c>
      <c r="F696" s="226">
        <v>2</v>
      </c>
      <c r="G696" s="227">
        <v>13</v>
      </c>
      <c r="H696" s="80"/>
    </row>
    <row r="697" spans="2:8" hidden="1" outlineLevel="1" x14ac:dyDescent="0.2">
      <c r="B697" s="81" t="s">
        <v>427</v>
      </c>
      <c r="C697" s="223" t="s">
        <v>157</v>
      </c>
      <c r="D697" s="224" t="s">
        <v>54</v>
      </c>
      <c r="E697" s="259">
        <v>44412</v>
      </c>
      <c r="F697" s="226">
        <v>6</v>
      </c>
      <c r="G697" s="227">
        <v>39</v>
      </c>
      <c r="H697" s="80"/>
    </row>
    <row r="698" spans="2:8" hidden="1" outlineLevel="1" x14ac:dyDescent="0.2">
      <c r="B698" s="81" t="s">
        <v>427</v>
      </c>
      <c r="C698" s="223" t="s">
        <v>157</v>
      </c>
      <c r="D698" s="224" t="s">
        <v>54</v>
      </c>
      <c r="E698" s="259">
        <v>44412</v>
      </c>
      <c r="F698" s="226">
        <v>2</v>
      </c>
      <c r="G698" s="227">
        <v>13</v>
      </c>
      <c r="H698" s="80"/>
    </row>
    <row r="699" spans="2:8" hidden="1" outlineLevel="1" x14ac:dyDescent="0.2">
      <c r="B699" s="81" t="s">
        <v>427</v>
      </c>
      <c r="C699" s="223" t="s">
        <v>157</v>
      </c>
      <c r="D699" s="224" t="s">
        <v>54</v>
      </c>
      <c r="E699" s="259">
        <v>44413</v>
      </c>
      <c r="F699" s="226">
        <v>6</v>
      </c>
      <c r="G699" s="227">
        <v>39</v>
      </c>
      <c r="H699" s="80"/>
    </row>
    <row r="700" spans="2:8" hidden="1" outlineLevel="1" x14ac:dyDescent="0.2">
      <c r="B700" s="81" t="s">
        <v>427</v>
      </c>
      <c r="C700" s="223" t="s">
        <v>157</v>
      </c>
      <c r="D700" s="224" t="s">
        <v>54</v>
      </c>
      <c r="E700" s="259">
        <v>44413</v>
      </c>
      <c r="F700" s="226">
        <v>2</v>
      </c>
      <c r="G700" s="227">
        <v>13</v>
      </c>
      <c r="H700" s="80"/>
    </row>
    <row r="701" spans="2:8" hidden="1" outlineLevel="1" x14ac:dyDescent="0.2">
      <c r="B701" s="81" t="s">
        <v>427</v>
      </c>
      <c r="C701" s="223" t="s">
        <v>157</v>
      </c>
      <c r="D701" s="224" t="s">
        <v>54</v>
      </c>
      <c r="E701" s="259">
        <v>44414</v>
      </c>
      <c r="F701" s="226">
        <v>6</v>
      </c>
      <c r="G701" s="227">
        <v>39</v>
      </c>
      <c r="H701" s="80"/>
    </row>
    <row r="702" spans="2:8" hidden="1" outlineLevel="1" x14ac:dyDescent="0.2">
      <c r="B702" s="81" t="s">
        <v>427</v>
      </c>
      <c r="C702" s="223" t="s">
        <v>157</v>
      </c>
      <c r="D702" s="224" t="s">
        <v>54</v>
      </c>
      <c r="E702" s="259">
        <v>44414</v>
      </c>
      <c r="F702" s="226">
        <v>2</v>
      </c>
      <c r="G702" s="227">
        <v>13</v>
      </c>
      <c r="H702" s="80"/>
    </row>
    <row r="703" spans="2:8" hidden="1" outlineLevel="1" x14ac:dyDescent="0.2">
      <c r="B703" s="81" t="s">
        <v>427</v>
      </c>
      <c r="C703" s="223" t="s">
        <v>157</v>
      </c>
      <c r="D703" s="224" t="s">
        <v>54</v>
      </c>
      <c r="E703" s="259">
        <v>44417</v>
      </c>
      <c r="F703" s="226">
        <v>6</v>
      </c>
      <c r="G703" s="227">
        <v>39</v>
      </c>
      <c r="H703" s="80"/>
    </row>
    <row r="704" spans="2:8" hidden="1" outlineLevel="1" x14ac:dyDescent="0.2">
      <c r="B704" s="81" t="s">
        <v>427</v>
      </c>
      <c r="C704" s="223" t="s">
        <v>157</v>
      </c>
      <c r="D704" s="224" t="s">
        <v>54</v>
      </c>
      <c r="E704" s="259">
        <v>44417</v>
      </c>
      <c r="F704" s="226">
        <v>2</v>
      </c>
      <c r="G704" s="227">
        <v>13</v>
      </c>
      <c r="H704" s="80"/>
    </row>
    <row r="705" spans="2:8" hidden="1" outlineLevel="1" x14ac:dyDescent="0.2">
      <c r="B705" s="81" t="s">
        <v>427</v>
      </c>
      <c r="C705" s="223" t="s">
        <v>157</v>
      </c>
      <c r="D705" s="224" t="s">
        <v>54</v>
      </c>
      <c r="E705" s="259">
        <v>44418</v>
      </c>
      <c r="F705" s="226">
        <v>6</v>
      </c>
      <c r="G705" s="227">
        <v>39</v>
      </c>
      <c r="H705" s="80"/>
    </row>
    <row r="706" spans="2:8" hidden="1" outlineLevel="1" x14ac:dyDescent="0.2">
      <c r="B706" s="81" t="s">
        <v>427</v>
      </c>
      <c r="C706" s="223" t="s">
        <v>157</v>
      </c>
      <c r="D706" s="224" t="s">
        <v>54</v>
      </c>
      <c r="E706" s="259">
        <v>44418</v>
      </c>
      <c r="F706" s="226">
        <v>2</v>
      </c>
      <c r="G706" s="227">
        <v>13</v>
      </c>
      <c r="H706" s="80"/>
    </row>
    <row r="707" spans="2:8" hidden="1" outlineLevel="1" x14ac:dyDescent="0.2">
      <c r="B707" s="81" t="s">
        <v>427</v>
      </c>
      <c r="C707" s="223" t="s">
        <v>157</v>
      </c>
      <c r="D707" s="224" t="s">
        <v>54</v>
      </c>
      <c r="E707" s="259">
        <v>44419</v>
      </c>
      <c r="F707" s="226">
        <v>6</v>
      </c>
      <c r="G707" s="227">
        <v>39</v>
      </c>
      <c r="H707" s="80"/>
    </row>
    <row r="708" spans="2:8" hidden="1" outlineLevel="1" x14ac:dyDescent="0.2">
      <c r="B708" s="81" t="s">
        <v>427</v>
      </c>
      <c r="C708" s="223" t="s">
        <v>157</v>
      </c>
      <c r="D708" s="224" t="s">
        <v>54</v>
      </c>
      <c r="E708" s="259">
        <v>44419</v>
      </c>
      <c r="F708" s="226">
        <v>2</v>
      </c>
      <c r="G708" s="227">
        <v>13</v>
      </c>
      <c r="H708" s="80"/>
    </row>
    <row r="709" spans="2:8" hidden="1" outlineLevel="1" x14ac:dyDescent="0.2">
      <c r="B709" s="81" t="s">
        <v>427</v>
      </c>
      <c r="C709" s="223" t="s">
        <v>157</v>
      </c>
      <c r="D709" s="224" t="s">
        <v>54</v>
      </c>
      <c r="E709" s="259">
        <v>44420</v>
      </c>
      <c r="F709" s="226">
        <v>6</v>
      </c>
      <c r="G709" s="227">
        <v>39</v>
      </c>
      <c r="H709" s="80"/>
    </row>
    <row r="710" spans="2:8" hidden="1" outlineLevel="1" x14ac:dyDescent="0.2">
      <c r="B710" s="81" t="s">
        <v>427</v>
      </c>
      <c r="C710" s="223" t="s">
        <v>157</v>
      </c>
      <c r="D710" s="224" t="s">
        <v>54</v>
      </c>
      <c r="E710" s="259">
        <v>44420</v>
      </c>
      <c r="F710" s="226">
        <v>2</v>
      </c>
      <c r="G710" s="227">
        <v>13</v>
      </c>
      <c r="H710" s="80"/>
    </row>
    <row r="711" spans="2:8" hidden="1" outlineLevel="1" x14ac:dyDescent="0.2">
      <c r="B711" s="81" t="s">
        <v>427</v>
      </c>
      <c r="C711" s="223" t="s">
        <v>157</v>
      </c>
      <c r="D711" s="224" t="s">
        <v>54</v>
      </c>
      <c r="E711" s="259">
        <v>44421</v>
      </c>
      <c r="F711" s="226">
        <v>6</v>
      </c>
      <c r="G711" s="227">
        <v>39</v>
      </c>
      <c r="H711" s="80"/>
    </row>
    <row r="712" spans="2:8" hidden="1" outlineLevel="1" x14ac:dyDescent="0.2">
      <c r="B712" s="81" t="s">
        <v>427</v>
      </c>
      <c r="C712" s="223" t="s">
        <v>157</v>
      </c>
      <c r="D712" s="224" t="s">
        <v>54</v>
      </c>
      <c r="E712" s="259">
        <v>44421</v>
      </c>
      <c r="F712" s="226">
        <v>2</v>
      </c>
      <c r="G712" s="227">
        <v>13</v>
      </c>
      <c r="H712" s="80"/>
    </row>
    <row r="713" spans="2:8" hidden="1" outlineLevel="1" x14ac:dyDescent="0.2">
      <c r="B713" s="81" t="s">
        <v>427</v>
      </c>
      <c r="C713" s="223" t="s">
        <v>157</v>
      </c>
      <c r="D713" s="224" t="s">
        <v>54</v>
      </c>
      <c r="E713" s="259">
        <v>44424</v>
      </c>
      <c r="F713" s="226">
        <v>6</v>
      </c>
      <c r="G713" s="227">
        <v>39</v>
      </c>
      <c r="H713" s="80"/>
    </row>
    <row r="714" spans="2:8" hidden="1" outlineLevel="1" x14ac:dyDescent="0.2">
      <c r="B714" s="81" t="s">
        <v>427</v>
      </c>
      <c r="C714" s="223" t="s">
        <v>157</v>
      </c>
      <c r="D714" s="224" t="s">
        <v>54</v>
      </c>
      <c r="E714" s="259">
        <v>44424</v>
      </c>
      <c r="F714" s="226">
        <v>2</v>
      </c>
      <c r="G714" s="227">
        <v>13</v>
      </c>
      <c r="H714" s="80"/>
    </row>
    <row r="715" spans="2:8" hidden="1" outlineLevel="1" x14ac:dyDescent="0.2">
      <c r="B715" s="81" t="s">
        <v>427</v>
      </c>
      <c r="C715" s="223" t="s">
        <v>157</v>
      </c>
      <c r="D715" s="224" t="s">
        <v>54</v>
      </c>
      <c r="E715" s="259">
        <v>44425</v>
      </c>
      <c r="F715" s="226">
        <v>6</v>
      </c>
      <c r="G715" s="227">
        <v>39</v>
      </c>
      <c r="H715" s="80"/>
    </row>
    <row r="716" spans="2:8" hidden="1" outlineLevel="1" x14ac:dyDescent="0.2">
      <c r="B716" s="81" t="s">
        <v>427</v>
      </c>
      <c r="C716" s="223" t="s">
        <v>157</v>
      </c>
      <c r="D716" s="224" t="s">
        <v>54</v>
      </c>
      <c r="E716" s="259">
        <v>44425</v>
      </c>
      <c r="F716" s="226">
        <v>2</v>
      </c>
      <c r="G716" s="227">
        <v>13</v>
      </c>
      <c r="H716" s="80"/>
    </row>
    <row r="717" spans="2:8" hidden="1" outlineLevel="1" x14ac:dyDescent="0.2">
      <c r="B717" s="81" t="s">
        <v>427</v>
      </c>
      <c r="C717" s="223" t="s">
        <v>157</v>
      </c>
      <c r="D717" s="224" t="s">
        <v>54</v>
      </c>
      <c r="E717" s="259">
        <v>44426</v>
      </c>
      <c r="F717" s="226">
        <v>6</v>
      </c>
      <c r="G717" s="227">
        <v>39</v>
      </c>
      <c r="H717" s="80"/>
    </row>
    <row r="718" spans="2:8" hidden="1" outlineLevel="1" x14ac:dyDescent="0.2">
      <c r="B718" s="81" t="s">
        <v>427</v>
      </c>
      <c r="C718" s="223" t="s">
        <v>157</v>
      </c>
      <c r="D718" s="224" t="s">
        <v>54</v>
      </c>
      <c r="E718" s="259">
        <v>44426</v>
      </c>
      <c r="F718" s="226">
        <v>2</v>
      </c>
      <c r="G718" s="227">
        <v>13</v>
      </c>
      <c r="H718" s="80"/>
    </row>
    <row r="719" spans="2:8" hidden="1" outlineLevel="1" x14ac:dyDescent="0.2">
      <c r="B719" s="81" t="s">
        <v>427</v>
      </c>
      <c r="C719" s="223" t="s">
        <v>157</v>
      </c>
      <c r="D719" s="224" t="s">
        <v>54</v>
      </c>
      <c r="E719" s="259">
        <v>44427</v>
      </c>
      <c r="F719" s="226">
        <v>6</v>
      </c>
      <c r="G719" s="227">
        <v>39</v>
      </c>
      <c r="H719" s="80"/>
    </row>
    <row r="720" spans="2:8" hidden="1" outlineLevel="1" x14ac:dyDescent="0.2">
      <c r="B720" s="81" t="s">
        <v>427</v>
      </c>
      <c r="C720" s="223" t="s">
        <v>157</v>
      </c>
      <c r="D720" s="224" t="s">
        <v>54</v>
      </c>
      <c r="E720" s="259">
        <v>44427</v>
      </c>
      <c r="F720" s="226">
        <v>2</v>
      </c>
      <c r="G720" s="227">
        <v>13</v>
      </c>
      <c r="H720" s="80"/>
    </row>
    <row r="721" spans="2:8" hidden="1" outlineLevel="1" x14ac:dyDescent="0.2">
      <c r="B721" s="81" t="s">
        <v>427</v>
      </c>
      <c r="C721" s="223" t="s">
        <v>157</v>
      </c>
      <c r="D721" s="224" t="s">
        <v>54</v>
      </c>
      <c r="E721" s="259">
        <v>44428</v>
      </c>
      <c r="F721" s="226">
        <v>6</v>
      </c>
      <c r="G721" s="227">
        <v>39</v>
      </c>
      <c r="H721" s="80"/>
    </row>
    <row r="722" spans="2:8" hidden="1" outlineLevel="1" x14ac:dyDescent="0.2">
      <c r="B722" s="81" t="s">
        <v>427</v>
      </c>
      <c r="C722" s="223" t="s">
        <v>157</v>
      </c>
      <c r="D722" s="224" t="s">
        <v>54</v>
      </c>
      <c r="E722" s="259">
        <v>44428</v>
      </c>
      <c r="F722" s="226">
        <v>2</v>
      </c>
      <c r="G722" s="227">
        <v>13</v>
      </c>
      <c r="H722" s="80"/>
    </row>
    <row r="723" spans="2:8" hidden="1" outlineLevel="1" x14ac:dyDescent="0.2">
      <c r="B723" s="81" t="s">
        <v>427</v>
      </c>
      <c r="C723" s="223" t="s">
        <v>159</v>
      </c>
      <c r="D723" s="224" t="s">
        <v>54</v>
      </c>
      <c r="E723" s="259">
        <v>44411</v>
      </c>
      <c r="F723" s="226">
        <v>6</v>
      </c>
      <c r="G723" s="227">
        <v>39</v>
      </c>
      <c r="H723" s="80"/>
    </row>
    <row r="724" spans="2:8" hidden="1" outlineLevel="1" x14ac:dyDescent="0.2">
      <c r="B724" s="81" t="s">
        <v>427</v>
      </c>
      <c r="C724" s="223" t="s">
        <v>159</v>
      </c>
      <c r="D724" s="224" t="s">
        <v>54</v>
      </c>
      <c r="E724" s="259">
        <v>44411</v>
      </c>
      <c r="F724" s="226">
        <v>2</v>
      </c>
      <c r="G724" s="227">
        <v>13</v>
      </c>
      <c r="H724" s="80"/>
    </row>
    <row r="725" spans="2:8" hidden="1" outlineLevel="1" x14ac:dyDescent="0.2">
      <c r="B725" s="81" t="s">
        <v>427</v>
      </c>
      <c r="C725" s="223" t="s">
        <v>159</v>
      </c>
      <c r="D725" s="224" t="s">
        <v>54</v>
      </c>
      <c r="E725" s="259">
        <v>44412</v>
      </c>
      <c r="F725" s="226">
        <v>6</v>
      </c>
      <c r="G725" s="227">
        <v>39</v>
      </c>
      <c r="H725" s="80"/>
    </row>
    <row r="726" spans="2:8" hidden="1" outlineLevel="1" x14ac:dyDescent="0.2">
      <c r="B726" s="81" t="s">
        <v>427</v>
      </c>
      <c r="C726" s="223" t="s">
        <v>159</v>
      </c>
      <c r="D726" s="224" t="s">
        <v>54</v>
      </c>
      <c r="E726" s="259">
        <v>44412</v>
      </c>
      <c r="F726" s="226">
        <v>2</v>
      </c>
      <c r="G726" s="227">
        <v>13</v>
      </c>
      <c r="H726" s="80"/>
    </row>
    <row r="727" spans="2:8" hidden="1" outlineLevel="1" x14ac:dyDescent="0.2">
      <c r="B727" s="81" t="s">
        <v>427</v>
      </c>
      <c r="C727" s="223" t="s">
        <v>159</v>
      </c>
      <c r="D727" s="224" t="s">
        <v>54</v>
      </c>
      <c r="E727" s="259">
        <v>44413</v>
      </c>
      <c r="F727" s="226">
        <v>5</v>
      </c>
      <c r="G727" s="227">
        <v>32.5</v>
      </c>
      <c r="H727" s="80"/>
    </row>
    <row r="728" spans="2:8" hidden="1" outlineLevel="1" x14ac:dyDescent="0.2">
      <c r="B728" s="81" t="s">
        <v>427</v>
      </c>
      <c r="C728" s="223" t="s">
        <v>159</v>
      </c>
      <c r="D728" s="224" t="s">
        <v>54</v>
      </c>
      <c r="E728" s="259">
        <v>44414</v>
      </c>
      <c r="F728" s="226">
        <v>6</v>
      </c>
      <c r="G728" s="227">
        <v>39</v>
      </c>
      <c r="H728" s="80"/>
    </row>
    <row r="729" spans="2:8" hidden="1" outlineLevel="1" x14ac:dyDescent="0.2">
      <c r="B729" s="81" t="s">
        <v>427</v>
      </c>
      <c r="C729" s="223" t="s">
        <v>159</v>
      </c>
      <c r="D729" s="224" t="s">
        <v>54</v>
      </c>
      <c r="E729" s="259">
        <v>44414</v>
      </c>
      <c r="F729" s="226">
        <v>2</v>
      </c>
      <c r="G729" s="227">
        <v>13</v>
      </c>
      <c r="H729" s="80"/>
    </row>
    <row r="730" spans="2:8" hidden="1" outlineLevel="1" x14ac:dyDescent="0.2">
      <c r="B730" s="81" t="s">
        <v>427</v>
      </c>
      <c r="C730" s="223" t="s">
        <v>159</v>
      </c>
      <c r="D730" s="224" t="s">
        <v>54</v>
      </c>
      <c r="E730" s="259">
        <v>44417</v>
      </c>
      <c r="F730" s="226">
        <v>6</v>
      </c>
      <c r="G730" s="227">
        <v>39</v>
      </c>
      <c r="H730" s="80"/>
    </row>
    <row r="731" spans="2:8" hidden="1" outlineLevel="1" x14ac:dyDescent="0.2">
      <c r="B731" s="81" t="s">
        <v>427</v>
      </c>
      <c r="C731" s="223" t="s">
        <v>159</v>
      </c>
      <c r="D731" s="224" t="s">
        <v>54</v>
      </c>
      <c r="E731" s="259">
        <v>44417</v>
      </c>
      <c r="F731" s="226">
        <v>2</v>
      </c>
      <c r="G731" s="227">
        <v>13</v>
      </c>
      <c r="H731" s="80"/>
    </row>
    <row r="732" spans="2:8" hidden="1" outlineLevel="1" x14ac:dyDescent="0.2">
      <c r="B732" s="81" t="s">
        <v>427</v>
      </c>
      <c r="C732" s="223" t="s">
        <v>177</v>
      </c>
      <c r="D732" s="224" t="s">
        <v>54</v>
      </c>
      <c r="E732" s="259">
        <v>44410</v>
      </c>
      <c r="F732" s="226">
        <v>6</v>
      </c>
      <c r="G732" s="227">
        <v>48</v>
      </c>
      <c r="H732" s="80"/>
    </row>
    <row r="733" spans="2:8" hidden="1" outlineLevel="1" x14ac:dyDescent="0.2">
      <c r="B733" s="81" t="s">
        <v>427</v>
      </c>
      <c r="C733" s="223" t="s">
        <v>177</v>
      </c>
      <c r="D733" s="224" t="s">
        <v>54</v>
      </c>
      <c r="E733" s="259">
        <v>44410</v>
      </c>
      <c r="F733" s="226">
        <v>2</v>
      </c>
      <c r="G733" s="227">
        <v>16</v>
      </c>
      <c r="H733" s="80"/>
    </row>
    <row r="734" spans="2:8" hidden="1" outlineLevel="1" x14ac:dyDescent="0.2">
      <c r="B734" s="81" t="s">
        <v>427</v>
      </c>
      <c r="C734" s="223" t="s">
        <v>177</v>
      </c>
      <c r="D734" s="224" t="s">
        <v>54</v>
      </c>
      <c r="E734" s="259">
        <v>44411</v>
      </c>
      <c r="F734" s="226">
        <v>6</v>
      </c>
      <c r="G734" s="227">
        <v>48</v>
      </c>
      <c r="H734" s="80"/>
    </row>
    <row r="735" spans="2:8" hidden="1" outlineLevel="1" x14ac:dyDescent="0.2">
      <c r="B735" s="81" t="s">
        <v>427</v>
      </c>
      <c r="C735" s="223" t="s">
        <v>177</v>
      </c>
      <c r="D735" s="224" t="s">
        <v>54</v>
      </c>
      <c r="E735" s="259">
        <v>44411</v>
      </c>
      <c r="F735" s="226">
        <v>2</v>
      </c>
      <c r="G735" s="227">
        <v>16</v>
      </c>
      <c r="H735" s="80"/>
    </row>
    <row r="736" spans="2:8" hidden="1" outlineLevel="1" x14ac:dyDescent="0.2">
      <c r="B736" s="81" t="s">
        <v>427</v>
      </c>
      <c r="C736" s="223" t="s">
        <v>177</v>
      </c>
      <c r="D736" s="224" t="s">
        <v>54</v>
      </c>
      <c r="E736" s="259">
        <v>44412</v>
      </c>
      <c r="F736" s="226">
        <v>6</v>
      </c>
      <c r="G736" s="227">
        <v>48</v>
      </c>
      <c r="H736" s="80"/>
    </row>
    <row r="737" spans="2:8" hidden="1" outlineLevel="1" x14ac:dyDescent="0.2">
      <c r="B737" s="81" t="s">
        <v>427</v>
      </c>
      <c r="C737" s="223" t="s">
        <v>177</v>
      </c>
      <c r="D737" s="224" t="s">
        <v>54</v>
      </c>
      <c r="E737" s="259">
        <v>44412</v>
      </c>
      <c r="F737" s="226">
        <v>2</v>
      </c>
      <c r="G737" s="227">
        <v>16</v>
      </c>
      <c r="H737" s="80"/>
    </row>
    <row r="738" spans="2:8" hidden="1" outlineLevel="1" x14ac:dyDescent="0.2">
      <c r="B738" s="81" t="s">
        <v>427</v>
      </c>
      <c r="C738" s="223" t="s">
        <v>157</v>
      </c>
      <c r="D738" s="224" t="s">
        <v>54</v>
      </c>
      <c r="E738" s="259">
        <v>44431</v>
      </c>
      <c r="F738" s="226">
        <v>6</v>
      </c>
      <c r="G738" s="227">
        <v>39</v>
      </c>
      <c r="H738" s="80"/>
    </row>
    <row r="739" spans="2:8" hidden="1" outlineLevel="1" x14ac:dyDescent="0.2">
      <c r="B739" s="81" t="s">
        <v>427</v>
      </c>
      <c r="C739" s="223" t="s">
        <v>157</v>
      </c>
      <c r="D739" s="224" t="s">
        <v>54</v>
      </c>
      <c r="E739" s="259">
        <v>44431</v>
      </c>
      <c r="F739" s="226">
        <v>2</v>
      </c>
      <c r="G739" s="227">
        <v>13</v>
      </c>
      <c r="H739" s="80"/>
    </row>
    <row r="740" spans="2:8" hidden="1" outlineLevel="1" x14ac:dyDescent="0.2">
      <c r="B740" s="81" t="s">
        <v>427</v>
      </c>
      <c r="C740" s="223" t="s">
        <v>157</v>
      </c>
      <c r="D740" s="224" t="s">
        <v>54</v>
      </c>
      <c r="E740" s="259">
        <v>44432</v>
      </c>
      <c r="F740" s="226">
        <v>6</v>
      </c>
      <c r="G740" s="227">
        <v>39</v>
      </c>
      <c r="H740" s="80"/>
    </row>
    <row r="741" spans="2:8" hidden="1" outlineLevel="1" x14ac:dyDescent="0.2">
      <c r="B741" s="81" t="s">
        <v>427</v>
      </c>
      <c r="C741" s="223" t="s">
        <v>157</v>
      </c>
      <c r="D741" s="224" t="s">
        <v>54</v>
      </c>
      <c r="E741" s="259">
        <v>44432</v>
      </c>
      <c r="F741" s="226">
        <v>2</v>
      </c>
      <c r="G741" s="227">
        <v>13</v>
      </c>
      <c r="H741" s="80"/>
    </row>
    <row r="742" spans="2:8" hidden="1" outlineLevel="1" x14ac:dyDescent="0.2">
      <c r="B742" s="81" t="s">
        <v>427</v>
      </c>
      <c r="C742" s="223" t="s">
        <v>157</v>
      </c>
      <c r="D742" s="224" t="s">
        <v>54</v>
      </c>
      <c r="E742" s="259">
        <v>44433</v>
      </c>
      <c r="F742" s="226">
        <v>6</v>
      </c>
      <c r="G742" s="227">
        <v>39</v>
      </c>
      <c r="H742" s="80"/>
    </row>
    <row r="743" spans="2:8" hidden="1" outlineLevel="1" x14ac:dyDescent="0.2">
      <c r="B743" s="81" t="s">
        <v>427</v>
      </c>
      <c r="C743" s="223" t="s">
        <v>157</v>
      </c>
      <c r="D743" s="224" t="s">
        <v>54</v>
      </c>
      <c r="E743" s="259">
        <v>44433</v>
      </c>
      <c r="F743" s="226">
        <v>2</v>
      </c>
      <c r="G743" s="227">
        <v>13</v>
      </c>
      <c r="H743" s="80"/>
    </row>
    <row r="744" spans="2:8" hidden="1" outlineLevel="1" x14ac:dyDescent="0.2">
      <c r="B744" s="81" t="s">
        <v>427</v>
      </c>
      <c r="C744" s="223" t="s">
        <v>157</v>
      </c>
      <c r="D744" s="224" t="s">
        <v>54</v>
      </c>
      <c r="E744" s="259">
        <v>44434</v>
      </c>
      <c r="F744" s="226">
        <v>6</v>
      </c>
      <c r="G744" s="227">
        <v>39</v>
      </c>
      <c r="H744" s="80"/>
    </row>
    <row r="745" spans="2:8" hidden="1" outlineLevel="1" x14ac:dyDescent="0.2">
      <c r="B745" s="81" t="s">
        <v>427</v>
      </c>
      <c r="C745" s="223" t="s">
        <v>157</v>
      </c>
      <c r="D745" s="224" t="s">
        <v>54</v>
      </c>
      <c r="E745" s="259">
        <v>44434</v>
      </c>
      <c r="F745" s="226">
        <v>2</v>
      </c>
      <c r="G745" s="227">
        <v>13</v>
      </c>
      <c r="H745" s="80"/>
    </row>
    <row r="746" spans="2:8" hidden="1" outlineLevel="1" x14ac:dyDescent="0.2">
      <c r="B746" s="81" t="s">
        <v>427</v>
      </c>
      <c r="C746" s="223" t="s">
        <v>157</v>
      </c>
      <c r="D746" s="224" t="s">
        <v>54</v>
      </c>
      <c r="E746" s="259">
        <v>44435</v>
      </c>
      <c r="F746" s="226">
        <v>6</v>
      </c>
      <c r="G746" s="227">
        <v>39</v>
      </c>
      <c r="H746" s="80"/>
    </row>
    <row r="747" spans="2:8" hidden="1" outlineLevel="1" x14ac:dyDescent="0.2">
      <c r="B747" s="81" t="s">
        <v>427</v>
      </c>
      <c r="C747" s="223" t="s">
        <v>157</v>
      </c>
      <c r="D747" s="224" t="s">
        <v>54</v>
      </c>
      <c r="E747" s="259">
        <v>44435</v>
      </c>
      <c r="F747" s="226">
        <v>2</v>
      </c>
      <c r="G747" s="227">
        <v>13</v>
      </c>
      <c r="H747" s="80"/>
    </row>
    <row r="748" spans="2:8" hidden="1" outlineLevel="1" x14ac:dyDescent="0.2">
      <c r="B748" s="81" t="s">
        <v>427</v>
      </c>
      <c r="C748" s="223" t="s">
        <v>157</v>
      </c>
      <c r="D748" s="224" t="s">
        <v>54</v>
      </c>
      <c r="E748" s="259">
        <v>44438</v>
      </c>
      <c r="F748" s="226">
        <v>6</v>
      </c>
      <c r="G748" s="227">
        <v>39</v>
      </c>
      <c r="H748" s="80"/>
    </row>
    <row r="749" spans="2:8" hidden="1" outlineLevel="1" x14ac:dyDescent="0.2">
      <c r="B749" s="81" t="s">
        <v>427</v>
      </c>
      <c r="C749" s="223" t="s">
        <v>157</v>
      </c>
      <c r="D749" s="224" t="s">
        <v>54</v>
      </c>
      <c r="E749" s="259">
        <v>44438</v>
      </c>
      <c r="F749" s="226">
        <v>2</v>
      </c>
      <c r="G749" s="227">
        <v>13</v>
      </c>
      <c r="H749" s="80"/>
    </row>
    <row r="750" spans="2:8" hidden="1" outlineLevel="1" x14ac:dyDescent="0.2">
      <c r="B750" s="81" t="s">
        <v>427</v>
      </c>
      <c r="C750" s="223" t="s">
        <v>157</v>
      </c>
      <c r="D750" s="224" t="s">
        <v>54</v>
      </c>
      <c r="E750" s="259">
        <v>44439</v>
      </c>
      <c r="F750" s="226">
        <v>6</v>
      </c>
      <c r="G750" s="227">
        <v>39</v>
      </c>
      <c r="H750" s="80"/>
    </row>
    <row r="751" spans="2:8" hidden="1" outlineLevel="1" x14ac:dyDescent="0.2">
      <c r="B751" s="81" t="s">
        <v>427</v>
      </c>
      <c r="C751" s="223" t="s">
        <v>157</v>
      </c>
      <c r="D751" s="224" t="s">
        <v>54</v>
      </c>
      <c r="E751" s="259">
        <v>44439</v>
      </c>
      <c r="F751" s="226">
        <v>2</v>
      </c>
      <c r="G751" s="227">
        <v>13</v>
      </c>
      <c r="H751" s="80"/>
    </row>
    <row r="752" spans="2:8" hidden="1" outlineLevel="1" x14ac:dyDescent="0.2">
      <c r="B752" s="81" t="s">
        <v>427</v>
      </c>
      <c r="C752" s="223" t="s">
        <v>157</v>
      </c>
      <c r="D752" s="224" t="s">
        <v>54</v>
      </c>
      <c r="E752" s="259">
        <v>44440</v>
      </c>
      <c r="F752" s="226">
        <v>6</v>
      </c>
      <c r="G752" s="227">
        <v>39</v>
      </c>
      <c r="H752" s="80"/>
    </row>
    <row r="753" spans="2:8" hidden="1" outlineLevel="1" x14ac:dyDescent="0.2">
      <c r="B753" s="81" t="s">
        <v>427</v>
      </c>
      <c r="C753" s="223" t="s">
        <v>157</v>
      </c>
      <c r="D753" s="224" t="s">
        <v>54</v>
      </c>
      <c r="E753" s="259">
        <v>44440</v>
      </c>
      <c r="F753" s="226">
        <v>2</v>
      </c>
      <c r="G753" s="227">
        <v>13</v>
      </c>
      <c r="H753" s="80"/>
    </row>
    <row r="754" spans="2:8" hidden="1" outlineLevel="1" x14ac:dyDescent="0.2">
      <c r="B754" s="81" t="s">
        <v>427</v>
      </c>
      <c r="C754" s="223" t="s">
        <v>157</v>
      </c>
      <c r="D754" s="224" t="s">
        <v>54</v>
      </c>
      <c r="E754" s="259">
        <v>44441</v>
      </c>
      <c r="F754" s="226">
        <v>6</v>
      </c>
      <c r="G754" s="227">
        <v>39</v>
      </c>
      <c r="H754" s="80"/>
    </row>
    <row r="755" spans="2:8" hidden="1" outlineLevel="1" x14ac:dyDescent="0.2">
      <c r="B755" s="81" t="s">
        <v>427</v>
      </c>
      <c r="C755" s="223" t="s">
        <v>157</v>
      </c>
      <c r="D755" s="224" t="s">
        <v>54</v>
      </c>
      <c r="E755" s="259">
        <v>44441</v>
      </c>
      <c r="F755" s="226">
        <v>2</v>
      </c>
      <c r="G755" s="227">
        <v>13</v>
      </c>
      <c r="H755" s="80"/>
    </row>
    <row r="756" spans="2:8" hidden="1" outlineLevel="1" x14ac:dyDescent="0.2">
      <c r="B756" s="81" t="s">
        <v>427</v>
      </c>
      <c r="C756" s="223" t="s">
        <v>157</v>
      </c>
      <c r="D756" s="224" t="s">
        <v>54</v>
      </c>
      <c r="E756" s="259">
        <v>44442</v>
      </c>
      <c r="F756" s="226">
        <v>6</v>
      </c>
      <c r="G756" s="227">
        <v>39</v>
      </c>
      <c r="H756" s="80"/>
    </row>
    <row r="757" spans="2:8" hidden="1" outlineLevel="1" x14ac:dyDescent="0.2">
      <c r="B757" s="81" t="s">
        <v>427</v>
      </c>
      <c r="C757" s="223" t="s">
        <v>157</v>
      </c>
      <c r="D757" s="224" t="s">
        <v>54</v>
      </c>
      <c r="E757" s="259">
        <v>44442</v>
      </c>
      <c r="F757" s="226">
        <v>2</v>
      </c>
      <c r="G757" s="227">
        <v>13</v>
      </c>
      <c r="H757" s="80"/>
    </row>
    <row r="758" spans="2:8" hidden="1" outlineLevel="1" x14ac:dyDescent="0.2">
      <c r="B758" s="81" t="s">
        <v>427</v>
      </c>
      <c r="C758" s="223" t="s">
        <v>157</v>
      </c>
      <c r="D758" s="224" t="s">
        <v>54</v>
      </c>
      <c r="E758" s="259">
        <v>44445</v>
      </c>
      <c r="F758" s="226">
        <v>6</v>
      </c>
      <c r="G758" s="227">
        <v>39</v>
      </c>
      <c r="H758" s="80"/>
    </row>
    <row r="759" spans="2:8" hidden="1" outlineLevel="1" x14ac:dyDescent="0.2">
      <c r="B759" s="81" t="s">
        <v>427</v>
      </c>
      <c r="C759" s="223" t="s">
        <v>157</v>
      </c>
      <c r="D759" s="224" t="s">
        <v>54</v>
      </c>
      <c r="E759" s="259">
        <v>44445</v>
      </c>
      <c r="F759" s="226">
        <v>2</v>
      </c>
      <c r="G759" s="227">
        <v>13</v>
      </c>
      <c r="H759" s="80"/>
    </row>
    <row r="760" spans="2:8" hidden="1" outlineLevel="1" x14ac:dyDescent="0.2">
      <c r="B760" s="81" t="s">
        <v>427</v>
      </c>
      <c r="C760" s="223" t="s">
        <v>157</v>
      </c>
      <c r="D760" s="224" t="s">
        <v>54</v>
      </c>
      <c r="E760" s="259">
        <v>44446</v>
      </c>
      <c r="F760" s="226">
        <v>6</v>
      </c>
      <c r="G760" s="227">
        <v>39</v>
      </c>
      <c r="H760" s="80"/>
    </row>
    <row r="761" spans="2:8" hidden="1" outlineLevel="1" x14ac:dyDescent="0.2">
      <c r="B761" s="81" t="s">
        <v>427</v>
      </c>
      <c r="C761" s="223" t="s">
        <v>157</v>
      </c>
      <c r="D761" s="224" t="s">
        <v>54</v>
      </c>
      <c r="E761" s="259">
        <v>44446</v>
      </c>
      <c r="F761" s="226">
        <v>2</v>
      </c>
      <c r="G761" s="227">
        <v>13</v>
      </c>
      <c r="H761" s="80"/>
    </row>
    <row r="762" spans="2:8" hidden="1" outlineLevel="1" x14ac:dyDescent="0.2">
      <c r="B762" s="81" t="s">
        <v>427</v>
      </c>
      <c r="C762" s="223" t="s">
        <v>157</v>
      </c>
      <c r="D762" s="224" t="s">
        <v>54</v>
      </c>
      <c r="E762" s="259">
        <v>44447</v>
      </c>
      <c r="F762" s="226">
        <v>6</v>
      </c>
      <c r="G762" s="227">
        <v>39</v>
      </c>
      <c r="H762" s="80"/>
    </row>
    <row r="763" spans="2:8" hidden="1" outlineLevel="1" x14ac:dyDescent="0.2">
      <c r="B763" s="81" t="s">
        <v>427</v>
      </c>
      <c r="C763" s="223" t="s">
        <v>157</v>
      </c>
      <c r="D763" s="224" t="s">
        <v>54</v>
      </c>
      <c r="E763" s="259">
        <v>44447</v>
      </c>
      <c r="F763" s="226">
        <v>2</v>
      </c>
      <c r="G763" s="227">
        <v>13</v>
      </c>
      <c r="H763" s="80"/>
    </row>
    <row r="764" spans="2:8" hidden="1" outlineLevel="1" x14ac:dyDescent="0.2">
      <c r="B764" s="81" t="s">
        <v>427</v>
      </c>
      <c r="C764" s="223" t="s">
        <v>157</v>
      </c>
      <c r="D764" s="224" t="s">
        <v>54</v>
      </c>
      <c r="E764" s="259">
        <v>44448</v>
      </c>
      <c r="F764" s="226">
        <v>6</v>
      </c>
      <c r="G764" s="227">
        <v>39</v>
      </c>
      <c r="H764" s="80"/>
    </row>
    <row r="765" spans="2:8" hidden="1" outlineLevel="1" x14ac:dyDescent="0.2">
      <c r="B765" s="81" t="s">
        <v>427</v>
      </c>
      <c r="C765" s="223" t="s">
        <v>157</v>
      </c>
      <c r="D765" s="224" t="s">
        <v>54</v>
      </c>
      <c r="E765" s="259">
        <v>44448</v>
      </c>
      <c r="F765" s="226">
        <v>2</v>
      </c>
      <c r="G765" s="227">
        <v>13</v>
      </c>
      <c r="H765" s="80"/>
    </row>
    <row r="766" spans="2:8" hidden="1" outlineLevel="1" x14ac:dyDescent="0.2">
      <c r="B766" s="81" t="s">
        <v>427</v>
      </c>
      <c r="C766" s="223" t="s">
        <v>157</v>
      </c>
      <c r="D766" s="224" t="s">
        <v>54</v>
      </c>
      <c r="E766" s="259">
        <v>44449</v>
      </c>
      <c r="F766" s="226">
        <v>6</v>
      </c>
      <c r="G766" s="227">
        <v>39</v>
      </c>
      <c r="H766" s="80"/>
    </row>
    <row r="767" spans="2:8" hidden="1" outlineLevel="1" x14ac:dyDescent="0.2">
      <c r="B767" s="81" t="s">
        <v>427</v>
      </c>
      <c r="C767" s="223" t="s">
        <v>157</v>
      </c>
      <c r="D767" s="224" t="s">
        <v>54</v>
      </c>
      <c r="E767" s="259">
        <v>44449</v>
      </c>
      <c r="F767" s="226">
        <v>2</v>
      </c>
      <c r="G767" s="227">
        <v>13</v>
      </c>
      <c r="H767" s="80"/>
    </row>
    <row r="768" spans="2:8" hidden="1" outlineLevel="1" x14ac:dyDescent="0.2">
      <c r="B768" s="81" t="s">
        <v>427</v>
      </c>
      <c r="C768" s="223" t="s">
        <v>157</v>
      </c>
      <c r="D768" s="224" t="s">
        <v>54</v>
      </c>
      <c r="E768" s="259">
        <v>44452</v>
      </c>
      <c r="F768" s="226">
        <v>6</v>
      </c>
      <c r="G768" s="227">
        <v>39</v>
      </c>
      <c r="H768" s="80"/>
    </row>
    <row r="769" spans="2:8" hidden="1" outlineLevel="1" x14ac:dyDescent="0.2">
      <c r="B769" s="81" t="s">
        <v>427</v>
      </c>
      <c r="C769" s="223" t="s">
        <v>157</v>
      </c>
      <c r="D769" s="224" t="s">
        <v>54</v>
      </c>
      <c r="E769" s="259">
        <v>44452</v>
      </c>
      <c r="F769" s="226">
        <v>2</v>
      </c>
      <c r="G769" s="227">
        <v>13</v>
      </c>
      <c r="H769" s="80"/>
    </row>
    <row r="770" spans="2:8" hidden="1" outlineLevel="1" x14ac:dyDescent="0.2">
      <c r="B770" s="81" t="s">
        <v>427</v>
      </c>
      <c r="C770" s="223" t="s">
        <v>157</v>
      </c>
      <c r="D770" s="224" t="s">
        <v>54</v>
      </c>
      <c r="E770" s="259">
        <v>44453</v>
      </c>
      <c r="F770" s="226">
        <v>6</v>
      </c>
      <c r="G770" s="227">
        <v>39</v>
      </c>
      <c r="H770" s="80"/>
    </row>
    <row r="771" spans="2:8" hidden="1" outlineLevel="1" x14ac:dyDescent="0.2">
      <c r="B771" s="81" t="s">
        <v>427</v>
      </c>
      <c r="C771" s="223" t="s">
        <v>157</v>
      </c>
      <c r="D771" s="224" t="s">
        <v>54</v>
      </c>
      <c r="E771" s="259">
        <v>44453</v>
      </c>
      <c r="F771" s="226">
        <v>2</v>
      </c>
      <c r="G771" s="227">
        <v>13</v>
      </c>
      <c r="H771" s="80"/>
    </row>
    <row r="772" spans="2:8" hidden="1" outlineLevel="1" x14ac:dyDescent="0.2">
      <c r="B772" s="81" t="s">
        <v>427</v>
      </c>
      <c r="C772" s="223" t="s">
        <v>157</v>
      </c>
      <c r="D772" s="224" t="s">
        <v>54</v>
      </c>
      <c r="E772" s="259">
        <v>44454</v>
      </c>
      <c r="F772" s="226">
        <v>6</v>
      </c>
      <c r="G772" s="227">
        <v>39</v>
      </c>
      <c r="H772" s="80"/>
    </row>
    <row r="773" spans="2:8" hidden="1" outlineLevel="1" x14ac:dyDescent="0.2">
      <c r="B773" s="81" t="s">
        <v>427</v>
      </c>
      <c r="C773" s="223" t="s">
        <v>157</v>
      </c>
      <c r="D773" s="224" t="s">
        <v>54</v>
      </c>
      <c r="E773" s="259">
        <v>44454</v>
      </c>
      <c r="F773" s="226">
        <v>2</v>
      </c>
      <c r="G773" s="227">
        <v>13</v>
      </c>
      <c r="H773" s="80"/>
    </row>
    <row r="774" spans="2:8" hidden="1" outlineLevel="1" x14ac:dyDescent="0.2">
      <c r="B774" s="81" t="s">
        <v>427</v>
      </c>
      <c r="C774" s="223" t="s">
        <v>157</v>
      </c>
      <c r="D774" s="224" t="s">
        <v>54</v>
      </c>
      <c r="E774" s="259">
        <v>44455</v>
      </c>
      <c r="F774" s="226">
        <v>6</v>
      </c>
      <c r="G774" s="227">
        <v>39</v>
      </c>
      <c r="H774" s="80"/>
    </row>
    <row r="775" spans="2:8" hidden="1" outlineLevel="1" x14ac:dyDescent="0.2">
      <c r="B775" s="81" t="s">
        <v>427</v>
      </c>
      <c r="C775" s="223" t="s">
        <v>157</v>
      </c>
      <c r="D775" s="224" t="s">
        <v>54</v>
      </c>
      <c r="E775" s="259">
        <v>44455</v>
      </c>
      <c r="F775" s="226">
        <v>2</v>
      </c>
      <c r="G775" s="227">
        <v>13</v>
      </c>
      <c r="H775" s="80"/>
    </row>
    <row r="776" spans="2:8" hidden="1" outlineLevel="1" x14ac:dyDescent="0.2">
      <c r="B776" s="81" t="s">
        <v>427</v>
      </c>
      <c r="C776" s="223" t="s">
        <v>157</v>
      </c>
      <c r="D776" s="224" t="s">
        <v>54</v>
      </c>
      <c r="E776" s="259">
        <v>44456</v>
      </c>
      <c r="F776" s="226">
        <v>6</v>
      </c>
      <c r="G776" s="227">
        <v>39</v>
      </c>
      <c r="H776" s="80"/>
    </row>
    <row r="777" spans="2:8" hidden="1" outlineLevel="1" x14ac:dyDescent="0.2">
      <c r="B777" s="81" t="s">
        <v>427</v>
      </c>
      <c r="C777" s="223" t="s">
        <v>157</v>
      </c>
      <c r="D777" s="224" t="s">
        <v>54</v>
      </c>
      <c r="E777" s="259">
        <v>44456</v>
      </c>
      <c r="F777" s="226">
        <v>2</v>
      </c>
      <c r="G777" s="227">
        <v>13</v>
      </c>
      <c r="H777" s="80"/>
    </row>
    <row r="778" spans="2:8" hidden="1" outlineLevel="1" x14ac:dyDescent="0.2">
      <c r="B778" s="81" t="s">
        <v>427</v>
      </c>
      <c r="C778" s="223" t="s">
        <v>157</v>
      </c>
      <c r="D778" s="224" t="s">
        <v>54</v>
      </c>
      <c r="E778" s="259">
        <v>44459</v>
      </c>
      <c r="F778" s="226">
        <v>6</v>
      </c>
      <c r="G778" s="227">
        <v>39</v>
      </c>
      <c r="H778" s="80"/>
    </row>
    <row r="779" spans="2:8" hidden="1" outlineLevel="1" x14ac:dyDescent="0.2">
      <c r="B779" s="81" t="s">
        <v>427</v>
      </c>
      <c r="C779" s="223" t="s">
        <v>157</v>
      </c>
      <c r="D779" s="224" t="s">
        <v>54</v>
      </c>
      <c r="E779" s="259">
        <v>44459</v>
      </c>
      <c r="F779" s="226">
        <v>2</v>
      </c>
      <c r="G779" s="227">
        <v>13</v>
      </c>
      <c r="H779" s="80"/>
    </row>
    <row r="780" spans="2:8" hidden="1" outlineLevel="1" x14ac:dyDescent="0.2">
      <c r="B780" s="81" t="s">
        <v>427</v>
      </c>
      <c r="C780" s="223" t="s">
        <v>157</v>
      </c>
      <c r="D780" s="224" t="s">
        <v>54</v>
      </c>
      <c r="E780" s="259">
        <v>44460</v>
      </c>
      <c r="F780" s="226">
        <v>6</v>
      </c>
      <c r="G780" s="227">
        <v>39</v>
      </c>
      <c r="H780" s="80"/>
    </row>
    <row r="781" spans="2:8" hidden="1" outlineLevel="1" x14ac:dyDescent="0.2">
      <c r="B781" s="81" t="s">
        <v>427</v>
      </c>
      <c r="C781" s="223" t="s">
        <v>157</v>
      </c>
      <c r="D781" s="224" t="s">
        <v>54</v>
      </c>
      <c r="E781" s="259">
        <v>44460</v>
      </c>
      <c r="F781" s="226">
        <v>2</v>
      </c>
      <c r="G781" s="227">
        <v>13</v>
      </c>
      <c r="H781" s="80"/>
    </row>
    <row r="782" spans="2:8" hidden="1" outlineLevel="1" x14ac:dyDescent="0.2">
      <c r="B782" s="81" t="s">
        <v>427</v>
      </c>
      <c r="C782" s="223" t="s">
        <v>157</v>
      </c>
      <c r="D782" s="224" t="s">
        <v>54</v>
      </c>
      <c r="E782" s="259">
        <v>44461</v>
      </c>
      <c r="F782" s="226">
        <v>6</v>
      </c>
      <c r="G782" s="227">
        <v>39</v>
      </c>
      <c r="H782" s="80"/>
    </row>
    <row r="783" spans="2:8" hidden="1" outlineLevel="1" x14ac:dyDescent="0.2">
      <c r="B783" s="81" t="s">
        <v>427</v>
      </c>
      <c r="C783" s="223" t="s">
        <v>157</v>
      </c>
      <c r="D783" s="224" t="s">
        <v>54</v>
      </c>
      <c r="E783" s="259">
        <v>44461</v>
      </c>
      <c r="F783" s="226">
        <v>2</v>
      </c>
      <c r="G783" s="227">
        <v>13</v>
      </c>
      <c r="H783" s="80"/>
    </row>
    <row r="784" spans="2:8" hidden="1" outlineLevel="1" x14ac:dyDescent="0.2">
      <c r="B784" s="81" t="s">
        <v>427</v>
      </c>
      <c r="C784" s="223" t="s">
        <v>157</v>
      </c>
      <c r="D784" s="224" t="s">
        <v>54</v>
      </c>
      <c r="E784" s="259">
        <v>44462</v>
      </c>
      <c r="F784" s="226">
        <v>6</v>
      </c>
      <c r="G784" s="227">
        <v>39</v>
      </c>
      <c r="H784" s="80"/>
    </row>
    <row r="785" spans="2:8" hidden="1" outlineLevel="1" x14ac:dyDescent="0.2">
      <c r="B785" s="81" t="s">
        <v>427</v>
      </c>
      <c r="C785" s="223" t="s">
        <v>157</v>
      </c>
      <c r="D785" s="224" t="s">
        <v>54</v>
      </c>
      <c r="E785" s="259">
        <v>44462</v>
      </c>
      <c r="F785" s="226">
        <v>2</v>
      </c>
      <c r="G785" s="227">
        <v>13</v>
      </c>
      <c r="H785" s="80"/>
    </row>
    <row r="786" spans="2:8" hidden="1" outlineLevel="1" x14ac:dyDescent="0.2">
      <c r="B786" s="81" t="s">
        <v>427</v>
      </c>
      <c r="C786" s="223" t="s">
        <v>157</v>
      </c>
      <c r="D786" s="224" t="s">
        <v>54</v>
      </c>
      <c r="E786" s="259">
        <v>44463</v>
      </c>
      <c r="F786" s="226">
        <v>6</v>
      </c>
      <c r="G786" s="227">
        <v>39</v>
      </c>
      <c r="H786" s="80"/>
    </row>
    <row r="787" spans="2:8" hidden="1" outlineLevel="1" x14ac:dyDescent="0.2">
      <c r="B787" s="81" t="s">
        <v>427</v>
      </c>
      <c r="C787" s="223" t="s">
        <v>157</v>
      </c>
      <c r="D787" s="224" t="s">
        <v>54</v>
      </c>
      <c r="E787" s="259">
        <v>44463</v>
      </c>
      <c r="F787" s="226">
        <v>2</v>
      </c>
      <c r="G787" s="227">
        <v>13</v>
      </c>
      <c r="H787" s="80"/>
    </row>
    <row r="788" spans="2:8" hidden="1" outlineLevel="1" x14ac:dyDescent="0.2">
      <c r="B788" s="81" t="s">
        <v>427</v>
      </c>
      <c r="C788" s="223" t="s">
        <v>157</v>
      </c>
      <c r="D788" s="224" t="s">
        <v>54</v>
      </c>
      <c r="E788" s="259">
        <v>44466</v>
      </c>
      <c r="F788" s="226">
        <v>6</v>
      </c>
      <c r="G788" s="227">
        <v>39</v>
      </c>
      <c r="H788" s="80"/>
    </row>
    <row r="789" spans="2:8" hidden="1" outlineLevel="1" x14ac:dyDescent="0.2">
      <c r="B789" s="81" t="s">
        <v>427</v>
      </c>
      <c r="C789" s="223" t="s">
        <v>157</v>
      </c>
      <c r="D789" s="224" t="s">
        <v>54</v>
      </c>
      <c r="E789" s="259">
        <v>44466</v>
      </c>
      <c r="F789" s="226">
        <v>2</v>
      </c>
      <c r="G789" s="227">
        <v>13</v>
      </c>
      <c r="H789" s="80"/>
    </row>
    <row r="790" spans="2:8" hidden="1" outlineLevel="1" x14ac:dyDescent="0.2">
      <c r="B790" s="81" t="s">
        <v>427</v>
      </c>
      <c r="C790" s="223" t="s">
        <v>157</v>
      </c>
      <c r="D790" s="224" t="s">
        <v>54</v>
      </c>
      <c r="E790" s="259">
        <v>44467</v>
      </c>
      <c r="F790" s="226">
        <v>6</v>
      </c>
      <c r="G790" s="227">
        <v>39</v>
      </c>
      <c r="H790" s="80"/>
    </row>
    <row r="791" spans="2:8" hidden="1" outlineLevel="1" x14ac:dyDescent="0.2">
      <c r="B791" s="81" t="s">
        <v>427</v>
      </c>
      <c r="C791" s="223" t="s">
        <v>157</v>
      </c>
      <c r="D791" s="224" t="s">
        <v>54</v>
      </c>
      <c r="E791" s="259">
        <v>44467</v>
      </c>
      <c r="F791" s="226">
        <v>2</v>
      </c>
      <c r="G791" s="227">
        <v>13</v>
      </c>
      <c r="H791" s="80"/>
    </row>
    <row r="792" spans="2:8" hidden="1" outlineLevel="1" x14ac:dyDescent="0.2">
      <c r="B792" s="81" t="s">
        <v>427</v>
      </c>
      <c r="C792" s="223" t="s">
        <v>157</v>
      </c>
      <c r="D792" s="224" t="s">
        <v>54</v>
      </c>
      <c r="E792" s="259">
        <v>44468</v>
      </c>
      <c r="F792" s="226">
        <v>6</v>
      </c>
      <c r="G792" s="227">
        <v>39</v>
      </c>
      <c r="H792" s="80"/>
    </row>
    <row r="793" spans="2:8" hidden="1" outlineLevel="1" x14ac:dyDescent="0.2">
      <c r="B793" s="81" t="s">
        <v>427</v>
      </c>
      <c r="C793" s="223" t="s">
        <v>157</v>
      </c>
      <c r="D793" s="224" t="s">
        <v>54</v>
      </c>
      <c r="E793" s="259">
        <v>44468</v>
      </c>
      <c r="F793" s="226">
        <v>2</v>
      </c>
      <c r="G793" s="227">
        <v>13</v>
      </c>
      <c r="H793" s="80"/>
    </row>
    <row r="794" spans="2:8" hidden="1" outlineLevel="1" x14ac:dyDescent="0.2">
      <c r="B794" s="81" t="s">
        <v>427</v>
      </c>
      <c r="C794" s="223" t="s">
        <v>157</v>
      </c>
      <c r="D794" s="224" t="s">
        <v>54</v>
      </c>
      <c r="E794" s="259">
        <v>44469</v>
      </c>
      <c r="F794" s="226">
        <v>6</v>
      </c>
      <c r="G794" s="227">
        <v>39</v>
      </c>
      <c r="H794" s="80"/>
    </row>
    <row r="795" spans="2:8" hidden="1" outlineLevel="1" x14ac:dyDescent="0.2">
      <c r="B795" s="81" t="s">
        <v>427</v>
      </c>
      <c r="C795" s="223" t="s">
        <v>157</v>
      </c>
      <c r="D795" s="224" t="s">
        <v>54</v>
      </c>
      <c r="E795" s="259">
        <v>44469</v>
      </c>
      <c r="F795" s="226">
        <v>2</v>
      </c>
      <c r="G795" s="227">
        <v>13</v>
      </c>
      <c r="H795" s="80"/>
    </row>
    <row r="796" spans="2:8" hidden="1" outlineLevel="1" x14ac:dyDescent="0.2">
      <c r="B796" s="81" t="s">
        <v>427</v>
      </c>
      <c r="C796" s="223" t="s">
        <v>157</v>
      </c>
      <c r="D796" s="224" t="s">
        <v>54</v>
      </c>
      <c r="E796" s="259">
        <v>44470</v>
      </c>
      <c r="F796" s="226">
        <v>8</v>
      </c>
      <c r="G796" s="227">
        <v>52</v>
      </c>
      <c r="H796" s="80"/>
    </row>
    <row r="797" spans="2:8" hidden="1" outlineLevel="1" x14ac:dyDescent="0.2">
      <c r="B797" s="81" t="s">
        <v>427</v>
      </c>
      <c r="C797" s="223" t="s">
        <v>157</v>
      </c>
      <c r="D797" s="224" t="s">
        <v>54</v>
      </c>
      <c r="E797" s="259">
        <v>44473</v>
      </c>
      <c r="F797" s="226">
        <v>8</v>
      </c>
      <c r="G797" s="227">
        <v>52</v>
      </c>
      <c r="H797" s="80"/>
    </row>
    <row r="798" spans="2:8" hidden="1" outlineLevel="1" x14ac:dyDescent="0.2">
      <c r="B798" s="81" t="s">
        <v>427</v>
      </c>
      <c r="C798" s="223" t="s">
        <v>157</v>
      </c>
      <c r="D798" s="224" t="s">
        <v>54</v>
      </c>
      <c r="E798" s="259">
        <v>44474</v>
      </c>
      <c r="F798" s="226">
        <v>8</v>
      </c>
      <c r="G798" s="227">
        <v>52</v>
      </c>
      <c r="H798" s="80"/>
    </row>
    <row r="799" spans="2:8" hidden="1" outlineLevel="1" x14ac:dyDescent="0.2">
      <c r="B799" s="81" t="s">
        <v>427</v>
      </c>
      <c r="C799" s="223" t="s">
        <v>157</v>
      </c>
      <c r="D799" s="224" t="s">
        <v>54</v>
      </c>
      <c r="E799" s="259">
        <v>44475</v>
      </c>
      <c r="F799" s="226">
        <v>8</v>
      </c>
      <c r="G799" s="227">
        <v>52</v>
      </c>
      <c r="H799" s="80"/>
    </row>
    <row r="800" spans="2:8" hidden="1" outlineLevel="1" x14ac:dyDescent="0.2">
      <c r="B800" s="81" t="s">
        <v>427</v>
      </c>
      <c r="C800" s="223" t="s">
        <v>157</v>
      </c>
      <c r="D800" s="224" t="s">
        <v>54</v>
      </c>
      <c r="E800" s="259">
        <v>44476</v>
      </c>
      <c r="F800" s="226">
        <v>8</v>
      </c>
      <c r="G800" s="227">
        <v>52</v>
      </c>
      <c r="H800" s="80"/>
    </row>
    <row r="801" spans="2:8" hidden="1" outlineLevel="1" x14ac:dyDescent="0.2">
      <c r="B801" s="81" t="s">
        <v>427</v>
      </c>
      <c r="C801" s="223" t="s">
        <v>157</v>
      </c>
      <c r="D801" s="224" t="s">
        <v>54</v>
      </c>
      <c r="E801" s="259">
        <v>44477</v>
      </c>
      <c r="F801" s="226">
        <v>8</v>
      </c>
      <c r="G801" s="227">
        <v>52</v>
      </c>
      <c r="H801" s="80"/>
    </row>
    <row r="802" spans="2:8" hidden="1" outlineLevel="1" x14ac:dyDescent="0.2">
      <c r="B802" s="81" t="s">
        <v>427</v>
      </c>
      <c r="C802" s="223" t="s">
        <v>157</v>
      </c>
      <c r="D802" s="224" t="s">
        <v>54</v>
      </c>
      <c r="E802" s="259">
        <v>44482</v>
      </c>
      <c r="F802" s="226">
        <v>8</v>
      </c>
      <c r="G802" s="227">
        <v>52</v>
      </c>
      <c r="H802" s="80"/>
    </row>
    <row r="803" spans="2:8" hidden="1" outlineLevel="1" x14ac:dyDescent="0.2">
      <c r="B803" s="81" t="s">
        <v>427</v>
      </c>
      <c r="C803" s="223" t="s">
        <v>157</v>
      </c>
      <c r="D803" s="224" t="s">
        <v>54</v>
      </c>
      <c r="E803" s="259">
        <v>44483</v>
      </c>
      <c r="F803" s="226">
        <v>8</v>
      </c>
      <c r="G803" s="227">
        <v>52</v>
      </c>
      <c r="H803" s="80"/>
    </row>
    <row r="804" spans="2:8" hidden="1" outlineLevel="1" x14ac:dyDescent="0.2">
      <c r="B804" s="81" t="s">
        <v>427</v>
      </c>
      <c r="C804" s="223" t="s">
        <v>157</v>
      </c>
      <c r="D804" s="224" t="s">
        <v>54</v>
      </c>
      <c r="E804" s="259">
        <v>44484</v>
      </c>
      <c r="F804" s="226">
        <v>8</v>
      </c>
      <c r="G804" s="227">
        <v>52</v>
      </c>
      <c r="H804" s="80"/>
    </row>
    <row r="805" spans="2:8" hidden="1" outlineLevel="1" x14ac:dyDescent="0.2">
      <c r="B805" s="81" t="s">
        <v>427</v>
      </c>
      <c r="C805" s="223" t="s">
        <v>157</v>
      </c>
      <c r="D805" s="224" t="s">
        <v>54</v>
      </c>
      <c r="E805" s="259">
        <v>44487</v>
      </c>
      <c r="F805" s="226">
        <v>8</v>
      </c>
      <c r="G805" s="227">
        <v>52</v>
      </c>
      <c r="H805" s="80"/>
    </row>
    <row r="806" spans="2:8" hidden="1" outlineLevel="1" x14ac:dyDescent="0.2">
      <c r="B806" s="81" t="s">
        <v>427</v>
      </c>
      <c r="C806" s="223" t="s">
        <v>157</v>
      </c>
      <c r="D806" s="224" t="s">
        <v>54</v>
      </c>
      <c r="E806" s="259">
        <v>44488</v>
      </c>
      <c r="F806" s="226">
        <v>8</v>
      </c>
      <c r="G806" s="227">
        <v>52</v>
      </c>
      <c r="H806" s="80"/>
    </row>
    <row r="807" spans="2:8" hidden="1" outlineLevel="1" x14ac:dyDescent="0.2">
      <c r="B807" s="81" t="s">
        <v>427</v>
      </c>
      <c r="C807" s="223" t="s">
        <v>157</v>
      </c>
      <c r="D807" s="224" t="s">
        <v>54</v>
      </c>
      <c r="E807" s="259">
        <v>44489</v>
      </c>
      <c r="F807" s="226">
        <v>8</v>
      </c>
      <c r="G807" s="227">
        <v>52</v>
      </c>
      <c r="H807" s="80"/>
    </row>
    <row r="808" spans="2:8" hidden="1" outlineLevel="1" x14ac:dyDescent="0.2">
      <c r="B808" s="81" t="s">
        <v>427</v>
      </c>
      <c r="C808" s="223" t="s">
        <v>157</v>
      </c>
      <c r="D808" s="224" t="s">
        <v>54</v>
      </c>
      <c r="E808" s="259">
        <v>44490</v>
      </c>
      <c r="F808" s="226">
        <v>8</v>
      </c>
      <c r="G808" s="227">
        <v>52</v>
      </c>
      <c r="H808" s="80"/>
    </row>
    <row r="809" spans="2:8" hidden="1" outlineLevel="1" x14ac:dyDescent="0.2">
      <c r="B809" s="81" t="s">
        <v>427</v>
      </c>
      <c r="C809" s="223" t="s">
        <v>157</v>
      </c>
      <c r="D809" s="224" t="s">
        <v>54</v>
      </c>
      <c r="E809" s="259">
        <v>44491</v>
      </c>
      <c r="F809" s="226">
        <v>8</v>
      </c>
      <c r="G809" s="227">
        <v>52</v>
      </c>
      <c r="H809" s="80"/>
    </row>
    <row r="810" spans="2:8" hidden="1" outlineLevel="1" x14ac:dyDescent="0.2">
      <c r="B810" s="81" t="s">
        <v>427</v>
      </c>
      <c r="C810" s="223" t="s">
        <v>157</v>
      </c>
      <c r="D810" s="224" t="s">
        <v>54</v>
      </c>
      <c r="E810" s="259">
        <v>44494</v>
      </c>
      <c r="F810" s="226">
        <v>8</v>
      </c>
      <c r="G810" s="227">
        <v>52</v>
      </c>
      <c r="H810" s="80"/>
    </row>
    <row r="811" spans="2:8" hidden="1" outlineLevel="1" x14ac:dyDescent="0.2">
      <c r="B811" s="81" t="s">
        <v>427</v>
      </c>
      <c r="C811" s="223" t="s">
        <v>157</v>
      </c>
      <c r="D811" s="224" t="s">
        <v>54</v>
      </c>
      <c r="E811" s="259">
        <v>44495</v>
      </c>
      <c r="F811" s="226">
        <v>8</v>
      </c>
      <c r="G811" s="227">
        <v>52</v>
      </c>
      <c r="H811" s="80"/>
    </row>
    <row r="812" spans="2:8" hidden="1" outlineLevel="1" x14ac:dyDescent="0.2">
      <c r="B812" s="81"/>
      <c r="C812" s="223"/>
      <c r="D812" s="224"/>
      <c r="E812" s="225"/>
      <c r="F812" s="226"/>
      <c r="G812" s="227"/>
      <c r="H812" s="80"/>
    </row>
    <row r="813" spans="2:8" hidden="1" outlineLevel="1" x14ac:dyDescent="0.2">
      <c r="B813" s="81"/>
      <c r="C813" s="223"/>
      <c r="D813" s="224"/>
      <c r="E813" s="225"/>
      <c r="F813" s="226"/>
      <c r="G813" s="227"/>
      <c r="H813" s="80"/>
    </row>
    <row r="814" spans="2:8" hidden="1" outlineLevel="1" x14ac:dyDescent="0.2">
      <c r="B814" s="81"/>
      <c r="C814" s="223"/>
      <c r="D814" s="224"/>
      <c r="E814" s="225"/>
      <c r="F814" s="226"/>
      <c r="G814" s="227"/>
      <c r="H814" s="80"/>
    </row>
    <row r="815" spans="2:8" hidden="1" outlineLevel="1" x14ac:dyDescent="0.2">
      <c r="B815" s="81"/>
      <c r="C815" s="223"/>
      <c r="D815" s="224"/>
      <c r="E815" s="225"/>
      <c r="F815" s="226"/>
      <c r="G815" s="227"/>
      <c r="H815" s="80"/>
    </row>
    <row r="816" spans="2:8" hidden="1" outlineLevel="1" x14ac:dyDescent="0.2">
      <c r="B816" s="81"/>
      <c r="C816" s="223"/>
      <c r="D816" s="224"/>
      <c r="E816" s="225"/>
      <c r="F816" s="226"/>
      <c r="G816" s="227"/>
      <c r="H816" s="80"/>
    </row>
    <row r="817" spans="2:8" hidden="1" outlineLevel="1" x14ac:dyDescent="0.2">
      <c r="B817" s="81"/>
      <c r="C817" s="223"/>
      <c r="D817" s="224"/>
      <c r="E817" s="225"/>
      <c r="F817" s="226"/>
      <c r="G817" s="227"/>
      <c r="H817" s="80"/>
    </row>
    <row r="818" spans="2:8" hidden="1" outlineLevel="1" x14ac:dyDescent="0.2">
      <c r="B818" s="81"/>
      <c r="C818" s="223"/>
      <c r="D818" s="224"/>
      <c r="E818" s="225"/>
      <c r="F818" s="226"/>
      <c r="G818" s="227"/>
      <c r="H818" s="80"/>
    </row>
    <row r="819" spans="2:8" hidden="1" outlineLevel="1" x14ac:dyDescent="0.2">
      <c r="B819" s="81"/>
      <c r="C819" s="223"/>
      <c r="D819" s="224"/>
      <c r="E819" s="225"/>
      <c r="F819" s="226"/>
      <c r="G819" s="227"/>
      <c r="H819" s="80"/>
    </row>
    <row r="820" spans="2:8" hidden="1" outlineLevel="1" x14ac:dyDescent="0.2"/>
    <row r="821" spans="2:8" ht="12.75" collapsed="1" thickBot="1" x14ac:dyDescent="0.25">
      <c r="C821" s="16"/>
      <c r="D821" s="16"/>
      <c r="E821" s="16"/>
      <c r="F821" s="73">
        <f>+SUM(F66:F820)</f>
        <v>3048</v>
      </c>
      <c r="G821" s="17">
        <f>+SUM(G66:G820)</f>
        <v>25285.619999999988</v>
      </c>
    </row>
    <row r="822" spans="2:8" ht="12.75" thickTop="1" x14ac:dyDescent="0.2"/>
    <row r="824" spans="2:8" x14ac:dyDescent="0.2">
      <c r="C824" s="8" t="s">
        <v>722</v>
      </c>
    </row>
    <row r="826" spans="2:8" x14ac:dyDescent="0.2">
      <c r="C826" s="19" t="s">
        <v>81</v>
      </c>
      <c r="D826" s="20">
        <f>+G51-G60-G821</f>
        <v>27254.320000000014</v>
      </c>
    </row>
    <row r="827" spans="2:8" ht="12.75" thickBot="1" x14ac:dyDescent="0.25">
      <c r="D827" s="9"/>
      <c r="G827" s="3"/>
    </row>
    <row r="828" spans="2:8" ht="12.75" thickBot="1" x14ac:dyDescent="0.25">
      <c r="C828" s="19" t="s">
        <v>713</v>
      </c>
      <c r="D828" s="21">
        <f>+D826/G51</f>
        <v>0.51873527072927783</v>
      </c>
      <c r="G828" s="3"/>
    </row>
    <row r="829" spans="2:8" x14ac:dyDescent="0.2">
      <c r="G829" s="3"/>
    </row>
    <row r="830" spans="2:8" x14ac:dyDescent="0.2">
      <c r="C830" s="19" t="s">
        <v>84</v>
      </c>
      <c r="D830" s="20">
        <f>+RESUMEN!O15</f>
        <v>17653.156774093957</v>
      </c>
      <c r="G830" s="3"/>
    </row>
    <row r="831" spans="2:8" ht="12.75" thickBot="1" x14ac:dyDescent="0.25">
      <c r="D831" s="9"/>
    </row>
    <row r="832" spans="2:8" ht="12.75" thickBot="1" x14ac:dyDescent="0.25">
      <c r="C832" s="19" t="s">
        <v>716</v>
      </c>
      <c r="D832" s="83">
        <f>+RESUMEN!P15</f>
        <v>0.33599499302994934</v>
      </c>
    </row>
    <row r="833" spans="3:7" ht="12.75" thickBot="1" x14ac:dyDescent="0.25"/>
    <row r="834" spans="3:7" ht="12.75" thickBot="1" x14ac:dyDescent="0.25">
      <c r="C834" s="19" t="s">
        <v>719</v>
      </c>
      <c r="D834" s="86" t="str">
        <f>+IF(D832&gt;$D$24,"OK","REVISAR")</f>
        <v>OK</v>
      </c>
    </row>
    <row r="835" spans="3:7" x14ac:dyDescent="0.2">
      <c r="G835" s="3"/>
    </row>
    <row r="836" spans="3:7" x14ac:dyDescent="0.2">
      <c r="G836" s="3"/>
    </row>
    <row r="837" spans="3:7" x14ac:dyDescent="0.2">
      <c r="G837" s="3"/>
    </row>
    <row r="838" spans="3:7" x14ac:dyDescent="0.2">
      <c r="C838" s="8" t="s">
        <v>85</v>
      </c>
    </row>
    <row r="840" spans="3:7" x14ac:dyDescent="0.2">
      <c r="C840" s="10"/>
      <c r="D840" s="10"/>
      <c r="E840" s="10"/>
      <c r="F840" s="10"/>
      <c r="G840" s="11"/>
    </row>
    <row r="841" spans="3:7" x14ac:dyDescent="0.2">
      <c r="C841" s="10"/>
      <c r="D841" s="10"/>
      <c r="E841" s="10"/>
      <c r="F841" s="10"/>
      <c r="G841" s="11"/>
    </row>
    <row r="842" spans="3:7" x14ac:dyDescent="0.2">
      <c r="C842" s="10"/>
      <c r="D842" s="10"/>
      <c r="E842" s="10"/>
      <c r="F842" s="10"/>
      <c r="G842" s="11"/>
    </row>
    <row r="845" spans="3:7" x14ac:dyDescent="0.2">
      <c r="C845" s="12"/>
      <c r="D845" s="23" t="s">
        <v>427</v>
      </c>
      <c r="E845" s="23" t="s">
        <v>428</v>
      </c>
      <c r="F845" s="23" t="s">
        <v>429</v>
      </c>
    </row>
    <row r="846" spans="3:7" x14ac:dyDescent="0.2">
      <c r="C846" s="3" t="s">
        <v>8</v>
      </c>
      <c r="D846" s="22">
        <f>+SUMIF(B37:B50,$D$845,G37:G50)</f>
        <v>52539.94</v>
      </c>
      <c r="E846" s="22">
        <f>+SUMIF(B37:B50,$E$845,G37:G50)</f>
        <v>0</v>
      </c>
      <c r="F846" s="22">
        <f>+SUMIF(B37:B50,$F$845,G37:G50)</f>
        <v>0</v>
      </c>
    </row>
    <row r="847" spans="3:7" x14ac:dyDescent="0.2">
      <c r="C847" s="3" t="s">
        <v>1019</v>
      </c>
      <c r="D847" s="22">
        <f>-SUMIF(B57:B59,$D$845,G57:G59)</f>
        <v>0</v>
      </c>
      <c r="E847" s="22">
        <f>-SUMIF(B57:B59,$E$845,G57:G59)</f>
        <v>0</v>
      </c>
      <c r="F847" s="22">
        <f>-SUMIF(B57:B59,$F$845,G57:G59)</f>
        <v>0</v>
      </c>
    </row>
    <row r="848" spans="3:7" x14ac:dyDescent="0.2">
      <c r="C848" s="3" t="s">
        <v>24</v>
      </c>
      <c r="D848" s="22">
        <f>-SUMIF(B66:B820,$D$845,G66:G820)</f>
        <v>-24886.019999999982</v>
      </c>
      <c r="E848" s="22">
        <f>-SUMIF(B66:B820,$E$845,G66:G820)</f>
        <v>0</v>
      </c>
      <c r="F848" s="22">
        <f>-SUMIF(B66:B820,$F$845,G66:G820)</f>
        <v>-399.60000000000008</v>
      </c>
    </row>
    <row r="849" spans="3:6" ht="12.75" thickBot="1" x14ac:dyDescent="0.25">
      <c r="C849" s="16" t="s">
        <v>1036</v>
      </c>
      <c r="D849" s="182">
        <f>SUM(D846:D848)</f>
        <v>27653.92000000002</v>
      </c>
      <c r="E849" s="182">
        <f t="shared" ref="E849:F849" si="0">SUM(E846:E848)</f>
        <v>0</v>
      </c>
      <c r="F849" s="182">
        <f t="shared" si="0"/>
        <v>-399.60000000000008</v>
      </c>
    </row>
    <row r="850" spans="3:6" ht="12.75" thickTop="1" x14ac:dyDescent="0.2"/>
  </sheetData>
  <autoFilter ref="B65:G811" xr:uid="{00000000-0009-0000-0000-000010000000}">
    <sortState xmlns:xlrd2="http://schemas.microsoft.com/office/spreadsheetml/2017/richdata2" ref="B66:G614">
      <sortCondition ref="C65:C614"/>
    </sortState>
  </autoFilter>
  <conditionalFormatting sqref="D834">
    <cfRule type="containsText" dxfId="196" priority="1" operator="containsText" text="OK">
      <formula>NOT(ISERROR(SEARCH("OK",D834)))</formula>
    </cfRule>
    <cfRule type="cellIs" dxfId="195" priority="2" operator="greaterThan">
      <formula>$D$88</formula>
    </cfRule>
  </conditionalFormatting>
  <pageMargins left="0.25" right="0.25" top="0.47" bottom="0.28999999999999998" header="0.3" footer="0.3"/>
  <pageSetup paperSize="9" scale="68" fitToHeight="0" orientation="portrait" r:id="rId1"/>
  <rowBreaks count="1" manualBreakCount="1">
    <brk id="308" max="7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tabColor theme="4" tint="0.59999389629810485"/>
    <pageSetUpPr fitToPage="1"/>
  </sheetPr>
  <dimension ref="B1:K1558"/>
  <sheetViews>
    <sheetView topLeftCell="A22" zoomScaleNormal="100" workbookViewId="0">
      <selection activeCell="E53" sqref="E53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6.140625" style="3" customWidth="1"/>
    <col min="4" max="4" width="13.7109375" style="3" customWidth="1"/>
    <col min="5" max="5" width="19.28515625" style="19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53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53"/>
      <c r="F2" s="1"/>
      <c r="G2" s="2"/>
      <c r="H2" s="2"/>
    </row>
    <row r="3" spans="2:8" x14ac:dyDescent="0.2">
      <c r="B3" s="4"/>
      <c r="C3" s="1"/>
      <c r="D3" s="1"/>
      <c r="E3" s="53"/>
      <c r="F3" s="1"/>
      <c r="G3" s="2"/>
      <c r="H3" s="2"/>
    </row>
    <row r="4" spans="2:8" x14ac:dyDescent="0.2">
      <c r="B4" s="4" t="s">
        <v>1</v>
      </c>
      <c r="C4" s="1" t="s">
        <v>171</v>
      </c>
      <c r="D4" s="1"/>
      <c r="E4" s="53"/>
      <c r="F4" s="1"/>
      <c r="G4" s="2"/>
      <c r="H4" s="2"/>
    </row>
    <row r="5" spans="2:8" x14ac:dyDescent="0.2">
      <c r="B5" s="4"/>
      <c r="C5" s="1"/>
      <c r="D5" s="1"/>
      <c r="E5" s="53"/>
      <c r="F5" s="1"/>
      <c r="G5" s="2"/>
      <c r="H5" s="2"/>
    </row>
    <row r="6" spans="2:8" x14ac:dyDescent="0.2">
      <c r="B6" s="4" t="s">
        <v>3</v>
      </c>
      <c r="C6" s="1" t="s">
        <v>503</v>
      </c>
      <c r="D6" s="1"/>
      <c r="E6" s="53"/>
      <c r="F6" s="1"/>
      <c r="G6" s="2"/>
      <c r="H6" s="2"/>
    </row>
    <row r="7" spans="2:8" x14ac:dyDescent="0.2">
      <c r="B7" s="4"/>
      <c r="C7" s="1"/>
      <c r="D7" s="1"/>
      <c r="E7" s="53"/>
      <c r="F7" s="1"/>
      <c r="G7" s="2"/>
      <c r="H7" s="2"/>
    </row>
    <row r="8" spans="2:8" x14ac:dyDescent="0.2">
      <c r="B8" s="4" t="s">
        <v>4</v>
      </c>
      <c r="C8" s="1"/>
      <c r="D8" s="1"/>
      <c r="E8" s="53"/>
      <c r="F8" s="1"/>
      <c r="G8" s="2"/>
      <c r="H8" s="2"/>
    </row>
    <row r="9" spans="2:8" x14ac:dyDescent="0.2">
      <c r="B9" s="4"/>
      <c r="C9" s="1"/>
      <c r="D9" s="1"/>
      <c r="E9" s="53"/>
      <c r="F9" s="1"/>
      <c r="G9" s="2"/>
      <c r="H9" s="2"/>
    </row>
    <row r="10" spans="2:8" x14ac:dyDescent="0.2">
      <c r="B10" s="4" t="s">
        <v>5</v>
      </c>
      <c r="C10" s="1"/>
      <c r="D10" s="1"/>
      <c r="E10" s="53"/>
      <c r="F10" s="1"/>
      <c r="G10" s="2"/>
      <c r="H10" s="2"/>
    </row>
    <row r="11" spans="2:8" x14ac:dyDescent="0.2">
      <c r="B11" s="6"/>
      <c r="C11" s="6"/>
      <c r="D11" s="6"/>
      <c r="E11" s="233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234" t="s">
        <v>683</v>
      </c>
    </row>
    <row r="18" spans="3:7" x14ac:dyDescent="0.2">
      <c r="C18" s="14"/>
      <c r="D18" s="14"/>
      <c r="E18" s="235">
        <f>+D18-C18</f>
        <v>0</v>
      </c>
    </row>
    <row r="19" spans="3:7" x14ac:dyDescent="0.2">
      <c r="C19" s="79"/>
      <c r="D19" s="79"/>
      <c r="E19" s="236"/>
      <c r="G19" s="14"/>
    </row>
    <row r="20" spans="3:7" x14ac:dyDescent="0.2">
      <c r="C20" s="81" t="s">
        <v>684</v>
      </c>
      <c r="D20" s="84">
        <v>0.5</v>
      </c>
      <c r="E20" s="81"/>
    </row>
    <row r="21" spans="3:7" x14ac:dyDescent="0.2">
      <c r="C21" s="80"/>
      <c r="D21" s="80"/>
      <c r="E21" s="81"/>
    </row>
    <row r="22" spans="3:7" x14ac:dyDescent="0.2">
      <c r="C22" s="81" t="s">
        <v>717</v>
      </c>
      <c r="D22" s="85"/>
      <c r="E22" s="81"/>
    </row>
    <row r="23" spans="3:7" x14ac:dyDescent="0.2">
      <c r="C23" s="80"/>
      <c r="D23" s="80"/>
      <c r="E23" s="81"/>
    </row>
    <row r="24" spans="3:7" x14ac:dyDescent="0.2">
      <c r="C24" s="81" t="s">
        <v>721</v>
      </c>
      <c r="D24" s="84">
        <v>0.2</v>
      </c>
      <c r="E24" s="81"/>
    </row>
    <row r="28" spans="3:7" x14ac:dyDescent="0.2">
      <c r="C28" s="8" t="s">
        <v>7</v>
      </c>
    </row>
    <row r="30" spans="3:7" x14ac:dyDescent="0.2">
      <c r="C30" s="10" t="s">
        <v>999</v>
      </c>
      <c r="D30" s="10"/>
      <c r="E30" s="237"/>
      <c r="F30" s="10"/>
      <c r="G30" s="11"/>
    </row>
    <row r="31" spans="3:7" x14ac:dyDescent="0.2">
      <c r="C31" s="10"/>
      <c r="D31" s="10"/>
      <c r="E31" s="237"/>
      <c r="F31" s="10"/>
      <c r="G31" s="11"/>
    </row>
    <row r="32" spans="3:7" x14ac:dyDescent="0.2">
      <c r="C32" s="10"/>
      <c r="D32" s="10"/>
      <c r="E32" s="237"/>
      <c r="F32" s="10"/>
      <c r="G32" s="11"/>
    </row>
    <row r="35" spans="2:11" x14ac:dyDescent="0.2">
      <c r="C35" s="8" t="s">
        <v>8</v>
      </c>
    </row>
    <row r="37" spans="2:11" x14ac:dyDescent="0.2">
      <c r="B37" s="12" t="s">
        <v>1035</v>
      </c>
      <c r="C37" s="23" t="s">
        <v>9</v>
      </c>
      <c r="D37" s="23" t="s">
        <v>10</v>
      </c>
      <c r="E37" s="238" t="s">
        <v>11</v>
      </c>
      <c r="F37" s="23" t="s">
        <v>1</v>
      </c>
      <c r="G37" s="23" t="s">
        <v>12</v>
      </c>
    </row>
    <row r="38" spans="2:11" s="9" customFormat="1" hidden="1" outlineLevel="1" x14ac:dyDescent="0.2">
      <c r="B38" s="19" t="s">
        <v>427</v>
      </c>
      <c r="C38" s="24">
        <v>44145</v>
      </c>
      <c r="D38" s="3" t="s">
        <v>393</v>
      </c>
      <c r="E38" s="19">
        <v>43000002</v>
      </c>
      <c r="F38" s="3" t="s">
        <v>171</v>
      </c>
      <c r="G38" s="15">
        <v>5505.5</v>
      </c>
      <c r="H38" s="3"/>
      <c r="I38" s="3"/>
      <c r="J38" s="3"/>
      <c r="K38" s="3"/>
    </row>
    <row r="39" spans="2:11" s="9" customFormat="1" hidden="1" outlineLevel="1" x14ac:dyDescent="0.2">
      <c r="B39" s="19" t="s">
        <v>427</v>
      </c>
      <c r="C39" s="24">
        <v>44174</v>
      </c>
      <c r="D39" s="3" t="s">
        <v>394</v>
      </c>
      <c r="E39" s="19">
        <v>43000002</v>
      </c>
      <c r="F39" s="3" t="s">
        <v>171</v>
      </c>
      <c r="G39" s="15">
        <v>11626</v>
      </c>
      <c r="H39" s="3"/>
      <c r="I39" s="3"/>
      <c r="J39" s="3"/>
      <c r="K39" s="3"/>
    </row>
    <row r="40" spans="2:11" s="9" customFormat="1" hidden="1" outlineLevel="1" x14ac:dyDescent="0.2">
      <c r="B40" s="19" t="s">
        <v>427</v>
      </c>
      <c r="C40" s="24">
        <v>44201</v>
      </c>
      <c r="D40" s="3" t="s">
        <v>180</v>
      </c>
      <c r="E40" s="19">
        <v>43000002</v>
      </c>
      <c r="F40" s="3" t="s">
        <v>171</v>
      </c>
      <c r="G40" s="15">
        <v>10768</v>
      </c>
      <c r="H40" s="3"/>
      <c r="I40" s="3"/>
      <c r="J40" s="3"/>
      <c r="K40" s="3"/>
    </row>
    <row r="41" spans="2:11" s="9" customFormat="1" hidden="1" outlineLevel="1" x14ac:dyDescent="0.2">
      <c r="B41" s="19" t="s">
        <v>427</v>
      </c>
      <c r="C41" s="24">
        <v>44223</v>
      </c>
      <c r="D41" s="3" t="s">
        <v>181</v>
      </c>
      <c r="E41" s="19">
        <v>43000002</v>
      </c>
      <c r="F41" s="3" t="s">
        <v>171</v>
      </c>
      <c r="G41" s="15">
        <v>6630</v>
      </c>
      <c r="H41" s="3"/>
      <c r="I41" s="3"/>
      <c r="J41" s="3"/>
      <c r="K41" s="3"/>
    </row>
    <row r="42" spans="2:11" s="9" customFormat="1" hidden="1" outlineLevel="1" x14ac:dyDescent="0.2">
      <c r="B42" s="19" t="s">
        <v>427</v>
      </c>
      <c r="C42" s="24">
        <v>44257</v>
      </c>
      <c r="D42" s="3" t="s">
        <v>395</v>
      </c>
      <c r="E42" s="19">
        <v>43000002</v>
      </c>
      <c r="F42" s="3" t="s">
        <v>171</v>
      </c>
      <c r="G42" s="15">
        <v>11845</v>
      </c>
      <c r="H42" s="3"/>
      <c r="I42" s="3"/>
      <c r="J42" s="3"/>
      <c r="K42" s="3"/>
    </row>
    <row r="43" spans="2:11" s="9" customFormat="1" hidden="1" outlineLevel="1" x14ac:dyDescent="0.2">
      <c r="B43" s="19" t="s">
        <v>427</v>
      </c>
      <c r="C43" s="24">
        <v>44286</v>
      </c>
      <c r="D43" s="3" t="s">
        <v>647</v>
      </c>
      <c r="E43" s="19">
        <v>43000002</v>
      </c>
      <c r="F43" s="3" t="s">
        <v>171</v>
      </c>
      <c r="G43" s="15">
        <v>6356</v>
      </c>
      <c r="H43" s="3"/>
      <c r="I43" s="3"/>
      <c r="J43" s="3"/>
      <c r="K43" s="3"/>
    </row>
    <row r="44" spans="2:11" s="9" customFormat="1" hidden="1" outlineLevel="1" x14ac:dyDescent="0.2">
      <c r="B44" s="19" t="s">
        <v>427</v>
      </c>
      <c r="C44" s="24">
        <v>44314</v>
      </c>
      <c r="D44" s="3" t="s">
        <v>862</v>
      </c>
      <c r="E44" s="19">
        <v>43000002</v>
      </c>
      <c r="F44" s="3" t="s">
        <v>171</v>
      </c>
      <c r="G44" s="15">
        <v>6048</v>
      </c>
      <c r="H44" s="3"/>
      <c r="I44" s="3"/>
      <c r="J44" s="3"/>
      <c r="K44" s="3"/>
    </row>
    <row r="45" spans="2:11" s="9" customFormat="1" hidden="1" outlineLevel="1" x14ac:dyDescent="0.2">
      <c r="B45" s="19" t="s">
        <v>427</v>
      </c>
      <c r="C45" s="24">
        <v>44347</v>
      </c>
      <c r="D45" s="3" t="s">
        <v>861</v>
      </c>
      <c r="E45" s="19">
        <v>43000002</v>
      </c>
      <c r="F45" s="3" t="s">
        <v>171</v>
      </c>
      <c r="G45" s="15">
        <v>5208</v>
      </c>
      <c r="H45" s="3"/>
      <c r="I45" s="3"/>
      <c r="J45" s="3"/>
      <c r="K45" s="3"/>
    </row>
    <row r="46" spans="2:11" s="9" customFormat="1" hidden="1" outlineLevel="1" x14ac:dyDescent="0.2">
      <c r="B46" s="19" t="s">
        <v>427</v>
      </c>
      <c r="C46" s="24">
        <v>44384</v>
      </c>
      <c r="D46" s="3" t="s">
        <v>1000</v>
      </c>
      <c r="E46" s="19">
        <v>43000002</v>
      </c>
      <c r="F46" s="3" t="s">
        <v>171</v>
      </c>
      <c r="G46" s="15">
        <v>7168</v>
      </c>
      <c r="H46" s="3"/>
      <c r="I46" s="3"/>
      <c r="J46" s="3"/>
      <c r="K46" s="3"/>
    </row>
    <row r="47" spans="2:11" s="9" customFormat="1" hidden="1" outlineLevel="1" x14ac:dyDescent="0.2">
      <c r="B47" s="19" t="s">
        <v>427</v>
      </c>
      <c r="C47" s="24">
        <v>44406</v>
      </c>
      <c r="D47" s="3" t="s">
        <v>654</v>
      </c>
      <c r="E47" s="19">
        <v>43000002</v>
      </c>
      <c r="F47" s="3" t="s">
        <v>171</v>
      </c>
      <c r="G47" s="15">
        <v>4480</v>
      </c>
      <c r="H47" s="3"/>
      <c r="I47" s="3"/>
      <c r="J47" s="3"/>
      <c r="K47" s="3"/>
    </row>
    <row r="48" spans="2:11" s="9" customFormat="1" hidden="1" outlineLevel="1" x14ac:dyDescent="0.2">
      <c r="B48" s="19" t="s">
        <v>427</v>
      </c>
      <c r="C48" s="24">
        <v>44447</v>
      </c>
      <c r="D48" s="3" t="s">
        <v>1298</v>
      </c>
      <c r="E48" s="19">
        <v>43000002</v>
      </c>
      <c r="F48" s="3" t="s">
        <v>171</v>
      </c>
      <c r="G48" s="15">
        <v>2767</v>
      </c>
      <c r="H48" s="3"/>
      <c r="I48" s="3"/>
      <c r="J48" s="3"/>
      <c r="K48" s="3"/>
    </row>
    <row r="49" spans="2:11" s="9" customFormat="1" hidden="1" outlineLevel="1" x14ac:dyDescent="0.2">
      <c r="B49" s="19" t="s">
        <v>427</v>
      </c>
      <c r="C49" s="24">
        <v>44470</v>
      </c>
      <c r="D49" s="3" t="s">
        <v>1429</v>
      </c>
      <c r="E49" s="19">
        <v>43000002</v>
      </c>
      <c r="F49" s="3" t="s">
        <v>171</v>
      </c>
      <c r="G49" s="15">
        <v>1080</v>
      </c>
      <c r="H49" s="3"/>
      <c r="I49" s="3"/>
      <c r="J49" s="3"/>
      <c r="K49" s="3"/>
    </row>
    <row r="50" spans="2:11" s="9" customFormat="1" hidden="1" outlineLevel="1" x14ac:dyDescent="0.2">
      <c r="B50" s="19" t="s">
        <v>427</v>
      </c>
      <c r="C50" s="24">
        <v>44505</v>
      </c>
      <c r="D50" s="3" t="s">
        <v>1648</v>
      </c>
      <c r="E50" s="19">
        <v>43000002</v>
      </c>
      <c r="F50" s="3" t="s">
        <v>171</v>
      </c>
      <c r="G50" s="15">
        <v>1280</v>
      </c>
      <c r="H50" s="3"/>
      <c r="I50" s="3"/>
      <c r="J50" s="3"/>
      <c r="K50" s="3"/>
    </row>
    <row r="51" spans="2:11" s="9" customFormat="1" hidden="1" outlineLevel="1" x14ac:dyDescent="0.2">
      <c r="B51" s="19" t="s">
        <v>427</v>
      </c>
      <c r="C51" s="24">
        <v>44532</v>
      </c>
      <c r="D51" s="3" t="s">
        <v>1742</v>
      </c>
      <c r="E51" s="19">
        <v>43000002</v>
      </c>
      <c r="F51" s="3" t="s">
        <v>171</v>
      </c>
      <c r="G51" s="15">
        <v>2240</v>
      </c>
      <c r="H51" s="3"/>
      <c r="I51" s="3"/>
      <c r="J51" s="3"/>
      <c r="K51" s="3"/>
    </row>
    <row r="52" spans="2:11" s="9" customFormat="1" hidden="1" outlineLevel="1" x14ac:dyDescent="0.2">
      <c r="B52" s="3"/>
      <c r="E52" s="19"/>
      <c r="G52" s="37"/>
      <c r="H52" s="3"/>
      <c r="I52" s="3"/>
      <c r="J52" s="3"/>
      <c r="K52" s="3"/>
    </row>
    <row r="53" spans="2:11" s="9" customFormat="1" ht="12.75" collapsed="1" thickBot="1" x14ac:dyDescent="0.25">
      <c r="B53" s="3"/>
      <c r="C53" s="16"/>
      <c r="D53" s="16"/>
      <c r="E53" s="239"/>
      <c r="F53" s="16"/>
      <c r="G53" s="17">
        <f>SUM(G38:G52)</f>
        <v>83001.5</v>
      </c>
      <c r="H53" s="3"/>
      <c r="I53" s="3"/>
      <c r="J53" s="3"/>
      <c r="K53" s="3"/>
    </row>
    <row r="54" spans="2:11" ht="12.75" thickTop="1" x14ac:dyDescent="0.2"/>
    <row r="56" spans="2:11" x14ac:dyDescent="0.2">
      <c r="C56" s="8" t="s">
        <v>13</v>
      </c>
    </row>
    <row r="57" spans="2:11" x14ac:dyDescent="0.2">
      <c r="C57" s="18"/>
    </row>
    <row r="58" spans="2:11" x14ac:dyDescent="0.2">
      <c r="B58" s="12" t="s">
        <v>1035</v>
      </c>
      <c r="C58" s="23" t="s">
        <v>9</v>
      </c>
      <c r="D58" s="23" t="s">
        <v>14</v>
      </c>
      <c r="E58" s="238" t="s">
        <v>15</v>
      </c>
      <c r="F58" s="23" t="s">
        <v>16</v>
      </c>
      <c r="G58" s="23" t="s">
        <v>17</v>
      </c>
    </row>
    <row r="59" spans="2:11" ht="15" hidden="1" outlineLevel="1" x14ac:dyDescent="0.2">
      <c r="C59" s="32"/>
      <c r="D59" s="33"/>
      <c r="E59" s="240"/>
      <c r="F59" s="34"/>
      <c r="G59" s="35"/>
      <c r="H59" s="36"/>
    </row>
    <row r="60" spans="2:11" hidden="1" outlineLevel="1" x14ac:dyDescent="0.2">
      <c r="C60" s="14"/>
      <c r="G60" s="15"/>
    </row>
    <row r="61" spans="2:11" ht="12.75" collapsed="1" thickBot="1" x14ac:dyDescent="0.25">
      <c r="C61" s="16"/>
      <c r="D61" s="16"/>
      <c r="E61" s="239"/>
      <c r="F61" s="16"/>
      <c r="G61" s="17">
        <f>+SUM(G59:G60)</f>
        <v>0</v>
      </c>
    </row>
    <row r="62" spans="2:11" ht="12.75" thickTop="1" x14ac:dyDescent="0.2"/>
    <row r="64" spans="2:11" x14ac:dyDescent="0.2">
      <c r="C64" s="8" t="s">
        <v>24</v>
      </c>
    </row>
    <row r="66" spans="2:7" x14ac:dyDescent="0.2">
      <c r="B66" s="12" t="s">
        <v>1035</v>
      </c>
      <c r="C66" s="12" t="s">
        <v>25</v>
      </c>
      <c r="D66" s="12" t="s">
        <v>26</v>
      </c>
      <c r="E66" s="238" t="s">
        <v>27</v>
      </c>
      <c r="F66" s="12" t="s">
        <v>637</v>
      </c>
      <c r="G66" s="13" t="s">
        <v>29</v>
      </c>
    </row>
    <row r="67" spans="2:7" hidden="1" outlineLevel="1" x14ac:dyDescent="0.2">
      <c r="B67" s="19" t="s">
        <v>427</v>
      </c>
      <c r="C67" s="3" t="s">
        <v>182</v>
      </c>
      <c r="D67" s="3" t="s">
        <v>54</v>
      </c>
      <c r="E67" s="39">
        <v>44117</v>
      </c>
      <c r="F67" s="3">
        <v>6</v>
      </c>
      <c r="G67" s="19">
        <v>39</v>
      </c>
    </row>
    <row r="68" spans="2:7" hidden="1" outlineLevel="1" x14ac:dyDescent="0.2">
      <c r="B68" s="19" t="s">
        <v>427</v>
      </c>
      <c r="C68" s="3" t="s">
        <v>182</v>
      </c>
      <c r="D68" s="3" t="s">
        <v>54</v>
      </c>
      <c r="E68" s="39">
        <v>44117</v>
      </c>
      <c r="F68" s="3">
        <v>2</v>
      </c>
      <c r="G68" s="19">
        <v>13</v>
      </c>
    </row>
    <row r="69" spans="2:7" hidden="1" outlineLevel="1" x14ac:dyDescent="0.2">
      <c r="B69" s="19" t="s">
        <v>427</v>
      </c>
      <c r="C69" s="3" t="s">
        <v>78</v>
      </c>
      <c r="D69" s="3" t="s">
        <v>54</v>
      </c>
      <c r="E69" s="39">
        <v>44117</v>
      </c>
      <c r="F69" s="3">
        <v>6</v>
      </c>
      <c r="G69" s="19">
        <v>39</v>
      </c>
    </row>
    <row r="70" spans="2:7" hidden="1" outlineLevel="1" x14ac:dyDescent="0.2">
      <c r="B70" s="19" t="s">
        <v>427</v>
      </c>
      <c r="C70" s="3" t="s">
        <v>78</v>
      </c>
      <c r="D70" s="3" t="s">
        <v>54</v>
      </c>
      <c r="E70" s="39">
        <v>44117</v>
      </c>
      <c r="F70" s="3">
        <v>2</v>
      </c>
      <c r="G70" s="19">
        <v>13</v>
      </c>
    </row>
    <row r="71" spans="2:7" hidden="1" outlineLevel="1" x14ac:dyDescent="0.2">
      <c r="B71" s="19" t="s">
        <v>427</v>
      </c>
      <c r="C71" s="3" t="s">
        <v>77</v>
      </c>
      <c r="D71" s="3" t="s">
        <v>54</v>
      </c>
      <c r="E71" s="39">
        <v>44117</v>
      </c>
      <c r="F71" s="3">
        <v>6</v>
      </c>
      <c r="G71" s="19">
        <v>39</v>
      </c>
    </row>
    <row r="72" spans="2:7" hidden="1" outlineLevel="1" x14ac:dyDescent="0.2">
      <c r="B72" s="19" t="s">
        <v>427</v>
      </c>
      <c r="C72" s="3" t="s">
        <v>77</v>
      </c>
      <c r="D72" s="3" t="s">
        <v>54</v>
      </c>
      <c r="E72" s="39">
        <v>44117</v>
      </c>
      <c r="F72" s="3">
        <v>2</v>
      </c>
      <c r="G72" s="19">
        <v>13</v>
      </c>
    </row>
    <row r="73" spans="2:7" hidden="1" outlineLevel="1" x14ac:dyDescent="0.2">
      <c r="B73" s="19" t="s">
        <v>427</v>
      </c>
      <c r="C73" s="3" t="s">
        <v>182</v>
      </c>
      <c r="D73" s="3" t="s">
        <v>54</v>
      </c>
      <c r="E73" s="39">
        <v>44118</v>
      </c>
      <c r="F73" s="3">
        <v>6</v>
      </c>
      <c r="G73" s="19">
        <v>39</v>
      </c>
    </row>
    <row r="74" spans="2:7" hidden="1" outlineLevel="1" x14ac:dyDescent="0.2">
      <c r="B74" s="19" t="s">
        <v>427</v>
      </c>
      <c r="C74" s="3" t="s">
        <v>182</v>
      </c>
      <c r="D74" s="3" t="s">
        <v>54</v>
      </c>
      <c r="E74" s="39">
        <v>44118</v>
      </c>
      <c r="F74" s="3">
        <v>2</v>
      </c>
      <c r="G74" s="19">
        <v>13</v>
      </c>
    </row>
    <row r="75" spans="2:7" hidden="1" outlineLevel="1" x14ac:dyDescent="0.2">
      <c r="B75" s="19" t="s">
        <v>427</v>
      </c>
      <c r="C75" s="3" t="s">
        <v>78</v>
      </c>
      <c r="D75" s="3" t="s">
        <v>54</v>
      </c>
      <c r="E75" s="39">
        <v>44118</v>
      </c>
      <c r="F75" s="3">
        <v>6</v>
      </c>
      <c r="G75" s="19">
        <v>39</v>
      </c>
    </row>
    <row r="76" spans="2:7" hidden="1" outlineLevel="1" x14ac:dyDescent="0.2">
      <c r="B76" s="19" t="s">
        <v>427</v>
      </c>
      <c r="C76" s="3" t="s">
        <v>78</v>
      </c>
      <c r="D76" s="3" t="s">
        <v>54</v>
      </c>
      <c r="E76" s="39">
        <v>44118</v>
      </c>
      <c r="F76" s="3">
        <v>2</v>
      </c>
      <c r="G76" s="19">
        <v>13</v>
      </c>
    </row>
    <row r="77" spans="2:7" hidden="1" outlineLevel="1" x14ac:dyDescent="0.2">
      <c r="B77" s="19" t="s">
        <v>427</v>
      </c>
      <c r="C77" s="3" t="s">
        <v>77</v>
      </c>
      <c r="D77" s="3" t="s">
        <v>54</v>
      </c>
      <c r="E77" s="39">
        <v>44118</v>
      </c>
      <c r="F77" s="3">
        <v>6</v>
      </c>
      <c r="G77" s="19">
        <v>39</v>
      </c>
    </row>
    <row r="78" spans="2:7" hidden="1" outlineLevel="1" x14ac:dyDescent="0.2">
      <c r="B78" s="19" t="s">
        <v>427</v>
      </c>
      <c r="C78" s="3" t="s">
        <v>77</v>
      </c>
      <c r="D78" s="3" t="s">
        <v>54</v>
      </c>
      <c r="E78" s="39">
        <v>44118</v>
      </c>
      <c r="F78" s="3">
        <v>2</v>
      </c>
      <c r="G78" s="19">
        <v>13</v>
      </c>
    </row>
    <row r="79" spans="2:7" hidden="1" outlineLevel="1" x14ac:dyDescent="0.2">
      <c r="B79" s="19" t="s">
        <v>427</v>
      </c>
      <c r="C79" s="3" t="s">
        <v>182</v>
      </c>
      <c r="D79" s="3" t="s">
        <v>54</v>
      </c>
      <c r="E79" s="39">
        <v>44119</v>
      </c>
      <c r="F79" s="3">
        <v>6</v>
      </c>
      <c r="G79" s="19">
        <v>39</v>
      </c>
    </row>
    <row r="80" spans="2:7" hidden="1" outlineLevel="1" x14ac:dyDescent="0.2">
      <c r="B80" s="19" t="s">
        <v>427</v>
      </c>
      <c r="C80" s="3" t="s">
        <v>182</v>
      </c>
      <c r="D80" s="3" t="s">
        <v>54</v>
      </c>
      <c r="E80" s="39">
        <v>44119</v>
      </c>
      <c r="F80" s="3">
        <v>2</v>
      </c>
      <c r="G80" s="19">
        <v>13</v>
      </c>
    </row>
    <row r="81" spans="2:7" hidden="1" outlineLevel="1" x14ac:dyDescent="0.2">
      <c r="B81" s="19" t="s">
        <v>427</v>
      </c>
      <c r="C81" s="3" t="s">
        <v>78</v>
      </c>
      <c r="D81" s="3" t="s">
        <v>54</v>
      </c>
      <c r="E81" s="39">
        <v>44119</v>
      </c>
      <c r="F81" s="3">
        <v>6</v>
      </c>
      <c r="G81" s="19">
        <v>39</v>
      </c>
    </row>
    <row r="82" spans="2:7" hidden="1" outlineLevel="1" x14ac:dyDescent="0.2">
      <c r="B82" s="19" t="s">
        <v>427</v>
      </c>
      <c r="C82" s="3" t="s">
        <v>78</v>
      </c>
      <c r="D82" s="3" t="s">
        <v>54</v>
      </c>
      <c r="E82" s="39">
        <v>44119</v>
      </c>
      <c r="F82" s="3">
        <v>2</v>
      </c>
      <c r="G82" s="19">
        <v>13</v>
      </c>
    </row>
    <row r="83" spans="2:7" hidden="1" outlineLevel="1" x14ac:dyDescent="0.2">
      <c r="B83" s="19" t="s">
        <v>427</v>
      </c>
      <c r="C83" s="3" t="s">
        <v>77</v>
      </c>
      <c r="D83" s="3" t="s">
        <v>54</v>
      </c>
      <c r="E83" s="39">
        <v>44119</v>
      </c>
      <c r="F83" s="3">
        <v>6</v>
      </c>
      <c r="G83" s="19">
        <v>39</v>
      </c>
    </row>
    <row r="84" spans="2:7" hidden="1" outlineLevel="1" x14ac:dyDescent="0.2">
      <c r="B84" s="19" t="s">
        <v>427</v>
      </c>
      <c r="C84" s="3" t="s">
        <v>77</v>
      </c>
      <c r="D84" s="3" t="s">
        <v>54</v>
      </c>
      <c r="E84" s="39">
        <v>44119</v>
      </c>
      <c r="F84" s="3">
        <v>2</v>
      </c>
      <c r="G84" s="19">
        <v>13</v>
      </c>
    </row>
    <row r="85" spans="2:7" hidden="1" outlineLevel="1" x14ac:dyDescent="0.2">
      <c r="B85" s="19" t="s">
        <v>427</v>
      </c>
      <c r="C85" s="3" t="s">
        <v>182</v>
      </c>
      <c r="D85" s="3" t="s">
        <v>54</v>
      </c>
      <c r="E85" s="39">
        <v>44120</v>
      </c>
      <c r="F85" s="3">
        <v>6</v>
      </c>
      <c r="G85" s="19">
        <v>39</v>
      </c>
    </row>
    <row r="86" spans="2:7" hidden="1" outlineLevel="1" x14ac:dyDescent="0.2">
      <c r="B86" s="19" t="s">
        <v>427</v>
      </c>
      <c r="C86" s="3" t="s">
        <v>182</v>
      </c>
      <c r="D86" s="3" t="s">
        <v>54</v>
      </c>
      <c r="E86" s="39">
        <v>44120</v>
      </c>
      <c r="F86" s="3">
        <v>2</v>
      </c>
      <c r="G86" s="19">
        <v>13</v>
      </c>
    </row>
    <row r="87" spans="2:7" hidden="1" outlineLevel="1" x14ac:dyDescent="0.2">
      <c r="B87" s="19" t="s">
        <v>427</v>
      </c>
      <c r="C87" s="3" t="s">
        <v>78</v>
      </c>
      <c r="D87" s="3" t="s">
        <v>54</v>
      </c>
      <c r="E87" s="39">
        <v>44120</v>
      </c>
      <c r="F87" s="3">
        <v>6</v>
      </c>
      <c r="G87" s="19">
        <v>39</v>
      </c>
    </row>
    <row r="88" spans="2:7" hidden="1" outlineLevel="1" x14ac:dyDescent="0.2">
      <c r="B88" s="19" t="s">
        <v>427</v>
      </c>
      <c r="C88" s="3" t="s">
        <v>78</v>
      </c>
      <c r="D88" s="3" t="s">
        <v>54</v>
      </c>
      <c r="E88" s="39">
        <v>44120</v>
      </c>
      <c r="F88" s="3">
        <v>2</v>
      </c>
      <c r="G88" s="19">
        <v>13</v>
      </c>
    </row>
    <row r="89" spans="2:7" hidden="1" outlineLevel="1" x14ac:dyDescent="0.2">
      <c r="B89" s="19" t="s">
        <v>427</v>
      </c>
      <c r="C89" s="3" t="s">
        <v>77</v>
      </c>
      <c r="D89" s="3" t="s">
        <v>54</v>
      </c>
      <c r="E89" s="39">
        <v>44120</v>
      </c>
      <c r="F89" s="3">
        <v>6</v>
      </c>
      <c r="G89" s="19">
        <v>39</v>
      </c>
    </row>
    <row r="90" spans="2:7" hidden="1" outlineLevel="1" x14ac:dyDescent="0.2">
      <c r="B90" s="19" t="s">
        <v>427</v>
      </c>
      <c r="C90" s="3" t="s">
        <v>77</v>
      </c>
      <c r="D90" s="3" t="s">
        <v>54</v>
      </c>
      <c r="E90" s="39">
        <v>44120</v>
      </c>
      <c r="F90" s="3">
        <v>2</v>
      </c>
      <c r="G90" s="19">
        <v>13</v>
      </c>
    </row>
    <row r="91" spans="2:7" hidden="1" outlineLevel="1" x14ac:dyDescent="0.2">
      <c r="B91" s="19" t="s">
        <v>427</v>
      </c>
      <c r="C91" s="3" t="s">
        <v>182</v>
      </c>
      <c r="D91" s="3" t="s">
        <v>54</v>
      </c>
      <c r="E91" s="39">
        <v>44123</v>
      </c>
      <c r="F91" s="3">
        <v>6</v>
      </c>
      <c r="G91" s="19">
        <v>39</v>
      </c>
    </row>
    <row r="92" spans="2:7" hidden="1" outlineLevel="1" x14ac:dyDescent="0.2">
      <c r="B92" s="19" t="s">
        <v>427</v>
      </c>
      <c r="C92" s="3" t="s">
        <v>182</v>
      </c>
      <c r="D92" s="3" t="s">
        <v>54</v>
      </c>
      <c r="E92" s="39">
        <v>44123</v>
      </c>
      <c r="F92" s="3">
        <v>2</v>
      </c>
      <c r="G92" s="19">
        <v>13</v>
      </c>
    </row>
    <row r="93" spans="2:7" hidden="1" outlineLevel="1" x14ac:dyDescent="0.2">
      <c r="B93" s="19" t="s">
        <v>427</v>
      </c>
      <c r="C93" s="3" t="s">
        <v>78</v>
      </c>
      <c r="D93" s="3" t="s">
        <v>54</v>
      </c>
      <c r="E93" s="39">
        <v>44123</v>
      </c>
      <c r="F93" s="3">
        <v>6</v>
      </c>
      <c r="G93" s="19">
        <v>39</v>
      </c>
    </row>
    <row r="94" spans="2:7" hidden="1" outlineLevel="1" x14ac:dyDescent="0.2">
      <c r="B94" s="19" t="s">
        <v>427</v>
      </c>
      <c r="C94" s="3" t="s">
        <v>78</v>
      </c>
      <c r="D94" s="3" t="s">
        <v>54</v>
      </c>
      <c r="E94" s="39">
        <v>44123</v>
      </c>
      <c r="F94" s="3">
        <v>2</v>
      </c>
      <c r="G94" s="19">
        <v>13</v>
      </c>
    </row>
    <row r="95" spans="2:7" hidden="1" outlineLevel="1" x14ac:dyDescent="0.2">
      <c r="B95" s="19" t="s">
        <v>427</v>
      </c>
      <c r="C95" s="3" t="s">
        <v>77</v>
      </c>
      <c r="D95" s="3" t="s">
        <v>54</v>
      </c>
      <c r="E95" s="39">
        <v>44123</v>
      </c>
      <c r="F95" s="3">
        <v>6</v>
      </c>
      <c r="G95" s="19">
        <v>39</v>
      </c>
    </row>
    <row r="96" spans="2:7" hidden="1" outlineLevel="1" x14ac:dyDescent="0.2">
      <c r="B96" s="19" t="s">
        <v>427</v>
      </c>
      <c r="C96" s="3" t="s">
        <v>77</v>
      </c>
      <c r="D96" s="3" t="s">
        <v>54</v>
      </c>
      <c r="E96" s="39">
        <v>44123</v>
      </c>
      <c r="F96" s="3">
        <v>2</v>
      </c>
      <c r="G96" s="19">
        <v>13</v>
      </c>
    </row>
    <row r="97" spans="2:7" hidden="1" outlineLevel="1" x14ac:dyDescent="0.2">
      <c r="B97" s="19" t="s">
        <v>427</v>
      </c>
      <c r="C97" s="3" t="s">
        <v>182</v>
      </c>
      <c r="D97" s="3" t="s">
        <v>54</v>
      </c>
      <c r="E97" s="39">
        <v>44124</v>
      </c>
      <c r="F97" s="3">
        <v>6</v>
      </c>
      <c r="G97" s="19">
        <v>39</v>
      </c>
    </row>
    <row r="98" spans="2:7" hidden="1" outlineLevel="1" x14ac:dyDescent="0.2">
      <c r="B98" s="19" t="s">
        <v>427</v>
      </c>
      <c r="C98" s="3" t="s">
        <v>182</v>
      </c>
      <c r="D98" s="3" t="s">
        <v>54</v>
      </c>
      <c r="E98" s="39">
        <v>44124</v>
      </c>
      <c r="F98" s="3">
        <v>2</v>
      </c>
      <c r="G98" s="19">
        <v>13</v>
      </c>
    </row>
    <row r="99" spans="2:7" hidden="1" outlineLevel="1" x14ac:dyDescent="0.2">
      <c r="B99" s="19" t="s">
        <v>427</v>
      </c>
      <c r="C99" s="3" t="s">
        <v>78</v>
      </c>
      <c r="D99" s="3" t="s">
        <v>54</v>
      </c>
      <c r="E99" s="39">
        <v>44124</v>
      </c>
      <c r="F99" s="3">
        <v>1.25</v>
      </c>
      <c r="G99" s="19">
        <v>8.125</v>
      </c>
    </row>
    <row r="100" spans="2:7" hidden="1" outlineLevel="1" x14ac:dyDescent="0.2">
      <c r="B100" s="19" t="s">
        <v>427</v>
      </c>
      <c r="C100" s="3" t="s">
        <v>77</v>
      </c>
      <c r="D100" s="3" t="s">
        <v>54</v>
      </c>
      <c r="E100" s="39">
        <v>44124</v>
      </c>
      <c r="F100" s="3">
        <v>6</v>
      </c>
      <c r="G100" s="19">
        <v>39</v>
      </c>
    </row>
    <row r="101" spans="2:7" hidden="1" outlineLevel="1" x14ac:dyDescent="0.2">
      <c r="B101" s="19" t="s">
        <v>427</v>
      </c>
      <c r="C101" s="3" t="s">
        <v>77</v>
      </c>
      <c r="D101" s="3" t="s">
        <v>54</v>
      </c>
      <c r="E101" s="39">
        <v>44124</v>
      </c>
      <c r="F101" s="3">
        <v>2</v>
      </c>
      <c r="G101" s="19">
        <v>13</v>
      </c>
    </row>
    <row r="102" spans="2:7" hidden="1" outlineLevel="1" x14ac:dyDescent="0.2">
      <c r="B102" s="19" t="s">
        <v>427</v>
      </c>
      <c r="C102" s="3" t="s">
        <v>182</v>
      </c>
      <c r="D102" s="3" t="s">
        <v>54</v>
      </c>
      <c r="E102" s="39">
        <v>44125</v>
      </c>
      <c r="F102" s="3">
        <v>6</v>
      </c>
      <c r="G102" s="19">
        <v>39</v>
      </c>
    </row>
    <row r="103" spans="2:7" hidden="1" outlineLevel="1" x14ac:dyDescent="0.2">
      <c r="B103" s="19" t="s">
        <v>427</v>
      </c>
      <c r="C103" s="3" t="s">
        <v>182</v>
      </c>
      <c r="D103" s="3" t="s">
        <v>54</v>
      </c>
      <c r="E103" s="39">
        <v>44125</v>
      </c>
      <c r="F103" s="3">
        <v>2</v>
      </c>
      <c r="G103" s="19">
        <v>13</v>
      </c>
    </row>
    <row r="104" spans="2:7" hidden="1" outlineLevel="1" x14ac:dyDescent="0.2">
      <c r="B104" s="19" t="s">
        <v>427</v>
      </c>
      <c r="C104" s="3" t="s">
        <v>78</v>
      </c>
      <c r="D104" s="3" t="s">
        <v>54</v>
      </c>
      <c r="E104" s="39">
        <v>44125</v>
      </c>
      <c r="F104" s="3">
        <v>6</v>
      </c>
      <c r="G104" s="19">
        <v>39</v>
      </c>
    </row>
    <row r="105" spans="2:7" hidden="1" outlineLevel="1" x14ac:dyDescent="0.2">
      <c r="B105" s="19" t="s">
        <v>427</v>
      </c>
      <c r="C105" s="3" t="s">
        <v>78</v>
      </c>
      <c r="D105" s="3" t="s">
        <v>54</v>
      </c>
      <c r="E105" s="39">
        <v>44125</v>
      </c>
      <c r="F105" s="3">
        <v>2</v>
      </c>
      <c r="G105" s="19">
        <v>13</v>
      </c>
    </row>
    <row r="106" spans="2:7" hidden="1" outlineLevel="1" x14ac:dyDescent="0.2">
      <c r="B106" s="19" t="s">
        <v>427</v>
      </c>
      <c r="C106" s="3" t="s">
        <v>77</v>
      </c>
      <c r="D106" s="3" t="s">
        <v>54</v>
      </c>
      <c r="E106" s="39">
        <v>44125</v>
      </c>
      <c r="F106" s="3">
        <v>6</v>
      </c>
      <c r="G106" s="19">
        <v>39</v>
      </c>
    </row>
    <row r="107" spans="2:7" hidden="1" outlineLevel="1" x14ac:dyDescent="0.2">
      <c r="B107" s="19" t="s">
        <v>427</v>
      </c>
      <c r="C107" s="3" t="s">
        <v>77</v>
      </c>
      <c r="D107" s="3" t="s">
        <v>54</v>
      </c>
      <c r="E107" s="39">
        <v>44125</v>
      </c>
      <c r="F107" s="3">
        <v>2</v>
      </c>
      <c r="G107" s="19">
        <v>13</v>
      </c>
    </row>
    <row r="108" spans="2:7" hidden="1" outlineLevel="1" x14ac:dyDescent="0.2">
      <c r="B108" s="19" t="s">
        <v>427</v>
      </c>
      <c r="C108" s="3" t="s">
        <v>53</v>
      </c>
      <c r="D108" s="3" t="s">
        <v>54</v>
      </c>
      <c r="E108" s="39">
        <v>44125</v>
      </c>
      <c r="F108" s="3">
        <v>6</v>
      </c>
      <c r="G108" s="19">
        <v>39</v>
      </c>
    </row>
    <row r="109" spans="2:7" hidden="1" outlineLevel="1" x14ac:dyDescent="0.2">
      <c r="B109" s="19" t="s">
        <v>427</v>
      </c>
      <c r="C109" s="3" t="s">
        <v>53</v>
      </c>
      <c r="D109" s="3" t="s">
        <v>54</v>
      </c>
      <c r="E109" s="39">
        <v>44125</v>
      </c>
      <c r="F109" s="3">
        <v>2</v>
      </c>
      <c r="G109" s="19">
        <v>13</v>
      </c>
    </row>
    <row r="110" spans="2:7" hidden="1" outlineLevel="1" x14ac:dyDescent="0.2">
      <c r="B110" s="19" t="s">
        <v>427</v>
      </c>
      <c r="C110" s="3" t="s">
        <v>182</v>
      </c>
      <c r="D110" s="3" t="s">
        <v>54</v>
      </c>
      <c r="E110" s="39">
        <v>44126</v>
      </c>
      <c r="F110" s="3">
        <v>6</v>
      </c>
      <c r="G110" s="19">
        <v>39</v>
      </c>
    </row>
    <row r="111" spans="2:7" hidden="1" outlineLevel="1" x14ac:dyDescent="0.2">
      <c r="B111" s="19" t="s">
        <v>427</v>
      </c>
      <c r="C111" s="3" t="s">
        <v>182</v>
      </c>
      <c r="D111" s="3" t="s">
        <v>54</v>
      </c>
      <c r="E111" s="39">
        <v>44126</v>
      </c>
      <c r="F111" s="3">
        <v>2</v>
      </c>
      <c r="G111" s="19">
        <v>13</v>
      </c>
    </row>
    <row r="112" spans="2:7" hidden="1" outlineLevel="1" x14ac:dyDescent="0.2">
      <c r="B112" s="19" t="s">
        <v>427</v>
      </c>
      <c r="C112" s="3" t="s">
        <v>78</v>
      </c>
      <c r="D112" s="3" t="s">
        <v>54</v>
      </c>
      <c r="E112" s="39">
        <v>44126</v>
      </c>
      <c r="F112" s="3">
        <v>6</v>
      </c>
      <c r="G112" s="19">
        <v>39</v>
      </c>
    </row>
    <row r="113" spans="2:7" hidden="1" outlineLevel="1" x14ac:dyDescent="0.2">
      <c r="B113" s="19" t="s">
        <v>427</v>
      </c>
      <c r="C113" s="3" t="s">
        <v>78</v>
      </c>
      <c r="D113" s="3" t="s">
        <v>54</v>
      </c>
      <c r="E113" s="39">
        <v>44126</v>
      </c>
      <c r="F113" s="3">
        <v>2</v>
      </c>
      <c r="G113" s="19">
        <v>13</v>
      </c>
    </row>
    <row r="114" spans="2:7" hidden="1" outlineLevel="1" x14ac:dyDescent="0.2">
      <c r="B114" s="19" t="s">
        <v>427</v>
      </c>
      <c r="C114" s="3" t="s">
        <v>77</v>
      </c>
      <c r="D114" s="3" t="s">
        <v>54</v>
      </c>
      <c r="E114" s="39">
        <v>44126</v>
      </c>
      <c r="F114" s="3">
        <v>6</v>
      </c>
      <c r="G114" s="19">
        <v>39</v>
      </c>
    </row>
    <row r="115" spans="2:7" hidden="1" outlineLevel="1" x14ac:dyDescent="0.2">
      <c r="B115" s="19" t="s">
        <v>427</v>
      </c>
      <c r="C115" s="3" t="s">
        <v>77</v>
      </c>
      <c r="D115" s="3" t="s">
        <v>54</v>
      </c>
      <c r="E115" s="39">
        <v>44126</v>
      </c>
      <c r="F115" s="3">
        <v>2</v>
      </c>
      <c r="G115" s="19">
        <v>13</v>
      </c>
    </row>
    <row r="116" spans="2:7" hidden="1" outlineLevel="1" x14ac:dyDescent="0.2">
      <c r="B116" s="19" t="s">
        <v>427</v>
      </c>
      <c r="C116" s="3" t="s">
        <v>53</v>
      </c>
      <c r="D116" s="3" t="s">
        <v>54</v>
      </c>
      <c r="E116" s="39">
        <v>44126</v>
      </c>
      <c r="F116" s="3">
        <v>6</v>
      </c>
      <c r="G116" s="19">
        <v>39</v>
      </c>
    </row>
    <row r="117" spans="2:7" hidden="1" outlineLevel="1" x14ac:dyDescent="0.2">
      <c r="B117" s="19" t="s">
        <v>427</v>
      </c>
      <c r="C117" s="3" t="s">
        <v>53</v>
      </c>
      <c r="D117" s="3" t="s">
        <v>54</v>
      </c>
      <c r="E117" s="39">
        <v>44126</v>
      </c>
      <c r="F117" s="3">
        <v>2</v>
      </c>
      <c r="G117" s="19">
        <v>13</v>
      </c>
    </row>
    <row r="118" spans="2:7" hidden="1" outlineLevel="1" x14ac:dyDescent="0.2">
      <c r="B118" s="19" t="s">
        <v>427</v>
      </c>
      <c r="C118" s="3" t="s">
        <v>182</v>
      </c>
      <c r="D118" s="3" t="s">
        <v>54</v>
      </c>
      <c r="E118" s="39">
        <v>44127</v>
      </c>
      <c r="F118" s="3">
        <v>6</v>
      </c>
      <c r="G118" s="19">
        <v>39</v>
      </c>
    </row>
    <row r="119" spans="2:7" hidden="1" outlineLevel="1" x14ac:dyDescent="0.2">
      <c r="B119" s="19" t="s">
        <v>427</v>
      </c>
      <c r="C119" s="3" t="s">
        <v>182</v>
      </c>
      <c r="D119" s="3" t="s">
        <v>54</v>
      </c>
      <c r="E119" s="39">
        <v>44127</v>
      </c>
      <c r="F119" s="3">
        <v>2</v>
      </c>
      <c r="G119" s="19">
        <v>13</v>
      </c>
    </row>
    <row r="120" spans="2:7" hidden="1" outlineLevel="1" x14ac:dyDescent="0.2">
      <c r="B120" s="19" t="s">
        <v>427</v>
      </c>
      <c r="C120" s="3" t="s">
        <v>78</v>
      </c>
      <c r="D120" s="3" t="s">
        <v>54</v>
      </c>
      <c r="E120" s="39">
        <v>44127</v>
      </c>
      <c r="F120" s="3">
        <v>6</v>
      </c>
      <c r="G120" s="19">
        <v>39</v>
      </c>
    </row>
    <row r="121" spans="2:7" hidden="1" outlineLevel="1" x14ac:dyDescent="0.2">
      <c r="B121" s="19" t="s">
        <v>427</v>
      </c>
      <c r="C121" s="3" t="s">
        <v>78</v>
      </c>
      <c r="D121" s="3" t="s">
        <v>54</v>
      </c>
      <c r="E121" s="39">
        <v>44127</v>
      </c>
      <c r="F121" s="3">
        <v>2</v>
      </c>
      <c r="G121" s="19">
        <v>13</v>
      </c>
    </row>
    <row r="122" spans="2:7" hidden="1" outlineLevel="1" x14ac:dyDescent="0.2">
      <c r="B122" s="19" t="s">
        <v>427</v>
      </c>
      <c r="C122" s="3" t="s">
        <v>77</v>
      </c>
      <c r="D122" s="3" t="s">
        <v>54</v>
      </c>
      <c r="E122" s="39">
        <v>44127</v>
      </c>
      <c r="F122" s="3">
        <v>6</v>
      </c>
      <c r="G122" s="19">
        <v>39</v>
      </c>
    </row>
    <row r="123" spans="2:7" hidden="1" outlineLevel="1" x14ac:dyDescent="0.2">
      <c r="B123" s="19" t="s">
        <v>427</v>
      </c>
      <c r="C123" s="3" t="s">
        <v>77</v>
      </c>
      <c r="D123" s="3" t="s">
        <v>54</v>
      </c>
      <c r="E123" s="39">
        <v>44127</v>
      </c>
      <c r="F123" s="3">
        <v>2</v>
      </c>
      <c r="G123" s="19">
        <v>13</v>
      </c>
    </row>
    <row r="124" spans="2:7" hidden="1" outlineLevel="1" x14ac:dyDescent="0.2">
      <c r="B124" s="19" t="s">
        <v>427</v>
      </c>
      <c r="C124" s="3" t="s">
        <v>53</v>
      </c>
      <c r="D124" s="3" t="s">
        <v>54</v>
      </c>
      <c r="E124" s="39">
        <v>44127</v>
      </c>
      <c r="F124" s="3">
        <v>6</v>
      </c>
      <c r="G124" s="19">
        <v>39</v>
      </c>
    </row>
    <row r="125" spans="2:7" hidden="1" outlineLevel="1" x14ac:dyDescent="0.2">
      <c r="B125" s="19" t="s">
        <v>427</v>
      </c>
      <c r="C125" s="3" t="s">
        <v>53</v>
      </c>
      <c r="D125" s="3" t="s">
        <v>54</v>
      </c>
      <c r="E125" s="39">
        <v>44127</v>
      </c>
      <c r="F125" s="3">
        <v>2</v>
      </c>
      <c r="G125" s="19">
        <v>13</v>
      </c>
    </row>
    <row r="126" spans="2:7" hidden="1" outlineLevel="1" x14ac:dyDescent="0.2">
      <c r="B126" s="19" t="s">
        <v>427</v>
      </c>
      <c r="C126" s="3" t="s">
        <v>182</v>
      </c>
      <c r="D126" s="3" t="s">
        <v>54</v>
      </c>
      <c r="E126" s="39">
        <v>44130</v>
      </c>
      <c r="F126" s="3">
        <v>6</v>
      </c>
      <c r="G126" s="19">
        <v>39</v>
      </c>
    </row>
    <row r="127" spans="2:7" hidden="1" outlineLevel="1" x14ac:dyDescent="0.2">
      <c r="B127" s="19" t="s">
        <v>427</v>
      </c>
      <c r="C127" s="3" t="s">
        <v>182</v>
      </c>
      <c r="D127" s="3" t="s">
        <v>54</v>
      </c>
      <c r="E127" s="39">
        <v>44130</v>
      </c>
      <c r="F127" s="3">
        <v>2</v>
      </c>
      <c r="G127" s="19">
        <v>13</v>
      </c>
    </row>
    <row r="128" spans="2:7" hidden="1" outlineLevel="1" x14ac:dyDescent="0.2">
      <c r="B128" s="19" t="s">
        <v>427</v>
      </c>
      <c r="C128" s="3" t="s">
        <v>183</v>
      </c>
      <c r="D128" s="3" t="s">
        <v>54</v>
      </c>
      <c r="E128" s="39">
        <v>44130</v>
      </c>
      <c r="F128" s="3">
        <v>6</v>
      </c>
      <c r="G128" s="19">
        <v>39</v>
      </c>
    </row>
    <row r="129" spans="2:7" hidden="1" outlineLevel="1" x14ac:dyDescent="0.2">
      <c r="B129" s="19" t="s">
        <v>427</v>
      </c>
      <c r="C129" s="3" t="s">
        <v>183</v>
      </c>
      <c r="D129" s="3" t="s">
        <v>54</v>
      </c>
      <c r="E129" s="39">
        <v>44130</v>
      </c>
      <c r="F129" s="3">
        <v>2</v>
      </c>
      <c r="G129" s="19">
        <v>13</v>
      </c>
    </row>
    <row r="130" spans="2:7" hidden="1" outlineLevel="1" x14ac:dyDescent="0.2">
      <c r="B130" s="19" t="s">
        <v>427</v>
      </c>
      <c r="C130" s="3" t="s">
        <v>78</v>
      </c>
      <c r="D130" s="3" t="s">
        <v>54</v>
      </c>
      <c r="E130" s="39">
        <v>44130</v>
      </c>
      <c r="F130" s="3">
        <v>6</v>
      </c>
      <c r="G130" s="19">
        <v>39</v>
      </c>
    </row>
    <row r="131" spans="2:7" hidden="1" outlineLevel="1" x14ac:dyDescent="0.2">
      <c r="B131" s="19" t="s">
        <v>427</v>
      </c>
      <c r="C131" s="3" t="s">
        <v>78</v>
      </c>
      <c r="D131" s="3" t="s">
        <v>54</v>
      </c>
      <c r="E131" s="39">
        <v>44130</v>
      </c>
      <c r="F131" s="3">
        <v>2</v>
      </c>
      <c r="G131" s="19">
        <v>13</v>
      </c>
    </row>
    <row r="132" spans="2:7" hidden="1" outlineLevel="1" x14ac:dyDescent="0.2">
      <c r="B132" s="19" t="s">
        <v>427</v>
      </c>
      <c r="C132" s="3" t="s">
        <v>77</v>
      </c>
      <c r="D132" s="3" t="s">
        <v>54</v>
      </c>
      <c r="E132" s="39">
        <v>44130</v>
      </c>
      <c r="F132" s="3">
        <v>6</v>
      </c>
      <c r="G132" s="19">
        <v>39</v>
      </c>
    </row>
    <row r="133" spans="2:7" hidden="1" outlineLevel="1" x14ac:dyDescent="0.2">
      <c r="B133" s="19" t="s">
        <v>427</v>
      </c>
      <c r="C133" s="3" t="s">
        <v>77</v>
      </c>
      <c r="D133" s="3" t="s">
        <v>54</v>
      </c>
      <c r="E133" s="39">
        <v>44130</v>
      </c>
      <c r="F133" s="3">
        <v>2</v>
      </c>
      <c r="G133" s="19">
        <v>13</v>
      </c>
    </row>
    <row r="134" spans="2:7" hidden="1" outlineLevel="1" x14ac:dyDescent="0.2">
      <c r="B134" s="19" t="s">
        <v>427</v>
      </c>
      <c r="C134" s="3" t="s">
        <v>53</v>
      </c>
      <c r="D134" s="3" t="s">
        <v>54</v>
      </c>
      <c r="E134" s="39">
        <v>44130</v>
      </c>
      <c r="F134" s="3">
        <v>6</v>
      </c>
      <c r="G134" s="19">
        <v>39</v>
      </c>
    </row>
    <row r="135" spans="2:7" hidden="1" outlineLevel="1" x14ac:dyDescent="0.2">
      <c r="B135" s="19" t="s">
        <v>427</v>
      </c>
      <c r="C135" s="3" t="s">
        <v>53</v>
      </c>
      <c r="D135" s="3" t="s">
        <v>54</v>
      </c>
      <c r="E135" s="39">
        <v>44130</v>
      </c>
      <c r="F135" s="3">
        <v>2</v>
      </c>
      <c r="G135" s="19">
        <v>13</v>
      </c>
    </row>
    <row r="136" spans="2:7" hidden="1" outlineLevel="1" x14ac:dyDescent="0.2">
      <c r="B136" s="19" t="s">
        <v>427</v>
      </c>
      <c r="C136" s="3" t="s">
        <v>182</v>
      </c>
      <c r="D136" s="3" t="s">
        <v>54</v>
      </c>
      <c r="E136" s="39">
        <v>44131</v>
      </c>
      <c r="F136" s="3">
        <v>6</v>
      </c>
      <c r="G136" s="19">
        <v>39</v>
      </c>
    </row>
    <row r="137" spans="2:7" hidden="1" outlineLevel="1" x14ac:dyDescent="0.2">
      <c r="B137" s="19" t="s">
        <v>427</v>
      </c>
      <c r="C137" s="3" t="s">
        <v>182</v>
      </c>
      <c r="D137" s="3" t="s">
        <v>54</v>
      </c>
      <c r="E137" s="39">
        <v>44131</v>
      </c>
      <c r="F137" s="3">
        <v>2</v>
      </c>
      <c r="G137" s="19">
        <v>13</v>
      </c>
    </row>
    <row r="138" spans="2:7" hidden="1" outlineLevel="1" x14ac:dyDescent="0.2">
      <c r="B138" s="19" t="s">
        <v>427</v>
      </c>
      <c r="C138" s="3" t="s">
        <v>183</v>
      </c>
      <c r="D138" s="3" t="s">
        <v>54</v>
      </c>
      <c r="E138" s="39">
        <v>44131</v>
      </c>
      <c r="F138" s="3">
        <v>6</v>
      </c>
      <c r="G138" s="19">
        <v>39</v>
      </c>
    </row>
    <row r="139" spans="2:7" hidden="1" outlineLevel="1" x14ac:dyDescent="0.2">
      <c r="B139" s="19" t="s">
        <v>427</v>
      </c>
      <c r="C139" s="3" t="s">
        <v>183</v>
      </c>
      <c r="D139" s="3" t="s">
        <v>54</v>
      </c>
      <c r="E139" s="39">
        <v>44131</v>
      </c>
      <c r="F139" s="3">
        <v>2</v>
      </c>
      <c r="G139" s="19">
        <v>13</v>
      </c>
    </row>
    <row r="140" spans="2:7" hidden="1" outlineLevel="1" x14ac:dyDescent="0.2">
      <c r="B140" s="19" t="s">
        <v>427</v>
      </c>
      <c r="C140" s="3" t="s">
        <v>78</v>
      </c>
      <c r="D140" s="3" t="s">
        <v>54</v>
      </c>
      <c r="E140" s="39">
        <v>44131</v>
      </c>
      <c r="F140" s="3">
        <v>6</v>
      </c>
      <c r="G140" s="19">
        <v>39</v>
      </c>
    </row>
    <row r="141" spans="2:7" hidden="1" outlineLevel="1" x14ac:dyDescent="0.2">
      <c r="B141" s="19" t="s">
        <v>427</v>
      </c>
      <c r="C141" s="3" t="s">
        <v>78</v>
      </c>
      <c r="D141" s="3" t="s">
        <v>54</v>
      </c>
      <c r="E141" s="39">
        <v>44131</v>
      </c>
      <c r="F141" s="3">
        <v>2</v>
      </c>
      <c r="G141" s="19">
        <v>13</v>
      </c>
    </row>
    <row r="142" spans="2:7" hidden="1" outlineLevel="1" x14ac:dyDescent="0.2">
      <c r="B142" s="19" t="s">
        <v>427</v>
      </c>
      <c r="C142" s="3" t="s">
        <v>77</v>
      </c>
      <c r="D142" s="3" t="s">
        <v>54</v>
      </c>
      <c r="E142" s="39">
        <v>44131</v>
      </c>
      <c r="F142" s="3">
        <v>6</v>
      </c>
      <c r="G142" s="19">
        <v>39</v>
      </c>
    </row>
    <row r="143" spans="2:7" hidden="1" outlineLevel="1" x14ac:dyDescent="0.2">
      <c r="B143" s="19" t="s">
        <v>427</v>
      </c>
      <c r="C143" s="3" t="s">
        <v>77</v>
      </c>
      <c r="D143" s="3" t="s">
        <v>54</v>
      </c>
      <c r="E143" s="39">
        <v>44131</v>
      </c>
      <c r="F143" s="3">
        <v>2</v>
      </c>
      <c r="G143" s="19">
        <v>13</v>
      </c>
    </row>
    <row r="144" spans="2:7" hidden="1" outlineLevel="1" x14ac:dyDescent="0.2">
      <c r="B144" s="19" t="s">
        <v>427</v>
      </c>
      <c r="C144" s="3" t="s">
        <v>53</v>
      </c>
      <c r="D144" s="3" t="s">
        <v>54</v>
      </c>
      <c r="E144" s="39">
        <v>44131</v>
      </c>
      <c r="F144" s="3">
        <v>6</v>
      </c>
      <c r="G144" s="19">
        <v>39</v>
      </c>
    </row>
    <row r="145" spans="2:7" hidden="1" outlineLevel="1" x14ac:dyDescent="0.2">
      <c r="B145" s="19" t="s">
        <v>427</v>
      </c>
      <c r="C145" s="3" t="s">
        <v>53</v>
      </c>
      <c r="D145" s="3" t="s">
        <v>54</v>
      </c>
      <c r="E145" s="39">
        <v>44131</v>
      </c>
      <c r="F145" s="3">
        <v>2</v>
      </c>
      <c r="G145" s="19">
        <v>13</v>
      </c>
    </row>
    <row r="146" spans="2:7" hidden="1" outlineLevel="1" x14ac:dyDescent="0.2">
      <c r="B146" s="19" t="s">
        <v>427</v>
      </c>
      <c r="C146" s="3" t="s">
        <v>182</v>
      </c>
      <c r="D146" s="3" t="s">
        <v>54</v>
      </c>
      <c r="E146" s="39">
        <v>44132</v>
      </c>
      <c r="F146" s="3">
        <v>6</v>
      </c>
      <c r="G146" s="19">
        <v>39</v>
      </c>
    </row>
    <row r="147" spans="2:7" hidden="1" outlineLevel="1" x14ac:dyDescent="0.2">
      <c r="B147" s="19" t="s">
        <v>427</v>
      </c>
      <c r="C147" s="3" t="s">
        <v>182</v>
      </c>
      <c r="D147" s="3" t="s">
        <v>54</v>
      </c>
      <c r="E147" s="39">
        <v>44132</v>
      </c>
      <c r="F147" s="3">
        <v>2</v>
      </c>
      <c r="G147" s="19">
        <v>13</v>
      </c>
    </row>
    <row r="148" spans="2:7" hidden="1" outlineLevel="1" x14ac:dyDescent="0.2">
      <c r="B148" s="19" t="s">
        <v>427</v>
      </c>
      <c r="C148" s="3" t="s">
        <v>183</v>
      </c>
      <c r="D148" s="3" t="s">
        <v>54</v>
      </c>
      <c r="E148" s="39">
        <v>44132</v>
      </c>
      <c r="F148" s="3">
        <v>6</v>
      </c>
      <c r="G148" s="19">
        <v>39</v>
      </c>
    </row>
    <row r="149" spans="2:7" hidden="1" outlineLevel="1" x14ac:dyDescent="0.2">
      <c r="B149" s="19" t="s">
        <v>427</v>
      </c>
      <c r="C149" s="3" t="s">
        <v>183</v>
      </c>
      <c r="D149" s="3" t="s">
        <v>54</v>
      </c>
      <c r="E149" s="39">
        <v>44132</v>
      </c>
      <c r="F149" s="3">
        <v>2</v>
      </c>
      <c r="G149" s="19">
        <v>13</v>
      </c>
    </row>
    <row r="150" spans="2:7" hidden="1" outlineLevel="1" x14ac:dyDescent="0.2">
      <c r="B150" s="19" t="s">
        <v>427</v>
      </c>
      <c r="C150" s="3" t="s">
        <v>78</v>
      </c>
      <c r="D150" s="3" t="s">
        <v>54</v>
      </c>
      <c r="E150" s="39">
        <v>44132</v>
      </c>
      <c r="F150" s="3">
        <v>6</v>
      </c>
      <c r="G150" s="19">
        <v>39</v>
      </c>
    </row>
    <row r="151" spans="2:7" hidden="1" outlineLevel="1" x14ac:dyDescent="0.2">
      <c r="B151" s="19" t="s">
        <v>427</v>
      </c>
      <c r="C151" s="3" t="s">
        <v>78</v>
      </c>
      <c r="D151" s="3" t="s">
        <v>54</v>
      </c>
      <c r="E151" s="39">
        <v>44132</v>
      </c>
      <c r="F151" s="3">
        <v>2</v>
      </c>
      <c r="G151" s="19">
        <v>13</v>
      </c>
    </row>
    <row r="152" spans="2:7" hidden="1" outlineLevel="1" x14ac:dyDescent="0.2">
      <c r="B152" s="19" t="s">
        <v>427</v>
      </c>
      <c r="C152" s="3" t="s">
        <v>77</v>
      </c>
      <c r="D152" s="3" t="s">
        <v>54</v>
      </c>
      <c r="E152" s="39">
        <v>44132</v>
      </c>
      <c r="F152" s="3">
        <v>6</v>
      </c>
      <c r="G152" s="19">
        <v>39</v>
      </c>
    </row>
    <row r="153" spans="2:7" hidden="1" outlineLevel="1" x14ac:dyDescent="0.2">
      <c r="B153" s="19" t="s">
        <v>427</v>
      </c>
      <c r="C153" s="3" t="s">
        <v>77</v>
      </c>
      <c r="D153" s="3" t="s">
        <v>54</v>
      </c>
      <c r="E153" s="39">
        <v>44132</v>
      </c>
      <c r="F153" s="3">
        <v>2</v>
      </c>
      <c r="G153" s="19">
        <v>13</v>
      </c>
    </row>
    <row r="154" spans="2:7" hidden="1" outlineLevel="1" x14ac:dyDescent="0.2">
      <c r="B154" s="19" t="s">
        <v>427</v>
      </c>
      <c r="C154" s="3" t="s">
        <v>53</v>
      </c>
      <c r="D154" s="3" t="s">
        <v>54</v>
      </c>
      <c r="E154" s="39">
        <v>44132</v>
      </c>
      <c r="F154" s="3">
        <v>6</v>
      </c>
      <c r="G154" s="19">
        <v>39</v>
      </c>
    </row>
    <row r="155" spans="2:7" hidden="1" outlineLevel="1" x14ac:dyDescent="0.2">
      <c r="B155" s="19" t="s">
        <v>427</v>
      </c>
      <c r="C155" s="3" t="s">
        <v>53</v>
      </c>
      <c r="D155" s="3" t="s">
        <v>54</v>
      </c>
      <c r="E155" s="39">
        <v>44132</v>
      </c>
      <c r="F155" s="3">
        <v>2</v>
      </c>
      <c r="G155" s="19">
        <v>13</v>
      </c>
    </row>
    <row r="156" spans="2:7" hidden="1" outlineLevel="1" x14ac:dyDescent="0.2">
      <c r="B156" s="19" t="s">
        <v>427</v>
      </c>
      <c r="C156" s="3" t="s">
        <v>182</v>
      </c>
      <c r="D156" s="3" t="s">
        <v>54</v>
      </c>
      <c r="E156" s="39">
        <v>44133</v>
      </c>
      <c r="F156" s="3">
        <v>6</v>
      </c>
      <c r="G156" s="19">
        <v>39</v>
      </c>
    </row>
    <row r="157" spans="2:7" hidden="1" outlineLevel="1" x14ac:dyDescent="0.2">
      <c r="B157" s="19" t="s">
        <v>427</v>
      </c>
      <c r="C157" s="3" t="s">
        <v>182</v>
      </c>
      <c r="D157" s="3" t="s">
        <v>54</v>
      </c>
      <c r="E157" s="39">
        <v>44133</v>
      </c>
      <c r="F157" s="3">
        <v>2</v>
      </c>
      <c r="G157" s="19">
        <v>13</v>
      </c>
    </row>
    <row r="158" spans="2:7" hidden="1" outlineLevel="1" x14ac:dyDescent="0.2">
      <c r="B158" s="19" t="s">
        <v>427</v>
      </c>
      <c r="C158" s="3" t="s">
        <v>183</v>
      </c>
      <c r="D158" s="3" t="s">
        <v>54</v>
      </c>
      <c r="E158" s="39">
        <v>44133</v>
      </c>
      <c r="F158" s="3">
        <v>6</v>
      </c>
      <c r="G158" s="19">
        <v>39</v>
      </c>
    </row>
    <row r="159" spans="2:7" hidden="1" outlineLevel="1" x14ac:dyDescent="0.2">
      <c r="B159" s="19" t="s">
        <v>427</v>
      </c>
      <c r="C159" s="3" t="s">
        <v>183</v>
      </c>
      <c r="D159" s="3" t="s">
        <v>54</v>
      </c>
      <c r="E159" s="39">
        <v>44133</v>
      </c>
      <c r="F159" s="3">
        <v>2</v>
      </c>
      <c r="G159" s="19">
        <v>13</v>
      </c>
    </row>
    <row r="160" spans="2:7" hidden="1" outlineLevel="1" x14ac:dyDescent="0.2">
      <c r="B160" s="19" t="s">
        <v>427</v>
      </c>
      <c r="C160" s="3" t="s">
        <v>78</v>
      </c>
      <c r="D160" s="3" t="s">
        <v>54</v>
      </c>
      <c r="E160" s="39">
        <v>44133</v>
      </c>
      <c r="F160" s="3">
        <v>6</v>
      </c>
      <c r="G160" s="19">
        <v>39</v>
      </c>
    </row>
    <row r="161" spans="2:7" hidden="1" outlineLevel="1" x14ac:dyDescent="0.2">
      <c r="B161" s="19" t="s">
        <v>427</v>
      </c>
      <c r="C161" s="3" t="s">
        <v>78</v>
      </c>
      <c r="D161" s="3" t="s">
        <v>54</v>
      </c>
      <c r="E161" s="39">
        <v>44133</v>
      </c>
      <c r="F161" s="3">
        <v>2</v>
      </c>
      <c r="G161" s="19">
        <v>13</v>
      </c>
    </row>
    <row r="162" spans="2:7" hidden="1" outlineLevel="1" x14ac:dyDescent="0.2">
      <c r="B162" s="19" t="s">
        <v>427</v>
      </c>
      <c r="C162" s="3" t="s">
        <v>77</v>
      </c>
      <c r="D162" s="3" t="s">
        <v>54</v>
      </c>
      <c r="E162" s="39">
        <v>44133</v>
      </c>
      <c r="F162" s="3">
        <v>6</v>
      </c>
      <c r="G162" s="19">
        <v>39</v>
      </c>
    </row>
    <row r="163" spans="2:7" hidden="1" outlineLevel="1" x14ac:dyDescent="0.2">
      <c r="B163" s="19" t="s">
        <v>427</v>
      </c>
      <c r="C163" s="3" t="s">
        <v>77</v>
      </c>
      <c r="D163" s="3" t="s">
        <v>54</v>
      </c>
      <c r="E163" s="39">
        <v>44133</v>
      </c>
      <c r="F163" s="3">
        <v>2</v>
      </c>
      <c r="G163" s="19">
        <v>13</v>
      </c>
    </row>
    <row r="164" spans="2:7" hidden="1" outlineLevel="1" x14ac:dyDescent="0.2">
      <c r="B164" s="19" t="s">
        <v>427</v>
      </c>
      <c r="C164" s="3" t="s">
        <v>53</v>
      </c>
      <c r="D164" s="3" t="s">
        <v>54</v>
      </c>
      <c r="E164" s="39">
        <v>44133</v>
      </c>
      <c r="F164" s="3">
        <v>6</v>
      </c>
      <c r="G164" s="19">
        <v>39</v>
      </c>
    </row>
    <row r="165" spans="2:7" hidden="1" outlineLevel="1" x14ac:dyDescent="0.2">
      <c r="B165" s="19" t="s">
        <v>427</v>
      </c>
      <c r="C165" s="3" t="s">
        <v>53</v>
      </c>
      <c r="D165" s="3" t="s">
        <v>54</v>
      </c>
      <c r="E165" s="39">
        <v>44133</v>
      </c>
      <c r="F165" s="3">
        <v>2</v>
      </c>
      <c r="G165" s="19">
        <v>13</v>
      </c>
    </row>
    <row r="166" spans="2:7" hidden="1" outlineLevel="1" x14ac:dyDescent="0.2">
      <c r="B166" s="19" t="s">
        <v>427</v>
      </c>
      <c r="C166" s="3" t="s">
        <v>182</v>
      </c>
      <c r="D166" s="3" t="s">
        <v>54</v>
      </c>
      <c r="E166" s="39">
        <v>44138</v>
      </c>
      <c r="F166" s="3">
        <v>6</v>
      </c>
      <c r="G166" s="19">
        <v>39</v>
      </c>
    </row>
    <row r="167" spans="2:7" hidden="1" outlineLevel="1" x14ac:dyDescent="0.2">
      <c r="B167" s="19" t="s">
        <v>427</v>
      </c>
      <c r="C167" s="3" t="s">
        <v>182</v>
      </c>
      <c r="D167" s="3" t="s">
        <v>54</v>
      </c>
      <c r="E167" s="39">
        <v>44138</v>
      </c>
      <c r="F167" s="3">
        <v>2</v>
      </c>
      <c r="G167" s="19">
        <v>13</v>
      </c>
    </row>
    <row r="168" spans="2:7" hidden="1" outlineLevel="1" x14ac:dyDescent="0.2">
      <c r="B168" s="19" t="s">
        <v>427</v>
      </c>
      <c r="C168" s="3" t="s">
        <v>183</v>
      </c>
      <c r="D168" s="3" t="s">
        <v>54</v>
      </c>
      <c r="E168" s="39">
        <v>44138</v>
      </c>
      <c r="F168" s="3">
        <v>6</v>
      </c>
      <c r="G168" s="19">
        <v>39</v>
      </c>
    </row>
    <row r="169" spans="2:7" hidden="1" outlineLevel="1" x14ac:dyDescent="0.2">
      <c r="B169" s="19" t="s">
        <v>427</v>
      </c>
      <c r="C169" s="3" t="s">
        <v>183</v>
      </c>
      <c r="D169" s="3" t="s">
        <v>54</v>
      </c>
      <c r="E169" s="39">
        <v>44138</v>
      </c>
      <c r="F169" s="3">
        <v>2</v>
      </c>
      <c r="G169" s="19">
        <v>13</v>
      </c>
    </row>
    <row r="170" spans="2:7" hidden="1" outlineLevel="1" x14ac:dyDescent="0.2">
      <c r="B170" s="19" t="s">
        <v>427</v>
      </c>
      <c r="C170" s="3" t="s">
        <v>185</v>
      </c>
      <c r="D170" s="3" t="s">
        <v>54</v>
      </c>
      <c r="E170" s="39">
        <v>44138</v>
      </c>
      <c r="F170" s="3">
        <v>6</v>
      </c>
      <c r="G170" s="19">
        <v>39</v>
      </c>
    </row>
    <row r="171" spans="2:7" hidden="1" outlineLevel="1" x14ac:dyDescent="0.2">
      <c r="B171" s="19" t="s">
        <v>427</v>
      </c>
      <c r="C171" s="3" t="s">
        <v>185</v>
      </c>
      <c r="D171" s="3" t="s">
        <v>54</v>
      </c>
      <c r="E171" s="39">
        <v>44138</v>
      </c>
      <c r="F171" s="3">
        <v>2</v>
      </c>
      <c r="G171" s="19">
        <v>13</v>
      </c>
    </row>
    <row r="172" spans="2:7" hidden="1" outlineLevel="1" x14ac:dyDescent="0.2">
      <c r="B172" s="19" t="s">
        <v>427</v>
      </c>
      <c r="C172" s="3" t="s">
        <v>78</v>
      </c>
      <c r="D172" s="3" t="s">
        <v>54</v>
      </c>
      <c r="E172" s="39">
        <v>44138</v>
      </c>
      <c r="F172" s="3">
        <v>6</v>
      </c>
      <c r="G172" s="19">
        <v>39</v>
      </c>
    </row>
    <row r="173" spans="2:7" hidden="1" outlineLevel="1" x14ac:dyDescent="0.2">
      <c r="B173" s="19" t="s">
        <v>427</v>
      </c>
      <c r="C173" s="3" t="s">
        <v>78</v>
      </c>
      <c r="D173" s="3" t="s">
        <v>54</v>
      </c>
      <c r="E173" s="39">
        <v>44138</v>
      </c>
      <c r="F173" s="3">
        <v>2</v>
      </c>
      <c r="G173" s="19">
        <v>13</v>
      </c>
    </row>
    <row r="174" spans="2:7" hidden="1" outlineLevel="1" x14ac:dyDescent="0.2">
      <c r="B174" s="19" t="s">
        <v>427</v>
      </c>
      <c r="C174" s="3" t="s">
        <v>77</v>
      </c>
      <c r="D174" s="3" t="s">
        <v>54</v>
      </c>
      <c r="E174" s="39">
        <v>44138</v>
      </c>
      <c r="F174" s="3">
        <v>6</v>
      </c>
      <c r="G174" s="19">
        <v>39</v>
      </c>
    </row>
    <row r="175" spans="2:7" hidden="1" outlineLevel="1" x14ac:dyDescent="0.2">
      <c r="B175" s="19" t="s">
        <v>427</v>
      </c>
      <c r="C175" s="3" t="s">
        <v>77</v>
      </c>
      <c r="D175" s="3" t="s">
        <v>54</v>
      </c>
      <c r="E175" s="39">
        <v>44138</v>
      </c>
      <c r="F175" s="3">
        <v>2</v>
      </c>
      <c r="G175" s="19">
        <v>13</v>
      </c>
    </row>
    <row r="176" spans="2:7" hidden="1" outlineLevel="1" x14ac:dyDescent="0.2">
      <c r="B176" s="19" t="s">
        <v>427</v>
      </c>
      <c r="C176" s="3" t="s">
        <v>53</v>
      </c>
      <c r="D176" s="3" t="s">
        <v>54</v>
      </c>
      <c r="E176" s="39">
        <v>44138</v>
      </c>
      <c r="F176" s="3">
        <v>6</v>
      </c>
      <c r="G176" s="19">
        <v>39</v>
      </c>
    </row>
    <row r="177" spans="2:7" hidden="1" outlineLevel="1" x14ac:dyDescent="0.2">
      <c r="B177" s="19" t="s">
        <v>427</v>
      </c>
      <c r="C177" s="3" t="s">
        <v>53</v>
      </c>
      <c r="D177" s="3" t="s">
        <v>54</v>
      </c>
      <c r="E177" s="39">
        <v>44138</v>
      </c>
      <c r="F177" s="3">
        <v>2</v>
      </c>
      <c r="G177" s="19">
        <v>13</v>
      </c>
    </row>
    <row r="178" spans="2:7" hidden="1" outlineLevel="1" x14ac:dyDescent="0.2">
      <c r="B178" s="19" t="s">
        <v>427</v>
      </c>
      <c r="C178" s="3" t="s">
        <v>182</v>
      </c>
      <c r="D178" s="3" t="s">
        <v>54</v>
      </c>
      <c r="E178" s="39">
        <v>44139</v>
      </c>
      <c r="F178" s="3">
        <v>6</v>
      </c>
      <c r="G178" s="19">
        <v>39</v>
      </c>
    </row>
    <row r="179" spans="2:7" hidden="1" outlineLevel="1" x14ac:dyDescent="0.2">
      <c r="B179" s="19" t="s">
        <v>427</v>
      </c>
      <c r="C179" s="3" t="s">
        <v>182</v>
      </c>
      <c r="D179" s="3" t="s">
        <v>54</v>
      </c>
      <c r="E179" s="39">
        <v>44139</v>
      </c>
      <c r="F179" s="3">
        <v>2</v>
      </c>
      <c r="G179" s="19">
        <v>13</v>
      </c>
    </row>
    <row r="180" spans="2:7" hidden="1" outlineLevel="1" x14ac:dyDescent="0.2">
      <c r="B180" s="19" t="s">
        <v>427</v>
      </c>
      <c r="C180" s="3" t="s">
        <v>183</v>
      </c>
      <c r="D180" s="3" t="s">
        <v>54</v>
      </c>
      <c r="E180" s="39">
        <v>44139</v>
      </c>
      <c r="F180" s="3">
        <v>6</v>
      </c>
      <c r="G180" s="19">
        <v>39</v>
      </c>
    </row>
    <row r="181" spans="2:7" hidden="1" outlineLevel="1" x14ac:dyDescent="0.2">
      <c r="B181" s="19" t="s">
        <v>427</v>
      </c>
      <c r="C181" s="3" t="s">
        <v>183</v>
      </c>
      <c r="D181" s="3" t="s">
        <v>54</v>
      </c>
      <c r="E181" s="39">
        <v>44139</v>
      </c>
      <c r="F181" s="3">
        <v>2</v>
      </c>
      <c r="G181" s="19">
        <v>13</v>
      </c>
    </row>
    <row r="182" spans="2:7" hidden="1" outlineLevel="1" x14ac:dyDescent="0.2">
      <c r="B182" s="19" t="s">
        <v>427</v>
      </c>
      <c r="C182" s="3" t="s">
        <v>185</v>
      </c>
      <c r="D182" s="3" t="s">
        <v>54</v>
      </c>
      <c r="E182" s="39">
        <v>44139</v>
      </c>
      <c r="F182" s="3">
        <v>6</v>
      </c>
      <c r="G182" s="19">
        <v>39</v>
      </c>
    </row>
    <row r="183" spans="2:7" hidden="1" outlineLevel="1" x14ac:dyDescent="0.2">
      <c r="B183" s="19" t="s">
        <v>427</v>
      </c>
      <c r="C183" s="3" t="s">
        <v>185</v>
      </c>
      <c r="D183" s="3" t="s">
        <v>54</v>
      </c>
      <c r="E183" s="39">
        <v>44139</v>
      </c>
      <c r="F183" s="3">
        <v>2</v>
      </c>
      <c r="G183" s="19">
        <v>13</v>
      </c>
    </row>
    <row r="184" spans="2:7" hidden="1" outlineLevel="1" x14ac:dyDescent="0.2">
      <c r="B184" s="19" t="s">
        <v>427</v>
      </c>
      <c r="C184" s="3" t="s">
        <v>78</v>
      </c>
      <c r="D184" s="3" t="s">
        <v>54</v>
      </c>
      <c r="E184" s="39">
        <v>44139</v>
      </c>
      <c r="F184" s="3">
        <v>6</v>
      </c>
      <c r="G184" s="19">
        <v>39</v>
      </c>
    </row>
    <row r="185" spans="2:7" hidden="1" outlineLevel="1" x14ac:dyDescent="0.2">
      <c r="B185" s="19" t="s">
        <v>427</v>
      </c>
      <c r="C185" s="3" t="s">
        <v>78</v>
      </c>
      <c r="D185" s="3" t="s">
        <v>54</v>
      </c>
      <c r="E185" s="39">
        <v>44139</v>
      </c>
      <c r="F185" s="3">
        <v>2</v>
      </c>
      <c r="G185" s="19">
        <v>13</v>
      </c>
    </row>
    <row r="186" spans="2:7" hidden="1" outlineLevel="1" x14ac:dyDescent="0.2">
      <c r="B186" s="19" t="s">
        <v>427</v>
      </c>
      <c r="C186" s="3" t="s">
        <v>77</v>
      </c>
      <c r="D186" s="3" t="s">
        <v>54</v>
      </c>
      <c r="E186" s="39">
        <v>44139</v>
      </c>
      <c r="F186" s="3">
        <v>6</v>
      </c>
      <c r="G186" s="19">
        <v>39</v>
      </c>
    </row>
    <row r="187" spans="2:7" hidden="1" outlineLevel="1" x14ac:dyDescent="0.2">
      <c r="B187" s="19" t="s">
        <v>427</v>
      </c>
      <c r="C187" s="3" t="s">
        <v>77</v>
      </c>
      <c r="D187" s="3" t="s">
        <v>54</v>
      </c>
      <c r="E187" s="39">
        <v>44139</v>
      </c>
      <c r="F187" s="3">
        <v>2</v>
      </c>
      <c r="G187" s="19">
        <v>13</v>
      </c>
    </row>
    <row r="188" spans="2:7" hidden="1" outlineLevel="1" x14ac:dyDescent="0.2">
      <c r="B188" s="19" t="s">
        <v>427</v>
      </c>
      <c r="C188" s="3" t="s">
        <v>53</v>
      </c>
      <c r="D188" s="3" t="s">
        <v>54</v>
      </c>
      <c r="E188" s="39">
        <v>44139</v>
      </c>
      <c r="F188" s="3">
        <v>6</v>
      </c>
      <c r="G188" s="19">
        <v>39</v>
      </c>
    </row>
    <row r="189" spans="2:7" hidden="1" outlineLevel="1" x14ac:dyDescent="0.2">
      <c r="B189" s="19" t="s">
        <v>427</v>
      </c>
      <c r="C189" s="3" t="s">
        <v>53</v>
      </c>
      <c r="D189" s="3" t="s">
        <v>54</v>
      </c>
      <c r="E189" s="39">
        <v>44139</v>
      </c>
      <c r="F189" s="3">
        <v>2</v>
      </c>
      <c r="G189" s="19">
        <v>13</v>
      </c>
    </row>
    <row r="190" spans="2:7" hidden="1" outlineLevel="1" x14ac:dyDescent="0.2">
      <c r="B190" s="19" t="s">
        <v>427</v>
      </c>
      <c r="C190" s="3" t="s">
        <v>182</v>
      </c>
      <c r="D190" s="3" t="s">
        <v>54</v>
      </c>
      <c r="E190" s="39">
        <v>44140</v>
      </c>
      <c r="F190" s="3">
        <v>6</v>
      </c>
      <c r="G190" s="19">
        <v>39</v>
      </c>
    </row>
    <row r="191" spans="2:7" hidden="1" outlineLevel="1" x14ac:dyDescent="0.2">
      <c r="B191" s="19" t="s">
        <v>427</v>
      </c>
      <c r="C191" s="3" t="s">
        <v>182</v>
      </c>
      <c r="D191" s="3" t="s">
        <v>54</v>
      </c>
      <c r="E191" s="39">
        <v>44140</v>
      </c>
      <c r="F191" s="3">
        <v>2</v>
      </c>
      <c r="G191" s="19">
        <v>13</v>
      </c>
    </row>
    <row r="192" spans="2:7" hidden="1" outlineLevel="1" x14ac:dyDescent="0.2">
      <c r="B192" s="19" t="s">
        <v>427</v>
      </c>
      <c r="C192" s="3" t="s">
        <v>183</v>
      </c>
      <c r="D192" s="3" t="s">
        <v>54</v>
      </c>
      <c r="E192" s="39">
        <v>44140</v>
      </c>
      <c r="F192" s="3">
        <v>6</v>
      </c>
      <c r="G192" s="19">
        <v>39</v>
      </c>
    </row>
    <row r="193" spans="2:7" hidden="1" outlineLevel="1" x14ac:dyDescent="0.2">
      <c r="B193" s="19" t="s">
        <v>427</v>
      </c>
      <c r="C193" s="3" t="s">
        <v>183</v>
      </c>
      <c r="D193" s="3" t="s">
        <v>54</v>
      </c>
      <c r="E193" s="39">
        <v>44140</v>
      </c>
      <c r="F193" s="3">
        <v>2</v>
      </c>
      <c r="G193" s="19">
        <v>13</v>
      </c>
    </row>
    <row r="194" spans="2:7" hidden="1" outlineLevel="1" x14ac:dyDescent="0.2">
      <c r="B194" s="19" t="s">
        <v>427</v>
      </c>
      <c r="C194" s="3" t="s">
        <v>185</v>
      </c>
      <c r="D194" s="3" t="s">
        <v>54</v>
      </c>
      <c r="E194" s="39">
        <v>44140</v>
      </c>
      <c r="F194" s="3">
        <v>6</v>
      </c>
      <c r="G194" s="19">
        <v>39</v>
      </c>
    </row>
    <row r="195" spans="2:7" hidden="1" outlineLevel="1" x14ac:dyDescent="0.2">
      <c r="B195" s="19" t="s">
        <v>427</v>
      </c>
      <c r="C195" s="3" t="s">
        <v>185</v>
      </c>
      <c r="D195" s="3" t="s">
        <v>54</v>
      </c>
      <c r="E195" s="39">
        <v>44140</v>
      </c>
      <c r="F195" s="3">
        <v>2</v>
      </c>
      <c r="G195" s="19">
        <v>13</v>
      </c>
    </row>
    <row r="196" spans="2:7" hidden="1" outlineLevel="1" x14ac:dyDescent="0.2">
      <c r="B196" s="19" t="s">
        <v>427</v>
      </c>
      <c r="C196" s="3" t="s">
        <v>78</v>
      </c>
      <c r="D196" s="3" t="s">
        <v>54</v>
      </c>
      <c r="E196" s="39">
        <v>44140</v>
      </c>
      <c r="F196" s="3">
        <v>6</v>
      </c>
      <c r="G196" s="19">
        <v>39</v>
      </c>
    </row>
    <row r="197" spans="2:7" hidden="1" outlineLevel="1" x14ac:dyDescent="0.2">
      <c r="B197" s="19" t="s">
        <v>427</v>
      </c>
      <c r="C197" s="3" t="s">
        <v>78</v>
      </c>
      <c r="D197" s="3" t="s">
        <v>54</v>
      </c>
      <c r="E197" s="39">
        <v>44140</v>
      </c>
      <c r="F197" s="3">
        <v>2</v>
      </c>
      <c r="G197" s="19">
        <v>13</v>
      </c>
    </row>
    <row r="198" spans="2:7" hidden="1" outlineLevel="1" x14ac:dyDescent="0.2">
      <c r="B198" s="19" t="s">
        <v>427</v>
      </c>
      <c r="C198" s="3" t="s">
        <v>77</v>
      </c>
      <c r="D198" s="3" t="s">
        <v>54</v>
      </c>
      <c r="E198" s="39">
        <v>44140</v>
      </c>
      <c r="F198" s="3">
        <v>6</v>
      </c>
      <c r="G198" s="19">
        <v>39</v>
      </c>
    </row>
    <row r="199" spans="2:7" hidden="1" outlineLevel="1" x14ac:dyDescent="0.2">
      <c r="B199" s="19" t="s">
        <v>427</v>
      </c>
      <c r="C199" s="3" t="s">
        <v>77</v>
      </c>
      <c r="D199" s="3" t="s">
        <v>54</v>
      </c>
      <c r="E199" s="39">
        <v>44140</v>
      </c>
      <c r="F199" s="3">
        <v>2</v>
      </c>
      <c r="G199" s="19">
        <v>13</v>
      </c>
    </row>
    <row r="200" spans="2:7" hidden="1" outlineLevel="1" x14ac:dyDescent="0.2">
      <c r="B200" s="19" t="s">
        <v>427</v>
      </c>
      <c r="C200" s="3" t="s">
        <v>182</v>
      </c>
      <c r="D200" s="3" t="s">
        <v>54</v>
      </c>
      <c r="E200" s="39">
        <v>44141</v>
      </c>
      <c r="F200" s="3">
        <v>6</v>
      </c>
      <c r="G200" s="19">
        <v>39</v>
      </c>
    </row>
    <row r="201" spans="2:7" hidden="1" outlineLevel="1" x14ac:dyDescent="0.2">
      <c r="B201" s="19" t="s">
        <v>427</v>
      </c>
      <c r="C201" s="3" t="s">
        <v>182</v>
      </c>
      <c r="D201" s="3" t="s">
        <v>54</v>
      </c>
      <c r="E201" s="39">
        <v>44141</v>
      </c>
      <c r="F201" s="3">
        <v>2</v>
      </c>
      <c r="G201" s="19">
        <v>13</v>
      </c>
    </row>
    <row r="202" spans="2:7" hidden="1" outlineLevel="1" x14ac:dyDescent="0.2">
      <c r="B202" s="19" t="s">
        <v>427</v>
      </c>
      <c r="C202" s="3" t="s">
        <v>183</v>
      </c>
      <c r="D202" s="3" t="s">
        <v>54</v>
      </c>
      <c r="E202" s="39">
        <v>44141</v>
      </c>
      <c r="F202" s="3">
        <v>6</v>
      </c>
      <c r="G202" s="19">
        <v>39</v>
      </c>
    </row>
    <row r="203" spans="2:7" hidden="1" outlineLevel="1" x14ac:dyDescent="0.2">
      <c r="B203" s="19" t="s">
        <v>427</v>
      </c>
      <c r="C203" s="3" t="s">
        <v>183</v>
      </c>
      <c r="D203" s="3" t="s">
        <v>54</v>
      </c>
      <c r="E203" s="39">
        <v>44141</v>
      </c>
      <c r="F203" s="3">
        <v>2</v>
      </c>
      <c r="G203" s="19">
        <v>13</v>
      </c>
    </row>
    <row r="204" spans="2:7" hidden="1" outlineLevel="1" x14ac:dyDescent="0.2">
      <c r="B204" s="19" t="s">
        <v>427</v>
      </c>
      <c r="C204" s="3" t="s">
        <v>185</v>
      </c>
      <c r="D204" s="3" t="s">
        <v>54</v>
      </c>
      <c r="E204" s="39">
        <v>44141</v>
      </c>
      <c r="F204" s="3">
        <v>6</v>
      </c>
      <c r="G204" s="19">
        <v>39</v>
      </c>
    </row>
    <row r="205" spans="2:7" hidden="1" outlineLevel="1" x14ac:dyDescent="0.2">
      <c r="B205" s="19" t="s">
        <v>427</v>
      </c>
      <c r="C205" s="3" t="s">
        <v>185</v>
      </c>
      <c r="D205" s="3" t="s">
        <v>54</v>
      </c>
      <c r="E205" s="39">
        <v>44141</v>
      </c>
      <c r="F205" s="3">
        <v>2</v>
      </c>
      <c r="G205" s="19">
        <v>13</v>
      </c>
    </row>
    <row r="206" spans="2:7" hidden="1" outlineLevel="1" x14ac:dyDescent="0.2">
      <c r="B206" s="19" t="s">
        <v>427</v>
      </c>
      <c r="C206" s="3" t="s">
        <v>78</v>
      </c>
      <c r="D206" s="3" t="s">
        <v>54</v>
      </c>
      <c r="E206" s="39">
        <v>44141</v>
      </c>
      <c r="F206" s="3">
        <v>6</v>
      </c>
      <c r="G206" s="19">
        <v>39</v>
      </c>
    </row>
    <row r="207" spans="2:7" hidden="1" outlineLevel="1" x14ac:dyDescent="0.2">
      <c r="B207" s="19" t="s">
        <v>427</v>
      </c>
      <c r="C207" s="3" t="s">
        <v>78</v>
      </c>
      <c r="D207" s="3" t="s">
        <v>54</v>
      </c>
      <c r="E207" s="39">
        <v>44141</v>
      </c>
      <c r="F207" s="3">
        <v>2</v>
      </c>
      <c r="G207" s="19">
        <v>13</v>
      </c>
    </row>
    <row r="208" spans="2:7" hidden="1" outlineLevel="1" x14ac:dyDescent="0.2">
      <c r="B208" s="19" t="s">
        <v>427</v>
      </c>
      <c r="C208" s="3" t="s">
        <v>77</v>
      </c>
      <c r="D208" s="3" t="s">
        <v>54</v>
      </c>
      <c r="E208" s="39">
        <v>44141</v>
      </c>
      <c r="F208" s="3">
        <v>6</v>
      </c>
      <c r="G208" s="19">
        <v>39</v>
      </c>
    </row>
    <row r="209" spans="2:7" hidden="1" outlineLevel="1" x14ac:dyDescent="0.2">
      <c r="B209" s="19" t="s">
        <v>427</v>
      </c>
      <c r="C209" s="3" t="s">
        <v>77</v>
      </c>
      <c r="D209" s="3" t="s">
        <v>54</v>
      </c>
      <c r="E209" s="39">
        <v>44141</v>
      </c>
      <c r="F209" s="3">
        <v>2</v>
      </c>
      <c r="G209" s="19">
        <v>13</v>
      </c>
    </row>
    <row r="210" spans="2:7" hidden="1" outlineLevel="1" x14ac:dyDescent="0.2">
      <c r="B210" s="19" t="s">
        <v>427</v>
      </c>
      <c r="C210" s="3" t="s">
        <v>53</v>
      </c>
      <c r="D210" s="3" t="s">
        <v>54</v>
      </c>
      <c r="E210" s="39">
        <v>44141</v>
      </c>
      <c r="F210" s="3">
        <v>6</v>
      </c>
      <c r="G210" s="19">
        <v>39</v>
      </c>
    </row>
    <row r="211" spans="2:7" hidden="1" outlineLevel="1" x14ac:dyDescent="0.2">
      <c r="B211" s="19" t="s">
        <v>427</v>
      </c>
      <c r="C211" s="3" t="s">
        <v>53</v>
      </c>
      <c r="D211" s="3" t="s">
        <v>54</v>
      </c>
      <c r="E211" s="39">
        <v>44141</v>
      </c>
      <c r="F211" s="3">
        <v>2</v>
      </c>
      <c r="G211" s="19">
        <v>13</v>
      </c>
    </row>
    <row r="212" spans="2:7" hidden="1" outlineLevel="1" x14ac:dyDescent="0.2">
      <c r="B212" s="19" t="s">
        <v>427</v>
      </c>
      <c r="C212" s="3" t="s">
        <v>182</v>
      </c>
      <c r="D212" s="3" t="s">
        <v>54</v>
      </c>
      <c r="E212" s="39">
        <v>44145</v>
      </c>
      <c r="F212" s="3">
        <v>6</v>
      </c>
      <c r="G212" s="19">
        <v>39</v>
      </c>
    </row>
    <row r="213" spans="2:7" hidden="1" outlineLevel="1" x14ac:dyDescent="0.2">
      <c r="B213" s="19" t="s">
        <v>427</v>
      </c>
      <c r="C213" s="3" t="s">
        <v>182</v>
      </c>
      <c r="D213" s="3" t="s">
        <v>54</v>
      </c>
      <c r="E213" s="39">
        <v>44145</v>
      </c>
      <c r="F213" s="3">
        <v>2</v>
      </c>
      <c r="G213" s="19">
        <v>13</v>
      </c>
    </row>
    <row r="214" spans="2:7" hidden="1" outlineLevel="1" x14ac:dyDescent="0.2">
      <c r="B214" s="19" t="s">
        <v>427</v>
      </c>
      <c r="C214" s="3" t="s">
        <v>185</v>
      </c>
      <c r="D214" s="3" t="s">
        <v>54</v>
      </c>
      <c r="E214" s="39">
        <v>44145</v>
      </c>
      <c r="F214" s="3">
        <v>6</v>
      </c>
      <c r="G214" s="19">
        <v>39</v>
      </c>
    </row>
    <row r="215" spans="2:7" hidden="1" outlineLevel="1" x14ac:dyDescent="0.2">
      <c r="B215" s="19" t="s">
        <v>427</v>
      </c>
      <c r="C215" s="3" t="s">
        <v>185</v>
      </c>
      <c r="D215" s="3" t="s">
        <v>54</v>
      </c>
      <c r="E215" s="39">
        <v>44145</v>
      </c>
      <c r="F215" s="3">
        <v>2</v>
      </c>
      <c r="G215" s="19">
        <v>13</v>
      </c>
    </row>
    <row r="216" spans="2:7" hidden="1" outlineLevel="1" x14ac:dyDescent="0.2">
      <c r="B216" s="19" t="s">
        <v>427</v>
      </c>
      <c r="C216" s="3" t="s">
        <v>78</v>
      </c>
      <c r="D216" s="3" t="s">
        <v>54</v>
      </c>
      <c r="E216" s="39">
        <v>44145</v>
      </c>
      <c r="F216" s="3">
        <v>6</v>
      </c>
      <c r="G216" s="19">
        <v>39</v>
      </c>
    </row>
    <row r="217" spans="2:7" hidden="1" outlineLevel="1" x14ac:dyDescent="0.2">
      <c r="B217" s="19" t="s">
        <v>427</v>
      </c>
      <c r="C217" s="3" t="s">
        <v>78</v>
      </c>
      <c r="D217" s="3" t="s">
        <v>54</v>
      </c>
      <c r="E217" s="39">
        <v>44145</v>
      </c>
      <c r="F217" s="3">
        <v>2</v>
      </c>
      <c r="G217" s="19">
        <v>13</v>
      </c>
    </row>
    <row r="218" spans="2:7" hidden="1" outlineLevel="1" x14ac:dyDescent="0.2">
      <c r="B218" s="19" t="s">
        <v>427</v>
      </c>
      <c r="C218" s="3" t="s">
        <v>77</v>
      </c>
      <c r="D218" s="3" t="s">
        <v>54</v>
      </c>
      <c r="E218" s="39">
        <v>44145</v>
      </c>
      <c r="F218" s="3">
        <v>6</v>
      </c>
      <c r="G218" s="19">
        <v>39</v>
      </c>
    </row>
    <row r="219" spans="2:7" hidden="1" outlineLevel="1" x14ac:dyDescent="0.2">
      <c r="B219" s="19" t="s">
        <v>427</v>
      </c>
      <c r="C219" s="3" t="s">
        <v>77</v>
      </c>
      <c r="D219" s="3" t="s">
        <v>54</v>
      </c>
      <c r="E219" s="39">
        <v>44145</v>
      </c>
      <c r="F219" s="3">
        <v>2</v>
      </c>
      <c r="G219" s="19">
        <v>13</v>
      </c>
    </row>
    <row r="220" spans="2:7" hidden="1" outlineLevel="1" x14ac:dyDescent="0.2">
      <c r="B220" s="19" t="s">
        <v>427</v>
      </c>
      <c r="C220" s="3" t="s">
        <v>53</v>
      </c>
      <c r="D220" s="3" t="s">
        <v>54</v>
      </c>
      <c r="E220" s="39">
        <v>44145</v>
      </c>
      <c r="F220" s="3">
        <v>6</v>
      </c>
      <c r="G220" s="19">
        <v>39</v>
      </c>
    </row>
    <row r="221" spans="2:7" hidden="1" outlineLevel="1" x14ac:dyDescent="0.2">
      <c r="B221" s="19" t="s">
        <v>427</v>
      </c>
      <c r="C221" s="3" t="s">
        <v>53</v>
      </c>
      <c r="D221" s="3" t="s">
        <v>54</v>
      </c>
      <c r="E221" s="39">
        <v>44145</v>
      </c>
      <c r="F221" s="3">
        <v>2</v>
      </c>
      <c r="G221" s="19">
        <v>13</v>
      </c>
    </row>
    <row r="222" spans="2:7" hidden="1" outlineLevel="1" x14ac:dyDescent="0.2">
      <c r="B222" s="19" t="s">
        <v>427</v>
      </c>
      <c r="C222" s="3" t="s">
        <v>182</v>
      </c>
      <c r="D222" s="3" t="s">
        <v>54</v>
      </c>
      <c r="E222" s="39">
        <v>44146</v>
      </c>
      <c r="F222" s="3">
        <v>6</v>
      </c>
      <c r="G222" s="19">
        <v>39</v>
      </c>
    </row>
    <row r="223" spans="2:7" hidden="1" outlineLevel="1" x14ac:dyDescent="0.2">
      <c r="B223" s="19" t="s">
        <v>427</v>
      </c>
      <c r="C223" s="3" t="s">
        <v>182</v>
      </c>
      <c r="D223" s="3" t="s">
        <v>54</v>
      </c>
      <c r="E223" s="39">
        <v>44146</v>
      </c>
      <c r="F223" s="3">
        <v>2</v>
      </c>
      <c r="G223" s="19">
        <v>13</v>
      </c>
    </row>
    <row r="224" spans="2:7" hidden="1" outlineLevel="1" x14ac:dyDescent="0.2">
      <c r="B224" s="19" t="s">
        <v>427</v>
      </c>
      <c r="C224" s="3" t="s">
        <v>183</v>
      </c>
      <c r="D224" s="3" t="s">
        <v>54</v>
      </c>
      <c r="E224" s="39">
        <v>44146</v>
      </c>
      <c r="F224" s="3">
        <v>6</v>
      </c>
      <c r="G224" s="19">
        <v>39</v>
      </c>
    </row>
    <row r="225" spans="2:7" hidden="1" outlineLevel="1" x14ac:dyDescent="0.2">
      <c r="B225" s="19" t="s">
        <v>427</v>
      </c>
      <c r="C225" s="3" t="s">
        <v>183</v>
      </c>
      <c r="D225" s="3" t="s">
        <v>54</v>
      </c>
      <c r="E225" s="39">
        <v>44146</v>
      </c>
      <c r="F225" s="3">
        <v>2</v>
      </c>
      <c r="G225" s="19">
        <v>13</v>
      </c>
    </row>
    <row r="226" spans="2:7" hidden="1" outlineLevel="1" x14ac:dyDescent="0.2">
      <c r="B226" s="19" t="s">
        <v>427</v>
      </c>
      <c r="C226" s="3" t="s">
        <v>185</v>
      </c>
      <c r="D226" s="3" t="s">
        <v>54</v>
      </c>
      <c r="E226" s="39">
        <v>44146</v>
      </c>
      <c r="F226" s="3">
        <v>6</v>
      </c>
      <c r="G226" s="19">
        <v>39</v>
      </c>
    </row>
    <row r="227" spans="2:7" hidden="1" outlineLevel="1" x14ac:dyDescent="0.2">
      <c r="B227" s="19" t="s">
        <v>427</v>
      </c>
      <c r="C227" s="3" t="s">
        <v>185</v>
      </c>
      <c r="D227" s="3" t="s">
        <v>54</v>
      </c>
      <c r="E227" s="39">
        <v>44146</v>
      </c>
      <c r="F227" s="3">
        <v>2</v>
      </c>
      <c r="G227" s="19">
        <v>13</v>
      </c>
    </row>
    <row r="228" spans="2:7" hidden="1" outlineLevel="1" x14ac:dyDescent="0.2">
      <c r="B228" s="19" t="s">
        <v>427</v>
      </c>
      <c r="C228" s="3" t="s">
        <v>78</v>
      </c>
      <c r="D228" s="3" t="s">
        <v>54</v>
      </c>
      <c r="E228" s="39">
        <v>44146</v>
      </c>
      <c r="F228" s="3">
        <v>6</v>
      </c>
      <c r="G228" s="19">
        <v>39</v>
      </c>
    </row>
    <row r="229" spans="2:7" hidden="1" outlineLevel="1" x14ac:dyDescent="0.2">
      <c r="B229" s="19" t="s">
        <v>427</v>
      </c>
      <c r="C229" s="3" t="s">
        <v>78</v>
      </c>
      <c r="D229" s="3" t="s">
        <v>54</v>
      </c>
      <c r="E229" s="39">
        <v>44146</v>
      </c>
      <c r="F229" s="3">
        <v>2</v>
      </c>
      <c r="G229" s="19">
        <v>13</v>
      </c>
    </row>
    <row r="230" spans="2:7" hidden="1" outlineLevel="1" x14ac:dyDescent="0.2">
      <c r="B230" s="19" t="s">
        <v>427</v>
      </c>
      <c r="C230" s="3" t="s">
        <v>77</v>
      </c>
      <c r="D230" s="3" t="s">
        <v>54</v>
      </c>
      <c r="E230" s="39">
        <v>44146</v>
      </c>
      <c r="F230" s="3">
        <v>6</v>
      </c>
      <c r="G230" s="19">
        <v>39</v>
      </c>
    </row>
    <row r="231" spans="2:7" hidden="1" outlineLevel="1" x14ac:dyDescent="0.2">
      <c r="B231" s="19" t="s">
        <v>427</v>
      </c>
      <c r="C231" s="3" t="s">
        <v>77</v>
      </c>
      <c r="D231" s="3" t="s">
        <v>54</v>
      </c>
      <c r="E231" s="39">
        <v>44146</v>
      </c>
      <c r="F231" s="3">
        <v>2</v>
      </c>
      <c r="G231" s="19">
        <v>13</v>
      </c>
    </row>
    <row r="232" spans="2:7" hidden="1" outlineLevel="1" x14ac:dyDescent="0.2">
      <c r="B232" s="19" t="s">
        <v>427</v>
      </c>
      <c r="C232" s="3" t="s">
        <v>53</v>
      </c>
      <c r="D232" s="3" t="s">
        <v>54</v>
      </c>
      <c r="E232" s="39">
        <v>44146</v>
      </c>
      <c r="F232" s="3">
        <v>6</v>
      </c>
      <c r="G232" s="19">
        <v>39</v>
      </c>
    </row>
    <row r="233" spans="2:7" hidden="1" outlineLevel="1" x14ac:dyDescent="0.2">
      <c r="B233" s="19" t="s">
        <v>427</v>
      </c>
      <c r="C233" s="3" t="s">
        <v>53</v>
      </c>
      <c r="D233" s="3" t="s">
        <v>54</v>
      </c>
      <c r="E233" s="39">
        <v>44146</v>
      </c>
      <c r="F233" s="3">
        <v>2</v>
      </c>
      <c r="G233" s="19">
        <v>13</v>
      </c>
    </row>
    <row r="234" spans="2:7" hidden="1" outlineLevel="1" x14ac:dyDescent="0.2">
      <c r="B234" s="19" t="s">
        <v>427</v>
      </c>
      <c r="C234" s="3" t="s">
        <v>182</v>
      </c>
      <c r="D234" s="3" t="s">
        <v>54</v>
      </c>
      <c r="E234" s="39">
        <v>44147</v>
      </c>
      <c r="F234" s="3">
        <v>6</v>
      </c>
      <c r="G234" s="19">
        <v>39</v>
      </c>
    </row>
    <row r="235" spans="2:7" hidden="1" outlineLevel="1" x14ac:dyDescent="0.2">
      <c r="B235" s="19" t="s">
        <v>427</v>
      </c>
      <c r="C235" s="3" t="s">
        <v>182</v>
      </c>
      <c r="D235" s="3" t="s">
        <v>54</v>
      </c>
      <c r="E235" s="39">
        <v>44147</v>
      </c>
      <c r="F235" s="3">
        <v>2</v>
      </c>
      <c r="G235" s="19">
        <v>13</v>
      </c>
    </row>
    <row r="236" spans="2:7" hidden="1" outlineLevel="1" x14ac:dyDescent="0.2">
      <c r="B236" s="19" t="s">
        <v>427</v>
      </c>
      <c r="C236" s="3" t="s">
        <v>183</v>
      </c>
      <c r="D236" s="3" t="s">
        <v>54</v>
      </c>
      <c r="E236" s="39">
        <v>44147</v>
      </c>
      <c r="F236" s="3">
        <v>6</v>
      </c>
      <c r="G236" s="19">
        <v>39</v>
      </c>
    </row>
    <row r="237" spans="2:7" hidden="1" outlineLevel="1" x14ac:dyDescent="0.2">
      <c r="B237" s="19" t="s">
        <v>427</v>
      </c>
      <c r="C237" s="3" t="s">
        <v>183</v>
      </c>
      <c r="D237" s="3" t="s">
        <v>54</v>
      </c>
      <c r="E237" s="39">
        <v>44147</v>
      </c>
      <c r="F237" s="3">
        <v>2</v>
      </c>
      <c r="G237" s="19">
        <v>13</v>
      </c>
    </row>
    <row r="238" spans="2:7" hidden="1" outlineLevel="1" x14ac:dyDescent="0.2">
      <c r="B238" s="19" t="s">
        <v>427</v>
      </c>
      <c r="C238" s="3" t="s">
        <v>185</v>
      </c>
      <c r="D238" s="3" t="s">
        <v>54</v>
      </c>
      <c r="E238" s="39">
        <v>44147</v>
      </c>
      <c r="F238" s="3">
        <v>6</v>
      </c>
      <c r="G238" s="19">
        <v>39</v>
      </c>
    </row>
    <row r="239" spans="2:7" hidden="1" outlineLevel="1" x14ac:dyDescent="0.2">
      <c r="B239" s="19" t="s">
        <v>427</v>
      </c>
      <c r="C239" s="3" t="s">
        <v>185</v>
      </c>
      <c r="D239" s="3" t="s">
        <v>54</v>
      </c>
      <c r="E239" s="39">
        <v>44147</v>
      </c>
      <c r="F239" s="3">
        <v>2</v>
      </c>
      <c r="G239" s="19">
        <v>13</v>
      </c>
    </row>
    <row r="240" spans="2:7" hidden="1" outlineLevel="1" x14ac:dyDescent="0.2">
      <c r="B240" s="19" t="s">
        <v>427</v>
      </c>
      <c r="C240" s="3" t="s">
        <v>78</v>
      </c>
      <c r="D240" s="3" t="s">
        <v>54</v>
      </c>
      <c r="E240" s="39">
        <v>44147</v>
      </c>
      <c r="F240" s="3">
        <v>6</v>
      </c>
      <c r="G240" s="19">
        <v>39</v>
      </c>
    </row>
    <row r="241" spans="2:7" hidden="1" outlineLevel="1" x14ac:dyDescent="0.2">
      <c r="B241" s="19" t="s">
        <v>427</v>
      </c>
      <c r="C241" s="3" t="s">
        <v>78</v>
      </c>
      <c r="D241" s="3" t="s">
        <v>54</v>
      </c>
      <c r="E241" s="39">
        <v>44147</v>
      </c>
      <c r="F241" s="3">
        <v>2</v>
      </c>
      <c r="G241" s="19">
        <v>13</v>
      </c>
    </row>
    <row r="242" spans="2:7" hidden="1" outlineLevel="1" x14ac:dyDescent="0.2">
      <c r="B242" s="19" t="s">
        <v>427</v>
      </c>
      <c r="C242" s="3" t="s">
        <v>77</v>
      </c>
      <c r="D242" s="3" t="s">
        <v>54</v>
      </c>
      <c r="E242" s="39">
        <v>44147</v>
      </c>
      <c r="F242" s="3">
        <v>6</v>
      </c>
      <c r="G242" s="19">
        <v>39</v>
      </c>
    </row>
    <row r="243" spans="2:7" hidden="1" outlineLevel="1" x14ac:dyDescent="0.2">
      <c r="B243" s="19" t="s">
        <v>427</v>
      </c>
      <c r="C243" s="3" t="s">
        <v>77</v>
      </c>
      <c r="D243" s="3" t="s">
        <v>54</v>
      </c>
      <c r="E243" s="39">
        <v>44147</v>
      </c>
      <c r="F243" s="3">
        <v>2</v>
      </c>
      <c r="G243" s="19">
        <v>13</v>
      </c>
    </row>
    <row r="244" spans="2:7" hidden="1" outlineLevel="1" x14ac:dyDescent="0.2">
      <c r="B244" s="19" t="s">
        <v>427</v>
      </c>
      <c r="C244" s="3" t="s">
        <v>53</v>
      </c>
      <c r="D244" s="3" t="s">
        <v>54</v>
      </c>
      <c r="E244" s="39">
        <v>44147</v>
      </c>
      <c r="F244" s="3">
        <v>6</v>
      </c>
      <c r="G244" s="19">
        <v>39</v>
      </c>
    </row>
    <row r="245" spans="2:7" hidden="1" outlineLevel="1" x14ac:dyDescent="0.2">
      <c r="B245" s="19" t="s">
        <v>427</v>
      </c>
      <c r="C245" s="3" t="s">
        <v>53</v>
      </c>
      <c r="D245" s="3" t="s">
        <v>54</v>
      </c>
      <c r="E245" s="39">
        <v>44147</v>
      </c>
      <c r="F245" s="3">
        <v>2</v>
      </c>
      <c r="G245" s="19">
        <v>13</v>
      </c>
    </row>
    <row r="246" spans="2:7" hidden="1" outlineLevel="1" x14ac:dyDescent="0.2">
      <c r="B246" s="19" t="s">
        <v>427</v>
      </c>
      <c r="C246" s="3" t="s">
        <v>182</v>
      </c>
      <c r="D246" s="3" t="s">
        <v>54</v>
      </c>
      <c r="E246" s="39">
        <v>44148</v>
      </c>
      <c r="F246" s="3">
        <v>6</v>
      </c>
      <c r="G246" s="19">
        <v>39</v>
      </c>
    </row>
    <row r="247" spans="2:7" hidden="1" outlineLevel="1" x14ac:dyDescent="0.2">
      <c r="B247" s="19" t="s">
        <v>427</v>
      </c>
      <c r="C247" s="3" t="s">
        <v>182</v>
      </c>
      <c r="D247" s="3" t="s">
        <v>54</v>
      </c>
      <c r="E247" s="39">
        <v>44148</v>
      </c>
      <c r="F247" s="3">
        <v>2</v>
      </c>
      <c r="G247" s="19">
        <v>13</v>
      </c>
    </row>
    <row r="248" spans="2:7" hidden="1" outlineLevel="1" x14ac:dyDescent="0.2">
      <c r="B248" s="19" t="s">
        <v>427</v>
      </c>
      <c r="C248" s="3" t="s">
        <v>183</v>
      </c>
      <c r="D248" s="3" t="s">
        <v>54</v>
      </c>
      <c r="E248" s="39">
        <v>44148</v>
      </c>
      <c r="F248" s="3">
        <v>6</v>
      </c>
      <c r="G248" s="19">
        <v>39</v>
      </c>
    </row>
    <row r="249" spans="2:7" hidden="1" outlineLevel="1" x14ac:dyDescent="0.2">
      <c r="B249" s="19" t="s">
        <v>427</v>
      </c>
      <c r="C249" s="3" t="s">
        <v>183</v>
      </c>
      <c r="D249" s="3" t="s">
        <v>54</v>
      </c>
      <c r="E249" s="39">
        <v>44148</v>
      </c>
      <c r="F249" s="3">
        <v>2</v>
      </c>
      <c r="G249" s="19">
        <v>13</v>
      </c>
    </row>
    <row r="250" spans="2:7" hidden="1" outlineLevel="1" x14ac:dyDescent="0.2">
      <c r="B250" s="19" t="s">
        <v>427</v>
      </c>
      <c r="C250" s="3" t="s">
        <v>185</v>
      </c>
      <c r="D250" s="3" t="s">
        <v>54</v>
      </c>
      <c r="E250" s="39">
        <v>44148</v>
      </c>
      <c r="F250" s="3">
        <v>6</v>
      </c>
      <c r="G250" s="19">
        <v>39</v>
      </c>
    </row>
    <row r="251" spans="2:7" hidden="1" outlineLevel="1" x14ac:dyDescent="0.2">
      <c r="B251" s="19" t="s">
        <v>427</v>
      </c>
      <c r="C251" s="3" t="s">
        <v>185</v>
      </c>
      <c r="D251" s="3" t="s">
        <v>54</v>
      </c>
      <c r="E251" s="39">
        <v>44148</v>
      </c>
      <c r="F251" s="3">
        <v>2</v>
      </c>
      <c r="G251" s="19">
        <v>13</v>
      </c>
    </row>
    <row r="252" spans="2:7" hidden="1" outlineLevel="1" x14ac:dyDescent="0.2">
      <c r="B252" s="19" t="s">
        <v>427</v>
      </c>
      <c r="C252" s="3" t="s">
        <v>78</v>
      </c>
      <c r="D252" s="3" t="s">
        <v>54</v>
      </c>
      <c r="E252" s="39">
        <v>44148</v>
      </c>
      <c r="F252" s="3">
        <v>6</v>
      </c>
      <c r="G252" s="19">
        <v>39</v>
      </c>
    </row>
    <row r="253" spans="2:7" hidden="1" outlineLevel="1" x14ac:dyDescent="0.2">
      <c r="B253" s="19" t="s">
        <v>427</v>
      </c>
      <c r="C253" s="3" t="s">
        <v>78</v>
      </c>
      <c r="D253" s="3" t="s">
        <v>54</v>
      </c>
      <c r="E253" s="39">
        <v>44148</v>
      </c>
      <c r="F253" s="3">
        <v>2</v>
      </c>
      <c r="G253" s="19">
        <v>13</v>
      </c>
    </row>
    <row r="254" spans="2:7" hidden="1" outlineLevel="1" x14ac:dyDescent="0.2">
      <c r="B254" s="19" t="s">
        <v>427</v>
      </c>
      <c r="C254" s="3" t="s">
        <v>77</v>
      </c>
      <c r="D254" s="3" t="s">
        <v>54</v>
      </c>
      <c r="E254" s="39">
        <v>44148</v>
      </c>
      <c r="F254" s="3">
        <v>6</v>
      </c>
      <c r="G254" s="19">
        <v>39</v>
      </c>
    </row>
    <row r="255" spans="2:7" hidden="1" outlineLevel="1" x14ac:dyDescent="0.2">
      <c r="B255" s="19" t="s">
        <v>427</v>
      </c>
      <c r="C255" s="3" t="s">
        <v>77</v>
      </c>
      <c r="D255" s="3" t="s">
        <v>54</v>
      </c>
      <c r="E255" s="39">
        <v>44148</v>
      </c>
      <c r="F255" s="3">
        <v>2</v>
      </c>
      <c r="G255" s="19">
        <v>13</v>
      </c>
    </row>
    <row r="256" spans="2:7" hidden="1" outlineLevel="1" x14ac:dyDescent="0.2">
      <c r="B256" s="19" t="s">
        <v>427</v>
      </c>
      <c r="C256" s="3" t="s">
        <v>182</v>
      </c>
      <c r="D256" s="3" t="s">
        <v>54</v>
      </c>
      <c r="E256" s="39">
        <v>44151</v>
      </c>
      <c r="F256" s="3">
        <v>6</v>
      </c>
      <c r="G256" s="19">
        <v>39</v>
      </c>
    </row>
    <row r="257" spans="2:7" hidden="1" outlineLevel="1" x14ac:dyDescent="0.2">
      <c r="B257" s="19" t="s">
        <v>427</v>
      </c>
      <c r="C257" s="3" t="s">
        <v>182</v>
      </c>
      <c r="D257" s="3" t="s">
        <v>54</v>
      </c>
      <c r="E257" s="39">
        <v>44151</v>
      </c>
      <c r="F257" s="3">
        <v>2</v>
      </c>
      <c r="G257" s="19">
        <v>13</v>
      </c>
    </row>
    <row r="258" spans="2:7" hidden="1" outlineLevel="1" x14ac:dyDescent="0.2">
      <c r="B258" s="19" t="s">
        <v>427</v>
      </c>
      <c r="C258" s="3" t="s">
        <v>183</v>
      </c>
      <c r="D258" s="3" t="s">
        <v>54</v>
      </c>
      <c r="E258" s="39">
        <v>44151</v>
      </c>
      <c r="F258" s="3">
        <v>6</v>
      </c>
      <c r="G258" s="19">
        <v>39</v>
      </c>
    </row>
    <row r="259" spans="2:7" hidden="1" outlineLevel="1" x14ac:dyDescent="0.2">
      <c r="B259" s="19" t="s">
        <v>427</v>
      </c>
      <c r="C259" s="3" t="s">
        <v>183</v>
      </c>
      <c r="D259" s="3" t="s">
        <v>54</v>
      </c>
      <c r="E259" s="39">
        <v>44151</v>
      </c>
      <c r="F259" s="3">
        <v>2</v>
      </c>
      <c r="G259" s="19">
        <v>13</v>
      </c>
    </row>
    <row r="260" spans="2:7" hidden="1" outlineLevel="1" x14ac:dyDescent="0.2">
      <c r="B260" s="19" t="s">
        <v>427</v>
      </c>
      <c r="C260" s="3" t="s">
        <v>185</v>
      </c>
      <c r="D260" s="3" t="s">
        <v>54</v>
      </c>
      <c r="E260" s="39">
        <v>44151</v>
      </c>
      <c r="F260" s="3">
        <v>6</v>
      </c>
      <c r="G260" s="19">
        <v>39</v>
      </c>
    </row>
    <row r="261" spans="2:7" hidden="1" outlineLevel="1" x14ac:dyDescent="0.2">
      <c r="B261" s="19" t="s">
        <v>427</v>
      </c>
      <c r="C261" s="3" t="s">
        <v>185</v>
      </c>
      <c r="D261" s="3" t="s">
        <v>54</v>
      </c>
      <c r="E261" s="39">
        <v>44151</v>
      </c>
      <c r="F261" s="3">
        <v>2</v>
      </c>
      <c r="G261" s="19">
        <v>13</v>
      </c>
    </row>
    <row r="262" spans="2:7" hidden="1" outlineLevel="1" x14ac:dyDescent="0.2">
      <c r="B262" s="19" t="s">
        <v>427</v>
      </c>
      <c r="C262" s="3" t="s">
        <v>78</v>
      </c>
      <c r="D262" s="3" t="s">
        <v>54</v>
      </c>
      <c r="E262" s="39">
        <v>44151</v>
      </c>
      <c r="F262" s="3">
        <v>6</v>
      </c>
      <c r="G262" s="19">
        <v>39</v>
      </c>
    </row>
    <row r="263" spans="2:7" hidden="1" outlineLevel="1" x14ac:dyDescent="0.2">
      <c r="B263" s="19" t="s">
        <v>427</v>
      </c>
      <c r="C263" s="3" t="s">
        <v>78</v>
      </c>
      <c r="D263" s="3" t="s">
        <v>54</v>
      </c>
      <c r="E263" s="39">
        <v>44151</v>
      </c>
      <c r="F263" s="3">
        <v>2</v>
      </c>
      <c r="G263" s="19">
        <v>13</v>
      </c>
    </row>
    <row r="264" spans="2:7" hidden="1" outlineLevel="1" x14ac:dyDescent="0.2">
      <c r="B264" s="19" t="s">
        <v>427</v>
      </c>
      <c r="C264" s="3" t="s">
        <v>77</v>
      </c>
      <c r="D264" s="3" t="s">
        <v>54</v>
      </c>
      <c r="E264" s="39">
        <v>44151</v>
      </c>
      <c r="F264" s="3">
        <v>6</v>
      </c>
      <c r="G264" s="19">
        <v>39</v>
      </c>
    </row>
    <row r="265" spans="2:7" hidden="1" outlineLevel="1" x14ac:dyDescent="0.2">
      <c r="B265" s="19" t="s">
        <v>427</v>
      </c>
      <c r="C265" s="3" t="s">
        <v>77</v>
      </c>
      <c r="D265" s="3" t="s">
        <v>54</v>
      </c>
      <c r="E265" s="39">
        <v>44151</v>
      </c>
      <c r="F265" s="3">
        <v>2</v>
      </c>
      <c r="G265" s="19">
        <v>13</v>
      </c>
    </row>
    <row r="266" spans="2:7" hidden="1" outlineLevel="1" x14ac:dyDescent="0.2">
      <c r="B266" s="19" t="s">
        <v>427</v>
      </c>
      <c r="C266" s="3" t="s">
        <v>53</v>
      </c>
      <c r="D266" s="3" t="s">
        <v>54</v>
      </c>
      <c r="E266" s="39">
        <v>44151</v>
      </c>
      <c r="F266" s="3">
        <v>6</v>
      </c>
      <c r="G266" s="19">
        <v>39</v>
      </c>
    </row>
    <row r="267" spans="2:7" hidden="1" outlineLevel="1" x14ac:dyDescent="0.2">
      <c r="B267" s="19" t="s">
        <v>427</v>
      </c>
      <c r="C267" s="3" t="s">
        <v>53</v>
      </c>
      <c r="D267" s="3" t="s">
        <v>54</v>
      </c>
      <c r="E267" s="39">
        <v>44151</v>
      </c>
      <c r="F267" s="3">
        <v>2</v>
      </c>
      <c r="G267" s="19">
        <v>13</v>
      </c>
    </row>
    <row r="268" spans="2:7" hidden="1" outlineLevel="1" x14ac:dyDescent="0.2">
      <c r="B268" s="19" t="s">
        <v>427</v>
      </c>
      <c r="C268" s="3" t="s">
        <v>182</v>
      </c>
      <c r="D268" s="3" t="s">
        <v>54</v>
      </c>
      <c r="E268" s="39">
        <v>44152</v>
      </c>
      <c r="F268" s="3">
        <v>6</v>
      </c>
      <c r="G268" s="19">
        <v>39</v>
      </c>
    </row>
    <row r="269" spans="2:7" hidden="1" outlineLevel="1" x14ac:dyDescent="0.2">
      <c r="B269" s="19" t="s">
        <v>427</v>
      </c>
      <c r="C269" s="3" t="s">
        <v>182</v>
      </c>
      <c r="D269" s="3" t="s">
        <v>54</v>
      </c>
      <c r="E269" s="39">
        <v>44152</v>
      </c>
      <c r="F269" s="3">
        <v>2</v>
      </c>
      <c r="G269" s="19">
        <v>13</v>
      </c>
    </row>
    <row r="270" spans="2:7" hidden="1" outlineLevel="1" x14ac:dyDescent="0.2">
      <c r="B270" s="19" t="s">
        <v>427</v>
      </c>
      <c r="C270" s="3" t="s">
        <v>183</v>
      </c>
      <c r="D270" s="3" t="s">
        <v>54</v>
      </c>
      <c r="E270" s="39">
        <v>44152</v>
      </c>
      <c r="F270" s="3">
        <v>6</v>
      </c>
      <c r="G270" s="19">
        <v>39</v>
      </c>
    </row>
    <row r="271" spans="2:7" hidden="1" outlineLevel="1" x14ac:dyDescent="0.2">
      <c r="B271" s="19" t="s">
        <v>427</v>
      </c>
      <c r="C271" s="3" t="s">
        <v>183</v>
      </c>
      <c r="D271" s="3" t="s">
        <v>54</v>
      </c>
      <c r="E271" s="39">
        <v>44152</v>
      </c>
      <c r="F271" s="3">
        <v>2</v>
      </c>
      <c r="G271" s="19">
        <v>13</v>
      </c>
    </row>
    <row r="272" spans="2:7" hidden="1" outlineLevel="1" x14ac:dyDescent="0.2">
      <c r="B272" s="19" t="s">
        <v>427</v>
      </c>
      <c r="C272" s="3" t="s">
        <v>185</v>
      </c>
      <c r="D272" s="3" t="s">
        <v>54</v>
      </c>
      <c r="E272" s="39">
        <v>44152</v>
      </c>
      <c r="F272" s="3">
        <v>6</v>
      </c>
      <c r="G272" s="19">
        <v>39</v>
      </c>
    </row>
    <row r="273" spans="2:7" hidden="1" outlineLevel="1" x14ac:dyDescent="0.2">
      <c r="B273" s="19" t="s">
        <v>427</v>
      </c>
      <c r="C273" s="3" t="s">
        <v>185</v>
      </c>
      <c r="D273" s="3" t="s">
        <v>54</v>
      </c>
      <c r="E273" s="39">
        <v>44152</v>
      </c>
      <c r="F273" s="3">
        <v>2</v>
      </c>
      <c r="G273" s="19">
        <v>13</v>
      </c>
    </row>
    <row r="274" spans="2:7" hidden="1" outlineLevel="1" x14ac:dyDescent="0.2">
      <c r="B274" s="19" t="s">
        <v>427</v>
      </c>
      <c r="C274" s="3" t="s">
        <v>78</v>
      </c>
      <c r="D274" s="3" t="s">
        <v>54</v>
      </c>
      <c r="E274" s="39">
        <v>44152</v>
      </c>
      <c r="F274" s="3">
        <v>3</v>
      </c>
      <c r="G274" s="19">
        <v>19.5</v>
      </c>
    </row>
    <row r="275" spans="2:7" hidden="1" outlineLevel="1" x14ac:dyDescent="0.2">
      <c r="B275" s="19" t="s">
        <v>427</v>
      </c>
      <c r="C275" s="3" t="s">
        <v>77</v>
      </c>
      <c r="D275" s="3" t="s">
        <v>54</v>
      </c>
      <c r="E275" s="39">
        <v>44152</v>
      </c>
      <c r="F275" s="3">
        <v>6</v>
      </c>
      <c r="G275" s="19">
        <v>39</v>
      </c>
    </row>
    <row r="276" spans="2:7" hidden="1" outlineLevel="1" x14ac:dyDescent="0.2">
      <c r="B276" s="19" t="s">
        <v>427</v>
      </c>
      <c r="C276" s="3" t="s">
        <v>77</v>
      </c>
      <c r="D276" s="3" t="s">
        <v>54</v>
      </c>
      <c r="E276" s="39">
        <v>44152</v>
      </c>
      <c r="F276" s="3">
        <v>2</v>
      </c>
      <c r="G276" s="19">
        <v>13</v>
      </c>
    </row>
    <row r="277" spans="2:7" hidden="1" outlineLevel="1" x14ac:dyDescent="0.2">
      <c r="B277" s="19" t="s">
        <v>427</v>
      </c>
      <c r="C277" s="3" t="s">
        <v>53</v>
      </c>
      <c r="D277" s="3" t="s">
        <v>54</v>
      </c>
      <c r="E277" s="39">
        <v>44152</v>
      </c>
      <c r="F277" s="3">
        <v>6</v>
      </c>
      <c r="G277" s="19">
        <v>39</v>
      </c>
    </row>
    <row r="278" spans="2:7" hidden="1" outlineLevel="1" x14ac:dyDescent="0.2">
      <c r="B278" s="19" t="s">
        <v>427</v>
      </c>
      <c r="C278" s="3" t="s">
        <v>53</v>
      </c>
      <c r="D278" s="3" t="s">
        <v>54</v>
      </c>
      <c r="E278" s="39">
        <v>44152</v>
      </c>
      <c r="F278" s="3">
        <v>2</v>
      </c>
      <c r="G278" s="19">
        <v>13</v>
      </c>
    </row>
    <row r="279" spans="2:7" hidden="1" outlineLevel="1" x14ac:dyDescent="0.2">
      <c r="B279" s="19" t="s">
        <v>427</v>
      </c>
      <c r="C279" s="3" t="s">
        <v>182</v>
      </c>
      <c r="D279" s="3" t="s">
        <v>54</v>
      </c>
      <c r="E279" s="39">
        <v>44153</v>
      </c>
      <c r="F279" s="3">
        <v>6</v>
      </c>
      <c r="G279" s="19">
        <v>39</v>
      </c>
    </row>
    <row r="280" spans="2:7" hidden="1" outlineLevel="1" x14ac:dyDescent="0.2">
      <c r="B280" s="19" t="s">
        <v>427</v>
      </c>
      <c r="C280" s="3" t="s">
        <v>182</v>
      </c>
      <c r="D280" s="3" t="s">
        <v>54</v>
      </c>
      <c r="E280" s="39">
        <v>44153</v>
      </c>
      <c r="F280" s="3">
        <v>2</v>
      </c>
      <c r="G280" s="19">
        <v>13</v>
      </c>
    </row>
    <row r="281" spans="2:7" hidden="1" outlineLevel="1" x14ac:dyDescent="0.2">
      <c r="B281" s="19" t="s">
        <v>427</v>
      </c>
      <c r="C281" s="3" t="s">
        <v>183</v>
      </c>
      <c r="D281" s="3" t="s">
        <v>54</v>
      </c>
      <c r="E281" s="39">
        <v>44153</v>
      </c>
      <c r="F281" s="3">
        <v>6</v>
      </c>
      <c r="G281" s="19">
        <v>39</v>
      </c>
    </row>
    <row r="282" spans="2:7" hidden="1" outlineLevel="1" x14ac:dyDescent="0.2">
      <c r="B282" s="19" t="s">
        <v>427</v>
      </c>
      <c r="C282" s="3" t="s">
        <v>183</v>
      </c>
      <c r="D282" s="3" t="s">
        <v>54</v>
      </c>
      <c r="E282" s="39">
        <v>44153</v>
      </c>
      <c r="F282" s="3">
        <v>2</v>
      </c>
      <c r="G282" s="19">
        <v>13</v>
      </c>
    </row>
    <row r="283" spans="2:7" hidden="1" outlineLevel="1" x14ac:dyDescent="0.2">
      <c r="B283" s="19" t="s">
        <v>427</v>
      </c>
      <c r="C283" s="3" t="s">
        <v>185</v>
      </c>
      <c r="D283" s="3" t="s">
        <v>54</v>
      </c>
      <c r="E283" s="39">
        <v>44153</v>
      </c>
      <c r="F283" s="3">
        <v>6</v>
      </c>
      <c r="G283" s="19">
        <v>39</v>
      </c>
    </row>
    <row r="284" spans="2:7" hidden="1" outlineLevel="1" x14ac:dyDescent="0.2">
      <c r="B284" s="19" t="s">
        <v>427</v>
      </c>
      <c r="C284" s="3" t="s">
        <v>185</v>
      </c>
      <c r="D284" s="3" t="s">
        <v>54</v>
      </c>
      <c r="E284" s="39">
        <v>44153</v>
      </c>
      <c r="F284" s="3">
        <v>2</v>
      </c>
      <c r="G284" s="19">
        <v>13</v>
      </c>
    </row>
    <row r="285" spans="2:7" hidden="1" outlineLevel="1" x14ac:dyDescent="0.2">
      <c r="B285" s="19" t="s">
        <v>427</v>
      </c>
      <c r="C285" s="3" t="s">
        <v>78</v>
      </c>
      <c r="D285" s="3" t="s">
        <v>54</v>
      </c>
      <c r="E285" s="39">
        <v>44153</v>
      </c>
      <c r="F285" s="3">
        <v>6</v>
      </c>
      <c r="G285" s="19">
        <v>39</v>
      </c>
    </row>
    <row r="286" spans="2:7" hidden="1" outlineLevel="1" x14ac:dyDescent="0.2">
      <c r="B286" s="19" t="s">
        <v>427</v>
      </c>
      <c r="C286" s="3" t="s">
        <v>78</v>
      </c>
      <c r="D286" s="3" t="s">
        <v>54</v>
      </c>
      <c r="E286" s="39">
        <v>44153</v>
      </c>
      <c r="F286" s="3">
        <v>2</v>
      </c>
      <c r="G286" s="19">
        <v>13</v>
      </c>
    </row>
    <row r="287" spans="2:7" hidden="1" outlineLevel="1" x14ac:dyDescent="0.2">
      <c r="B287" s="19" t="s">
        <v>427</v>
      </c>
      <c r="C287" s="3" t="s">
        <v>77</v>
      </c>
      <c r="D287" s="3" t="s">
        <v>54</v>
      </c>
      <c r="E287" s="39">
        <v>44153</v>
      </c>
      <c r="F287" s="3">
        <v>6</v>
      </c>
      <c r="G287" s="19">
        <v>39</v>
      </c>
    </row>
    <row r="288" spans="2:7" hidden="1" outlineLevel="1" x14ac:dyDescent="0.2">
      <c r="B288" s="19" t="s">
        <v>427</v>
      </c>
      <c r="C288" s="3" t="s">
        <v>77</v>
      </c>
      <c r="D288" s="3" t="s">
        <v>54</v>
      </c>
      <c r="E288" s="39">
        <v>44153</v>
      </c>
      <c r="F288" s="3">
        <v>2</v>
      </c>
      <c r="G288" s="19">
        <v>13</v>
      </c>
    </row>
    <row r="289" spans="2:7" hidden="1" outlineLevel="1" x14ac:dyDescent="0.2">
      <c r="B289" s="19" t="s">
        <v>427</v>
      </c>
      <c r="C289" s="3" t="s">
        <v>53</v>
      </c>
      <c r="D289" s="3" t="s">
        <v>54</v>
      </c>
      <c r="E289" s="39">
        <v>44153</v>
      </c>
      <c r="F289" s="3">
        <v>6</v>
      </c>
      <c r="G289" s="19">
        <v>39</v>
      </c>
    </row>
    <row r="290" spans="2:7" hidden="1" outlineLevel="1" x14ac:dyDescent="0.2">
      <c r="B290" s="19" t="s">
        <v>427</v>
      </c>
      <c r="C290" s="3" t="s">
        <v>53</v>
      </c>
      <c r="D290" s="3" t="s">
        <v>54</v>
      </c>
      <c r="E290" s="39">
        <v>44153</v>
      </c>
      <c r="F290" s="3">
        <v>2</v>
      </c>
      <c r="G290" s="19">
        <v>13</v>
      </c>
    </row>
    <row r="291" spans="2:7" hidden="1" outlineLevel="1" x14ac:dyDescent="0.2">
      <c r="B291" s="19" t="s">
        <v>427</v>
      </c>
      <c r="C291" s="3" t="s">
        <v>182</v>
      </c>
      <c r="D291" s="3" t="s">
        <v>54</v>
      </c>
      <c r="E291" s="39">
        <v>44154</v>
      </c>
      <c r="F291" s="3">
        <v>6</v>
      </c>
      <c r="G291" s="19">
        <v>39</v>
      </c>
    </row>
    <row r="292" spans="2:7" hidden="1" outlineLevel="1" x14ac:dyDescent="0.2">
      <c r="B292" s="19" t="s">
        <v>427</v>
      </c>
      <c r="C292" s="3" t="s">
        <v>182</v>
      </c>
      <c r="D292" s="3" t="s">
        <v>54</v>
      </c>
      <c r="E292" s="39">
        <v>44154</v>
      </c>
      <c r="F292" s="3">
        <v>2</v>
      </c>
      <c r="G292" s="19">
        <v>13</v>
      </c>
    </row>
    <row r="293" spans="2:7" hidden="1" outlineLevel="1" x14ac:dyDescent="0.2">
      <c r="B293" s="19" t="s">
        <v>427</v>
      </c>
      <c r="C293" s="3" t="s">
        <v>183</v>
      </c>
      <c r="D293" s="3" t="s">
        <v>54</v>
      </c>
      <c r="E293" s="39">
        <v>44154</v>
      </c>
      <c r="F293" s="3">
        <v>6</v>
      </c>
      <c r="G293" s="19">
        <v>39</v>
      </c>
    </row>
    <row r="294" spans="2:7" hidden="1" outlineLevel="1" x14ac:dyDescent="0.2">
      <c r="B294" s="19" t="s">
        <v>427</v>
      </c>
      <c r="C294" s="3" t="s">
        <v>183</v>
      </c>
      <c r="D294" s="3" t="s">
        <v>54</v>
      </c>
      <c r="E294" s="39">
        <v>44154</v>
      </c>
      <c r="F294" s="3">
        <v>2</v>
      </c>
      <c r="G294" s="19">
        <v>13</v>
      </c>
    </row>
    <row r="295" spans="2:7" hidden="1" outlineLevel="1" x14ac:dyDescent="0.2">
      <c r="B295" s="19" t="s">
        <v>427</v>
      </c>
      <c r="C295" s="3" t="s">
        <v>185</v>
      </c>
      <c r="D295" s="3" t="s">
        <v>54</v>
      </c>
      <c r="E295" s="39">
        <v>44154</v>
      </c>
      <c r="F295" s="3">
        <v>6</v>
      </c>
      <c r="G295" s="19">
        <v>39</v>
      </c>
    </row>
    <row r="296" spans="2:7" hidden="1" outlineLevel="1" x14ac:dyDescent="0.2">
      <c r="B296" s="19" t="s">
        <v>427</v>
      </c>
      <c r="C296" s="3" t="s">
        <v>185</v>
      </c>
      <c r="D296" s="3" t="s">
        <v>54</v>
      </c>
      <c r="E296" s="39">
        <v>44154</v>
      </c>
      <c r="F296" s="3">
        <v>2</v>
      </c>
      <c r="G296" s="19">
        <v>13</v>
      </c>
    </row>
    <row r="297" spans="2:7" hidden="1" outlineLevel="1" x14ac:dyDescent="0.2">
      <c r="B297" s="19" t="s">
        <v>427</v>
      </c>
      <c r="C297" s="3" t="s">
        <v>78</v>
      </c>
      <c r="D297" s="3" t="s">
        <v>54</v>
      </c>
      <c r="E297" s="39">
        <v>44154</v>
      </c>
      <c r="F297" s="3">
        <v>6</v>
      </c>
      <c r="G297" s="19">
        <v>39</v>
      </c>
    </row>
    <row r="298" spans="2:7" hidden="1" outlineLevel="1" x14ac:dyDescent="0.2">
      <c r="B298" s="19" t="s">
        <v>427</v>
      </c>
      <c r="C298" s="3" t="s">
        <v>78</v>
      </c>
      <c r="D298" s="3" t="s">
        <v>54</v>
      </c>
      <c r="E298" s="39">
        <v>44154</v>
      </c>
      <c r="F298" s="3">
        <v>2</v>
      </c>
      <c r="G298" s="19">
        <v>13</v>
      </c>
    </row>
    <row r="299" spans="2:7" hidden="1" outlineLevel="1" x14ac:dyDescent="0.2">
      <c r="B299" s="19" t="s">
        <v>427</v>
      </c>
      <c r="C299" s="3" t="s">
        <v>77</v>
      </c>
      <c r="D299" s="3" t="s">
        <v>54</v>
      </c>
      <c r="E299" s="39">
        <v>44154</v>
      </c>
      <c r="F299" s="3">
        <v>6</v>
      </c>
      <c r="G299" s="19">
        <v>39</v>
      </c>
    </row>
    <row r="300" spans="2:7" hidden="1" outlineLevel="1" x14ac:dyDescent="0.2">
      <c r="B300" s="19" t="s">
        <v>427</v>
      </c>
      <c r="C300" s="3" t="s">
        <v>77</v>
      </c>
      <c r="D300" s="3" t="s">
        <v>54</v>
      </c>
      <c r="E300" s="39">
        <v>44154</v>
      </c>
      <c r="F300" s="3">
        <v>2</v>
      </c>
      <c r="G300" s="19">
        <v>13</v>
      </c>
    </row>
    <row r="301" spans="2:7" hidden="1" outlineLevel="1" x14ac:dyDescent="0.2">
      <c r="B301" s="19" t="s">
        <v>427</v>
      </c>
      <c r="C301" s="3" t="s">
        <v>53</v>
      </c>
      <c r="D301" s="3" t="s">
        <v>54</v>
      </c>
      <c r="E301" s="39">
        <v>44154</v>
      </c>
      <c r="F301" s="3">
        <v>6</v>
      </c>
      <c r="G301" s="19">
        <v>39</v>
      </c>
    </row>
    <row r="302" spans="2:7" hidden="1" outlineLevel="1" x14ac:dyDescent="0.2">
      <c r="B302" s="19" t="s">
        <v>427</v>
      </c>
      <c r="C302" s="3" t="s">
        <v>53</v>
      </c>
      <c r="D302" s="3" t="s">
        <v>54</v>
      </c>
      <c r="E302" s="39">
        <v>44154</v>
      </c>
      <c r="F302" s="3">
        <v>2</v>
      </c>
      <c r="G302" s="19">
        <v>13</v>
      </c>
    </row>
    <row r="303" spans="2:7" hidden="1" outlineLevel="1" x14ac:dyDescent="0.2">
      <c r="B303" s="19" t="s">
        <v>427</v>
      </c>
      <c r="C303" s="3" t="s">
        <v>183</v>
      </c>
      <c r="D303" s="3" t="s">
        <v>54</v>
      </c>
      <c r="E303" s="39">
        <v>44155</v>
      </c>
      <c r="F303" s="3">
        <v>6</v>
      </c>
      <c r="G303" s="19">
        <v>39</v>
      </c>
    </row>
    <row r="304" spans="2:7" hidden="1" outlineLevel="1" x14ac:dyDescent="0.2">
      <c r="B304" s="19" t="s">
        <v>427</v>
      </c>
      <c r="C304" s="3" t="s">
        <v>183</v>
      </c>
      <c r="D304" s="3" t="s">
        <v>54</v>
      </c>
      <c r="E304" s="39">
        <v>44155</v>
      </c>
      <c r="F304" s="3">
        <v>2</v>
      </c>
      <c r="G304" s="19">
        <v>13</v>
      </c>
    </row>
    <row r="305" spans="2:7" hidden="1" outlineLevel="1" x14ac:dyDescent="0.2">
      <c r="B305" s="19" t="s">
        <v>427</v>
      </c>
      <c r="C305" s="3" t="s">
        <v>185</v>
      </c>
      <c r="D305" s="3" t="s">
        <v>54</v>
      </c>
      <c r="E305" s="39">
        <v>44155</v>
      </c>
      <c r="F305" s="3">
        <v>6</v>
      </c>
      <c r="G305" s="19">
        <v>39</v>
      </c>
    </row>
    <row r="306" spans="2:7" hidden="1" outlineLevel="1" x14ac:dyDescent="0.2">
      <c r="B306" s="19" t="s">
        <v>427</v>
      </c>
      <c r="C306" s="3" t="s">
        <v>185</v>
      </c>
      <c r="D306" s="3" t="s">
        <v>54</v>
      </c>
      <c r="E306" s="39">
        <v>44155</v>
      </c>
      <c r="F306" s="3">
        <v>2</v>
      </c>
      <c r="G306" s="19">
        <v>13</v>
      </c>
    </row>
    <row r="307" spans="2:7" hidden="1" outlineLevel="1" x14ac:dyDescent="0.2">
      <c r="B307" s="19" t="s">
        <v>427</v>
      </c>
      <c r="C307" s="3" t="s">
        <v>78</v>
      </c>
      <c r="D307" s="3" t="s">
        <v>54</v>
      </c>
      <c r="E307" s="39">
        <v>44155</v>
      </c>
      <c r="F307" s="3">
        <v>6</v>
      </c>
      <c r="G307" s="19">
        <v>39</v>
      </c>
    </row>
    <row r="308" spans="2:7" hidden="1" outlineLevel="1" x14ac:dyDescent="0.2">
      <c r="B308" s="19" t="s">
        <v>427</v>
      </c>
      <c r="C308" s="3" t="s">
        <v>78</v>
      </c>
      <c r="D308" s="3" t="s">
        <v>54</v>
      </c>
      <c r="E308" s="39">
        <v>44155</v>
      </c>
      <c r="F308" s="3">
        <v>2</v>
      </c>
      <c r="G308" s="19">
        <v>13</v>
      </c>
    </row>
    <row r="309" spans="2:7" hidden="1" outlineLevel="1" x14ac:dyDescent="0.2">
      <c r="B309" s="19" t="s">
        <v>427</v>
      </c>
      <c r="C309" s="3" t="s">
        <v>77</v>
      </c>
      <c r="D309" s="3" t="s">
        <v>54</v>
      </c>
      <c r="E309" s="39">
        <v>44155</v>
      </c>
      <c r="F309" s="3">
        <v>6</v>
      </c>
      <c r="G309" s="19">
        <v>39</v>
      </c>
    </row>
    <row r="310" spans="2:7" hidden="1" outlineLevel="1" x14ac:dyDescent="0.2">
      <c r="B310" s="19" t="s">
        <v>427</v>
      </c>
      <c r="C310" s="3" t="s">
        <v>77</v>
      </c>
      <c r="D310" s="3" t="s">
        <v>54</v>
      </c>
      <c r="E310" s="39">
        <v>44155</v>
      </c>
      <c r="F310" s="3">
        <v>2</v>
      </c>
      <c r="G310" s="19">
        <v>13</v>
      </c>
    </row>
    <row r="311" spans="2:7" hidden="1" outlineLevel="1" x14ac:dyDescent="0.2">
      <c r="B311" s="19" t="s">
        <v>427</v>
      </c>
      <c r="C311" s="3" t="s">
        <v>53</v>
      </c>
      <c r="D311" s="3" t="s">
        <v>54</v>
      </c>
      <c r="E311" s="39">
        <v>44155</v>
      </c>
      <c r="F311" s="3">
        <v>6</v>
      </c>
      <c r="G311" s="19">
        <v>39</v>
      </c>
    </row>
    <row r="312" spans="2:7" hidden="1" outlineLevel="1" x14ac:dyDescent="0.2">
      <c r="B312" s="19" t="s">
        <v>427</v>
      </c>
      <c r="C312" s="3" t="s">
        <v>53</v>
      </c>
      <c r="D312" s="3" t="s">
        <v>54</v>
      </c>
      <c r="E312" s="39">
        <v>44155</v>
      </c>
      <c r="F312" s="3">
        <v>2</v>
      </c>
      <c r="G312" s="19">
        <v>13</v>
      </c>
    </row>
    <row r="313" spans="2:7" hidden="1" outlineLevel="1" x14ac:dyDescent="0.2">
      <c r="B313" s="19" t="s">
        <v>427</v>
      </c>
      <c r="C313" s="3" t="s">
        <v>182</v>
      </c>
      <c r="D313" s="3" t="s">
        <v>54</v>
      </c>
      <c r="E313" s="39">
        <v>44158</v>
      </c>
      <c r="F313" s="3">
        <v>6</v>
      </c>
      <c r="G313" s="19">
        <v>39</v>
      </c>
    </row>
    <row r="314" spans="2:7" hidden="1" outlineLevel="1" x14ac:dyDescent="0.2">
      <c r="B314" s="19" t="s">
        <v>427</v>
      </c>
      <c r="C314" s="3" t="s">
        <v>182</v>
      </c>
      <c r="D314" s="3" t="s">
        <v>54</v>
      </c>
      <c r="E314" s="39">
        <v>44158</v>
      </c>
      <c r="F314" s="3">
        <v>2</v>
      </c>
      <c r="G314" s="19">
        <v>13</v>
      </c>
    </row>
    <row r="315" spans="2:7" hidden="1" outlineLevel="1" x14ac:dyDescent="0.2">
      <c r="B315" s="19" t="s">
        <v>427</v>
      </c>
      <c r="C315" s="3" t="s">
        <v>186</v>
      </c>
      <c r="D315" s="3" t="s">
        <v>31</v>
      </c>
      <c r="E315" s="39">
        <v>44158</v>
      </c>
      <c r="F315" s="3">
        <v>6</v>
      </c>
      <c r="G315" s="19">
        <v>45</v>
      </c>
    </row>
    <row r="316" spans="2:7" hidden="1" outlineLevel="1" x14ac:dyDescent="0.2">
      <c r="B316" s="19" t="s">
        <v>427</v>
      </c>
      <c r="C316" s="3" t="s">
        <v>186</v>
      </c>
      <c r="D316" s="3" t="s">
        <v>31</v>
      </c>
      <c r="E316" s="39">
        <v>44158</v>
      </c>
      <c r="F316" s="3">
        <v>2</v>
      </c>
      <c r="G316" s="19">
        <v>15</v>
      </c>
    </row>
    <row r="317" spans="2:7" hidden="1" outlineLevel="1" x14ac:dyDescent="0.2">
      <c r="B317" s="19" t="s">
        <v>427</v>
      </c>
      <c r="C317" s="3" t="s">
        <v>78</v>
      </c>
      <c r="D317" s="3" t="s">
        <v>54</v>
      </c>
      <c r="E317" s="39">
        <v>44158</v>
      </c>
      <c r="F317" s="3">
        <v>6</v>
      </c>
      <c r="G317" s="19">
        <v>39</v>
      </c>
    </row>
    <row r="318" spans="2:7" hidden="1" outlineLevel="1" x14ac:dyDescent="0.2">
      <c r="B318" s="19" t="s">
        <v>427</v>
      </c>
      <c r="C318" s="3" t="s">
        <v>78</v>
      </c>
      <c r="D318" s="3" t="s">
        <v>54</v>
      </c>
      <c r="E318" s="39">
        <v>44158</v>
      </c>
      <c r="F318" s="3">
        <v>2</v>
      </c>
      <c r="G318" s="19">
        <v>13</v>
      </c>
    </row>
    <row r="319" spans="2:7" hidden="1" outlineLevel="1" x14ac:dyDescent="0.2">
      <c r="B319" s="19" t="s">
        <v>427</v>
      </c>
      <c r="C319" s="3" t="s">
        <v>77</v>
      </c>
      <c r="D319" s="3" t="s">
        <v>54</v>
      </c>
      <c r="E319" s="39">
        <v>44158</v>
      </c>
      <c r="F319" s="3">
        <v>6</v>
      </c>
      <c r="G319" s="19">
        <v>39</v>
      </c>
    </row>
    <row r="320" spans="2:7" hidden="1" outlineLevel="1" x14ac:dyDescent="0.2">
      <c r="B320" s="19" t="s">
        <v>427</v>
      </c>
      <c r="C320" s="3" t="s">
        <v>77</v>
      </c>
      <c r="D320" s="3" t="s">
        <v>54</v>
      </c>
      <c r="E320" s="39">
        <v>44158</v>
      </c>
      <c r="F320" s="3">
        <v>2</v>
      </c>
      <c r="G320" s="19">
        <v>13</v>
      </c>
    </row>
    <row r="321" spans="2:7" hidden="1" outlineLevel="1" x14ac:dyDescent="0.2">
      <c r="B321" s="19" t="s">
        <v>427</v>
      </c>
      <c r="C321" s="3" t="s">
        <v>182</v>
      </c>
      <c r="D321" s="3" t="s">
        <v>54</v>
      </c>
      <c r="E321" s="39">
        <v>44159</v>
      </c>
      <c r="F321" s="3">
        <v>6</v>
      </c>
      <c r="G321" s="19">
        <v>39</v>
      </c>
    </row>
    <row r="322" spans="2:7" hidden="1" outlineLevel="1" x14ac:dyDescent="0.2">
      <c r="B322" s="19" t="s">
        <v>427</v>
      </c>
      <c r="C322" s="3" t="s">
        <v>182</v>
      </c>
      <c r="D322" s="3" t="s">
        <v>54</v>
      </c>
      <c r="E322" s="39">
        <v>44159</v>
      </c>
      <c r="F322" s="3">
        <v>2</v>
      </c>
      <c r="G322" s="19">
        <v>13</v>
      </c>
    </row>
    <row r="323" spans="2:7" hidden="1" outlineLevel="1" x14ac:dyDescent="0.2">
      <c r="B323" s="19" t="s">
        <v>427</v>
      </c>
      <c r="C323" s="3" t="s">
        <v>183</v>
      </c>
      <c r="D323" s="3" t="s">
        <v>54</v>
      </c>
      <c r="E323" s="39">
        <v>44159</v>
      </c>
      <c r="F323" s="3">
        <v>6</v>
      </c>
      <c r="G323" s="19">
        <v>39</v>
      </c>
    </row>
    <row r="324" spans="2:7" hidden="1" outlineLevel="1" x14ac:dyDescent="0.2">
      <c r="B324" s="19" t="s">
        <v>427</v>
      </c>
      <c r="C324" s="3" t="s">
        <v>183</v>
      </c>
      <c r="D324" s="3" t="s">
        <v>54</v>
      </c>
      <c r="E324" s="39">
        <v>44159</v>
      </c>
      <c r="F324" s="3">
        <v>2</v>
      </c>
      <c r="G324" s="19">
        <v>13</v>
      </c>
    </row>
    <row r="325" spans="2:7" hidden="1" outlineLevel="1" x14ac:dyDescent="0.2">
      <c r="B325" s="19" t="s">
        <v>427</v>
      </c>
      <c r="C325" s="3" t="s">
        <v>186</v>
      </c>
      <c r="D325" s="3" t="s">
        <v>31</v>
      </c>
      <c r="E325" s="39">
        <v>44159</v>
      </c>
      <c r="F325" s="3">
        <v>6</v>
      </c>
      <c r="G325" s="19">
        <v>45</v>
      </c>
    </row>
    <row r="326" spans="2:7" hidden="1" outlineLevel="1" x14ac:dyDescent="0.2">
      <c r="B326" s="19" t="s">
        <v>427</v>
      </c>
      <c r="C326" s="3" t="s">
        <v>186</v>
      </c>
      <c r="D326" s="3" t="s">
        <v>31</v>
      </c>
      <c r="E326" s="39">
        <v>44159</v>
      </c>
      <c r="F326" s="3">
        <v>2</v>
      </c>
      <c r="G326" s="19">
        <v>15</v>
      </c>
    </row>
    <row r="327" spans="2:7" hidden="1" outlineLevel="1" x14ac:dyDescent="0.2">
      <c r="B327" s="19" t="s">
        <v>427</v>
      </c>
      <c r="C327" s="3" t="s">
        <v>78</v>
      </c>
      <c r="D327" s="3" t="s">
        <v>54</v>
      </c>
      <c r="E327" s="39">
        <v>44159</v>
      </c>
      <c r="F327" s="3">
        <v>6</v>
      </c>
      <c r="G327" s="19">
        <v>39</v>
      </c>
    </row>
    <row r="328" spans="2:7" hidden="1" outlineLevel="1" x14ac:dyDescent="0.2">
      <c r="B328" s="19" t="s">
        <v>427</v>
      </c>
      <c r="C328" s="3" t="s">
        <v>78</v>
      </c>
      <c r="D328" s="3" t="s">
        <v>54</v>
      </c>
      <c r="E328" s="39">
        <v>44159</v>
      </c>
      <c r="F328" s="3">
        <v>2</v>
      </c>
      <c r="G328" s="19">
        <v>13</v>
      </c>
    </row>
    <row r="329" spans="2:7" hidden="1" outlineLevel="1" x14ac:dyDescent="0.2">
      <c r="B329" s="19" t="s">
        <v>427</v>
      </c>
      <c r="C329" s="3" t="s">
        <v>77</v>
      </c>
      <c r="D329" s="3" t="s">
        <v>54</v>
      </c>
      <c r="E329" s="39">
        <v>44159</v>
      </c>
      <c r="F329" s="3">
        <v>6</v>
      </c>
      <c r="G329" s="19">
        <v>39</v>
      </c>
    </row>
    <row r="330" spans="2:7" hidden="1" outlineLevel="1" x14ac:dyDescent="0.2">
      <c r="B330" s="19" t="s">
        <v>427</v>
      </c>
      <c r="C330" s="3" t="s">
        <v>77</v>
      </c>
      <c r="D330" s="3" t="s">
        <v>54</v>
      </c>
      <c r="E330" s="39">
        <v>44159</v>
      </c>
      <c r="F330" s="3">
        <v>2</v>
      </c>
      <c r="G330" s="19">
        <v>13</v>
      </c>
    </row>
    <row r="331" spans="2:7" hidden="1" outlineLevel="1" x14ac:dyDescent="0.2">
      <c r="B331" s="19" t="s">
        <v>427</v>
      </c>
      <c r="C331" s="3" t="s">
        <v>182</v>
      </c>
      <c r="D331" s="3" t="s">
        <v>54</v>
      </c>
      <c r="E331" s="39">
        <v>44160</v>
      </c>
      <c r="F331" s="3">
        <v>6</v>
      </c>
      <c r="G331" s="19">
        <v>39</v>
      </c>
    </row>
    <row r="332" spans="2:7" hidden="1" outlineLevel="1" x14ac:dyDescent="0.2">
      <c r="B332" s="19" t="s">
        <v>427</v>
      </c>
      <c r="C332" s="3" t="s">
        <v>182</v>
      </c>
      <c r="D332" s="3" t="s">
        <v>54</v>
      </c>
      <c r="E332" s="39">
        <v>44160</v>
      </c>
      <c r="F332" s="3">
        <v>2</v>
      </c>
      <c r="G332" s="19">
        <v>13</v>
      </c>
    </row>
    <row r="333" spans="2:7" hidden="1" outlineLevel="1" x14ac:dyDescent="0.2">
      <c r="B333" s="19" t="s">
        <v>427</v>
      </c>
      <c r="C333" s="3" t="s">
        <v>183</v>
      </c>
      <c r="D333" s="3" t="s">
        <v>54</v>
      </c>
      <c r="E333" s="39">
        <v>44160</v>
      </c>
      <c r="F333" s="3">
        <v>6</v>
      </c>
      <c r="G333" s="19">
        <v>39</v>
      </c>
    </row>
    <row r="334" spans="2:7" hidden="1" outlineLevel="1" x14ac:dyDescent="0.2">
      <c r="B334" s="19" t="s">
        <v>427</v>
      </c>
      <c r="C334" s="3" t="s">
        <v>183</v>
      </c>
      <c r="D334" s="3" t="s">
        <v>54</v>
      </c>
      <c r="E334" s="39">
        <v>44160</v>
      </c>
      <c r="F334" s="3">
        <v>2</v>
      </c>
      <c r="G334" s="19">
        <v>13</v>
      </c>
    </row>
    <row r="335" spans="2:7" hidden="1" outlineLevel="1" x14ac:dyDescent="0.2">
      <c r="B335" s="19" t="s">
        <v>427</v>
      </c>
      <c r="C335" s="3" t="s">
        <v>186</v>
      </c>
      <c r="D335" s="3" t="s">
        <v>31</v>
      </c>
      <c r="E335" s="39">
        <v>44160</v>
      </c>
      <c r="F335" s="3">
        <v>6</v>
      </c>
      <c r="G335" s="19">
        <v>45</v>
      </c>
    </row>
    <row r="336" spans="2:7" hidden="1" outlineLevel="1" x14ac:dyDescent="0.2">
      <c r="B336" s="19" t="s">
        <v>427</v>
      </c>
      <c r="C336" s="3" t="s">
        <v>186</v>
      </c>
      <c r="D336" s="3" t="s">
        <v>31</v>
      </c>
      <c r="E336" s="39">
        <v>44160</v>
      </c>
      <c r="F336" s="3">
        <v>2</v>
      </c>
      <c r="G336" s="19">
        <v>15</v>
      </c>
    </row>
    <row r="337" spans="2:7" hidden="1" outlineLevel="1" x14ac:dyDescent="0.2">
      <c r="B337" s="19" t="s">
        <v>427</v>
      </c>
      <c r="C337" s="3" t="s">
        <v>78</v>
      </c>
      <c r="D337" s="3" t="s">
        <v>54</v>
      </c>
      <c r="E337" s="39">
        <v>44160</v>
      </c>
      <c r="F337" s="3">
        <v>6</v>
      </c>
      <c r="G337" s="19">
        <v>39</v>
      </c>
    </row>
    <row r="338" spans="2:7" hidden="1" outlineLevel="1" x14ac:dyDescent="0.2">
      <c r="B338" s="19" t="s">
        <v>427</v>
      </c>
      <c r="C338" s="3" t="s">
        <v>78</v>
      </c>
      <c r="D338" s="3" t="s">
        <v>54</v>
      </c>
      <c r="E338" s="39">
        <v>44160</v>
      </c>
      <c r="F338" s="3">
        <v>2</v>
      </c>
      <c r="G338" s="19">
        <v>13</v>
      </c>
    </row>
    <row r="339" spans="2:7" hidden="1" outlineLevel="1" x14ac:dyDescent="0.2">
      <c r="B339" s="19" t="s">
        <v>427</v>
      </c>
      <c r="C339" s="3" t="s">
        <v>77</v>
      </c>
      <c r="D339" s="3" t="s">
        <v>54</v>
      </c>
      <c r="E339" s="39">
        <v>44160</v>
      </c>
      <c r="F339" s="3">
        <v>6</v>
      </c>
      <c r="G339" s="19">
        <v>39</v>
      </c>
    </row>
    <row r="340" spans="2:7" hidden="1" outlineLevel="1" x14ac:dyDescent="0.2">
      <c r="B340" s="19" t="s">
        <v>427</v>
      </c>
      <c r="C340" s="3" t="s">
        <v>77</v>
      </c>
      <c r="D340" s="3" t="s">
        <v>54</v>
      </c>
      <c r="E340" s="39">
        <v>44160</v>
      </c>
      <c r="F340" s="3">
        <v>2</v>
      </c>
      <c r="G340" s="19">
        <v>13</v>
      </c>
    </row>
    <row r="341" spans="2:7" hidden="1" outlineLevel="1" x14ac:dyDescent="0.2">
      <c r="B341" s="19" t="s">
        <v>427</v>
      </c>
      <c r="C341" s="3" t="s">
        <v>182</v>
      </c>
      <c r="D341" s="3" t="s">
        <v>54</v>
      </c>
      <c r="E341" s="39">
        <v>44161</v>
      </c>
      <c r="F341" s="3">
        <v>6</v>
      </c>
      <c r="G341" s="19">
        <v>39</v>
      </c>
    </row>
    <row r="342" spans="2:7" hidden="1" outlineLevel="1" x14ac:dyDescent="0.2">
      <c r="B342" s="19" t="s">
        <v>427</v>
      </c>
      <c r="C342" s="3" t="s">
        <v>182</v>
      </c>
      <c r="D342" s="3" t="s">
        <v>54</v>
      </c>
      <c r="E342" s="39">
        <v>44161</v>
      </c>
      <c r="F342" s="3">
        <v>2</v>
      </c>
      <c r="G342" s="19">
        <v>13</v>
      </c>
    </row>
    <row r="343" spans="2:7" hidden="1" outlineLevel="1" x14ac:dyDescent="0.2">
      <c r="B343" s="19" t="s">
        <v>427</v>
      </c>
      <c r="C343" s="3" t="s">
        <v>183</v>
      </c>
      <c r="D343" s="3" t="s">
        <v>54</v>
      </c>
      <c r="E343" s="39">
        <v>44161</v>
      </c>
      <c r="F343" s="3">
        <v>6</v>
      </c>
      <c r="G343" s="19">
        <v>39</v>
      </c>
    </row>
    <row r="344" spans="2:7" hidden="1" outlineLevel="1" x14ac:dyDescent="0.2">
      <c r="B344" s="19" t="s">
        <v>427</v>
      </c>
      <c r="C344" s="3" t="s">
        <v>183</v>
      </c>
      <c r="D344" s="3" t="s">
        <v>54</v>
      </c>
      <c r="E344" s="39">
        <v>44161</v>
      </c>
      <c r="F344" s="3">
        <v>2</v>
      </c>
      <c r="G344" s="19">
        <v>13</v>
      </c>
    </row>
    <row r="345" spans="2:7" hidden="1" outlineLevel="1" x14ac:dyDescent="0.2">
      <c r="B345" s="19" t="s">
        <v>427</v>
      </c>
      <c r="C345" s="3" t="s">
        <v>186</v>
      </c>
      <c r="D345" s="3" t="s">
        <v>31</v>
      </c>
      <c r="E345" s="39">
        <v>44161</v>
      </c>
      <c r="F345" s="3">
        <v>6</v>
      </c>
      <c r="G345" s="19">
        <v>45</v>
      </c>
    </row>
    <row r="346" spans="2:7" hidden="1" outlineLevel="1" x14ac:dyDescent="0.2">
      <c r="B346" s="19" t="s">
        <v>427</v>
      </c>
      <c r="C346" s="3" t="s">
        <v>186</v>
      </c>
      <c r="D346" s="3" t="s">
        <v>31</v>
      </c>
      <c r="E346" s="39">
        <v>44161</v>
      </c>
      <c r="F346" s="3">
        <v>2</v>
      </c>
      <c r="G346" s="19">
        <v>15</v>
      </c>
    </row>
    <row r="347" spans="2:7" hidden="1" outlineLevel="1" x14ac:dyDescent="0.2">
      <c r="B347" s="19" t="s">
        <v>427</v>
      </c>
      <c r="C347" s="3" t="s">
        <v>78</v>
      </c>
      <c r="D347" s="3" t="s">
        <v>54</v>
      </c>
      <c r="E347" s="39">
        <v>44161</v>
      </c>
      <c r="F347" s="3">
        <v>6</v>
      </c>
      <c r="G347" s="19">
        <v>39</v>
      </c>
    </row>
    <row r="348" spans="2:7" hidden="1" outlineLevel="1" x14ac:dyDescent="0.2">
      <c r="B348" s="19" t="s">
        <v>427</v>
      </c>
      <c r="C348" s="3" t="s">
        <v>78</v>
      </c>
      <c r="D348" s="3" t="s">
        <v>54</v>
      </c>
      <c r="E348" s="39">
        <v>44161</v>
      </c>
      <c r="F348" s="3">
        <v>2</v>
      </c>
      <c r="G348" s="19">
        <v>13</v>
      </c>
    </row>
    <row r="349" spans="2:7" hidden="1" outlineLevel="1" x14ac:dyDescent="0.2">
      <c r="B349" s="19" t="s">
        <v>427</v>
      </c>
      <c r="C349" s="3" t="s">
        <v>77</v>
      </c>
      <c r="D349" s="3" t="s">
        <v>54</v>
      </c>
      <c r="E349" s="39">
        <v>44161</v>
      </c>
      <c r="F349" s="3">
        <v>6</v>
      </c>
      <c r="G349" s="19">
        <v>39</v>
      </c>
    </row>
    <row r="350" spans="2:7" hidden="1" outlineLevel="1" x14ac:dyDescent="0.2">
      <c r="B350" s="19" t="s">
        <v>427</v>
      </c>
      <c r="C350" s="3" t="s">
        <v>77</v>
      </c>
      <c r="D350" s="3" t="s">
        <v>54</v>
      </c>
      <c r="E350" s="39">
        <v>44161</v>
      </c>
      <c r="F350" s="3">
        <v>2</v>
      </c>
      <c r="G350" s="19">
        <v>13</v>
      </c>
    </row>
    <row r="351" spans="2:7" hidden="1" outlineLevel="1" x14ac:dyDescent="0.2">
      <c r="B351" s="19" t="s">
        <v>427</v>
      </c>
      <c r="C351" s="3" t="s">
        <v>182</v>
      </c>
      <c r="D351" s="3" t="s">
        <v>54</v>
      </c>
      <c r="E351" s="39">
        <v>44162</v>
      </c>
      <c r="F351" s="3">
        <v>6</v>
      </c>
      <c r="G351" s="19">
        <v>39</v>
      </c>
    </row>
    <row r="352" spans="2:7" hidden="1" outlineLevel="1" x14ac:dyDescent="0.2">
      <c r="B352" s="19" t="s">
        <v>427</v>
      </c>
      <c r="C352" s="3" t="s">
        <v>182</v>
      </c>
      <c r="D352" s="3" t="s">
        <v>54</v>
      </c>
      <c r="E352" s="39">
        <v>44162</v>
      </c>
      <c r="F352" s="3">
        <v>2</v>
      </c>
      <c r="G352" s="19">
        <v>13</v>
      </c>
    </row>
    <row r="353" spans="2:7" hidden="1" outlineLevel="1" x14ac:dyDescent="0.2">
      <c r="B353" s="19" t="s">
        <v>427</v>
      </c>
      <c r="C353" s="3" t="s">
        <v>183</v>
      </c>
      <c r="D353" s="3" t="s">
        <v>54</v>
      </c>
      <c r="E353" s="39">
        <v>44162</v>
      </c>
      <c r="F353" s="3">
        <v>6</v>
      </c>
      <c r="G353" s="19">
        <v>39</v>
      </c>
    </row>
    <row r="354" spans="2:7" hidden="1" outlineLevel="1" x14ac:dyDescent="0.2">
      <c r="B354" s="19" t="s">
        <v>427</v>
      </c>
      <c r="C354" s="3" t="s">
        <v>183</v>
      </c>
      <c r="D354" s="3" t="s">
        <v>54</v>
      </c>
      <c r="E354" s="39">
        <v>44162</v>
      </c>
      <c r="F354" s="3">
        <v>2</v>
      </c>
      <c r="G354" s="19">
        <v>13</v>
      </c>
    </row>
    <row r="355" spans="2:7" hidden="1" outlineLevel="1" x14ac:dyDescent="0.2">
      <c r="B355" s="19" t="s">
        <v>427</v>
      </c>
      <c r="C355" s="3" t="s">
        <v>186</v>
      </c>
      <c r="D355" s="3" t="s">
        <v>31</v>
      </c>
      <c r="E355" s="39">
        <v>44162</v>
      </c>
      <c r="F355" s="3">
        <v>6</v>
      </c>
      <c r="G355" s="19">
        <v>45</v>
      </c>
    </row>
    <row r="356" spans="2:7" hidden="1" outlineLevel="1" x14ac:dyDescent="0.2">
      <c r="B356" s="19" t="s">
        <v>427</v>
      </c>
      <c r="C356" s="3" t="s">
        <v>186</v>
      </c>
      <c r="D356" s="3" t="s">
        <v>31</v>
      </c>
      <c r="E356" s="39">
        <v>44162</v>
      </c>
      <c r="F356" s="3">
        <v>2</v>
      </c>
      <c r="G356" s="19">
        <v>15</v>
      </c>
    </row>
    <row r="357" spans="2:7" hidden="1" outlineLevel="1" x14ac:dyDescent="0.2">
      <c r="B357" s="19" t="s">
        <v>427</v>
      </c>
      <c r="C357" s="3" t="s">
        <v>78</v>
      </c>
      <c r="D357" s="3" t="s">
        <v>54</v>
      </c>
      <c r="E357" s="39">
        <v>44162</v>
      </c>
      <c r="F357" s="3">
        <v>6</v>
      </c>
      <c r="G357" s="19">
        <v>39</v>
      </c>
    </row>
    <row r="358" spans="2:7" hidden="1" outlineLevel="1" x14ac:dyDescent="0.2">
      <c r="B358" s="19" t="s">
        <v>427</v>
      </c>
      <c r="C358" s="3" t="s">
        <v>78</v>
      </c>
      <c r="D358" s="3" t="s">
        <v>54</v>
      </c>
      <c r="E358" s="39">
        <v>44162</v>
      </c>
      <c r="F358" s="3">
        <v>2</v>
      </c>
      <c r="G358" s="19">
        <v>13</v>
      </c>
    </row>
    <row r="359" spans="2:7" hidden="1" outlineLevel="1" x14ac:dyDescent="0.2">
      <c r="B359" s="19" t="s">
        <v>427</v>
      </c>
      <c r="C359" s="3" t="s">
        <v>77</v>
      </c>
      <c r="D359" s="3" t="s">
        <v>54</v>
      </c>
      <c r="E359" s="39">
        <v>44162</v>
      </c>
      <c r="F359" s="3">
        <v>6</v>
      </c>
      <c r="G359" s="19">
        <v>39</v>
      </c>
    </row>
    <row r="360" spans="2:7" hidden="1" outlineLevel="1" x14ac:dyDescent="0.2">
      <c r="B360" s="19" t="s">
        <v>427</v>
      </c>
      <c r="C360" s="3" t="s">
        <v>77</v>
      </c>
      <c r="D360" s="3" t="s">
        <v>54</v>
      </c>
      <c r="E360" s="39">
        <v>44162</v>
      </c>
      <c r="F360" s="3">
        <v>2</v>
      </c>
      <c r="G360" s="19">
        <v>13</v>
      </c>
    </row>
    <row r="361" spans="2:7" hidden="1" outlineLevel="1" x14ac:dyDescent="0.2">
      <c r="B361" s="19" t="s">
        <v>427</v>
      </c>
      <c r="C361" s="3" t="s">
        <v>182</v>
      </c>
      <c r="D361" s="3" t="s">
        <v>54</v>
      </c>
      <c r="E361" s="39">
        <v>44165</v>
      </c>
      <c r="F361" s="3">
        <v>6</v>
      </c>
      <c r="G361" s="19">
        <v>39</v>
      </c>
    </row>
    <row r="362" spans="2:7" hidden="1" outlineLevel="1" x14ac:dyDescent="0.2">
      <c r="B362" s="19" t="s">
        <v>427</v>
      </c>
      <c r="C362" s="3" t="s">
        <v>182</v>
      </c>
      <c r="D362" s="3" t="s">
        <v>54</v>
      </c>
      <c r="E362" s="39">
        <v>44165</v>
      </c>
      <c r="F362" s="3">
        <v>2</v>
      </c>
      <c r="G362" s="19">
        <v>13</v>
      </c>
    </row>
    <row r="363" spans="2:7" hidden="1" outlineLevel="1" x14ac:dyDescent="0.2">
      <c r="B363" s="19" t="s">
        <v>427</v>
      </c>
      <c r="C363" s="3" t="s">
        <v>183</v>
      </c>
      <c r="D363" s="3" t="s">
        <v>54</v>
      </c>
      <c r="E363" s="39">
        <v>44165</v>
      </c>
      <c r="F363" s="3">
        <v>6</v>
      </c>
      <c r="G363" s="19">
        <v>39</v>
      </c>
    </row>
    <row r="364" spans="2:7" hidden="1" outlineLevel="1" x14ac:dyDescent="0.2">
      <c r="B364" s="19" t="s">
        <v>427</v>
      </c>
      <c r="C364" s="3" t="s">
        <v>183</v>
      </c>
      <c r="D364" s="3" t="s">
        <v>54</v>
      </c>
      <c r="E364" s="39">
        <v>44165</v>
      </c>
      <c r="F364" s="3">
        <v>2</v>
      </c>
      <c r="G364" s="19">
        <v>13</v>
      </c>
    </row>
    <row r="365" spans="2:7" hidden="1" outlineLevel="1" x14ac:dyDescent="0.2">
      <c r="B365" s="19" t="s">
        <v>427</v>
      </c>
      <c r="C365" s="3" t="s">
        <v>186</v>
      </c>
      <c r="D365" s="3" t="s">
        <v>31</v>
      </c>
      <c r="E365" s="39">
        <v>44165</v>
      </c>
      <c r="F365" s="3">
        <v>6</v>
      </c>
      <c r="G365" s="19">
        <v>45</v>
      </c>
    </row>
    <row r="366" spans="2:7" hidden="1" outlineLevel="1" x14ac:dyDescent="0.2">
      <c r="B366" s="19" t="s">
        <v>427</v>
      </c>
      <c r="C366" s="3" t="s">
        <v>186</v>
      </c>
      <c r="D366" s="3" t="s">
        <v>31</v>
      </c>
      <c r="E366" s="39">
        <v>44165</v>
      </c>
      <c r="F366" s="3">
        <v>2</v>
      </c>
      <c r="G366" s="19">
        <v>15</v>
      </c>
    </row>
    <row r="367" spans="2:7" hidden="1" outlineLevel="1" x14ac:dyDescent="0.2">
      <c r="B367" s="19" t="s">
        <v>427</v>
      </c>
      <c r="C367" s="3" t="s">
        <v>78</v>
      </c>
      <c r="D367" s="3" t="s">
        <v>54</v>
      </c>
      <c r="E367" s="39">
        <v>44165</v>
      </c>
      <c r="F367" s="3">
        <v>6</v>
      </c>
      <c r="G367" s="19">
        <v>39</v>
      </c>
    </row>
    <row r="368" spans="2:7" hidden="1" outlineLevel="1" x14ac:dyDescent="0.2">
      <c r="B368" s="19" t="s">
        <v>427</v>
      </c>
      <c r="C368" s="3" t="s">
        <v>78</v>
      </c>
      <c r="D368" s="3" t="s">
        <v>54</v>
      </c>
      <c r="E368" s="39">
        <v>44165</v>
      </c>
      <c r="F368" s="3">
        <v>2</v>
      </c>
      <c r="G368" s="19">
        <v>13</v>
      </c>
    </row>
    <row r="369" spans="2:7" hidden="1" outlineLevel="1" x14ac:dyDescent="0.2">
      <c r="B369" s="19" t="s">
        <v>427</v>
      </c>
      <c r="C369" s="3" t="s">
        <v>184</v>
      </c>
      <c r="D369" s="3" t="s">
        <v>54</v>
      </c>
      <c r="E369" s="39">
        <v>44165</v>
      </c>
      <c r="F369" s="3">
        <v>6</v>
      </c>
      <c r="G369" s="19">
        <v>39</v>
      </c>
    </row>
    <row r="370" spans="2:7" hidden="1" outlineLevel="1" x14ac:dyDescent="0.2">
      <c r="B370" s="19" t="s">
        <v>427</v>
      </c>
      <c r="C370" s="3" t="s">
        <v>184</v>
      </c>
      <c r="D370" s="3" t="s">
        <v>54</v>
      </c>
      <c r="E370" s="39">
        <v>44165</v>
      </c>
      <c r="F370" s="3">
        <v>2</v>
      </c>
      <c r="G370" s="19">
        <v>13</v>
      </c>
    </row>
    <row r="371" spans="2:7" hidden="1" outlineLevel="1" x14ac:dyDescent="0.2">
      <c r="B371" s="19" t="s">
        <v>427</v>
      </c>
      <c r="C371" s="3" t="s">
        <v>77</v>
      </c>
      <c r="D371" s="3" t="s">
        <v>54</v>
      </c>
      <c r="E371" s="39">
        <v>44165</v>
      </c>
      <c r="F371" s="3">
        <v>6</v>
      </c>
      <c r="G371" s="19">
        <v>39</v>
      </c>
    </row>
    <row r="372" spans="2:7" hidden="1" outlineLevel="1" x14ac:dyDescent="0.2">
      <c r="B372" s="19" t="s">
        <v>427</v>
      </c>
      <c r="C372" s="3" t="s">
        <v>77</v>
      </c>
      <c r="D372" s="3" t="s">
        <v>54</v>
      </c>
      <c r="E372" s="39">
        <v>44165</v>
      </c>
      <c r="F372" s="3">
        <v>2</v>
      </c>
      <c r="G372" s="19">
        <v>13</v>
      </c>
    </row>
    <row r="373" spans="2:7" hidden="1" outlineLevel="1" x14ac:dyDescent="0.2">
      <c r="B373" s="19" t="s">
        <v>427</v>
      </c>
      <c r="C373" s="3" t="s">
        <v>182</v>
      </c>
      <c r="D373" s="3" t="s">
        <v>54</v>
      </c>
      <c r="E373" s="39">
        <v>44166</v>
      </c>
      <c r="F373" s="3">
        <v>6</v>
      </c>
      <c r="G373" s="19">
        <v>39</v>
      </c>
    </row>
    <row r="374" spans="2:7" hidden="1" outlineLevel="1" x14ac:dyDescent="0.2">
      <c r="B374" s="19" t="s">
        <v>427</v>
      </c>
      <c r="C374" s="3" t="s">
        <v>182</v>
      </c>
      <c r="D374" s="3" t="s">
        <v>54</v>
      </c>
      <c r="E374" s="39">
        <v>44166</v>
      </c>
      <c r="F374" s="3">
        <v>2</v>
      </c>
      <c r="G374" s="19">
        <v>13</v>
      </c>
    </row>
    <row r="375" spans="2:7" hidden="1" outlineLevel="1" x14ac:dyDescent="0.2">
      <c r="B375" s="19" t="s">
        <v>427</v>
      </c>
      <c r="C375" s="3" t="s">
        <v>183</v>
      </c>
      <c r="D375" s="3" t="s">
        <v>54</v>
      </c>
      <c r="E375" s="39">
        <v>44166</v>
      </c>
      <c r="F375" s="3">
        <v>6</v>
      </c>
      <c r="G375" s="19">
        <v>39</v>
      </c>
    </row>
    <row r="376" spans="2:7" hidden="1" outlineLevel="1" x14ac:dyDescent="0.2">
      <c r="B376" s="19" t="s">
        <v>427</v>
      </c>
      <c r="C376" s="3" t="s">
        <v>183</v>
      </c>
      <c r="D376" s="3" t="s">
        <v>54</v>
      </c>
      <c r="E376" s="39">
        <v>44166</v>
      </c>
      <c r="F376" s="3">
        <v>2</v>
      </c>
      <c r="G376" s="19">
        <v>13</v>
      </c>
    </row>
    <row r="377" spans="2:7" hidden="1" outlineLevel="1" x14ac:dyDescent="0.2">
      <c r="B377" s="19" t="s">
        <v>427</v>
      </c>
      <c r="C377" s="3" t="s">
        <v>186</v>
      </c>
      <c r="D377" s="3" t="s">
        <v>31</v>
      </c>
      <c r="E377" s="39">
        <v>44166</v>
      </c>
      <c r="F377" s="3">
        <v>6</v>
      </c>
      <c r="G377" s="19">
        <v>45</v>
      </c>
    </row>
    <row r="378" spans="2:7" hidden="1" outlineLevel="1" x14ac:dyDescent="0.2">
      <c r="B378" s="19" t="s">
        <v>427</v>
      </c>
      <c r="C378" s="3" t="s">
        <v>186</v>
      </c>
      <c r="D378" s="3" t="s">
        <v>31</v>
      </c>
      <c r="E378" s="39">
        <v>44166</v>
      </c>
      <c r="F378" s="3">
        <v>2</v>
      </c>
      <c r="G378" s="19">
        <v>15</v>
      </c>
    </row>
    <row r="379" spans="2:7" hidden="1" outlineLevel="1" x14ac:dyDescent="0.2">
      <c r="B379" s="19" t="s">
        <v>427</v>
      </c>
      <c r="C379" s="3" t="s">
        <v>78</v>
      </c>
      <c r="D379" s="3" t="s">
        <v>54</v>
      </c>
      <c r="E379" s="39">
        <v>44166</v>
      </c>
      <c r="F379" s="3">
        <v>6</v>
      </c>
      <c r="G379" s="19">
        <v>39</v>
      </c>
    </row>
    <row r="380" spans="2:7" hidden="1" outlineLevel="1" x14ac:dyDescent="0.2">
      <c r="B380" s="19" t="s">
        <v>427</v>
      </c>
      <c r="C380" s="3" t="s">
        <v>78</v>
      </c>
      <c r="D380" s="3" t="s">
        <v>54</v>
      </c>
      <c r="E380" s="39">
        <v>44166</v>
      </c>
      <c r="F380" s="3">
        <v>2</v>
      </c>
      <c r="G380" s="19">
        <v>13</v>
      </c>
    </row>
    <row r="381" spans="2:7" hidden="1" outlineLevel="1" x14ac:dyDescent="0.2">
      <c r="B381" s="19" t="s">
        <v>427</v>
      </c>
      <c r="C381" s="3" t="s">
        <v>184</v>
      </c>
      <c r="D381" s="3" t="s">
        <v>54</v>
      </c>
      <c r="E381" s="39">
        <v>44166</v>
      </c>
      <c r="F381" s="3">
        <v>6</v>
      </c>
      <c r="G381" s="19">
        <v>39</v>
      </c>
    </row>
    <row r="382" spans="2:7" hidden="1" outlineLevel="1" x14ac:dyDescent="0.2">
      <c r="B382" s="19" t="s">
        <v>427</v>
      </c>
      <c r="C382" s="3" t="s">
        <v>184</v>
      </c>
      <c r="D382" s="3" t="s">
        <v>54</v>
      </c>
      <c r="E382" s="39">
        <v>44166</v>
      </c>
      <c r="F382" s="3">
        <v>2</v>
      </c>
      <c r="G382" s="19">
        <v>13</v>
      </c>
    </row>
    <row r="383" spans="2:7" hidden="1" outlineLevel="1" x14ac:dyDescent="0.2">
      <c r="B383" s="19" t="s">
        <v>427</v>
      </c>
      <c r="C383" s="3" t="s">
        <v>77</v>
      </c>
      <c r="D383" s="3" t="s">
        <v>54</v>
      </c>
      <c r="E383" s="39">
        <v>44166</v>
      </c>
      <c r="F383" s="3">
        <v>6</v>
      </c>
      <c r="G383" s="19">
        <v>39</v>
      </c>
    </row>
    <row r="384" spans="2:7" hidden="1" outlineLevel="1" x14ac:dyDescent="0.2">
      <c r="B384" s="19" t="s">
        <v>427</v>
      </c>
      <c r="C384" s="3" t="s">
        <v>77</v>
      </c>
      <c r="D384" s="3" t="s">
        <v>54</v>
      </c>
      <c r="E384" s="39">
        <v>44166</v>
      </c>
      <c r="F384" s="3">
        <v>2</v>
      </c>
      <c r="G384" s="19">
        <v>13</v>
      </c>
    </row>
    <row r="385" spans="2:7" hidden="1" outlineLevel="1" x14ac:dyDescent="0.2">
      <c r="B385" s="19" t="s">
        <v>427</v>
      </c>
      <c r="C385" s="3" t="s">
        <v>182</v>
      </c>
      <c r="D385" s="3" t="s">
        <v>54</v>
      </c>
      <c r="E385" s="39">
        <v>44167</v>
      </c>
      <c r="F385" s="3">
        <v>6</v>
      </c>
      <c r="G385" s="19">
        <v>39</v>
      </c>
    </row>
    <row r="386" spans="2:7" hidden="1" outlineLevel="1" x14ac:dyDescent="0.2">
      <c r="B386" s="19" t="s">
        <v>427</v>
      </c>
      <c r="C386" s="3" t="s">
        <v>182</v>
      </c>
      <c r="D386" s="3" t="s">
        <v>54</v>
      </c>
      <c r="E386" s="39">
        <v>44167</v>
      </c>
      <c r="F386" s="3">
        <v>2</v>
      </c>
      <c r="G386" s="19">
        <v>13</v>
      </c>
    </row>
    <row r="387" spans="2:7" hidden="1" outlineLevel="1" x14ac:dyDescent="0.2">
      <c r="B387" s="19" t="s">
        <v>427</v>
      </c>
      <c r="C387" s="3" t="s">
        <v>183</v>
      </c>
      <c r="D387" s="3" t="s">
        <v>54</v>
      </c>
      <c r="E387" s="39">
        <v>44167</v>
      </c>
      <c r="F387" s="3">
        <v>6</v>
      </c>
      <c r="G387" s="19">
        <v>39</v>
      </c>
    </row>
    <row r="388" spans="2:7" hidden="1" outlineLevel="1" x14ac:dyDescent="0.2">
      <c r="B388" s="19" t="s">
        <v>427</v>
      </c>
      <c r="C388" s="3" t="s">
        <v>183</v>
      </c>
      <c r="D388" s="3" t="s">
        <v>54</v>
      </c>
      <c r="E388" s="39">
        <v>44167</v>
      </c>
      <c r="F388" s="3">
        <v>2</v>
      </c>
      <c r="G388" s="19">
        <v>13</v>
      </c>
    </row>
    <row r="389" spans="2:7" hidden="1" outlineLevel="1" x14ac:dyDescent="0.2">
      <c r="B389" s="19" t="s">
        <v>427</v>
      </c>
      <c r="C389" s="3" t="s">
        <v>186</v>
      </c>
      <c r="D389" s="3" t="s">
        <v>31</v>
      </c>
      <c r="E389" s="39">
        <v>44167</v>
      </c>
      <c r="F389" s="3">
        <v>6</v>
      </c>
      <c r="G389" s="19">
        <v>45</v>
      </c>
    </row>
    <row r="390" spans="2:7" hidden="1" outlineLevel="1" x14ac:dyDescent="0.2">
      <c r="B390" s="19" t="s">
        <v>427</v>
      </c>
      <c r="C390" s="3" t="s">
        <v>186</v>
      </c>
      <c r="D390" s="3" t="s">
        <v>31</v>
      </c>
      <c r="E390" s="39">
        <v>44167</v>
      </c>
      <c r="F390" s="3">
        <v>2</v>
      </c>
      <c r="G390" s="19">
        <v>15</v>
      </c>
    </row>
    <row r="391" spans="2:7" hidden="1" outlineLevel="1" x14ac:dyDescent="0.2">
      <c r="B391" s="19" t="s">
        <v>427</v>
      </c>
      <c r="C391" s="3" t="s">
        <v>78</v>
      </c>
      <c r="D391" s="3" t="s">
        <v>54</v>
      </c>
      <c r="E391" s="39">
        <v>44167</v>
      </c>
      <c r="F391" s="3">
        <v>6</v>
      </c>
      <c r="G391" s="19">
        <v>39</v>
      </c>
    </row>
    <row r="392" spans="2:7" hidden="1" outlineLevel="1" x14ac:dyDescent="0.2">
      <c r="B392" s="19" t="s">
        <v>427</v>
      </c>
      <c r="C392" s="3" t="s">
        <v>78</v>
      </c>
      <c r="D392" s="3" t="s">
        <v>54</v>
      </c>
      <c r="E392" s="39">
        <v>44167</v>
      </c>
      <c r="F392" s="3">
        <v>2</v>
      </c>
      <c r="G392" s="19">
        <v>13</v>
      </c>
    </row>
    <row r="393" spans="2:7" hidden="1" outlineLevel="1" x14ac:dyDescent="0.2">
      <c r="B393" s="19" t="s">
        <v>427</v>
      </c>
      <c r="C393" s="3" t="s">
        <v>184</v>
      </c>
      <c r="D393" s="3" t="s">
        <v>54</v>
      </c>
      <c r="E393" s="39">
        <v>44167</v>
      </c>
      <c r="F393" s="3">
        <v>6</v>
      </c>
      <c r="G393" s="19">
        <v>39</v>
      </c>
    </row>
    <row r="394" spans="2:7" hidden="1" outlineLevel="1" x14ac:dyDescent="0.2">
      <c r="B394" s="19" t="s">
        <v>427</v>
      </c>
      <c r="C394" s="3" t="s">
        <v>184</v>
      </c>
      <c r="D394" s="3" t="s">
        <v>54</v>
      </c>
      <c r="E394" s="39">
        <v>44167</v>
      </c>
      <c r="F394" s="3">
        <v>2</v>
      </c>
      <c r="G394" s="19">
        <v>13</v>
      </c>
    </row>
    <row r="395" spans="2:7" hidden="1" outlineLevel="1" x14ac:dyDescent="0.2">
      <c r="B395" s="19" t="s">
        <v>427</v>
      </c>
      <c r="C395" s="3" t="s">
        <v>77</v>
      </c>
      <c r="D395" s="3" t="s">
        <v>54</v>
      </c>
      <c r="E395" s="39">
        <v>44167</v>
      </c>
      <c r="F395" s="3">
        <v>6</v>
      </c>
      <c r="G395" s="19">
        <v>39</v>
      </c>
    </row>
    <row r="396" spans="2:7" hidden="1" outlineLevel="1" x14ac:dyDescent="0.2">
      <c r="B396" s="19" t="s">
        <v>427</v>
      </c>
      <c r="C396" s="3" t="s">
        <v>77</v>
      </c>
      <c r="D396" s="3" t="s">
        <v>54</v>
      </c>
      <c r="E396" s="39">
        <v>44167</v>
      </c>
      <c r="F396" s="3">
        <v>2</v>
      </c>
      <c r="G396" s="19">
        <v>13</v>
      </c>
    </row>
    <row r="397" spans="2:7" hidden="1" outlineLevel="1" x14ac:dyDescent="0.2">
      <c r="B397" s="19" t="s">
        <v>427</v>
      </c>
      <c r="C397" s="3" t="s">
        <v>182</v>
      </c>
      <c r="D397" s="3" t="s">
        <v>54</v>
      </c>
      <c r="E397" s="39">
        <v>44168</v>
      </c>
      <c r="F397" s="3">
        <v>6</v>
      </c>
      <c r="G397" s="19">
        <v>39</v>
      </c>
    </row>
    <row r="398" spans="2:7" hidden="1" outlineLevel="1" x14ac:dyDescent="0.2">
      <c r="B398" s="19" t="s">
        <v>427</v>
      </c>
      <c r="C398" s="3" t="s">
        <v>182</v>
      </c>
      <c r="D398" s="3" t="s">
        <v>54</v>
      </c>
      <c r="E398" s="39">
        <v>44168</v>
      </c>
      <c r="F398" s="3">
        <v>2</v>
      </c>
      <c r="G398" s="19">
        <v>13</v>
      </c>
    </row>
    <row r="399" spans="2:7" hidden="1" outlineLevel="1" x14ac:dyDescent="0.2">
      <c r="B399" s="19" t="s">
        <v>427</v>
      </c>
      <c r="C399" s="3" t="s">
        <v>183</v>
      </c>
      <c r="D399" s="3" t="s">
        <v>54</v>
      </c>
      <c r="E399" s="39">
        <v>44168</v>
      </c>
      <c r="F399" s="3">
        <v>6</v>
      </c>
      <c r="G399" s="19">
        <v>39</v>
      </c>
    </row>
    <row r="400" spans="2:7" hidden="1" outlineLevel="1" x14ac:dyDescent="0.2">
      <c r="B400" s="19" t="s">
        <v>427</v>
      </c>
      <c r="C400" s="3" t="s">
        <v>183</v>
      </c>
      <c r="D400" s="3" t="s">
        <v>54</v>
      </c>
      <c r="E400" s="39">
        <v>44168</v>
      </c>
      <c r="F400" s="3">
        <v>2</v>
      </c>
      <c r="G400" s="19">
        <v>13</v>
      </c>
    </row>
    <row r="401" spans="2:7" hidden="1" outlineLevel="1" x14ac:dyDescent="0.2">
      <c r="B401" s="19" t="s">
        <v>427</v>
      </c>
      <c r="C401" s="3" t="s">
        <v>186</v>
      </c>
      <c r="D401" s="3" t="s">
        <v>31</v>
      </c>
      <c r="E401" s="39">
        <v>44168</v>
      </c>
      <c r="F401" s="3">
        <v>6</v>
      </c>
      <c r="G401" s="19">
        <v>45</v>
      </c>
    </row>
    <row r="402" spans="2:7" hidden="1" outlineLevel="1" x14ac:dyDescent="0.2">
      <c r="B402" s="19" t="s">
        <v>427</v>
      </c>
      <c r="C402" s="3" t="s">
        <v>186</v>
      </c>
      <c r="D402" s="3" t="s">
        <v>31</v>
      </c>
      <c r="E402" s="39">
        <v>44168</v>
      </c>
      <c r="F402" s="3">
        <v>2</v>
      </c>
      <c r="G402" s="19">
        <v>15</v>
      </c>
    </row>
    <row r="403" spans="2:7" hidden="1" outlineLevel="1" x14ac:dyDescent="0.2">
      <c r="B403" s="19" t="s">
        <v>427</v>
      </c>
      <c r="C403" s="3" t="s">
        <v>78</v>
      </c>
      <c r="D403" s="3" t="s">
        <v>54</v>
      </c>
      <c r="E403" s="39">
        <v>44168</v>
      </c>
      <c r="F403" s="3">
        <v>3</v>
      </c>
      <c r="G403" s="19">
        <v>19.5</v>
      </c>
    </row>
    <row r="404" spans="2:7" hidden="1" outlineLevel="1" x14ac:dyDescent="0.2">
      <c r="B404" s="19" t="s">
        <v>427</v>
      </c>
      <c r="C404" s="3" t="s">
        <v>184</v>
      </c>
      <c r="D404" s="3" t="s">
        <v>54</v>
      </c>
      <c r="E404" s="39">
        <v>44168</v>
      </c>
      <c r="F404" s="3">
        <v>6</v>
      </c>
      <c r="G404" s="19">
        <v>39</v>
      </c>
    </row>
    <row r="405" spans="2:7" hidden="1" outlineLevel="1" x14ac:dyDescent="0.2">
      <c r="B405" s="19" t="s">
        <v>427</v>
      </c>
      <c r="C405" s="3" t="s">
        <v>184</v>
      </c>
      <c r="D405" s="3" t="s">
        <v>54</v>
      </c>
      <c r="E405" s="39">
        <v>44168</v>
      </c>
      <c r="F405" s="3">
        <v>2</v>
      </c>
      <c r="G405" s="19">
        <v>13</v>
      </c>
    </row>
    <row r="406" spans="2:7" hidden="1" outlineLevel="1" x14ac:dyDescent="0.2">
      <c r="B406" s="19" t="s">
        <v>427</v>
      </c>
      <c r="C406" s="3" t="s">
        <v>77</v>
      </c>
      <c r="D406" s="3" t="s">
        <v>54</v>
      </c>
      <c r="E406" s="39">
        <v>44168</v>
      </c>
      <c r="F406" s="3">
        <v>6</v>
      </c>
      <c r="G406" s="19">
        <v>39</v>
      </c>
    </row>
    <row r="407" spans="2:7" hidden="1" outlineLevel="1" x14ac:dyDescent="0.2">
      <c r="B407" s="19" t="s">
        <v>427</v>
      </c>
      <c r="C407" s="3" t="s">
        <v>77</v>
      </c>
      <c r="D407" s="3" t="s">
        <v>54</v>
      </c>
      <c r="E407" s="39">
        <v>44168</v>
      </c>
      <c r="F407" s="3">
        <v>2</v>
      </c>
      <c r="G407" s="19">
        <v>13</v>
      </c>
    </row>
    <row r="408" spans="2:7" hidden="1" outlineLevel="1" x14ac:dyDescent="0.2">
      <c r="B408" s="19" t="s">
        <v>427</v>
      </c>
      <c r="C408" s="3" t="s">
        <v>182</v>
      </c>
      <c r="D408" s="3" t="s">
        <v>54</v>
      </c>
      <c r="E408" s="39">
        <v>44169</v>
      </c>
      <c r="F408" s="3">
        <v>6</v>
      </c>
      <c r="G408" s="19">
        <v>39</v>
      </c>
    </row>
    <row r="409" spans="2:7" hidden="1" outlineLevel="1" x14ac:dyDescent="0.2">
      <c r="B409" s="19" t="s">
        <v>427</v>
      </c>
      <c r="C409" s="3" t="s">
        <v>182</v>
      </c>
      <c r="D409" s="3" t="s">
        <v>54</v>
      </c>
      <c r="E409" s="39">
        <v>44169</v>
      </c>
      <c r="F409" s="3">
        <v>2</v>
      </c>
      <c r="G409" s="19">
        <v>13</v>
      </c>
    </row>
    <row r="410" spans="2:7" hidden="1" outlineLevel="1" x14ac:dyDescent="0.2">
      <c r="B410" s="19" t="s">
        <v>427</v>
      </c>
      <c r="C410" s="3" t="s">
        <v>183</v>
      </c>
      <c r="D410" s="3" t="s">
        <v>54</v>
      </c>
      <c r="E410" s="39">
        <v>44169</v>
      </c>
      <c r="F410" s="3">
        <v>6</v>
      </c>
      <c r="G410" s="19">
        <v>39</v>
      </c>
    </row>
    <row r="411" spans="2:7" hidden="1" outlineLevel="1" x14ac:dyDescent="0.2">
      <c r="B411" s="19" t="s">
        <v>427</v>
      </c>
      <c r="C411" s="3" t="s">
        <v>183</v>
      </c>
      <c r="D411" s="3" t="s">
        <v>54</v>
      </c>
      <c r="E411" s="39">
        <v>44169</v>
      </c>
      <c r="F411" s="3">
        <v>2</v>
      </c>
      <c r="G411" s="19">
        <v>13</v>
      </c>
    </row>
    <row r="412" spans="2:7" hidden="1" outlineLevel="1" x14ac:dyDescent="0.2">
      <c r="B412" s="19" t="s">
        <v>427</v>
      </c>
      <c r="C412" s="3" t="s">
        <v>186</v>
      </c>
      <c r="D412" s="3" t="s">
        <v>31</v>
      </c>
      <c r="E412" s="39">
        <v>44169</v>
      </c>
      <c r="F412" s="3">
        <v>6</v>
      </c>
      <c r="G412" s="19">
        <v>45</v>
      </c>
    </row>
    <row r="413" spans="2:7" hidden="1" outlineLevel="1" x14ac:dyDescent="0.2">
      <c r="B413" s="19" t="s">
        <v>427</v>
      </c>
      <c r="C413" s="3" t="s">
        <v>186</v>
      </c>
      <c r="D413" s="3" t="s">
        <v>31</v>
      </c>
      <c r="E413" s="39">
        <v>44169</v>
      </c>
      <c r="F413" s="3">
        <v>2</v>
      </c>
      <c r="G413" s="19">
        <v>15</v>
      </c>
    </row>
    <row r="414" spans="2:7" hidden="1" outlineLevel="1" x14ac:dyDescent="0.2">
      <c r="B414" s="19" t="s">
        <v>427</v>
      </c>
      <c r="C414" s="3" t="s">
        <v>78</v>
      </c>
      <c r="D414" s="3" t="s">
        <v>54</v>
      </c>
      <c r="E414" s="39">
        <v>44169</v>
      </c>
      <c r="F414" s="3">
        <v>6</v>
      </c>
      <c r="G414" s="19">
        <v>39</v>
      </c>
    </row>
    <row r="415" spans="2:7" hidden="1" outlineLevel="1" x14ac:dyDescent="0.2">
      <c r="B415" s="19" t="s">
        <v>427</v>
      </c>
      <c r="C415" s="3" t="s">
        <v>78</v>
      </c>
      <c r="D415" s="3" t="s">
        <v>54</v>
      </c>
      <c r="E415" s="39">
        <v>44169</v>
      </c>
      <c r="F415" s="3">
        <v>2</v>
      </c>
      <c r="G415" s="19">
        <v>13</v>
      </c>
    </row>
    <row r="416" spans="2:7" hidden="1" outlineLevel="1" x14ac:dyDescent="0.2">
      <c r="B416" s="19" t="s">
        <v>427</v>
      </c>
      <c r="C416" s="3" t="s">
        <v>184</v>
      </c>
      <c r="D416" s="3" t="s">
        <v>54</v>
      </c>
      <c r="E416" s="39">
        <v>44169</v>
      </c>
      <c r="F416" s="3">
        <v>6</v>
      </c>
      <c r="G416" s="19">
        <v>39</v>
      </c>
    </row>
    <row r="417" spans="2:7" hidden="1" outlineLevel="1" x14ac:dyDescent="0.2">
      <c r="B417" s="19" t="s">
        <v>427</v>
      </c>
      <c r="C417" s="3" t="s">
        <v>184</v>
      </c>
      <c r="D417" s="3" t="s">
        <v>54</v>
      </c>
      <c r="E417" s="39">
        <v>44169</v>
      </c>
      <c r="F417" s="3">
        <v>2</v>
      </c>
      <c r="G417" s="19">
        <v>13</v>
      </c>
    </row>
    <row r="418" spans="2:7" hidden="1" outlineLevel="1" x14ac:dyDescent="0.2">
      <c r="B418" s="19" t="s">
        <v>427</v>
      </c>
      <c r="C418" s="3" t="s">
        <v>77</v>
      </c>
      <c r="D418" s="3" t="s">
        <v>54</v>
      </c>
      <c r="E418" s="39">
        <v>44169</v>
      </c>
      <c r="F418" s="3">
        <v>6</v>
      </c>
      <c r="G418" s="19">
        <v>39</v>
      </c>
    </row>
    <row r="419" spans="2:7" hidden="1" outlineLevel="1" x14ac:dyDescent="0.2">
      <c r="B419" s="19" t="s">
        <v>427</v>
      </c>
      <c r="C419" s="3" t="s">
        <v>77</v>
      </c>
      <c r="D419" s="3" t="s">
        <v>54</v>
      </c>
      <c r="E419" s="39">
        <v>44169</v>
      </c>
      <c r="F419" s="3">
        <v>2</v>
      </c>
      <c r="G419" s="19">
        <v>13</v>
      </c>
    </row>
    <row r="420" spans="2:7" hidden="1" outlineLevel="1" x14ac:dyDescent="0.2">
      <c r="B420" s="19" t="s">
        <v>427</v>
      </c>
      <c r="C420" s="3" t="s">
        <v>182</v>
      </c>
      <c r="D420" s="3" t="s">
        <v>54</v>
      </c>
      <c r="E420" s="39">
        <v>44174</v>
      </c>
      <c r="F420" s="3">
        <v>6</v>
      </c>
      <c r="G420" s="19">
        <v>39</v>
      </c>
    </row>
    <row r="421" spans="2:7" hidden="1" outlineLevel="1" x14ac:dyDescent="0.2">
      <c r="B421" s="19" t="s">
        <v>427</v>
      </c>
      <c r="C421" s="3" t="s">
        <v>182</v>
      </c>
      <c r="D421" s="3" t="s">
        <v>54</v>
      </c>
      <c r="E421" s="39">
        <v>44174</v>
      </c>
      <c r="F421" s="3">
        <v>2</v>
      </c>
      <c r="G421" s="19">
        <v>13</v>
      </c>
    </row>
    <row r="422" spans="2:7" hidden="1" outlineLevel="1" x14ac:dyDescent="0.2">
      <c r="B422" s="19" t="s">
        <v>427</v>
      </c>
      <c r="C422" s="3" t="s">
        <v>183</v>
      </c>
      <c r="D422" s="3" t="s">
        <v>54</v>
      </c>
      <c r="E422" s="39">
        <v>44174</v>
      </c>
      <c r="F422" s="3">
        <v>6</v>
      </c>
      <c r="G422" s="19">
        <v>39</v>
      </c>
    </row>
    <row r="423" spans="2:7" hidden="1" outlineLevel="1" x14ac:dyDescent="0.2">
      <c r="B423" s="19" t="s">
        <v>427</v>
      </c>
      <c r="C423" s="3" t="s">
        <v>183</v>
      </c>
      <c r="D423" s="3" t="s">
        <v>54</v>
      </c>
      <c r="E423" s="39">
        <v>44174</v>
      </c>
      <c r="F423" s="3">
        <v>2</v>
      </c>
      <c r="G423" s="19">
        <v>13</v>
      </c>
    </row>
    <row r="424" spans="2:7" hidden="1" outlineLevel="1" x14ac:dyDescent="0.2">
      <c r="B424" s="19" t="s">
        <v>427</v>
      </c>
      <c r="C424" s="3" t="s">
        <v>186</v>
      </c>
      <c r="D424" s="3" t="s">
        <v>31</v>
      </c>
      <c r="E424" s="39">
        <v>44174</v>
      </c>
      <c r="F424" s="3">
        <v>6</v>
      </c>
      <c r="G424" s="19">
        <v>45</v>
      </c>
    </row>
    <row r="425" spans="2:7" hidden="1" outlineLevel="1" x14ac:dyDescent="0.2">
      <c r="B425" s="19" t="s">
        <v>427</v>
      </c>
      <c r="C425" s="3" t="s">
        <v>186</v>
      </c>
      <c r="D425" s="3" t="s">
        <v>31</v>
      </c>
      <c r="E425" s="39">
        <v>44174</v>
      </c>
      <c r="F425" s="3">
        <v>2</v>
      </c>
      <c r="G425" s="19">
        <v>15</v>
      </c>
    </row>
    <row r="426" spans="2:7" hidden="1" outlineLevel="1" x14ac:dyDescent="0.2">
      <c r="B426" s="19" t="s">
        <v>427</v>
      </c>
      <c r="C426" s="3" t="s">
        <v>78</v>
      </c>
      <c r="D426" s="3" t="s">
        <v>54</v>
      </c>
      <c r="E426" s="39">
        <v>44174</v>
      </c>
      <c r="F426" s="3">
        <v>6</v>
      </c>
      <c r="G426" s="19">
        <v>39</v>
      </c>
    </row>
    <row r="427" spans="2:7" hidden="1" outlineLevel="1" x14ac:dyDescent="0.2">
      <c r="B427" s="19" t="s">
        <v>427</v>
      </c>
      <c r="C427" s="3" t="s">
        <v>78</v>
      </c>
      <c r="D427" s="3" t="s">
        <v>54</v>
      </c>
      <c r="E427" s="39">
        <v>44174</v>
      </c>
      <c r="F427" s="3">
        <v>2</v>
      </c>
      <c r="G427" s="19">
        <v>13</v>
      </c>
    </row>
    <row r="428" spans="2:7" hidden="1" outlineLevel="1" x14ac:dyDescent="0.2">
      <c r="B428" s="19" t="s">
        <v>427</v>
      </c>
      <c r="C428" s="3" t="s">
        <v>184</v>
      </c>
      <c r="D428" s="3" t="s">
        <v>54</v>
      </c>
      <c r="E428" s="39">
        <v>44174</v>
      </c>
      <c r="F428" s="3">
        <v>6</v>
      </c>
      <c r="G428" s="19">
        <v>39</v>
      </c>
    </row>
    <row r="429" spans="2:7" hidden="1" outlineLevel="1" x14ac:dyDescent="0.2">
      <c r="B429" s="19" t="s">
        <v>427</v>
      </c>
      <c r="C429" s="3" t="s">
        <v>184</v>
      </c>
      <c r="D429" s="3" t="s">
        <v>54</v>
      </c>
      <c r="E429" s="39">
        <v>44174</v>
      </c>
      <c r="F429" s="3">
        <v>2</v>
      </c>
      <c r="G429" s="19">
        <v>13</v>
      </c>
    </row>
    <row r="430" spans="2:7" hidden="1" outlineLevel="1" x14ac:dyDescent="0.2">
      <c r="B430" s="19" t="s">
        <v>427</v>
      </c>
      <c r="C430" s="3" t="s">
        <v>77</v>
      </c>
      <c r="D430" s="3" t="s">
        <v>54</v>
      </c>
      <c r="E430" s="39">
        <v>44174</v>
      </c>
      <c r="F430" s="3">
        <v>6</v>
      </c>
      <c r="G430" s="19">
        <v>39</v>
      </c>
    </row>
    <row r="431" spans="2:7" hidden="1" outlineLevel="1" x14ac:dyDescent="0.2">
      <c r="B431" s="19" t="s">
        <v>427</v>
      </c>
      <c r="C431" s="3" t="s">
        <v>77</v>
      </c>
      <c r="D431" s="3" t="s">
        <v>54</v>
      </c>
      <c r="E431" s="39">
        <v>44174</v>
      </c>
      <c r="F431" s="3">
        <v>2</v>
      </c>
      <c r="G431" s="19">
        <v>13</v>
      </c>
    </row>
    <row r="432" spans="2:7" hidden="1" outlineLevel="1" x14ac:dyDescent="0.2">
      <c r="B432" s="19" t="s">
        <v>427</v>
      </c>
      <c r="C432" s="3" t="s">
        <v>182</v>
      </c>
      <c r="D432" s="3" t="s">
        <v>54</v>
      </c>
      <c r="E432" s="39">
        <v>44175</v>
      </c>
      <c r="F432" s="3">
        <v>6</v>
      </c>
      <c r="G432" s="19">
        <v>39</v>
      </c>
    </row>
    <row r="433" spans="2:7" hidden="1" outlineLevel="1" x14ac:dyDescent="0.2">
      <c r="B433" s="19" t="s">
        <v>427</v>
      </c>
      <c r="C433" s="3" t="s">
        <v>182</v>
      </c>
      <c r="D433" s="3" t="s">
        <v>54</v>
      </c>
      <c r="E433" s="39">
        <v>44175</v>
      </c>
      <c r="F433" s="3">
        <v>2</v>
      </c>
      <c r="G433" s="19">
        <v>13</v>
      </c>
    </row>
    <row r="434" spans="2:7" hidden="1" outlineLevel="1" x14ac:dyDescent="0.2">
      <c r="B434" s="19" t="s">
        <v>427</v>
      </c>
      <c r="C434" s="3" t="s">
        <v>183</v>
      </c>
      <c r="D434" s="3" t="s">
        <v>54</v>
      </c>
      <c r="E434" s="39">
        <v>44175</v>
      </c>
      <c r="F434" s="3">
        <v>6</v>
      </c>
      <c r="G434" s="19">
        <v>39</v>
      </c>
    </row>
    <row r="435" spans="2:7" hidden="1" outlineLevel="1" x14ac:dyDescent="0.2">
      <c r="B435" s="19" t="s">
        <v>427</v>
      </c>
      <c r="C435" s="3" t="s">
        <v>183</v>
      </c>
      <c r="D435" s="3" t="s">
        <v>54</v>
      </c>
      <c r="E435" s="39">
        <v>44175</v>
      </c>
      <c r="F435" s="3">
        <v>2</v>
      </c>
      <c r="G435" s="19">
        <v>13</v>
      </c>
    </row>
    <row r="436" spans="2:7" hidden="1" outlineLevel="1" x14ac:dyDescent="0.2">
      <c r="B436" s="19" t="s">
        <v>427</v>
      </c>
      <c r="C436" s="3" t="s">
        <v>186</v>
      </c>
      <c r="D436" s="3" t="s">
        <v>31</v>
      </c>
      <c r="E436" s="39">
        <v>44175</v>
      </c>
      <c r="F436" s="3">
        <v>6</v>
      </c>
      <c r="G436" s="19">
        <v>45</v>
      </c>
    </row>
    <row r="437" spans="2:7" hidden="1" outlineLevel="1" x14ac:dyDescent="0.2">
      <c r="B437" s="19" t="s">
        <v>427</v>
      </c>
      <c r="C437" s="3" t="s">
        <v>186</v>
      </c>
      <c r="D437" s="3" t="s">
        <v>31</v>
      </c>
      <c r="E437" s="39">
        <v>44175</v>
      </c>
      <c r="F437" s="3">
        <v>2</v>
      </c>
      <c r="G437" s="19">
        <v>15</v>
      </c>
    </row>
    <row r="438" spans="2:7" hidden="1" outlineLevel="1" x14ac:dyDescent="0.2">
      <c r="B438" s="19" t="s">
        <v>427</v>
      </c>
      <c r="C438" s="3" t="s">
        <v>78</v>
      </c>
      <c r="D438" s="3" t="s">
        <v>54</v>
      </c>
      <c r="E438" s="39">
        <v>44175</v>
      </c>
      <c r="F438" s="3">
        <v>6</v>
      </c>
      <c r="G438" s="19">
        <v>39</v>
      </c>
    </row>
    <row r="439" spans="2:7" hidden="1" outlineLevel="1" x14ac:dyDescent="0.2">
      <c r="B439" s="19" t="s">
        <v>427</v>
      </c>
      <c r="C439" s="3" t="s">
        <v>78</v>
      </c>
      <c r="D439" s="3" t="s">
        <v>54</v>
      </c>
      <c r="E439" s="39">
        <v>44175</v>
      </c>
      <c r="F439" s="3">
        <v>2</v>
      </c>
      <c r="G439" s="19">
        <v>13</v>
      </c>
    </row>
    <row r="440" spans="2:7" hidden="1" outlineLevel="1" x14ac:dyDescent="0.2">
      <c r="B440" s="19" t="s">
        <v>427</v>
      </c>
      <c r="C440" s="3" t="s">
        <v>184</v>
      </c>
      <c r="D440" s="3" t="s">
        <v>54</v>
      </c>
      <c r="E440" s="39">
        <v>44175</v>
      </c>
      <c r="F440" s="3">
        <v>6</v>
      </c>
      <c r="G440" s="19">
        <v>39</v>
      </c>
    </row>
    <row r="441" spans="2:7" hidden="1" outlineLevel="1" x14ac:dyDescent="0.2">
      <c r="B441" s="19" t="s">
        <v>427</v>
      </c>
      <c r="C441" s="3" t="s">
        <v>184</v>
      </c>
      <c r="D441" s="3" t="s">
        <v>54</v>
      </c>
      <c r="E441" s="39">
        <v>44175</v>
      </c>
      <c r="F441" s="3">
        <v>2</v>
      </c>
      <c r="G441" s="19">
        <v>13</v>
      </c>
    </row>
    <row r="442" spans="2:7" hidden="1" outlineLevel="1" x14ac:dyDescent="0.2">
      <c r="B442" s="19" t="s">
        <v>427</v>
      </c>
      <c r="C442" s="3" t="s">
        <v>77</v>
      </c>
      <c r="D442" s="3" t="s">
        <v>54</v>
      </c>
      <c r="E442" s="39">
        <v>44175</v>
      </c>
      <c r="F442" s="3">
        <v>6</v>
      </c>
      <c r="G442" s="19">
        <v>39</v>
      </c>
    </row>
    <row r="443" spans="2:7" hidden="1" outlineLevel="1" x14ac:dyDescent="0.2">
      <c r="B443" s="19" t="s">
        <v>427</v>
      </c>
      <c r="C443" s="3" t="s">
        <v>77</v>
      </c>
      <c r="D443" s="3" t="s">
        <v>54</v>
      </c>
      <c r="E443" s="39">
        <v>44175</v>
      </c>
      <c r="F443" s="3">
        <v>2</v>
      </c>
      <c r="G443" s="19">
        <v>13</v>
      </c>
    </row>
    <row r="444" spans="2:7" hidden="1" outlineLevel="1" x14ac:dyDescent="0.2">
      <c r="B444" s="19" t="s">
        <v>427</v>
      </c>
      <c r="C444" s="3" t="s">
        <v>182</v>
      </c>
      <c r="D444" s="3" t="s">
        <v>54</v>
      </c>
      <c r="E444" s="39">
        <v>44176</v>
      </c>
      <c r="F444" s="3">
        <v>6</v>
      </c>
      <c r="G444" s="19">
        <v>39</v>
      </c>
    </row>
    <row r="445" spans="2:7" hidden="1" outlineLevel="1" x14ac:dyDescent="0.2">
      <c r="B445" s="19" t="s">
        <v>427</v>
      </c>
      <c r="C445" s="3" t="s">
        <v>182</v>
      </c>
      <c r="D445" s="3" t="s">
        <v>54</v>
      </c>
      <c r="E445" s="39">
        <v>44176</v>
      </c>
      <c r="F445" s="3">
        <v>2</v>
      </c>
      <c r="G445" s="19">
        <v>13</v>
      </c>
    </row>
    <row r="446" spans="2:7" hidden="1" outlineLevel="1" x14ac:dyDescent="0.2">
      <c r="B446" s="19" t="s">
        <v>427</v>
      </c>
      <c r="C446" s="3" t="s">
        <v>183</v>
      </c>
      <c r="D446" s="3" t="s">
        <v>54</v>
      </c>
      <c r="E446" s="39">
        <v>44176</v>
      </c>
      <c r="F446" s="3">
        <v>6</v>
      </c>
      <c r="G446" s="19">
        <v>39</v>
      </c>
    </row>
    <row r="447" spans="2:7" hidden="1" outlineLevel="1" x14ac:dyDescent="0.2">
      <c r="B447" s="19" t="s">
        <v>427</v>
      </c>
      <c r="C447" s="3" t="s">
        <v>183</v>
      </c>
      <c r="D447" s="3" t="s">
        <v>54</v>
      </c>
      <c r="E447" s="39">
        <v>44176</v>
      </c>
      <c r="F447" s="3">
        <v>2</v>
      </c>
      <c r="G447" s="19">
        <v>13</v>
      </c>
    </row>
    <row r="448" spans="2:7" hidden="1" outlineLevel="1" x14ac:dyDescent="0.2">
      <c r="B448" s="19" t="s">
        <v>427</v>
      </c>
      <c r="C448" s="3" t="s">
        <v>186</v>
      </c>
      <c r="D448" s="3" t="s">
        <v>31</v>
      </c>
      <c r="E448" s="39">
        <v>44176</v>
      </c>
      <c r="F448" s="3">
        <v>6</v>
      </c>
      <c r="G448" s="19">
        <v>45</v>
      </c>
    </row>
    <row r="449" spans="2:7" hidden="1" outlineLevel="1" x14ac:dyDescent="0.2">
      <c r="B449" s="19" t="s">
        <v>427</v>
      </c>
      <c r="C449" s="3" t="s">
        <v>186</v>
      </c>
      <c r="D449" s="3" t="s">
        <v>31</v>
      </c>
      <c r="E449" s="39">
        <v>44176</v>
      </c>
      <c r="F449" s="3">
        <v>2</v>
      </c>
      <c r="G449" s="19">
        <v>15</v>
      </c>
    </row>
    <row r="450" spans="2:7" hidden="1" outlineLevel="1" x14ac:dyDescent="0.2">
      <c r="B450" s="19" t="s">
        <v>427</v>
      </c>
      <c r="C450" s="3" t="s">
        <v>78</v>
      </c>
      <c r="D450" s="3" t="s">
        <v>54</v>
      </c>
      <c r="E450" s="39">
        <v>44176</v>
      </c>
      <c r="F450" s="3">
        <v>6</v>
      </c>
      <c r="G450" s="19">
        <v>39</v>
      </c>
    </row>
    <row r="451" spans="2:7" hidden="1" outlineLevel="1" x14ac:dyDescent="0.2">
      <c r="B451" s="19" t="s">
        <v>427</v>
      </c>
      <c r="C451" s="3" t="s">
        <v>78</v>
      </c>
      <c r="D451" s="3" t="s">
        <v>54</v>
      </c>
      <c r="E451" s="39">
        <v>44176</v>
      </c>
      <c r="F451" s="3">
        <v>2</v>
      </c>
      <c r="G451" s="19">
        <v>13</v>
      </c>
    </row>
    <row r="452" spans="2:7" hidden="1" outlineLevel="1" x14ac:dyDescent="0.2">
      <c r="B452" s="19" t="s">
        <v>427</v>
      </c>
      <c r="C452" s="3" t="s">
        <v>184</v>
      </c>
      <c r="D452" s="3" t="s">
        <v>54</v>
      </c>
      <c r="E452" s="39">
        <v>44176</v>
      </c>
      <c r="F452" s="3">
        <v>6</v>
      </c>
      <c r="G452" s="19">
        <v>39</v>
      </c>
    </row>
    <row r="453" spans="2:7" hidden="1" outlineLevel="1" x14ac:dyDescent="0.2">
      <c r="B453" s="19" t="s">
        <v>427</v>
      </c>
      <c r="C453" s="3" t="s">
        <v>184</v>
      </c>
      <c r="D453" s="3" t="s">
        <v>54</v>
      </c>
      <c r="E453" s="39">
        <v>44176</v>
      </c>
      <c r="F453" s="3">
        <v>2</v>
      </c>
      <c r="G453" s="19">
        <v>13</v>
      </c>
    </row>
    <row r="454" spans="2:7" hidden="1" outlineLevel="1" x14ac:dyDescent="0.2">
      <c r="B454" s="19" t="s">
        <v>427</v>
      </c>
      <c r="C454" s="3" t="s">
        <v>77</v>
      </c>
      <c r="D454" s="3" t="s">
        <v>54</v>
      </c>
      <c r="E454" s="39">
        <v>44176</v>
      </c>
      <c r="F454" s="3">
        <v>6</v>
      </c>
      <c r="G454" s="19">
        <v>39</v>
      </c>
    </row>
    <row r="455" spans="2:7" hidden="1" outlineLevel="1" x14ac:dyDescent="0.2">
      <c r="B455" s="19" t="s">
        <v>427</v>
      </c>
      <c r="C455" s="3" t="s">
        <v>77</v>
      </c>
      <c r="D455" s="3" t="s">
        <v>54</v>
      </c>
      <c r="E455" s="39">
        <v>44176</v>
      </c>
      <c r="F455" s="3">
        <v>2</v>
      </c>
      <c r="G455" s="19">
        <v>13</v>
      </c>
    </row>
    <row r="456" spans="2:7" hidden="1" outlineLevel="1" x14ac:dyDescent="0.2">
      <c r="B456" s="19" t="s">
        <v>427</v>
      </c>
      <c r="C456" s="3" t="s">
        <v>182</v>
      </c>
      <c r="D456" s="3" t="s">
        <v>54</v>
      </c>
      <c r="E456" s="39">
        <v>44179</v>
      </c>
      <c r="F456" s="3">
        <v>6</v>
      </c>
      <c r="G456" s="19">
        <v>39</v>
      </c>
    </row>
    <row r="457" spans="2:7" hidden="1" outlineLevel="1" x14ac:dyDescent="0.2">
      <c r="B457" s="19" t="s">
        <v>427</v>
      </c>
      <c r="C457" s="3" t="s">
        <v>182</v>
      </c>
      <c r="D457" s="3" t="s">
        <v>54</v>
      </c>
      <c r="E457" s="39">
        <v>44179</v>
      </c>
      <c r="F457" s="3">
        <v>2</v>
      </c>
      <c r="G457" s="19">
        <v>13</v>
      </c>
    </row>
    <row r="458" spans="2:7" hidden="1" outlineLevel="1" x14ac:dyDescent="0.2">
      <c r="B458" s="19" t="s">
        <v>427</v>
      </c>
      <c r="C458" s="3" t="s">
        <v>183</v>
      </c>
      <c r="D458" s="3" t="s">
        <v>54</v>
      </c>
      <c r="E458" s="39">
        <v>44179</v>
      </c>
      <c r="F458" s="3">
        <v>6</v>
      </c>
      <c r="G458" s="19">
        <v>39</v>
      </c>
    </row>
    <row r="459" spans="2:7" hidden="1" outlineLevel="1" x14ac:dyDescent="0.2">
      <c r="B459" s="19" t="s">
        <v>427</v>
      </c>
      <c r="C459" s="3" t="s">
        <v>183</v>
      </c>
      <c r="D459" s="3" t="s">
        <v>54</v>
      </c>
      <c r="E459" s="39">
        <v>44179</v>
      </c>
      <c r="F459" s="3">
        <v>2</v>
      </c>
      <c r="G459" s="19">
        <v>13</v>
      </c>
    </row>
    <row r="460" spans="2:7" hidden="1" outlineLevel="1" x14ac:dyDescent="0.2">
      <c r="B460" s="19" t="s">
        <v>427</v>
      </c>
      <c r="C460" s="3" t="s">
        <v>186</v>
      </c>
      <c r="D460" s="3" t="s">
        <v>31</v>
      </c>
      <c r="E460" s="39">
        <v>44179</v>
      </c>
      <c r="F460" s="3">
        <v>6</v>
      </c>
      <c r="G460" s="19">
        <v>45</v>
      </c>
    </row>
    <row r="461" spans="2:7" hidden="1" outlineLevel="1" x14ac:dyDescent="0.2">
      <c r="B461" s="19" t="s">
        <v>427</v>
      </c>
      <c r="C461" s="3" t="s">
        <v>186</v>
      </c>
      <c r="D461" s="3" t="s">
        <v>31</v>
      </c>
      <c r="E461" s="39">
        <v>44179</v>
      </c>
      <c r="F461" s="3">
        <v>2</v>
      </c>
      <c r="G461" s="19">
        <v>15</v>
      </c>
    </row>
    <row r="462" spans="2:7" hidden="1" outlineLevel="1" x14ac:dyDescent="0.2">
      <c r="B462" s="19" t="s">
        <v>427</v>
      </c>
      <c r="C462" s="3" t="s">
        <v>78</v>
      </c>
      <c r="D462" s="3" t="s">
        <v>54</v>
      </c>
      <c r="E462" s="39">
        <v>44179</v>
      </c>
      <c r="F462" s="3">
        <v>6</v>
      </c>
      <c r="G462" s="19">
        <v>39</v>
      </c>
    </row>
    <row r="463" spans="2:7" hidden="1" outlineLevel="1" x14ac:dyDescent="0.2">
      <c r="B463" s="19" t="s">
        <v>427</v>
      </c>
      <c r="C463" s="3" t="s">
        <v>78</v>
      </c>
      <c r="D463" s="3" t="s">
        <v>54</v>
      </c>
      <c r="E463" s="39">
        <v>44179</v>
      </c>
      <c r="F463" s="3">
        <v>2</v>
      </c>
      <c r="G463" s="19">
        <v>13</v>
      </c>
    </row>
    <row r="464" spans="2:7" hidden="1" outlineLevel="1" x14ac:dyDescent="0.2">
      <c r="B464" s="19" t="s">
        <v>427</v>
      </c>
      <c r="C464" s="3" t="s">
        <v>184</v>
      </c>
      <c r="D464" s="3" t="s">
        <v>54</v>
      </c>
      <c r="E464" s="39">
        <v>44179</v>
      </c>
      <c r="F464" s="3">
        <v>6</v>
      </c>
      <c r="G464" s="19">
        <v>39</v>
      </c>
    </row>
    <row r="465" spans="2:7" hidden="1" outlineLevel="1" x14ac:dyDescent="0.2">
      <c r="B465" s="19" t="s">
        <v>427</v>
      </c>
      <c r="C465" s="3" t="s">
        <v>184</v>
      </c>
      <c r="D465" s="3" t="s">
        <v>54</v>
      </c>
      <c r="E465" s="39">
        <v>44179</v>
      </c>
      <c r="F465" s="3">
        <v>2</v>
      </c>
      <c r="G465" s="19">
        <v>13</v>
      </c>
    </row>
    <row r="466" spans="2:7" hidden="1" outlineLevel="1" x14ac:dyDescent="0.2">
      <c r="B466" s="19" t="s">
        <v>427</v>
      </c>
      <c r="C466" s="3" t="s">
        <v>77</v>
      </c>
      <c r="D466" s="3" t="s">
        <v>54</v>
      </c>
      <c r="E466" s="39">
        <v>44179</v>
      </c>
      <c r="F466" s="3">
        <v>6</v>
      </c>
      <c r="G466" s="19">
        <v>39</v>
      </c>
    </row>
    <row r="467" spans="2:7" hidden="1" outlineLevel="1" x14ac:dyDescent="0.2">
      <c r="B467" s="19" t="s">
        <v>427</v>
      </c>
      <c r="C467" s="3" t="s">
        <v>77</v>
      </c>
      <c r="D467" s="3" t="s">
        <v>54</v>
      </c>
      <c r="E467" s="39">
        <v>44179</v>
      </c>
      <c r="F467" s="3">
        <v>2</v>
      </c>
      <c r="G467" s="19">
        <v>13</v>
      </c>
    </row>
    <row r="468" spans="2:7" hidden="1" outlineLevel="1" x14ac:dyDescent="0.2">
      <c r="B468" s="19" t="s">
        <v>427</v>
      </c>
      <c r="C468" s="3" t="s">
        <v>182</v>
      </c>
      <c r="D468" s="3" t="s">
        <v>54</v>
      </c>
      <c r="E468" s="39">
        <v>44180</v>
      </c>
      <c r="F468" s="3">
        <v>6</v>
      </c>
      <c r="G468" s="19">
        <v>39</v>
      </c>
    </row>
    <row r="469" spans="2:7" hidden="1" outlineLevel="1" x14ac:dyDescent="0.2">
      <c r="B469" s="19" t="s">
        <v>427</v>
      </c>
      <c r="C469" s="3" t="s">
        <v>182</v>
      </c>
      <c r="D469" s="3" t="s">
        <v>54</v>
      </c>
      <c r="E469" s="39">
        <v>44180</v>
      </c>
      <c r="F469" s="3">
        <v>2</v>
      </c>
      <c r="G469" s="19">
        <v>13</v>
      </c>
    </row>
    <row r="470" spans="2:7" hidden="1" outlineLevel="1" x14ac:dyDescent="0.2">
      <c r="B470" s="19" t="s">
        <v>427</v>
      </c>
      <c r="C470" s="3" t="s">
        <v>183</v>
      </c>
      <c r="D470" s="3" t="s">
        <v>54</v>
      </c>
      <c r="E470" s="39">
        <v>44180</v>
      </c>
      <c r="F470" s="3">
        <v>6</v>
      </c>
      <c r="G470" s="19">
        <v>39</v>
      </c>
    </row>
    <row r="471" spans="2:7" hidden="1" outlineLevel="1" x14ac:dyDescent="0.2">
      <c r="B471" s="19" t="s">
        <v>427</v>
      </c>
      <c r="C471" s="3" t="s">
        <v>183</v>
      </c>
      <c r="D471" s="3" t="s">
        <v>54</v>
      </c>
      <c r="E471" s="39">
        <v>44180</v>
      </c>
      <c r="F471" s="3">
        <v>2</v>
      </c>
      <c r="G471" s="19">
        <v>13</v>
      </c>
    </row>
    <row r="472" spans="2:7" hidden="1" outlineLevel="1" x14ac:dyDescent="0.2">
      <c r="B472" s="19" t="s">
        <v>427</v>
      </c>
      <c r="C472" s="3" t="s">
        <v>186</v>
      </c>
      <c r="D472" s="3" t="s">
        <v>31</v>
      </c>
      <c r="E472" s="39">
        <v>44180</v>
      </c>
      <c r="F472" s="3">
        <v>6</v>
      </c>
      <c r="G472" s="19">
        <v>45</v>
      </c>
    </row>
    <row r="473" spans="2:7" hidden="1" outlineLevel="1" x14ac:dyDescent="0.2">
      <c r="B473" s="19" t="s">
        <v>427</v>
      </c>
      <c r="C473" s="3" t="s">
        <v>186</v>
      </c>
      <c r="D473" s="3" t="s">
        <v>31</v>
      </c>
      <c r="E473" s="39">
        <v>44180</v>
      </c>
      <c r="F473" s="3">
        <v>2</v>
      </c>
      <c r="G473" s="19">
        <v>15</v>
      </c>
    </row>
    <row r="474" spans="2:7" hidden="1" outlineLevel="1" x14ac:dyDescent="0.2">
      <c r="B474" s="19" t="s">
        <v>427</v>
      </c>
      <c r="C474" s="3" t="s">
        <v>78</v>
      </c>
      <c r="D474" s="3" t="s">
        <v>54</v>
      </c>
      <c r="E474" s="39">
        <v>44180</v>
      </c>
      <c r="F474" s="3">
        <v>6</v>
      </c>
      <c r="G474" s="19">
        <v>39</v>
      </c>
    </row>
    <row r="475" spans="2:7" hidden="1" outlineLevel="1" x14ac:dyDescent="0.2">
      <c r="B475" s="19" t="s">
        <v>427</v>
      </c>
      <c r="C475" s="3" t="s">
        <v>78</v>
      </c>
      <c r="D475" s="3" t="s">
        <v>54</v>
      </c>
      <c r="E475" s="39">
        <v>44180</v>
      </c>
      <c r="F475" s="3">
        <v>2</v>
      </c>
      <c r="G475" s="19">
        <v>13</v>
      </c>
    </row>
    <row r="476" spans="2:7" hidden="1" outlineLevel="1" x14ac:dyDescent="0.2">
      <c r="B476" s="19" t="s">
        <v>427</v>
      </c>
      <c r="C476" s="3" t="s">
        <v>184</v>
      </c>
      <c r="D476" s="3" t="s">
        <v>54</v>
      </c>
      <c r="E476" s="39">
        <v>44180</v>
      </c>
      <c r="F476" s="3">
        <v>6</v>
      </c>
      <c r="G476" s="19">
        <v>39</v>
      </c>
    </row>
    <row r="477" spans="2:7" hidden="1" outlineLevel="1" x14ac:dyDescent="0.2">
      <c r="B477" s="19" t="s">
        <v>427</v>
      </c>
      <c r="C477" s="3" t="s">
        <v>184</v>
      </c>
      <c r="D477" s="3" t="s">
        <v>54</v>
      </c>
      <c r="E477" s="39">
        <v>44180</v>
      </c>
      <c r="F477" s="3">
        <v>2</v>
      </c>
      <c r="G477" s="19">
        <v>13</v>
      </c>
    </row>
    <row r="478" spans="2:7" hidden="1" outlineLevel="1" x14ac:dyDescent="0.2">
      <c r="B478" s="19" t="s">
        <v>427</v>
      </c>
      <c r="C478" s="3" t="s">
        <v>77</v>
      </c>
      <c r="D478" s="3" t="s">
        <v>54</v>
      </c>
      <c r="E478" s="39">
        <v>44180</v>
      </c>
      <c r="F478" s="3">
        <v>6</v>
      </c>
      <c r="G478" s="19">
        <v>39</v>
      </c>
    </row>
    <row r="479" spans="2:7" hidden="1" outlineLevel="1" x14ac:dyDescent="0.2">
      <c r="B479" s="19" t="s">
        <v>427</v>
      </c>
      <c r="C479" s="3" t="s">
        <v>77</v>
      </c>
      <c r="D479" s="3" t="s">
        <v>54</v>
      </c>
      <c r="E479" s="39">
        <v>44180</v>
      </c>
      <c r="F479" s="3">
        <v>2</v>
      </c>
      <c r="G479" s="19">
        <v>13</v>
      </c>
    </row>
    <row r="480" spans="2:7" hidden="1" outlineLevel="1" x14ac:dyDescent="0.2">
      <c r="B480" s="19" t="s">
        <v>427</v>
      </c>
      <c r="C480" s="3" t="s">
        <v>182</v>
      </c>
      <c r="D480" s="3" t="s">
        <v>54</v>
      </c>
      <c r="E480" s="39">
        <v>44181</v>
      </c>
      <c r="F480" s="3">
        <v>6</v>
      </c>
      <c r="G480" s="19">
        <v>39</v>
      </c>
    </row>
    <row r="481" spans="2:7" hidden="1" outlineLevel="1" x14ac:dyDescent="0.2">
      <c r="B481" s="19" t="s">
        <v>427</v>
      </c>
      <c r="C481" s="3" t="s">
        <v>182</v>
      </c>
      <c r="D481" s="3" t="s">
        <v>54</v>
      </c>
      <c r="E481" s="39">
        <v>44181</v>
      </c>
      <c r="F481" s="3">
        <v>2</v>
      </c>
      <c r="G481" s="19">
        <v>13</v>
      </c>
    </row>
    <row r="482" spans="2:7" hidden="1" outlineLevel="1" x14ac:dyDescent="0.2">
      <c r="B482" s="19" t="s">
        <v>427</v>
      </c>
      <c r="C482" s="3" t="s">
        <v>183</v>
      </c>
      <c r="D482" s="3" t="s">
        <v>54</v>
      </c>
      <c r="E482" s="39">
        <v>44181</v>
      </c>
      <c r="F482" s="3">
        <v>6</v>
      </c>
      <c r="G482" s="19">
        <v>39</v>
      </c>
    </row>
    <row r="483" spans="2:7" hidden="1" outlineLevel="1" x14ac:dyDescent="0.2">
      <c r="B483" s="19" t="s">
        <v>427</v>
      </c>
      <c r="C483" s="3" t="s">
        <v>183</v>
      </c>
      <c r="D483" s="3" t="s">
        <v>54</v>
      </c>
      <c r="E483" s="39">
        <v>44181</v>
      </c>
      <c r="F483" s="3">
        <v>2</v>
      </c>
      <c r="G483" s="19">
        <v>13</v>
      </c>
    </row>
    <row r="484" spans="2:7" hidden="1" outlineLevel="1" x14ac:dyDescent="0.2">
      <c r="B484" s="19" t="s">
        <v>427</v>
      </c>
      <c r="C484" s="3" t="s">
        <v>186</v>
      </c>
      <c r="D484" s="3" t="s">
        <v>31</v>
      </c>
      <c r="E484" s="39">
        <v>44181</v>
      </c>
      <c r="F484" s="3">
        <v>6</v>
      </c>
      <c r="G484" s="19">
        <v>45</v>
      </c>
    </row>
    <row r="485" spans="2:7" hidden="1" outlineLevel="1" x14ac:dyDescent="0.2">
      <c r="B485" s="19" t="s">
        <v>427</v>
      </c>
      <c r="C485" s="3" t="s">
        <v>186</v>
      </c>
      <c r="D485" s="3" t="s">
        <v>31</v>
      </c>
      <c r="E485" s="39">
        <v>44181</v>
      </c>
      <c r="F485" s="3">
        <v>2</v>
      </c>
      <c r="G485" s="19">
        <v>15</v>
      </c>
    </row>
    <row r="486" spans="2:7" hidden="1" outlineLevel="1" x14ac:dyDescent="0.2">
      <c r="B486" s="19" t="s">
        <v>427</v>
      </c>
      <c r="C486" s="3" t="s">
        <v>78</v>
      </c>
      <c r="D486" s="3" t="s">
        <v>54</v>
      </c>
      <c r="E486" s="39">
        <v>44181</v>
      </c>
      <c r="F486" s="3">
        <v>6</v>
      </c>
      <c r="G486" s="19">
        <v>39</v>
      </c>
    </row>
    <row r="487" spans="2:7" hidden="1" outlineLevel="1" x14ac:dyDescent="0.2">
      <c r="B487" s="19" t="s">
        <v>427</v>
      </c>
      <c r="C487" s="3" t="s">
        <v>78</v>
      </c>
      <c r="D487" s="3" t="s">
        <v>54</v>
      </c>
      <c r="E487" s="39">
        <v>44181</v>
      </c>
      <c r="F487" s="3">
        <v>2</v>
      </c>
      <c r="G487" s="19">
        <v>13</v>
      </c>
    </row>
    <row r="488" spans="2:7" hidden="1" outlineLevel="1" x14ac:dyDescent="0.2">
      <c r="B488" s="19" t="s">
        <v>427</v>
      </c>
      <c r="C488" s="3" t="s">
        <v>184</v>
      </c>
      <c r="D488" s="3" t="s">
        <v>54</v>
      </c>
      <c r="E488" s="39">
        <v>44181</v>
      </c>
      <c r="F488" s="3">
        <v>6</v>
      </c>
      <c r="G488" s="19">
        <v>39</v>
      </c>
    </row>
    <row r="489" spans="2:7" hidden="1" outlineLevel="1" x14ac:dyDescent="0.2">
      <c r="B489" s="19" t="s">
        <v>427</v>
      </c>
      <c r="C489" s="3" t="s">
        <v>184</v>
      </c>
      <c r="D489" s="3" t="s">
        <v>54</v>
      </c>
      <c r="E489" s="39">
        <v>44181</v>
      </c>
      <c r="F489" s="3">
        <v>2</v>
      </c>
      <c r="G489" s="19">
        <v>13</v>
      </c>
    </row>
    <row r="490" spans="2:7" hidden="1" outlineLevel="1" x14ac:dyDescent="0.2">
      <c r="B490" s="19" t="s">
        <v>427</v>
      </c>
      <c r="C490" s="3" t="s">
        <v>77</v>
      </c>
      <c r="D490" s="3" t="s">
        <v>54</v>
      </c>
      <c r="E490" s="39">
        <v>44181</v>
      </c>
      <c r="F490" s="3">
        <v>6</v>
      </c>
      <c r="G490" s="19">
        <v>39</v>
      </c>
    </row>
    <row r="491" spans="2:7" hidden="1" outlineLevel="1" x14ac:dyDescent="0.2">
      <c r="B491" s="19" t="s">
        <v>427</v>
      </c>
      <c r="C491" s="3" t="s">
        <v>77</v>
      </c>
      <c r="D491" s="3" t="s">
        <v>54</v>
      </c>
      <c r="E491" s="39">
        <v>44181</v>
      </c>
      <c r="F491" s="3">
        <v>2</v>
      </c>
      <c r="G491" s="19">
        <v>13</v>
      </c>
    </row>
    <row r="492" spans="2:7" hidden="1" outlineLevel="1" x14ac:dyDescent="0.2">
      <c r="B492" s="19" t="s">
        <v>427</v>
      </c>
      <c r="C492" s="3" t="s">
        <v>182</v>
      </c>
      <c r="D492" s="3" t="s">
        <v>54</v>
      </c>
      <c r="E492" s="39">
        <v>44182</v>
      </c>
      <c r="F492" s="3">
        <v>6</v>
      </c>
      <c r="G492" s="19">
        <v>39</v>
      </c>
    </row>
    <row r="493" spans="2:7" hidden="1" outlineLevel="1" x14ac:dyDescent="0.2">
      <c r="B493" s="19" t="s">
        <v>427</v>
      </c>
      <c r="C493" s="3" t="s">
        <v>182</v>
      </c>
      <c r="D493" s="3" t="s">
        <v>54</v>
      </c>
      <c r="E493" s="39">
        <v>44182</v>
      </c>
      <c r="F493" s="3">
        <v>2</v>
      </c>
      <c r="G493" s="19">
        <v>13</v>
      </c>
    </row>
    <row r="494" spans="2:7" hidden="1" outlineLevel="1" x14ac:dyDescent="0.2">
      <c r="B494" s="19" t="s">
        <v>427</v>
      </c>
      <c r="C494" s="3" t="s">
        <v>183</v>
      </c>
      <c r="D494" s="3" t="s">
        <v>54</v>
      </c>
      <c r="E494" s="39">
        <v>44182</v>
      </c>
      <c r="F494" s="3">
        <v>6</v>
      </c>
      <c r="G494" s="19">
        <v>39</v>
      </c>
    </row>
    <row r="495" spans="2:7" hidden="1" outlineLevel="1" x14ac:dyDescent="0.2">
      <c r="B495" s="19" t="s">
        <v>427</v>
      </c>
      <c r="C495" s="3" t="s">
        <v>183</v>
      </c>
      <c r="D495" s="3" t="s">
        <v>54</v>
      </c>
      <c r="E495" s="39">
        <v>44182</v>
      </c>
      <c r="F495" s="3">
        <v>2</v>
      </c>
      <c r="G495" s="19">
        <v>13</v>
      </c>
    </row>
    <row r="496" spans="2:7" hidden="1" outlineLevel="1" x14ac:dyDescent="0.2">
      <c r="B496" s="19" t="s">
        <v>427</v>
      </c>
      <c r="C496" s="3" t="s">
        <v>186</v>
      </c>
      <c r="D496" s="3" t="s">
        <v>31</v>
      </c>
      <c r="E496" s="39">
        <v>44182</v>
      </c>
      <c r="F496" s="3">
        <v>6</v>
      </c>
      <c r="G496" s="19">
        <v>45</v>
      </c>
    </row>
    <row r="497" spans="2:7" hidden="1" outlineLevel="1" x14ac:dyDescent="0.2">
      <c r="B497" s="19" t="s">
        <v>427</v>
      </c>
      <c r="C497" s="3" t="s">
        <v>186</v>
      </c>
      <c r="D497" s="3" t="s">
        <v>31</v>
      </c>
      <c r="E497" s="39">
        <v>44182</v>
      </c>
      <c r="F497" s="3">
        <v>2</v>
      </c>
      <c r="G497" s="19">
        <v>15</v>
      </c>
    </row>
    <row r="498" spans="2:7" hidden="1" outlineLevel="1" x14ac:dyDescent="0.2">
      <c r="B498" s="19" t="s">
        <v>427</v>
      </c>
      <c r="C498" s="3" t="s">
        <v>78</v>
      </c>
      <c r="D498" s="3" t="s">
        <v>54</v>
      </c>
      <c r="E498" s="39">
        <v>44182</v>
      </c>
      <c r="F498" s="3">
        <v>5</v>
      </c>
      <c r="G498" s="19">
        <v>32.5</v>
      </c>
    </row>
    <row r="499" spans="2:7" hidden="1" outlineLevel="1" x14ac:dyDescent="0.2">
      <c r="B499" s="19" t="s">
        <v>427</v>
      </c>
      <c r="C499" s="3" t="s">
        <v>184</v>
      </c>
      <c r="D499" s="3" t="s">
        <v>54</v>
      </c>
      <c r="E499" s="39">
        <v>44182</v>
      </c>
      <c r="F499" s="3">
        <v>6</v>
      </c>
      <c r="G499" s="19">
        <v>39</v>
      </c>
    </row>
    <row r="500" spans="2:7" hidden="1" outlineLevel="1" x14ac:dyDescent="0.2">
      <c r="B500" s="19" t="s">
        <v>427</v>
      </c>
      <c r="C500" s="3" t="s">
        <v>184</v>
      </c>
      <c r="D500" s="3" t="s">
        <v>54</v>
      </c>
      <c r="E500" s="39">
        <v>44182</v>
      </c>
      <c r="F500" s="3">
        <v>2</v>
      </c>
      <c r="G500" s="19">
        <v>13</v>
      </c>
    </row>
    <row r="501" spans="2:7" hidden="1" outlineLevel="1" x14ac:dyDescent="0.2">
      <c r="B501" s="19" t="s">
        <v>427</v>
      </c>
      <c r="C501" s="3" t="s">
        <v>77</v>
      </c>
      <c r="D501" s="3" t="s">
        <v>54</v>
      </c>
      <c r="E501" s="39">
        <v>44182</v>
      </c>
      <c r="F501" s="3">
        <v>6</v>
      </c>
      <c r="G501" s="19">
        <v>39</v>
      </c>
    </row>
    <row r="502" spans="2:7" hidden="1" outlineLevel="1" x14ac:dyDescent="0.2">
      <c r="B502" s="19" t="s">
        <v>427</v>
      </c>
      <c r="C502" s="3" t="s">
        <v>77</v>
      </c>
      <c r="D502" s="3" t="s">
        <v>54</v>
      </c>
      <c r="E502" s="39">
        <v>44182</v>
      </c>
      <c r="F502" s="3">
        <v>2</v>
      </c>
      <c r="G502" s="19">
        <v>13</v>
      </c>
    </row>
    <row r="503" spans="2:7" hidden="1" outlineLevel="1" x14ac:dyDescent="0.2">
      <c r="B503" s="19" t="s">
        <v>427</v>
      </c>
      <c r="C503" s="3" t="s">
        <v>182</v>
      </c>
      <c r="D503" s="3" t="s">
        <v>54</v>
      </c>
      <c r="E503" s="39">
        <v>44183</v>
      </c>
      <c r="F503" s="3">
        <v>6</v>
      </c>
      <c r="G503" s="19">
        <v>39</v>
      </c>
    </row>
    <row r="504" spans="2:7" hidden="1" outlineLevel="1" x14ac:dyDescent="0.2">
      <c r="B504" s="19" t="s">
        <v>427</v>
      </c>
      <c r="C504" s="3" t="s">
        <v>182</v>
      </c>
      <c r="D504" s="3" t="s">
        <v>54</v>
      </c>
      <c r="E504" s="39">
        <v>44183</v>
      </c>
      <c r="F504" s="3">
        <v>2</v>
      </c>
      <c r="G504" s="19">
        <v>13</v>
      </c>
    </row>
    <row r="505" spans="2:7" hidden="1" outlineLevel="1" x14ac:dyDescent="0.2">
      <c r="B505" s="19" t="s">
        <v>427</v>
      </c>
      <c r="C505" s="3" t="s">
        <v>183</v>
      </c>
      <c r="D505" s="3" t="s">
        <v>54</v>
      </c>
      <c r="E505" s="39">
        <v>44183</v>
      </c>
      <c r="F505" s="3">
        <v>6</v>
      </c>
      <c r="G505" s="19">
        <v>39</v>
      </c>
    </row>
    <row r="506" spans="2:7" hidden="1" outlineLevel="1" x14ac:dyDescent="0.2">
      <c r="B506" s="19" t="s">
        <v>427</v>
      </c>
      <c r="C506" s="3" t="s">
        <v>183</v>
      </c>
      <c r="D506" s="3" t="s">
        <v>54</v>
      </c>
      <c r="E506" s="39">
        <v>44183</v>
      </c>
      <c r="F506" s="3">
        <v>2</v>
      </c>
      <c r="G506" s="19">
        <v>13</v>
      </c>
    </row>
    <row r="507" spans="2:7" hidden="1" outlineLevel="1" x14ac:dyDescent="0.2">
      <c r="B507" s="19" t="s">
        <v>427</v>
      </c>
      <c r="C507" s="3" t="s">
        <v>186</v>
      </c>
      <c r="D507" s="3" t="s">
        <v>31</v>
      </c>
      <c r="E507" s="39">
        <v>44183</v>
      </c>
      <c r="F507" s="3">
        <v>6</v>
      </c>
      <c r="G507" s="19">
        <v>45</v>
      </c>
    </row>
    <row r="508" spans="2:7" hidden="1" outlineLevel="1" x14ac:dyDescent="0.2">
      <c r="B508" s="19" t="s">
        <v>427</v>
      </c>
      <c r="C508" s="3" t="s">
        <v>186</v>
      </c>
      <c r="D508" s="3" t="s">
        <v>31</v>
      </c>
      <c r="E508" s="39">
        <v>44183</v>
      </c>
      <c r="F508" s="3">
        <v>2</v>
      </c>
      <c r="G508" s="19">
        <v>15</v>
      </c>
    </row>
    <row r="509" spans="2:7" hidden="1" outlineLevel="1" x14ac:dyDescent="0.2">
      <c r="B509" s="19" t="s">
        <v>427</v>
      </c>
      <c r="C509" s="3" t="s">
        <v>78</v>
      </c>
      <c r="D509" s="3" t="s">
        <v>54</v>
      </c>
      <c r="E509" s="39">
        <v>44183</v>
      </c>
      <c r="F509" s="3">
        <v>6</v>
      </c>
      <c r="G509" s="19">
        <v>39</v>
      </c>
    </row>
    <row r="510" spans="2:7" hidden="1" outlineLevel="1" x14ac:dyDescent="0.2">
      <c r="B510" s="19" t="s">
        <v>427</v>
      </c>
      <c r="C510" s="3" t="s">
        <v>78</v>
      </c>
      <c r="D510" s="3" t="s">
        <v>54</v>
      </c>
      <c r="E510" s="39">
        <v>44183</v>
      </c>
      <c r="F510" s="3">
        <v>2</v>
      </c>
      <c r="G510" s="19">
        <v>13</v>
      </c>
    </row>
    <row r="511" spans="2:7" hidden="1" outlineLevel="1" x14ac:dyDescent="0.2">
      <c r="B511" s="19" t="s">
        <v>427</v>
      </c>
      <c r="C511" s="3" t="s">
        <v>184</v>
      </c>
      <c r="D511" s="3" t="s">
        <v>54</v>
      </c>
      <c r="E511" s="39">
        <v>44183</v>
      </c>
      <c r="F511" s="3">
        <v>6</v>
      </c>
      <c r="G511" s="19">
        <v>39</v>
      </c>
    </row>
    <row r="512" spans="2:7" hidden="1" outlineLevel="1" x14ac:dyDescent="0.2">
      <c r="B512" s="19" t="s">
        <v>427</v>
      </c>
      <c r="C512" s="3" t="s">
        <v>184</v>
      </c>
      <c r="D512" s="3" t="s">
        <v>54</v>
      </c>
      <c r="E512" s="39">
        <v>44183</v>
      </c>
      <c r="F512" s="3">
        <v>2</v>
      </c>
      <c r="G512" s="19">
        <v>13</v>
      </c>
    </row>
    <row r="513" spans="2:7" hidden="1" outlineLevel="1" x14ac:dyDescent="0.2">
      <c r="B513" s="19" t="s">
        <v>427</v>
      </c>
      <c r="C513" s="3" t="s">
        <v>77</v>
      </c>
      <c r="D513" s="3" t="s">
        <v>54</v>
      </c>
      <c r="E513" s="39">
        <v>44183</v>
      </c>
      <c r="F513" s="3">
        <v>6</v>
      </c>
      <c r="G513" s="19">
        <v>39</v>
      </c>
    </row>
    <row r="514" spans="2:7" hidden="1" outlineLevel="1" x14ac:dyDescent="0.2">
      <c r="B514" s="19" t="s">
        <v>427</v>
      </c>
      <c r="C514" s="3" t="s">
        <v>77</v>
      </c>
      <c r="D514" s="3" t="s">
        <v>54</v>
      </c>
      <c r="E514" s="39">
        <v>44183</v>
      </c>
      <c r="F514" s="3">
        <v>2</v>
      </c>
      <c r="G514" s="19">
        <v>13</v>
      </c>
    </row>
    <row r="515" spans="2:7" hidden="1" outlineLevel="1" x14ac:dyDescent="0.2">
      <c r="B515" s="19" t="s">
        <v>427</v>
      </c>
      <c r="C515" s="3" t="s">
        <v>182</v>
      </c>
      <c r="D515" s="3" t="s">
        <v>54</v>
      </c>
      <c r="E515" s="39">
        <v>44186</v>
      </c>
      <c r="F515" s="3">
        <v>6</v>
      </c>
      <c r="G515" s="19">
        <v>39</v>
      </c>
    </row>
    <row r="516" spans="2:7" hidden="1" outlineLevel="1" x14ac:dyDescent="0.2">
      <c r="B516" s="19" t="s">
        <v>427</v>
      </c>
      <c r="C516" s="3" t="s">
        <v>182</v>
      </c>
      <c r="D516" s="3" t="s">
        <v>54</v>
      </c>
      <c r="E516" s="39">
        <v>44186</v>
      </c>
      <c r="F516" s="3">
        <v>2</v>
      </c>
      <c r="G516" s="19">
        <v>13</v>
      </c>
    </row>
    <row r="517" spans="2:7" hidden="1" outlineLevel="1" x14ac:dyDescent="0.2">
      <c r="B517" s="19" t="s">
        <v>427</v>
      </c>
      <c r="C517" s="3" t="s">
        <v>183</v>
      </c>
      <c r="D517" s="3" t="s">
        <v>54</v>
      </c>
      <c r="E517" s="39">
        <v>44186</v>
      </c>
      <c r="F517" s="3">
        <v>6</v>
      </c>
      <c r="G517" s="19">
        <v>39</v>
      </c>
    </row>
    <row r="518" spans="2:7" hidden="1" outlineLevel="1" x14ac:dyDescent="0.2">
      <c r="B518" s="19" t="s">
        <v>427</v>
      </c>
      <c r="C518" s="3" t="s">
        <v>183</v>
      </c>
      <c r="D518" s="3" t="s">
        <v>54</v>
      </c>
      <c r="E518" s="39">
        <v>44186</v>
      </c>
      <c r="F518" s="3">
        <v>2</v>
      </c>
      <c r="G518" s="19">
        <v>13</v>
      </c>
    </row>
    <row r="519" spans="2:7" hidden="1" outlineLevel="1" x14ac:dyDescent="0.2">
      <c r="B519" s="19" t="s">
        <v>427</v>
      </c>
      <c r="C519" s="3" t="s">
        <v>186</v>
      </c>
      <c r="D519" s="3" t="s">
        <v>31</v>
      </c>
      <c r="E519" s="39">
        <v>44186</v>
      </c>
      <c r="F519" s="3">
        <v>6</v>
      </c>
      <c r="G519" s="19">
        <v>45</v>
      </c>
    </row>
    <row r="520" spans="2:7" hidden="1" outlineLevel="1" x14ac:dyDescent="0.2">
      <c r="B520" s="19" t="s">
        <v>427</v>
      </c>
      <c r="C520" s="3" t="s">
        <v>186</v>
      </c>
      <c r="D520" s="3" t="s">
        <v>31</v>
      </c>
      <c r="E520" s="39">
        <v>44186</v>
      </c>
      <c r="F520" s="3">
        <v>2</v>
      </c>
      <c r="G520" s="19">
        <v>15</v>
      </c>
    </row>
    <row r="521" spans="2:7" hidden="1" outlineLevel="1" x14ac:dyDescent="0.2">
      <c r="B521" s="19" t="s">
        <v>427</v>
      </c>
      <c r="C521" s="3" t="s">
        <v>78</v>
      </c>
      <c r="D521" s="3" t="s">
        <v>54</v>
      </c>
      <c r="E521" s="39">
        <v>44186</v>
      </c>
      <c r="F521" s="3">
        <v>6</v>
      </c>
      <c r="G521" s="19">
        <v>39</v>
      </c>
    </row>
    <row r="522" spans="2:7" hidden="1" outlineLevel="1" x14ac:dyDescent="0.2">
      <c r="B522" s="19" t="s">
        <v>427</v>
      </c>
      <c r="C522" s="3" t="s">
        <v>78</v>
      </c>
      <c r="D522" s="3" t="s">
        <v>54</v>
      </c>
      <c r="E522" s="39">
        <v>44186</v>
      </c>
      <c r="F522" s="3">
        <v>2</v>
      </c>
      <c r="G522" s="19">
        <v>13</v>
      </c>
    </row>
    <row r="523" spans="2:7" hidden="1" outlineLevel="1" x14ac:dyDescent="0.2">
      <c r="B523" s="19" t="s">
        <v>427</v>
      </c>
      <c r="C523" s="3" t="s">
        <v>184</v>
      </c>
      <c r="D523" s="3" t="s">
        <v>54</v>
      </c>
      <c r="E523" s="39">
        <v>44186</v>
      </c>
      <c r="F523" s="3">
        <v>6</v>
      </c>
      <c r="G523" s="19">
        <v>39</v>
      </c>
    </row>
    <row r="524" spans="2:7" hidden="1" outlineLevel="1" x14ac:dyDescent="0.2">
      <c r="B524" s="19" t="s">
        <v>427</v>
      </c>
      <c r="C524" s="3" t="s">
        <v>184</v>
      </c>
      <c r="D524" s="3" t="s">
        <v>54</v>
      </c>
      <c r="E524" s="39">
        <v>44186</v>
      </c>
      <c r="F524" s="3">
        <v>2</v>
      </c>
      <c r="G524" s="19">
        <v>13</v>
      </c>
    </row>
    <row r="525" spans="2:7" hidden="1" outlineLevel="1" x14ac:dyDescent="0.2">
      <c r="B525" s="19" t="s">
        <v>427</v>
      </c>
      <c r="C525" s="3" t="s">
        <v>77</v>
      </c>
      <c r="D525" s="3" t="s">
        <v>54</v>
      </c>
      <c r="E525" s="39">
        <v>44186</v>
      </c>
      <c r="F525" s="3">
        <v>6</v>
      </c>
      <c r="G525" s="19">
        <v>39</v>
      </c>
    </row>
    <row r="526" spans="2:7" hidden="1" outlineLevel="1" x14ac:dyDescent="0.2">
      <c r="B526" s="19" t="s">
        <v>427</v>
      </c>
      <c r="C526" s="3" t="s">
        <v>77</v>
      </c>
      <c r="D526" s="3" t="s">
        <v>54</v>
      </c>
      <c r="E526" s="39">
        <v>44186</v>
      </c>
      <c r="F526" s="3">
        <v>2</v>
      </c>
      <c r="G526" s="19">
        <v>13</v>
      </c>
    </row>
    <row r="527" spans="2:7" hidden="1" outlineLevel="1" x14ac:dyDescent="0.2">
      <c r="B527" s="19" t="s">
        <v>427</v>
      </c>
      <c r="C527" s="3" t="s">
        <v>182</v>
      </c>
      <c r="D527" s="3" t="s">
        <v>54</v>
      </c>
      <c r="E527" s="39">
        <v>44187</v>
      </c>
      <c r="F527" s="3">
        <v>6</v>
      </c>
      <c r="G527" s="19">
        <v>39</v>
      </c>
    </row>
    <row r="528" spans="2:7" hidden="1" outlineLevel="1" x14ac:dyDescent="0.2">
      <c r="B528" s="81" t="s">
        <v>427</v>
      </c>
      <c r="C528" s="80" t="s">
        <v>182</v>
      </c>
      <c r="D528" s="80" t="s">
        <v>54</v>
      </c>
      <c r="E528" s="253">
        <v>44187</v>
      </c>
      <c r="F528" s="80">
        <v>2</v>
      </c>
      <c r="G528" s="81">
        <v>13</v>
      </c>
    </row>
    <row r="529" spans="2:7" hidden="1" outlineLevel="1" x14ac:dyDescent="0.2">
      <c r="B529" s="19" t="s">
        <v>427</v>
      </c>
      <c r="C529" s="3" t="s">
        <v>183</v>
      </c>
      <c r="D529" s="3" t="s">
        <v>54</v>
      </c>
      <c r="E529" s="39">
        <v>44187</v>
      </c>
      <c r="F529" s="3">
        <v>6</v>
      </c>
      <c r="G529" s="19">
        <v>39</v>
      </c>
    </row>
    <row r="530" spans="2:7" hidden="1" outlineLevel="1" x14ac:dyDescent="0.2">
      <c r="B530" s="19" t="s">
        <v>427</v>
      </c>
      <c r="C530" s="3" t="s">
        <v>183</v>
      </c>
      <c r="D530" s="3" t="s">
        <v>54</v>
      </c>
      <c r="E530" s="39">
        <v>44187</v>
      </c>
      <c r="F530" s="3">
        <v>2</v>
      </c>
      <c r="G530" s="19">
        <v>13</v>
      </c>
    </row>
    <row r="531" spans="2:7" hidden="1" outlineLevel="1" x14ac:dyDescent="0.2">
      <c r="B531" s="19" t="s">
        <v>427</v>
      </c>
      <c r="C531" s="3" t="s">
        <v>186</v>
      </c>
      <c r="D531" s="3" t="s">
        <v>31</v>
      </c>
      <c r="E531" s="39">
        <v>44187</v>
      </c>
      <c r="F531" s="3">
        <v>6</v>
      </c>
      <c r="G531" s="19">
        <v>45</v>
      </c>
    </row>
    <row r="532" spans="2:7" hidden="1" outlineLevel="1" x14ac:dyDescent="0.2">
      <c r="B532" s="19" t="s">
        <v>427</v>
      </c>
      <c r="C532" s="3" t="s">
        <v>186</v>
      </c>
      <c r="D532" s="3" t="s">
        <v>31</v>
      </c>
      <c r="E532" s="39">
        <v>44187</v>
      </c>
      <c r="F532" s="3">
        <v>2</v>
      </c>
      <c r="G532" s="19">
        <v>15</v>
      </c>
    </row>
    <row r="533" spans="2:7" hidden="1" outlineLevel="1" x14ac:dyDescent="0.2">
      <c r="B533" s="19" t="s">
        <v>427</v>
      </c>
      <c r="C533" s="3" t="s">
        <v>78</v>
      </c>
      <c r="D533" s="3" t="s">
        <v>54</v>
      </c>
      <c r="E533" s="39">
        <v>44187</v>
      </c>
      <c r="F533" s="3">
        <v>6</v>
      </c>
      <c r="G533" s="19">
        <v>39</v>
      </c>
    </row>
    <row r="534" spans="2:7" hidden="1" outlineLevel="1" x14ac:dyDescent="0.2">
      <c r="B534" s="19" t="s">
        <v>427</v>
      </c>
      <c r="C534" s="3" t="s">
        <v>78</v>
      </c>
      <c r="D534" s="3" t="s">
        <v>54</v>
      </c>
      <c r="E534" s="39">
        <v>44187</v>
      </c>
      <c r="F534" s="3">
        <v>2</v>
      </c>
      <c r="G534" s="19">
        <v>13</v>
      </c>
    </row>
    <row r="535" spans="2:7" hidden="1" outlineLevel="1" x14ac:dyDescent="0.2">
      <c r="B535" s="19" t="s">
        <v>427</v>
      </c>
      <c r="C535" s="3" t="s">
        <v>184</v>
      </c>
      <c r="D535" s="3" t="s">
        <v>54</v>
      </c>
      <c r="E535" s="39">
        <v>44187</v>
      </c>
      <c r="F535" s="3">
        <v>6</v>
      </c>
      <c r="G535" s="19">
        <v>39</v>
      </c>
    </row>
    <row r="536" spans="2:7" hidden="1" outlineLevel="1" x14ac:dyDescent="0.2">
      <c r="B536" s="19" t="s">
        <v>427</v>
      </c>
      <c r="C536" s="3" t="s">
        <v>184</v>
      </c>
      <c r="D536" s="3" t="s">
        <v>54</v>
      </c>
      <c r="E536" s="39">
        <v>44187</v>
      </c>
      <c r="F536" s="3">
        <v>2</v>
      </c>
      <c r="G536" s="19">
        <v>13</v>
      </c>
    </row>
    <row r="537" spans="2:7" hidden="1" outlineLevel="1" x14ac:dyDescent="0.2">
      <c r="B537" s="19" t="s">
        <v>427</v>
      </c>
      <c r="C537" s="3" t="s">
        <v>77</v>
      </c>
      <c r="D537" s="3" t="s">
        <v>54</v>
      </c>
      <c r="E537" s="39">
        <v>44187</v>
      </c>
      <c r="F537" s="3">
        <v>6</v>
      </c>
      <c r="G537" s="19">
        <v>39</v>
      </c>
    </row>
    <row r="538" spans="2:7" hidden="1" outlineLevel="1" x14ac:dyDescent="0.2">
      <c r="B538" s="19" t="s">
        <v>427</v>
      </c>
      <c r="C538" s="3" t="s">
        <v>77</v>
      </c>
      <c r="D538" s="3" t="s">
        <v>54</v>
      </c>
      <c r="E538" s="39">
        <v>44187</v>
      </c>
      <c r="F538" s="3">
        <v>2</v>
      </c>
      <c r="G538" s="19">
        <v>13</v>
      </c>
    </row>
    <row r="539" spans="2:7" hidden="1" outlineLevel="1" x14ac:dyDescent="0.2">
      <c r="B539" s="19" t="s">
        <v>427</v>
      </c>
      <c r="C539" s="3" t="s">
        <v>182</v>
      </c>
      <c r="D539" s="3" t="s">
        <v>54</v>
      </c>
      <c r="E539" s="39">
        <v>44193</v>
      </c>
      <c r="F539" s="3">
        <v>6</v>
      </c>
      <c r="G539" s="19">
        <v>39</v>
      </c>
    </row>
    <row r="540" spans="2:7" hidden="1" outlineLevel="1" x14ac:dyDescent="0.2">
      <c r="B540" s="19" t="s">
        <v>427</v>
      </c>
      <c r="C540" s="3" t="s">
        <v>182</v>
      </c>
      <c r="D540" s="3" t="s">
        <v>54</v>
      </c>
      <c r="E540" s="39">
        <v>44193</v>
      </c>
      <c r="F540" s="3">
        <v>2</v>
      </c>
      <c r="G540" s="19">
        <v>13</v>
      </c>
    </row>
    <row r="541" spans="2:7" hidden="1" outlineLevel="1" x14ac:dyDescent="0.2">
      <c r="B541" s="19" t="s">
        <v>427</v>
      </c>
      <c r="C541" s="3" t="s">
        <v>183</v>
      </c>
      <c r="D541" s="3" t="s">
        <v>54</v>
      </c>
      <c r="E541" s="39">
        <v>44193</v>
      </c>
      <c r="F541" s="3">
        <v>6</v>
      </c>
      <c r="G541" s="19">
        <v>39</v>
      </c>
    </row>
    <row r="542" spans="2:7" hidden="1" outlineLevel="1" x14ac:dyDescent="0.2">
      <c r="B542" s="19" t="s">
        <v>427</v>
      </c>
      <c r="C542" s="3" t="s">
        <v>183</v>
      </c>
      <c r="D542" s="3" t="s">
        <v>54</v>
      </c>
      <c r="E542" s="39">
        <v>44193</v>
      </c>
      <c r="F542" s="3">
        <v>2</v>
      </c>
      <c r="G542" s="19">
        <v>13</v>
      </c>
    </row>
    <row r="543" spans="2:7" hidden="1" outlineLevel="1" x14ac:dyDescent="0.2">
      <c r="B543" s="19" t="s">
        <v>427</v>
      </c>
      <c r="C543" s="3" t="s">
        <v>186</v>
      </c>
      <c r="D543" s="3" t="s">
        <v>31</v>
      </c>
      <c r="E543" s="39">
        <v>44193</v>
      </c>
      <c r="F543" s="3">
        <v>6</v>
      </c>
      <c r="G543" s="19">
        <v>45</v>
      </c>
    </row>
    <row r="544" spans="2:7" hidden="1" outlineLevel="1" x14ac:dyDescent="0.2">
      <c r="B544" s="19" t="s">
        <v>427</v>
      </c>
      <c r="C544" s="3" t="s">
        <v>186</v>
      </c>
      <c r="D544" s="3" t="s">
        <v>31</v>
      </c>
      <c r="E544" s="39">
        <v>44193</v>
      </c>
      <c r="F544" s="3">
        <v>2</v>
      </c>
      <c r="G544" s="19">
        <v>15</v>
      </c>
    </row>
    <row r="545" spans="2:7" hidden="1" outlineLevel="1" x14ac:dyDescent="0.2">
      <c r="B545" s="19" t="s">
        <v>427</v>
      </c>
      <c r="C545" s="3" t="s">
        <v>78</v>
      </c>
      <c r="D545" s="3" t="s">
        <v>54</v>
      </c>
      <c r="E545" s="39">
        <v>44193</v>
      </c>
      <c r="F545" s="3">
        <v>6</v>
      </c>
      <c r="G545" s="19">
        <v>39</v>
      </c>
    </row>
    <row r="546" spans="2:7" hidden="1" outlineLevel="1" x14ac:dyDescent="0.2">
      <c r="B546" s="19" t="s">
        <v>427</v>
      </c>
      <c r="C546" s="3" t="s">
        <v>78</v>
      </c>
      <c r="D546" s="3" t="s">
        <v>54</v>
      </c>
      <c r="E546" s="39">
        <v>44193</v>
      </c>
      <c r="F546" s="3">
        <v>2</v>
      </c>
      <c r="G546" s="19">
        <v>13</v>
      </c>
    </row>
    <row r="547" spans="2:7" hidden="1" outlineLevel="1" x14ac:dyDescent="0.2">
      <c r="B547" s="19" t="s">
        <v>427</v>
      </c>
      <c r="C547" s="3" t="s">
        <v>184</v>
      </c>
      <c r="D547" s="3" t="s">
        <v>54</v>
      </c>
      <c r="E547" s="39">
        <v>44193</v>
      </c>
      <c r="F547" s="3">
        <v>6</v>
      </c>
      <c r="G547" s="19">
        <v>39</v>
      </c>
    </row>
    <row r="548" spans="2:7" hidden="1" outlineLevel="1" x14ac:dyDescent="0.2">
      <c r="B548" s="19" t="s">
        <v>427</v>
      </c>
      <c r="C548" s="3" t="s">
        <v>184</v>
      </c>
      <c r="D548" s="3" t="s">
        <v>54</v>
      </c>
      <c r="E548" s="39">
        <v>44193</v>
      </c>
      <c r="F548" s="3">
        <v>2</v>
      </c>
      <c r="G548" s="19">
        <v>13</v>
      </c>
    </row>
    <row r="549" spans="2:7" hidden="1" outlineLevel="1" x14ac:dyDescent="0.2">
      <c r="B549" s="19" t="s">
        <v>427</v>
      </c>
      <c r="C549" s="3" t="s">
        <v>77</v>
      </c>
      <c r="D549" s="3" t="s">
        <v>54</v>
      </c>
      <c r="E549" s="39">
        <v>44193</v>
      </c>
      <c r="F549" s="3">
        <v>6</v>
      </c>
      <c r="G549" s="19">
        <v>39</v>
      </c>
    </row>
    <row r="550" spans="2:7" hidden="1" outlineLevel="1" x14ac:dyDescent="0.2">
      <c r="B550" s="19" t="s">
        <v>427</v>
      </c>
      <c r="C550" s="3" t="s">
        <v>77</v>
      </c>
      <c r="D550" s="3" t="s">
        <v>54</v>
      </c>
      <c r="E550" s="39">
        <v>44193</v>
      </c>
      <c r="F550" s="3">
        <v>2</v>
      </c>
      <c r="G550" s="19">
        <v>13</v>
      </c>
    </row>
    <row r="551" spans="2:7" hidden="1" outlineLevel="1" x14ac:dyDescent="0.2">
      <c r="B551" s="19" t="s">
        <v>427</v>
      </c>
      <c r="C551" s="3" t="s">
        <v>182</v>
      </c>
      <c r="D551" s="3" t="s">
        <v>54</v>
      </c>
      <c r="E551" s="39">
        <v>44194</v>
      </c>
      <c r="F551" s="3">
        <v>6</v>
      </c>
      <c r="G551" s="19">
        <v>39</v>
      </c>
    </row>
    <row r="552" spans="2:7" hidden="1" outlineLevel="1" x14ac:dyDescent="0.2">
      <c r="B552" s="19" t="s">
        <v>427</v>
      </c>
      <c r="C552" s="3" t="s">
        <v>182</v>
      </c>
      <c r="D552" s="3" t="s">
        <v>54</v>
      </c>
      <c r="E552" s="39">
        <v>44194</v>
      </c>
      <c r="F552" s="3">
        <v>2</v>
      </c>
      <c r="G552" s="19">
        <v>13</v>
      </c>
    </row>
    <row r="553" spans="2:7" hidden="1" outlineLevel="1" x14ac:dyDescent="0.2">
      <c r="B553" s="19" t="s">
        <v>427</v>
      </c>
      <c r="C553" s="3" t="s">
        <v>183</v>
      </c>
      <c r="D553" s="3" t="s">
        <v>54</v>
      </c>
      <c r="E553" s="39">
        <v>44194</v>
      </c>
      <c r="F553" s="3">
        <v>6</v>
      </c>
      <c r="G553" s="19">
        <v>39</v>
      </c>
    </row>
    <row r="554" spans="2:7" hidden="1" outlineLevel="1" x14ac:dyDescent="0.2">
      <c r="B554" s="19" t="s">
        <v>427</v>
      </c>
      <c r="C554" s="3" t="s">
        <v>183</v>
      </c>
      <c r="D554" s="3" t="s">
        <v>54</v>
      </c>
      <c r="E554" s="39">
        <v>44194</v>
      </c>
      <c r="F554" s="3">
        <v>2</v>
      </c>
      <c r="G554" s="19">
        <v>13</v>
      </c>
    </row>
    <row r="555" spans="2:7" hidden="1" outlineLevel="1" x14ac:dyDescent="0.2">
      <c r="B555" s="19" t="s">
        <v>427</v>
      </c>
      <c r="C555" s="3" t="s">
        <v>186</v>
      </c>
      <c r="D555" s="3" t="s">
        <v>31</v>
      </c>
      <c r="E555" s="39">
        <v>44194</v>
      </c>
      <c r="F555" s="3">
        <v>6</v>
      </c>
      <c r="G555" s="19">
        <v>45</v>
      </c>
    </row>
    <row r="556" spans="2:7" hidden="1" outlineLevel="1" x14ac:dyDescent="0.2">
      <c r="B556" s="19" t="s">
        <v>427</v>
      </c>
      <c r="C556" s="3" t="s">
        <v>186</v>
      </c>
      <c r="D556" s="3" t="s">
        <v>31</v>
      </c>
      <c r="E556" s="39">
        <v>44194</v>
      </c>
      <c r="F556" s="3">
        <v>2</v>
      </c>
      <c r="G556" s="19">
        <v>15</v>
      </c>
    </row>
    <row r="557" spans="2:7" hidden="1" outlineLevel="1" x14ac:dyDescent="0.2">
      <c r="B557" s="19" t="s">
        <v>427</v>
      </c>
      <c r="C557" s="3" t="s">
        <v>78</v>
      </c>
      <c r="D557" s="3" t="s">
        <v>54</v>
      </c>
      <c r="E557" s="39">
        <v>44194</v>
      </c>
      <c r="F557" s="3">
        <v>6</v>
      </c>
      <c r="G557" s="19">
        <v>39</v>
      </c>
    </row>
    <row r="558" spans="2:7" hidden="1" outlineLevel="1" x14ac:dyDescent="0.2">
      <c r="B558" s="19" t="s">
        <v>427</v>
      </c>
      <c r="C558" s="3" t="s">
        <v>78</v>
      </c>
      <c r="D558" s="3" t="s">
        <v>54</v>
      </c>
      <c r="E558" s="39">
        <v>44194</v>
      </c>
      <c r="F558" s="3">
        <v>2</v>
      </c>
      <c r="G558" s="19">
        <v>13</v>
      </c>
    </row>
    <row r="559" spans="2:7" hidden="1" outlineLevel="1" x14ac:dyDescent="0.2">
      <c r="B559" s="19" t="s">
        <v>427</v>
      </c>
      <c r="C559" s="3" t="s">
        <v>184</v>
      </c>
      <c r="D559" s="3" t="s">
        <v>54</v>
      </c>
      <c r="E559" s="39">
        <v>44194</v>
      </c>
      <c r="F559" s="3">
        <v>6</v>
      </c>
      <c r="G559" s="19">
        <v>39</v>
      </c>
    </row>
    <row r="560" spans="2:7" hidden="1" outlineLevel="1" x14ac:dyDescent="0.2">
      <c r="B560" s="19" t="s">
        <v>427</v>
      </c>
      <c r="C560" s="3" t="s">
        <v>184</v>
      </c>
      <c r="D560" s="3" t="s">
        <v>54</v>
      </c>
      <c r="E560" s="39">
        <v>44194</v>
      </c>
      <c r="F560" s="3">
        <v>2</v>
      </c>
      <c r="G560" s="19">
        <v>13</v>
      </c>
    </row>
    <row r="561" spans="2:7" hidden="1" outlineLevel="1" x14ac:dyDescent="0.2">
      <c r="B561" s="19" t="s">
        <v>427</v>
      </c>
      <c r="C561" s="3" t="s">
        <v>77</v>
      </c>
      <c r="D561" s="3" t="s">
        <v>54</v>
      </c>
      <c r="E561" s="39">
        <v>44194</v>
      </c>
      <c r="F561" s="3">
        <v>6</v>
      </c>
      <c r="G561" s="19">
        <v>39</v>
      </c>
    </row>
    <row r="562" spans="2:7" hidden="1" outlineLevel="1" x14ac:dyDescent="0.2">
      <c r="B562" s="19" t="s">
        <v>427</v>
      </c>
      <c r="C562" s="3" t="s">
        <v>77</v>
      </c>
      <c r="D562" s="3" t="s">
        <v>54</v>
      </c>
      <c r="E562" s="39">
        <v>44194</v>
      </c>
      <c r="F562" s="3">
        <v>2</v>
      </c>
      <c r="G562" s="19">
        <v>13</v>
      </c>
    </row>
    <row r="563" spans="2:7" hidden="1" outlineLevel="1" x14ac:dyDescent="0.2">
      <c r="B563" s="19" t="s">
        <v>427</v>
      </c>
      <c r="C563" s="3" t="s">
        <v>182</v>
      </c>
      <c r="D563" s="3" t="s">
        <v>54</v>
      </c>
      <c r="E563" s="39">
        <v>44200</v>
      </c>
      <c r="F563" s="3">
        <v>6</v>
      </c>
      <c r="G563" s="19">
        <v>39</v>
      </c>
    </row>
    <row r="564" spans="2:7" hidden="1" outlineLevel="1" x14ac:dyDescent="0.2">
      <c r="B564" s="19" t="s">
        <v>427</v>
      </c>
      <c r="C564" s="3" t="s">
        <v>182</v>
      </c>
      <c r="D564" s="3" t="s">
        <v>54</v>
      </c>
      <c r="E564" s="39">
        <v>44200</v>
      </c>
      <c r="F564" s="3">
        <v>2</v>
      </c>
      <c r="G564" s="19">
        <v>13</v>
      </c>
    </row>
    <row r="565" spans="2:7" hidden="1" outlineLevel="1" x14ac:dyDescent="0.2">
      <c r="B565" s="19" t="s">
        <v>427</v>
      </c>
      <c r="C565" s="3" t="s">
        <v>183</v>
      </c>
      <c r="D565" s="3" t="s">
        <v>54</v>
      </c>
      <c r="E565" s="39">
        <v>44200</v>
      </c>
      <c r="F565" s="3">
        <v>6</v>
      </c>
      <c r="G565" s="19">
        <v>39</v>
      </c>
    </row>
    <row r="566" spans="2:7" hidden="1" outlineLevel="1" x14ac:dyDescent="0.2">
      <c r="B566" s="19" t="s">
        <v>427</v>
      </c>
      <c r="C566" s="3" t="s">
        <v>183</v>
      </c>
      <c r="D566" s="3" t="s">
        <v>54</v>
      </c>
      <c r="E566" s="39">
        <v>44200</v>
      </c>
      <c r="F566" s="3">
        <v>2</v>
      </c>
      <c r="G566" s="19">
        <v>13</v>
      </c>
    </row>
    <row r="567" spans="2:7" hidden="1" outlineLevel="1" x14ac:dyDescent="0.2">
      <c r="B567" s="19" t="s">
        <v>427</v>
      </c>
      <c r="C567" s="3" t="s">
        <v>186</v>
      </c>
      <c r="D567" s="3" t="s">
        <v>31</v>
      </c>
      <c r="E567" s="39">
        <v>44200</v>
      </c>
      <c r="F567" s="3">
        <v>6</v>
      </c>
      <c r="G567" s="19">
        <v>45</v>
      </c>
    </row>
    <row r="568" spans="2:7" hidden="1" outlineLevel="1" x14ac:dyDescent="0.2">
      <c r="B568" s="19" t="s">
        <v>427</v>
      </c>
      <c r="C568" s="3" t="s">
        <v>186</v>
      </c>
      <c r="D568" s="3" t="s">
        <v>31</v>
      </c>
      <c r="E568" s="39">
        <v>44200</v>
      </c>
      <c r="F568" s="3">
        <v>2</v>
      </c>
      <c r="G568" s="19">
        <v>15</v>
      </c>
    </row>
    <row r="569" spans="2:7" hidden="1" outlineLevel="1" x14ac:dyDescent="0.2">
      <c r="B569" s="19" t="s">
        <v>427</v>
      </c>
      <c r="C569" s="3" t="s">
        <v>78</v>
      </c>
      <c r="D569" s="3" t="s">
        <v>54</v>
      </c>
      <c r="E569" s="39">
        <v>44200</v>
      </c>
      <c r="F569" s="3">
        <v>6</v>
      </c>
      <c r="G569" s="19">
        <v>39</v>
      </c>
    </row>
    <row r="570" spans="2:7" hidden="1" outlineLevel="1" x14ac:dyDescent="0.2">
      <c r="B570" s="19" t="s">
        <v>427</v>
      </c>
      <c r="C570" s="3" t="s">
        <v>78</v>
      </c>
      <c r="D570" s="3" t="s">
        <v>54</v>
      </c>
      <c r="E570" s="39">
        <v>44200</v>
      </c>
      <c r="F570" s="3">
        <v>2</v>
      </c>
      <c r="G570" s="19">
        <v>13</v>
      </c>
    </row>
    <row r="571" spans="2:7" hidden="1" outlineLevel="1" x14ac:dyDescent="0.2">
      <c r="B571" s="19" t="s">
        <v>427</v>
      </c>
      <c r="C571" s="3" t="s">
        <v>184</v>
      </c>
      <c r="D571" s="3" t="s">
        <v>54</v>
      </c>
      <c r="E571" s="39">
        <v>44200</v>
      </c>
      <c r="F571" s="3">
        <v>6</v>
      </c>
      <c r="G571" s="19">
        <v>39</v>
      </c>
    </row>
    <row r="572" spans="2:7" hidden="1" outlineLevel="1" x14ac:dyDescent="0.2">
      <c r="B572" s="19" t="s">
        <v>427</v>
      </c>
      <c r="C572" s="3" t="s">
        <v>184</v>
      </c>
      <c r="D572" s="3" t="s">
        <v>54</v>
      </c>
      <c r="E572" s="39">
        <v>44200</v>
      </c>
      <c r="F572" s="3">
        <v>2</v>
      </c>
      <c r="G572" s="19">
        <v>13</v>
      </c>
    </row>
    <row r="573" spans="2:7" hidden="1" outlineLevel="1" x14ac:dyDescent="0.2">
      <c r="B573" s="19" t="s">
        <v>427</v>
      </c>
      <c r="C573" s="3" t="s">
        <v>77</v>
      </c>
      <c r="D573" s="3" t="s">
        <v>54</v>
      </c>
      <c r="E573" s="39">
        <v>44200</v>
      </c>
      <c r="F573" s="3">
        <v>6</v>
      </c>
      <c r="G573" s="19">
        <v>39</v>
      </c>
    </row>
    <row r="574" spans="2:7" hidden="1" outlineLevel="1" x14ac:dyDescent="0.2">
      <c r="B574" s="19" t="s">
        <v>427</v>
      </c>
      <c r="C574" s="3" t="s">
        <v>77</v>
      </c>
      <c r="D574" s="3" t="s">
        <v>54</v>
      </c>
      <c r="E574" s="39">
        <v>44200</v>
      </c>
      <c r="F574" s="3">
        <v>2</v>
      </c>
      <c r="G574" s="19">
        <v>13</v>
      </c>
    </row>
    <row r="575" spans="2:7" hidden="1" outlineLevel="1" x14ac:dyDescent="0.2">
      <c r="B575" s="19" t="s">
        <v>427</v>
      </c>
      <c r="C575" s="3" t="s">
        <v>182</v>
      </c>
      <c r="D575" s="3" t="s">
        <v>54</v>
      </c>
      <c r="E575" s="39">
        <v>44201</v>
      </c>
      <c r="F575" s="3">
        <v>6</v>
      </c>
      <c r="G575" s="19">
        <v>39</v>
      </c>
    </row>
    <row r="576" spans="2:7" hidden="1" outlineLevel="1" x14ac:dyDescent="0.2">
      <c r="B576" s="19" t="s">
        <v>427</v>
      </c>
      <c r="C576" s="3" t="s">
        <v>182</v>
      </c>
      <c r="D576" s="3" t="s">
        <v>54</v>
      </c>
      <c r="E576" s="39">
        <v>44201</v>
      </c>
      <c r="F576" s="3">
        <v>2</v>
      </c>
      <c r="G576" s="19">
        <v>13</v>
      </c>
    </row>
    <row r="577" spans="2:7" hidden="1" outlineLevel="1" x14ac:dyDescent="0.2">
      <c r="B577" s="19" t="s">
        <v>427</v>
      </c>
      <c r="C577" s="3" t="s">
        <v>183</v>
      </c>
      <c r="D577" s="3" t="s">
        <v>54</v>
      </c>
      <c r="E577" s="39">
        <v>44201</v>
      </c>
      <c r="F577" s="3">
        <v>6</v>
      </c>
      <c r="G577" s="19">
        <v>39</v>
      </c>
    </row>
    <row r="578" spans="2:7" hidden="1" outlineLevel="1" x14ac:dyDescent="0.2">
      <c r="B578" s="19" t="s">
        <v>427</v>
      </c>
      <c r="C578" s="3" t="s">
        <v>183</v>
      </c>
      <c r="D578" s="3" t="s">
        <v>54</v>
      </c>
      <c r="E578" s="39">
        <v>44201</v>
      </c>
      <c r="F578" s="3">
        <v>2</v>
      </c>
      <c r="G578" s="19">
        <v>13</v>
      </c>
    </row>
    <row r="579" spans="2:7" hidden="1" outlineLevel="1" x14ac:dyDescent="0.2">
      <c r="B579" s="19" t="s">
        <v>427</v>
      </c>
      <c r="C579" s="3" t="s">
        <v>186</v>
      </c>
      <c r="D579" s="3" t="s">
        <v>31</v>
      </c>
      <c r="E579" s="39">
        <v>44201</v>
      </c>
      <c r="F579" s="3">
        <v>6</v>
      </c>
      <c r="G579" s="19">
        <v>45</v>
      </c>
    </row>
    <row r="580" spans="2:7" hidden="1" outlineLevel="1" x14ac:dyDescent="0.2">
      <c r="B580" s="19" t="s">
        <v>427</v>
      </c>
      <c r="C580" s="3" t="s">
        <v>186</v>
      </c>
      <c r="D580" s="3" t="s">
        <v>31</v>
      </c>
      <c r="E580" s="39">
        <v>44201</v>
      </c>
      <c r="F580" s="3">
        <v>2</v>
      </c>
      <c r="G580" s="19">
        <v>15</v>
      </c>
    </row>
    <row r="581" spans="2:7" hidden="1" outlineLevel="1" x14ac:dyDescent="0.2">
      <c r="B581" s="19" t="s">
        <v>427</v>
      </c>
      <c r="C581" s="3" t="s">
        <v>78</v>
      </c>
      <c r="D581" s="3" t="s">
        <v>54</v>
      </c>
      <c r="E581" s="39">
        <v>44201</v>
      </c>
      <c r="F581" s="3">
        <v>6</v>
      </c>
      <c r="G581" s="19">
        <v>39</v>
      </c>
    </row>
    <row r="582" spans="2:7" hidden="1" outlineLevel="1" x14ac:dyDescent="0.2">
      <c r="B582" s="19" t="s">
        <v>427</v>
      </c>
      <c r="C582" s="3" t="s">
        <v>78</v>
      </c>
      <c r="D582" s="3" t="s">
        <v>54</v>
      </c>
      <c r="E582" s="39">
        <v>44201</v>
      </c>
      <c r="F582" s="3">
        <v>2</v>
      </c>
      <c r="G582" s="19">
        <v>13</v>
      </c>
    </row>
    <row r="583" spans="2:7" hidden="1" outlineLevel="1" x14ac:dyDescent="0.2">
      <c r="B583" s="19" t="s">
        <v>427</v>
      </c>
      <c r="C583" s="3" t="s">
        <v>184</v>
      </c>
      <c r="D583" s="3" t="s">
        <v>54</v>
      </c>
      <c r="E583" s="39">
        <v>44201</v>
      </c>
      <c r="F583" s="3">
        <v>6</v>
      </c>
      <c r="G583" s="19">
        <v>39</v>
      </c>
    </row>
    <row r="584" spans="2:7" hidden="1" outlineLevel="1" x14ac:dyDescent="0.2">
      <c r="B584" s="19" t="s">
        <v>427</v>
      </c>
      <c r="C584" s="3" t="s">
        <v>184</v>
      </c>
      <c r="D584" s="3" t="s">
        <v>54</v>
      </c>
      <c r="E584" s="39">
        <v>44201</v>
      </c>
      <c r="F584" s="3">
        <v>2</v>
      </c>
      <c r="G584" s="19">
        <v>13</v>
      </c>
    </row>
    <row r="585" spans="2:7" hidden="1" outlineLevel="1" x14ac:dyDescent="0.2">
      <c r="B585" s="19" t="s">
        <v>427</v>
      </c>
      <c r="C585" s="3" t="s">
        <v>77</v>
      </c>
      <c r="D585" s="3" t="s">
        <v>54</v>
      </c>
      <c r="E585" s="39">
        <v>44201</v>
      </c>
      <c r="F585" s="3">
        <v>6</v>
      </c>
      <c r="G585" s="19">
        <v>39</v>
      </c>
    </row>
    <row r="586" spans="2:7" hidden="1" outlineLevel="1" x14ac:dyDescent="0.2">
      <c r="B586" s="19" t="s">
        <v>427</v>
      </c>
      <c r="C586" s="3" t="s">
        <v>77</v>
      </c>
      <c r="D586" s="3" t="s">
        <v>54</v>
      </c>
      <c r="E586" s="39">
        <v>44201</v>
      </c>
      <c r="F586" s="3">
        <v>2</v>
      </c>
      <c r="G586" s="19">
        <v>13</v>
      </c>
    </row>
    <row r="587" spans="2:7" hidden="1" outlineLevel="1" x14ac:dyDescent="0.2">
      <c r="B587" s="19" t="s">
        <v>427</v>
      </c>
      <c r="C587" s="3" t="s">
        <v>182</v>
      </c>
      <c r="D587" s="3" t="s">
        <v>54</v>
      </c>
      <c r="E587" s="39">
        <v>44203</v>
      </c>
      <c r="F587" s="3">
        <v>6</v>
      </c>
      <c r="G587" s="19">
        <v>39</v>
      </c>
    </row>
    <row r="588" spans="2:7" hidden="1" outlineLevel="1" x14ac:dyDescent="0.2">
      <c r="B588" s="19" t="s">
        <v>427</v>
      </c>
      <c r="C588" s="3" t="s">
        <v>182</v>
      </c>
      <c r="D588" s="3" t="s">
        <v>54</v>
      </c>
      <c r="E588" s="39">
        <v>44203</v>
      </c>
      <c r="F588" s="3">
        <v>2</v>
      </c>
      <c r="G588" s="19">
        <v>13</v>
      </c>
    </row>
    <row r="589" spans="2:7" hidden="1" outlineLevel="1" x14ac:dyDescent="0.2">
      <c r="B589" s="19" t="s">
        <v>427</v>
      </c>
      <c r="C589" s="3" t="s">
        <v>183</v>
      </c>
      <c r="D589" s="3" t="s">
        <v>54</v>
      </c>
      <c r="E589" s="39">
        <v>44203</v>
      </c>
      <c r="F589" s="3">
        <v>6</v>
      </c>
      <c r="G589" s="19">
        <v>39</v>
      </c>
    </row>
    <row r="590" spans="2:7" hidden="1" outlineLevel="1" x14ac:dyDescent="0.2">
      <c r="B590" s="19" t="s">
        <v>427</v>
      </c>
      <c r="C590" s="3" t="s">
        <v>183</v>
      </c>
      <c r="D590" s="3" t="s">
        <v>54</v>
      </c>
      <c r="E590" s="39">
        <v>44203</v>
      </c>
      <c r="F590" s="3">
        <v>2</v>
      </c>
      <c r="G590" s="19">
        <v>13</v>
      </c>
    </row>
    <row r="591" spans="2:7" hidden="1" outlineLevel="1" x14ac:dyDescent="0.2">
      <c r="B591" s="19" t="s">
        <v>427</v>
      </c>
      <c r="C591" s="3" t="s">
        <v>186</v>
      </c>
      <c r="D591" s="3" t="s">
        <v>31</v>
      </c>
      <c r="E591" s="39">
        <v>44203</v>
      </c>
      <c r="F591" s="3">
        <v>6</v>
      </c>
      <c r="G591" s="19">
        <v>45</v>
      </c>
    </row>
    <row r="592" spans="2:7" hidden="1" outlineLevel="1" x14ac:dyDescent="0.2">
      <c r="B592" s="19" t="s">
        <v>427</v>
      </c>
      <c r="C592" s="3" t="s">
        <v>186</v>
      </c>
      <c r="D592" s="3" t="s">
        <v>31</v>
      </c>
      <c r="E592" s="39">
        <v>44203</v>
      </c>
      <c r="F592" s="3">
        <v>2</v>
      </c>
      <c r="G592" s="19">
        <v>15</v>
      </c>
    </row>
    <row r="593" spans="2:7" hidden="1" outlineLevel="1" x14ac:dyDescent="0.2">
      <c r="B593" s="19" t="s">
        <v>427</v>
      </c>
      <c r="C593" s="3" t="s">
        <v>78</v>
      </c>
      <c r="D593" s="3" t="s">
        <v>54</v>
      </c>
      <c r="E593" s="39">
        <v>44203</v>
      </c>
      <c r="F593" s="3">
        <v>6</v>
      </c>
      <c r="G593" s="19">
        <v>39</v>
      </c>
    </row>
    <row r="594" spans="2:7" hidden="1" outlineLevel="1" x14ac:dyDescent="0.2">
      <c r="B594" s="19" t="s">
        <v>427</v>
      </c>
      <c r="C594" s="3" t="s">
        <v>78</v>
      </c>
      <c r="D594" s="3" t="s">
        <v>54</v>
      </c>
      <c r="E594" s="39">
        <v>44203</v>
      </c>
      <c r="F594" s="3">
        <v>2</v>
      </c>
      <c r="G594" s="19">
        <v>13</v>
      </c>
    </row>
    <row r="595" spans="2:7" hidden="1" outlineLevel="1" x14ac:dyDescent="0.2">
      <c r="B595" s="19" t="s">
        <v>427</v>
      </c>
      <c r="C595" s="3" t="s">
        <v>184</v>
      </c>
      <c r="D595" s="3" t="s">
        <v>54</v>
      </c>
      <c r="E595" s="39">
        <v>44203</v>
      </c>
      <c r="F595" s="3">
        <v>6</v>
      </c>
      <c r="G595" s="19">
        <v>39</v>
      </c>
    </row>
    <row r="596" spans="2:7" hidden="1" outlineLevel="1" x14ac:dyDescent="0.2">
      <c r="B596" s="19" t="s">
        <v>427</v>
      </c>
      <c r="C596" s="3" t="s">
        <v>184</v>
      </c>
      <c r="D596" s="3" t="s">
        <v>54</v>
      </c>
      <c r="E596" s="39">
        <v>44203</v>
      </c>
      <c r="F596" s="3">
        <v>2</v>
      </c>
      <c r="G596" s="19">
        <v>13</v>
      </c>
    </row>
    <row r="597" spans="2:7" hidden="1" outlineLevel="1" x14ac:dyDescent="0.2">
      <c r="B597" s="19" t="s">
        <v>427</v>
      </c>
      <c r="C597" s="3" t="s">
        <v>77</v>
      </c>
      <c r="D597" s="3" t="s">
        <v>54</v>
      </c>
      <c r="E597" s="39">
        <v>44203</v>
      </c>
      <c r="F597" s="3">
        <v>6</v>
      </c>
      <c r="G597" s="19">
        <v>39</v>
      </c>
    </row>
    <row r="598" spans="2:7" hidden="1" outlineLevel="1" x14ac:dyDescent="0.2">
      <c r="B598" s="19" t="s">
        <v>427</v>
      </c>
      <c r="C598" s="3" t="s">
        <v>77</v>
      </c>
      <c r="D598" s="3" t="s">
        <v>54</v>
      </c>
      <c r="E598" s="39">
        <v>44203</v>
      </c>
      <c r="F598" s="3">
        <v>2</v>
      </c>
      <c r="G598" s="19">
        <v>13</v>
      </c>
    </row>
    <row r="599" spans="2:7" hidden="1" outlineLevel="1" x14ac:dyDescent="0.2">
      <c r="B599" s="19" t="s">
        <v>427</v>
      </c>
      <c r="C599" s="3" t="s">
        <v>182</v>
      </c>
      <c r="D599" s="3" t="s">
        <v>54</v>
      </c>
      <c r="E599" s="39">
        <v>44204</v>
      </c>
      <c r="F599" s="3">
        <v>6</v>
      </c>
      <c r="G599" s="19">
        <v>39</v>
      </c>
    </row>
    <row r="600" spans="2:7" hidden="1" outlineLevel="1" x14ac:dyDescent="0.2">
      <c r="B600" s="19" t="s">
        <v>427</v>
      </c>
      <c r="C600" s="3" t="s">
        <v>183</v>
      </c>
      <c r="D600" s="3" t="s">
        <v>54</v>
      </c>
      <c r="E600" s="39">
        <v>44204</v>
      </c>
      <c r="F600" s="3">
        <v>6</v>
      </c>
      <c r="G600" s="19">
        <v>39</v>
      </c>
    </row>
    <row r="601" spans="2:7" hidden="1" outlineLevel="1" x14ac:dyDescent="0.2">
      <c r="B601" s="19" t="s">
        <v>427</v>
      </c>
      <c r="C601" s="3" t="s">
        <v>186</v>
      </c>
      <c r="D601" s="3" t="s">
        <v>31</v>
      </c>
      <c r="E601" s="39">
        <v>44204</v>
      </c>
      <c r="F601" s="3">
        <v>6</v>
      </c>
      <c r="G601" s="19">
        <v>45</v>
      </c>
    </row>
    <row r="602" spans="2:7" hidden="1" outlineLevel="1" x14ac:dyDescent="0.2">
      <c r="B602" s="19" t="s">
        <v>427</v>
      </c>
      <c r="C602" s="3" t="s">
        <v>78</v>
      </c>
      <c r="D602" s="3" t="s">
        <v>54</v>
      </c>
      <c r="E602" s="39">
        <v>44204</v>
      </c>
      <c r="F602" s="3">
        <v>6</v>
      </c>
      <c r="G602" s="19">
        <v>39</v>
      </c>
    </row>
    <row r="603" spans="2:7" hidden="1" outlineLevel="1" x14ac:dyDescent="0.2">
      <c r="B603" s="19" t="s">
        <v>427</v>
      </c>
      <c r="C603" s="3" t="s">
        <v>184</v>
      </c>
      <c r="D603" s="3" t="s">
        <v>54</v>
      </c>
      <c r="E603" s="39">
        <v>44204</v>
      </c>
      <c r="F603" s="3">
        <v>6</v>
      </c>
      <c r="G603" s="19">
        <v>39</v>
      </c>
    </row>
    <row r="604" spans="2:7" hidden="1" outlineLevel="1" x14ac:dyDescent="0.2">
      <c r="B604" s="19" t="s">
        <v>427</v>
      </c>
      <c r="C604" s="3" t="s">
        <v>77</v>
      </c>
      <c r="D604" s="3" t="s">
        <v>54</v>
      </c>
      <c r="E604" s="39">
        <v>44204</v>
      </c>
      <c r="F604" s="3">
        <v>6</v>
      </c>
      <c r="G604" s="19">
        <v>39</v>
      </c>
    </row>
    <row r="605" spans="2:7" hidden="1" outlineLevel="1" x14ac:dyDescent="0.2">
      <c r="B605" s="19" t="s">
        <v>427</v>
      </c>
      <c r="C605" s="3" t="s">
        <v>182</v>
      </c>
      <c r="D605" s="3" t="s">
        <v>54</v>
      </c>
      <c r="E605" s="39">
        <v>44214</v>
      </c>
      <c r="F605" s="3">
        <v>6</v>
      </c>
      <c r="G605" s="19">
        <v>39</v>
      </c>
    </row>
    <row r="606" spans="2:7" hidden="1" outlineLevel="1" x14ac:dyDescent="0.2">
      <c r="B606" s="19" t="s">
        <v>427</v>
      </c>
      <c r="C606" s="3" t="s">
        <v>182</v>
      </c>
      <c r="D606" s="3" t="s">
        <v>54</v>
      </c>
      <c r="E606" s="39">
        <v>44214</v>
      </c>
      <c r="F606" s="3">
        <v>2</v>
      </c>
      <c r="G606" s="19">
        <v>13</v>
      </c>
    </row>
    <row r="607" spans="2:7" hidden="1" outlineLevel="1" x14ac:dyDescent="0.2">
      <c r="B607" s="19" t="s">
        <v>427</v>
      </c>
      <c r="C607" s="3" t="s">
        <v>183</v>
      </c>
      <c r="D607" s="3" t="s">
        <v>54</v>
      </c>
      <c r="E607" s="39">
        <v>44214</v>
      </c>
      <c r="F607" s="3">
        <v>6</v>
      </c>
      <c r="G607" s="19">
        <v>39</v>
      </c>
    </row>
    <row r="608" spans="2:7" hidden="1" outlineLevel="1" x14ac:dyDescent="0.2">
      <c r="B608" s="19" t="s">
        <v>427</v>
      </c>
      <c r="C608" s="3" t="s">
        <v>183</v>
      </c>
      <c r="D608" s="3" t="s">
        <v>54</v>
      </c>
      <c r="E608" s="39">
        <v>44214</v>
      </c>
      <c r="F608" s="3">
        <v>2</v>
      </c>
      <c r="G608" s="19">
        <v>13</v>
      </c>
    </row>
    <row r="609" spans="2:7" hidden="1" outlineLevel="1" x14ac:dyDescent="0.2">
      <c r="B609" s="19" t="s">
        <v>427</v>
      </c>
      <c r="C609" s="3" t="s">
        <v>186</v>
      </c>
      <c r="D609" s="3" t="s">
        <v>31</v>
      </c>
      <c r="E609" s="39">
        <v>44214</v>
      </c>
      <c r="F609" s="3">
        <v>6</v>
      </c>
      <c r="G609" s="19">
        <v>45</v>
      </c>
    </row>
    <row r="610" spans="2:7" hidden="1" outlineLevel="1" x14ac:dyDescent="0.2">
      <c r="B610" s="19" t="s">
        <v>427</v>
      </c>
      <c r="C610" s="3" t="s">
        <v>186</v>
      </c>
      <c r="D610" s="3" t="s">
        <v>31</v>
      </c>
      <c r="E610" s="39">
        <v>44214</v>
      </c>
      <c r="F610" s="3">
        <v>2</v>
      </c>
      <c r="G610" s="19">
        <v>15</v>
      </c>
    </row>
    <row r="611" spans="2:7" hidden="1" outlineLevel="1" x14ac:dyDescent="0.2">
      <c r="B611" s="19" t="s">
        <v>427</v>
      </c>
      <c r="C611" s="3" t="s">
        <v>78</v>
      </c>
      <c r="D611" s="3" t="s">
        <v>54</v>
      </c>
      <c r="E611" s="39">
        <v>44214</v>
      </c>
      <c r="F611" s="3">
        <v>6</v>
      </c>
      <c r="G611" s="19">
        <v>39</v>
      </c>
    </row>
    <row r="612" spans="2:7" hidden="1" outlineLevel="1" x14ac:dyDescent="0.2">
      <c r="B612" s="19" t="s">
        <v>427</v>
      </c>
      <c r="C612" s="3" t="s">
        <v>78</v>
      </c>
      <c r="D612" s="3" t="s">
        <v>54</v>
      </c>
      <c r="E612" s="39">
        <v>44214</v>
      </c>
      <c r="F612" s="3">
        <v>2</v>
      </c>
      <c r="G612" s="19">
        <v>13</v>
      </c>
    </row>
    <row r="613" spans="2:7" hidden="1" outlineLevel="1" x14ac:dyDescent="0.2">
      <c r="B613" s="19" t="s">
        <v>427</v>
      </c>
      <c r="C613" s="3" t="s">
        <v>184</v>
      </c>
      <c r="D613" s="3" t="s">
        <v>54</v>
      </c>
      <c r="E613" s="39">
        <v>44214</v>
      </c>
      <c r="F613" s="3">
        <v>6</v>
      </c>
      <c r="G613" s="19">
        <v>39</v>
      </c>
    </row>
    <row r="614" spans="2:7" hidden="1" outlineLevel="1" x14ac:dyDescent="0.2">
      <c r="B614" s="19" t="s">
        <v>427</v>
      </c>
      <c r="C614" s="3" t="s">
        <v>184</v>
      </c>
      <c r="D614" s="3" t="s">
        <v>54</v>
      </c>
      <c r="E614" s="39">
        <v>44214</v>
      </c>
      <c r="F614" s="3">
        <v>2</v>
      </c>
      <c r="G614" s="19">
        <v>13</v>
      </c>
    </row>
    <row r="615" spans="2:7" hidden="1" outlineLevel="1" x14ac:dyDescent="0.2">
      <c r="B615" s="19" t="s">
        <v>427</v>
      </c>
      <c r="C615" s="3" t="s">
        <v>77</v>
      </c>
      <c r="D615" s="3" t="s">
        <v>54</v>
      </c>
      <c r="E615" s="39">
        <v>44214</v>
      </c>
      <c r="F615" s="3">
        <v>6</v>
      </c>
      <c r="G615" s="19">
        <v>39</v>
      </c>
    </row>
    <row r="616" spans="2:7" hidden="1" outlineLevel="1" x14ac:dyDescent="0.2">
      <c r="B616" s="19" t="s">
        <v>427</v>
      </c>
      <c r="C616" s="3" t="s">
        <v>77</v>
      </c>
      <c r="D616" s="3" t="s">
        <v>54</v>
      </c>
      <c r="E616" s="39">
        <v>44214</v>
      </c>
      <c r="F616" s="3">
        <v>2</v>
      </c>
      <c r="G616" s="19">
        <v>13</v>
      </c>
    </row>
    <row r="617" spans="2:7" hidden="1" outlineLevel="1" x14ac:dyDescent="0.2">
      <c r="B617" s="19" t="s">
        <v>427</v>
      </c>
      <c r="C617" s="3" t="s">
        <v>182</v>
      </c>
      <c r="D617" s="3" t="s">
        <v>54</v>
      </c>
      <c r="E617" s="39">
        <v>44215</v>
      </c>
      <c r="F617" s="3">
        <v>6</v>
      </c>
      <c r="G617" s="19">
        <v>39</v>
      </c>
    </row>
    <row r="618" spans="2:7" hidden="1" outlineLevel="1" x14ac:dyDescent="0.2">
      <c r="B618" s="19" t="s">
        <v>427</v>
      </c>
      <c r="C618" s="3" t="s">
        <v>182</v>
      </c>
      <c r="D618" s="3" t="s">
        <v>54</v>
      </c>
      <c r="E618" s="39">
        <v>44215</v>
      </c>
      <c r="F618" s="3">
        <v>2</v>
      </c>
      <c r="G618" s="19">
        <v>13</v>
      </c>
    </row>
    <row r="619" spans="2:7" hidden="1" outlineLevel="1" x14ac:dyDescent="0.2">
      <c r="B619" s="19" t="s">
        <v>427</v>
      </c>
      <c r="C619" s="3" t="s">
        <v>183</v>
      </c>
      <c r="D619" s="3" t="s">
        <v>54</v>
      </c>
      <c r="E619" s="39">
        <v>44215</v>
      </c>
      <c r="F619" s="3">
        <v>6</v>
      </c>
      <c r="G619" s="19">
        <v>39</v>
      </c>
    </row>
    <row r="620" spans="2:7" hidden="1" outlineLevel="1" x14ac:dyDescent="0.2">
      <c r="B620" s="19" t="s">
        <v>427</v>
      </c>
      <c r="C620" s="3" t="s">
        <v>183</v>
      </c>
      <c r="D620" s="3" t="s">
        <v>54</v>
      </c>
      <c r="E620" s="39">
        <v>44215</v>
      </c>
      <c r="F620" s="3">
        <v>2</v>
      </c>
      <c r="G620" s="19">
        <v>13</v>
      </c>
    </row>
    <row r="621" spans="2:7" hidden="1" outlineLevel="1" x14ac:dyDescent="0.2">
      <c r="B621" s="19" t="s">
        <v>427</v>
      </c>
      <c r="C621" s="3" t="s">
        <v>186</v>
      </c>
      <c r="D621" s="3" t="s">
        <v>31</v>
      </c>
      <c r="E621" s="39">
        <v>44215</v>
      </c>
      <c r="F621" s="3">
        <v>6</v>
      </c>
      <c r="G621" s="19">
        <v>45</v>
      </c>
    </row>
    <row r="622" spans="2:7" hidden="1" outlineLevel="1" x14ac:dyDescent="0.2">
      <c r="B622" s="19" t="s">
        <v>427</v>
      </c>
      <c r="C622" s="3" t="s">
        <v>186</v>
      </c>
      <c r="D622" s="3" t="s">
        <v>31</v>
      </c>
      <c r="E622" s="39">
        <v>44215</v>
      </c>
      <c r="F622" s="3">
        <v>2</v>
      </c>
      <c r="G622" s="19">
        <v>15</v>
      </c>
    </row>
    <row r="623" spans="2:7" hidden="1" outlineLevel="1" x14ac:dyDescent="0.2">
      <c r="B623" s="19" t="s">
        <v>427</v>
      </c>
      <c r="C623" s="3" t="s">
        <v>78</v>
      </c>
      <c r="D623" s="3" t="s">
        <v>54</v>
      </c>
      <c r="E623" s="39">
        <v>44215</v>
      </c>
      <c r="F623" s="3">
        <v>6</v>
      </c>
      <c r="G623" s="19">
        <v>39</v>
      </c>
    </row>
    <row r="624" spans="2:7" hidden="1" outlineLevel="1" x14ac:dyDescent="0.2">
      <c r="B624" s="19" t="s">
        <v>427</v>
      </c>
      <c r="C624" s="3" t="s">
        <v>78</v>
      </c>
      <c r="D624" s="3" t="s">
        <v>54</v>
      </c>
      <c r="E624" s="39">
        <v>44215</v>
      </c>
      <c r="F624" s="3">
        <v>2</v>
      </c>
      <c r="G624" s="19">
        <v>13</v>
      </c>
    </row>
    <row r="625" spans="2:7" hidden="1" outlineLevel="1" x14ac:dyDescent="0.2">
      <c r="B625" s="19" t="s">
        <v>427</v>
      </c>
      <c r="C625" s="3" t="s">
        <v>184</v>
      </c>
      <c r="D625" s="3" t="s">
        <v>54</v>
      </c>
      <c r="E625" s="39">
        <v>44215</v>
      </c>
      <c r="F625" s="3">
        <v>6</v>
      </c>
      <c r="G625" s="19">
        <v>39</v>
      </c>
    </row>
    <row r="626" spans="2:7" hidden="1" outlineLevel="1" x14ac:dyDescent="0.2">
      <c r="B626" s="19" t="s">
        <v>427</v>
      </c>
      <c r="C626" s="3" t="s">
        <v>184</v>
      </c>
      <c r="D626" s="3" t="s">
        <v>54</v>
      </c>
      <c r="E626" s="39">
        <v>44215</v>
      </c>
      <c r="F626" s="3">
        <v>2</v>
      </c>
      <c r="G626" s="19">
        <v>13</v>
      </c>
    </row>
    <row r="627" spans="2:7" hidden="1" outlineLevel="1" x14ac:dyDescent="0.2">
      <c r="B627" s="19" t="s">
        <v>427</v>
      </c>
      <c r="C627" s="3" t="s">
        <v>77</v>
      </c>
      <c r="D627" s="3" t="s">
        <v>54</v>
      </c>
      <c r="E627" s="39">
        <v>44215</v>
      </c>
      <c r="F627" s="3">
        <v>6</v>
      </c>
      <c r="G627" s="19">
        <v>39</v>
      </c>
    </row>
    <row r="628" spans="2:7" hidden="1" outlineLevel="1" x14ac:dyDescent="0.2">
      <c r="B628" s="19" t="s">
        <v>427</v>
      </c>
      <c r="C628" s="3" t="s">
        <v>77</v>
      </c>
      <c r="D628" s="3" t="s">
        <v>54</v>
      </c>
      <c r="E628" s="39">
        <v>44215</v>
      </c>
      <c r="F628" s="3">
        <v>2</v>
      </c>
      <c r="G628" s="19">
        <v>13</v>
      </c>
    </row>
    <row r="629" spans="2:7" hidden="1" outlineLevel="1" x14ac:dyDescent="0.2">
      <c r="B629" s="19" t="s">
        <v>427</v>
      </c>
      <c r="C629" s="3" t="s">
        <v>182</v>
      </c>
      <c r="D629" s="3" t="s">
        <v>54</v>
      </c>
      <c r="E629" s="39">
        <v>44216</v>
      </c>
      <c r="F629" s="3">
        <v>6</v>
      </c>
      <c r="G629" s="19">
        <v>39</v>
      </c>
    </row>
    <row r="630" spans="2:7" hidden="1" outlineLevel="1" x14ac:dyDescent="0.2">
      <c r="B630" s="19" t="s">
        <v>427</v>
      </c>
      <c r="C630" s="3" t="s">
        <v>182</v>
      </c>
      <c r="D630" s="3" t="s">
        <v>54</v>
      </c>
      <c r="E630" s="39">
        <v>44216</v>
      </c>
      <c r="F630" s="3">
        <v>2</v>
      </c>
      <c r="G630" s="19">
        <v>13</v>
      </c>
    </row>
    <row r="631" spans="2:7" hidden="1" outlineLevel="1" x14ac:dyDescent="0.2">
      <c r="B631" s="19" t="s">
        <v>427</v>
      </c>
      <c r="C631" s="3" t="s">
        <v>183</v>
      </c>
      <c r="D631" s="3" t="s">
        <v>54</v>
      </c>
      <c r="E631" s="39">
        <v>44216</v>
      </c>
      <c r="F631" s="3">
        <v>6</v>
      </c>
      <c r="G631" s="19">
        <v>39</v>
      </c>
    </row>
    <row r="632" spans="2:7" hidden="1" outlineLevel="1" x14ac:dyDescent="0.2">
      <c r="B632" s="19" t="s">
        <v>427</v>
      </c>
      <c r="C632" s="3" t="s">
        <v>183</v>
      </c>
      <c r="D632" s="3" t="s">
        <v>54</v>
      </c>
      <c r="E632" s="39">
        <v>44216</v>
      </c>
      <c r="F632" s="3">
        <v>2</v>
      </c>
      <c r="G632" s="19">
        <v>13</v>
      </c>
    </row>
    <row r="633" spans="2:7" hidden="1" outlineLevel="1" x14ac:dyDescent="0.2">
      <c r="B633" s="19" t="s">
        <v>427</v>
      </c>
      <c r="C633" s="3" t="s">
        <v>186</v>
      </c>
      <c r="D633" s="3" t="s">
        <v>31</v>
      </c>
      <c r="E633" s="39">
        <v>44216</v>
      </c>
      <c r="F633" s="3">
        <v>6</v>
      </c>
      <c r="G633" s="19">
        <v>45</v>
      </c>
    </row>
    <row r="634" spans="2:7" hidden="1" outlineLevel="1" x14ac:dyDescent="0.2">
      <c r="B634" s="19" t="s">
        <v>427</v>
      </c>
      <c r="C634" s="3" t="s">
        <v>186</v>
      </c>
      <c r="D634" s="3" t="s">
        <v>31</v>
      </c>
      <c r="E634" s="39">
        <v>44216</v>
      </c>
      <c r="F634" s="3">
        <v>2</v>
      </c>
      <c r="G634" s="19">
        <v>15</v>
      </c>
    </row>
    <row r="635" spans="2:7" hidden="1" outlineLevel="1" x14ac:dyDescent="0.2">
      <c r="B635" s="19" t="s">
        <v>427</v>
      </c>
      <c r="C635" s="3" t="s">
        <v>78</v>
      </c>
      <c r="D635" s="3" t="s">
        <v>54</v>
      </c>
      <c r="E635" s="39">
        <v>44216</v>
      </c>
      <c r="F635" s="3">
        <v>6</v>
      </c>
      <c r="G635" s="19">
        <v>39</v>
      </c>
    </row>
    <row r="636" spans="2:7" hidden="1" outlineLevel="1" x14ac:dyDescent="0.2">
      <c r="B636" s="19" t="s">
        <v>427</v>
      </c>
      <c r="C636" s="3" t="s">
        <v>78</v>
      </c>
      <c r="D636" s="3" t="s">
        <v>54</v>
      </c>
      <c r="E636" s="39">
        <v>44216</v>
      </c>
      <c r="F636" s="3">
        <v>2</v>
      </c>
      <c r="G636" s="19">
        <v>13</v>
      </c>
    </row>
    <row r="637" spans="2:7" hidden="1" outlineLevel="1" x14ac:dyDescent="0.2">
      <c r="B637" s="19" t="s">
        <v>427</v>
      </c>
      <c r="C637" s="3" t="s">
        <v>184</v>
      </c>
      <c r="D637" s="3" t="s">
        <v>54</v>
      </c>
      <c r="E637" s="39">
        <v>44216</v>
      </c>
      <c r="F637" s="3">
        <v>6</v>
      </c>
      <c r="G637" s="19">
        <v>39</v>
      </c>
    </row>
    <row r="638" spans="2:7" hidden="1" outlineLevel="1" x14ac:dyDescent="0.2">
      <c r="B638" s="19" t="s">
        <v>427</v>
      </c>
      <c r="C638" s="3" t="s">
        <v>184</v>
      </c>
      <c r="D638" s="3" t="s">
        <v>54</v>
      </c>
      <c r="E638" s="39">
        <v>44216</v>
      </c>
      <c r="F638" s="3">
        <v>2</v>
      </c>
      <c r="G638" s="19">
        <v>13</v>
      </c>
    </row>
    <row r="639" spans="2:7" hidden="1" outlineLevel="1" x14ac:dyDescent="0.2">
      <c r="B639" s="19" t="s">
        <v>427</v>
      </c>
      <c r="C639" s="3" t="s">
        <v>77</v>
      </c>
      <c r="D639" s="3" t="s">
        <v>54</v>
      </c>
      <c r="E639" s="39">
        <v>44216</v>
      </c>
      <c r="F639" s="3">
        <v>6</v>
      </c>
      <c r="G639" s="19">
        <v>39</v>
      </c>
    </row>
    <row r="640" spans="2:7" hidden="1" outlineLevel="1" x14ac:dyDescent="0.2">
      <c r="B640" s="19" t="s">
        <v>427</v>
      </c>
      <c r="C640" s="3" t="s">
        <v>77</v>
      </c>
      <c r="D640" s="3" t="s">
        <v>54</v>
      </c>
      <c r="E640" s="39">
        <v>44216</v>
      </c>
      <c r="F640" s="3">
        <v>2</v>
      </c>
      <c r="G640" s="19">
        <v>13</v>
      </c>
    </row>
    <row r="641" spans="2:7" hidden="1" outlineLevel="1" x14ac:dyDescent="0.2">
      <c r="B641" s="19" t="s">
        <v>427</v>
      </c>
      <c r="C641" s="3" t="s">
        <v>182</v>
      </c>
      <c r="D641" s="3" t="s">
        <v>54</v>
      </c>
      <c r="E641" s="39">
        <v>44217</v>
      </c>
      <c r="F641" s="3">
        <v>6</v>
      </c>
      <c r="G641" s="19">
        <v>39</v>
      </c>
    </row>
    <row r="642" spans="2:7" hidden="1" outlineLevel="1" x14ac:dyDescent="0.2">
      <c r="B642" s="19" t="s">
        <v>427</v>
      </c>
      <c r="C642" s="3" t="s">
        <v>182</v>
      </c>
      <c r="D642" s="3" t="s">
        <v>54</v>
      </c>
      <c r="E642" s="39">
        <v>44217</v>
      </c>
      <c r="F642" s="3">
        <v>2</v>
      </c>
      <c r="G642" s="19">
        <v>13</v>
      </c>
    </row>
    <row r="643" spans="2:7" hidden="1" outlineLevel="1" x14ac:dyDescent="0.2">
      <c r="B643" s="19" t="s">
        <v>427</v>
      </c>
      <c r="C643" s="3" t="s">
        <v>183</v>
      </c>
      <c r="D643" s="3" t="s">
        <v>54</v>
      </c>
      <c r="E643" s="39">
        <v>44217</v>
      </c>
      <c r="F643" s="3">
        <v>6</v>
      </c>
      <c r="G643" s="19">
        <v>39</v>
      </c>
    </row>
    <row r="644" spans="2:7" hidden="1" outlineLevel="1" x14ac:dyDescent="0.2">
      <c r="B644" s="19" t="s">
        <v>427</v>
      </c>
      <c r="C644" s="3" t="s">
        <v>183</v>
      </c>
      <c r="D644" s="3" t="s">
        <v>54</v>
      </c>
      <c r="E644" s="39">
        <v>44217</v>
      </c>
      <c r="F644" s="3">
        <v>2</v>
      </c>
      <c r="G644" s="19">
        <v>13</v>
      </c>
    </row>
    <row r="645" spans="2:7" hidden="1" outlineLevel="1" x14ac:dyDescent="0.2">
      <c r="B645" s="19" t="s">
        <v>427</v>
      </c>
      <c r="C645" s="3" t="s">
        <v>186</v>
      </c>
      <c r="D645" s="3" t="s">
        <v>31</v>
      </c>
      <c r="E645" s="39">
        <v>44217</v>
      </c>
      <c r="F645" s="3">
        <v>6</v>
      </c>
      <c r="G645" s="19">
        <v>45</v>
      </c>
    </row>
    <row r="646" spans="2:7" hidden="1" outlineLevel="1" x14ac:dyDescent="0.2">
      <c r="B646" s="19" t="s">
        <v>427</v>
      </c>
      <c r="C646" s="3" t="s">
        <v>186</v>
      </c>
      <c r="D646" s="3" t="s">
        <v>31</v>
      </c>
      <c r="E646" s="39">
        <v>44217</v>
      </c>
      <c r="F646" s="3">
        <v>2</v>
      </c>
      <c r="G646" s="19">
        <v>15</v>
      </c>
    </row>
    <row r="647" spans="2:7" hidden="1" outlineLevel="1" x14ac:dyDescent="0.2">
      <c r="B647" s="19" t="s">
        <v>427</v>
      </c>
      <c r="C647" s="3" t="s">
        <v>78</v>
      </c>
      <c r="D647" s="3" t="s">
        <v>54</v>
      </c>
      <c r="E647" s="39">
        <v>44217</v>
      </c>
      <c r="F647" s="3">
        <v>6</v>
      </c>
      <c r="G647" s="19">
        <v>39</v>
      </c>
    </row>
    <row r="648" spans="2:7" hidden="1" outlineLevel="1" x14ac:dyDescent="0.2">
      <c r="B648" s="19" t="s">
        <v>427</v>
      </c>
      <c r="C648" s="3" t="s">
        <v>78</v>
      </c>
      <c r="D648" s="3" t="s">
        <v>54</v>
      </c>
      <c r="E648" s="39">
        <v>44217</v>
      </c>
      <c r="F648" s="3">
        <v>2</v>
      </c>
      <c r="G648" s="19">
        <v>13</v>
      </c>
    </row>
    <row r="649" spans="2:7" hidden="1" outlineLevel="1" x14ac:dyDescent="0.2">
      <c r="B649" s="19" t="s">
        <v>427</v>
      </c>
      <c r="C649" s="3" t="s">
        <v>184</v>
      </c>
      <c r="D649" s="3" t="s">
        <v>54</v>
      </c>
      <c r="E649" s="39">
        <v>44217</v>
      </c>
      <c r="F649" s="3">
        <v>6</v>
      </c>
      <c r="G649" s="19">
        <v>39</v>
      </c>
    </row>
    <row r="650" spans="2:7" hidden="1" outlineLevel="1" x14ac:dyDescent="0.2">
      <c r="B650" s="19" t="s">
        <v>427</v>
      </c>
      <c r="C650" s="3" t="s">
        <v>184</v>
      </c>
      <c r="D650" s="3" t="s">
        <v>54</v>
      </c>
      <c r="E650" s="39">
        <v>44217</v>
      </c>
      <c r="F650" s="3">
        <v>2</v>
      </c>
      <c r="G650" s="19">
        <v>13</v>
      </c>
    </row>
    <row r="651" spans="2:7" hidden="1" outlineLevel="1" x14ac:dyDescent="0.2">
      <c r="B651" s="19" t="s">
        <v>427</v>
      </c>
      <c r="C651" s="3" t="s">
        <v>77</v>
      </c>
      <c r="D651" s="3" t="s">
        <v>54</v>
      </c>
      <c r="E651" s="39">
        <v>44217</v>
      </c>
      <c r="F651" s="3">
        <v>6</v>
      </c>
      <c r="G651" s="19">
        <v>39</v>
      </c>
    </row>
    <row r="652" spans="2:7" hidden="1" outlineLevel="1" x14ac:dyDescent="0.2">
      <c r="B652" s="19" t="s">
        <v>427</v>
      </c>
      <c r="C652" s="3" t="s">
        <v>77</v>
      </c>
      <c r="D652" s="3" t="s">
        <v>54</v>
      </c>
      <c r="E652" s="39">
        <v>44217</v>
      </c>
      <c r="F652" s="3">
        <v>2</v>
      </c>
      <c r="G652" s="19">
        <v>13</v>
      </c>
    </row>
    <row r="653" spans="2:7" hidden="1" outlineLevel="1" x14ac:dyDescent="0.2">
      <c r="B653" s="19" t="s">
        <v>427</v>
      </c>
      <c r="C653" s="3" t="s">
        <v>182</v>
      </c>
      <c r="D653" s="3" t="s">
        <v>54</v>
      </c>
      <c r="E653" s="39">
        <v>44218</v>
      </c>
      <c r="F653" s="3">
        <v>6</v>
      </c>
      <c r="G653" s="19">
        <v>39</v>
      </c>
    </row>
    <row r="654" spans="2:7" hidden="1" outlineLevel="1" x14ac:dyDescent="0.2">
      <c r="B654" s="19" t="s">
        <v>427</v>
      </c>
      <c r="C654" s="3" t="s">
        <v>182</v>
      </c>
      <c r="D654" s="3" t="s">
        <v>54</v>
      </c>
      <c r="E654" s="39">
        <v>44218</v>
      </c>
      <c r="F654" s="3">
        <v>2</v>
      </c>
      <c r="G654" s="19">
        <v>13</v>
      </c>
    </row>
    <row r="655" spans="2:7" hidden="1" outlineLevel="1" x14ac:dyDescent="0.2">
      <c r="B655" s="19" t="s">
        <v>427</v>
      </c>
      <c r="C655" s="3" t="s">
        <v>183</v>
      </c>
      <c r="D655" s="3" t="s">
        <v>54</v>
      </c>
      <c r="E655" s="39">
        <v>44218</v>
      </c>
      <c r="F655" s="3">
        <v>6</v>
      </c>
      <c r="G655" s="19">
        <v>39</v>
      </c>
    </row>
    <row r="656" spans="2:7" hidden="1" outlineLevel="1" x14ac:dyDescent="0.2">
      <c r="B656" s="19" t="s">
        <v>427</v>
      </c>
      <c r="C656" s="3" t="s">
        <v>183</v>
      </c>
      <c r="D656" s="3" t="s">
        <v>54</v>
      </c>
      <c r="E656" s="39">
        <v>44218</v>
      </c>
      <c r="F656" s="3">
        <v>2</v>
      </c>
      <c r="G656" s="19">
        <v>13</v>
      </c>
    </row>
    <row r="657" spans="2:7" hidden="1" outlineLevel="1" x14ac:dyDescent="0.2">
      <c r="B657" s="19" t="s">
        <v>427</v>
      </c>
      <c r="C657" s="3" t="s">
        <v>186</v>
      </c>
      <c r="D657" s="3" t="s">
        <v>31</v>
      </c>
      <c r="E657" s="39">
        <v>44218</v>
      </c>
      <c r="F657" s="3">
        <v>6</v>
      </c>
      <c r="G657" s="19">
        <v>45</v>
      </c>
    </row>
    <row r="658" spans="2:7" hidden="1" outlineLevel="1" x14ac:dyDescent="0.2">
      <c r="B658" s="19" t="s">
        <v>427</v>
      </c>
      <c r="C658" s="3" t="s">
        <v>186</v>
      </c>
      <c r="D658" s="3" t="s">
        <v>31</v>
      </c>
      <c r="E658" s="39">
        <v>44218</v>
      </c>
      <c r="F658" s="3">
        <v>2</v>
      </c>
      <c r="G658" s="19">
        <v>15</v>
      </c>
    </row>
    <row r="659" spans="2:7" hidden="1" outlineLevel="1" x14ac:dyDescent="0.2">
      <c r="B659" s="19" t="s">
        <v>427</v>
      </c>
      <c r="C659" s="3" t="s">
        <v>78</v>
      </c>
      <c r="D659" s="3" t="s">
        <v>54</v>
      </c>
      <c r="E659" s="39">
        <v>44218</v>
      </c>
      <c r="F659" s="3">
        <v>6</v>
      </c>
      <c r="G659" s="19">
        <v>39</v>
      </c>
    </row>
    <row r="660" spans="2:7" hidden="1" outlineLevel="1" x14ac:dyDescent="0.2">
      <c r="B660" s="19" t="s">
        <v>427</v>
      </c>
      <c r="C660" s="3" t="s">
        <v>78</v>
      </c>
      <c r="D660" s="3" t="s">
        <v>54</v>
      </c>
      <c r="E660" s="39">
        <v>44218</v>
      </c>
      <c r="F660" s="3">
        <v>2</v>
      </c>
      <c r="G660" s="19">
        <v>13</v>
      </c>
    </row>
    <row r="661" spans="2:7" hidden="1" outlineLevel="1" x14ac:dyDescent="0.2">
      <c r="B661" s="19" t="s">
        <v>427</v>
      </c>
      <c r="C661" s="3" t="s">
        <v>184</v>
      </c>
      <c r="D661" s="3" t="s">
        <v>54</v>
      </c>
      <c r="E661" s="39">
        <v>44218</v>
      </c>
      <c r="F661" s="3">
        <v>6</v>
      </c>
      <c r="G661" s="19">
        <v>39</v>
      </c>
    </row>
    <row r="662" spans="2:7" hidden="1" outlineLevel="1" x14ac:dyDescent="0.2">
      <c r="B662" s="19" t="s">
        <v>427</v>
      </c>
      <c r="C662" s="3" t="s">
        <v>184</v>
      </c>
      <c r="D662" s="3" t="s">
        <v>54</v>
      </c>
      <c r="E662" s="39">
        <v>44218</v>
      </c>
      <c r="F662" s="3">
        <v>2</v>
      </c>
      <c r="G662" s="19">
        <v>13</v>
      </c>
    </row>
    <row r="663" spans="2:7" hidden="1" outlineLevel="1" x14ac:dyDescent="0.2">
      <c r="B663" s="19" t="s">
        <v>427</v>
      </c>
      <c r="C663" s="3" t="s">
        <v>77</v>
      </c>
      <c r="D663" s="3" t="s">
        <v>54</v>
      </c>
      <c r="E663" s="39">
        <v>44218</v>
      </c>
      <c r="F663" s="3">
        <v>6</v>
      </c>
      <c r="G663" s="19">
        <v>39</v>
      </c>
    </row>
    <row r="664" spans="2:7" hidden="1" outlineLevel="1" x14ac:dyDescent="0.2">
      <c r="B664" s="19" t="s">
        <v>427</v>
      </c>
      <c r="C664" s="3" t="s">
        <v>77</v>
      </c>
      <c r="D664" s="3" t="s">
        <v>54</v>
      </c>
      <c r="E664" s="39">
        <v>44218</v>
      </c>
      <c r="F664" s="3">
        <v>2</v>
      </c>
      <c r="G664" s="19">
        <v>13</v>
      </c>
    </row>
    <row r="665" spans="2:7" hidden="1" outlineLevel="1" x14ac:dyDescent="0.2">
      <c r="B665" s="19" t="s">
        <v>427</v>
      </c>
      <c r="C665" s="3" t="s">
        <v>182</v>
      </c>
      <c r="D665" s="3" t="s">
        <v>54</v>
      </c>
      <c r="E665" s="39">
        <v>44221</v>
      </c>
      <c r="F665" s="3">
        <v>6</v>
      </c>
      <c r="G665" s="19">
        <v>39</v>
      </c>
    </row>
    <row r="666" spans="2:7" hidden="1" outlineLevel="1" x14ac:dyDescent="0.2">
      <c r="B666" s="19" t="s">
        <v>427</v>
      </c>
      <c r="C666" s="3" t="s">
        <v>182</v>
      </c>
      <c r="D666" s="3" t="s">
        <v>54</v>
      </c>
      <c r="E666" s="39">
        <v>44221</v>
      </c>
      <c r="F666" s="3">
        <v>2</v>
      </c>
      <c r="G666" s="19">
        <v>13</v>
      </c>
    </row>
    <row r="667" spans="2:7" hidden="1" outlineLevel="1" x14ac:dyDescent="0.2">
      <c r="B667" s="19" t="s">
        <v>427</v>
      </c>
      <c r="C667" s="3" t="s">
        <v>183</v>
      </c>
      <c r="D667" s="3" t="s">
        <v>54</v>
      </c>
      <c r="E667" s="39">
        <v>44221</v>
      </c>
      <c r="F667" s="3">
        <v>6</v>
      </c>
      <c r="G667" s="19">
        <v>39</v>
      </c>
    </row>
    <row r="668" spans="2:7" hidden="1" outlineLevel="1" x14ac:dyDescent="0.2">
      <c r="B668" s="19" t="s">
        <v>427</v>
      </c>
      <c r="C668" s="3" t="s">
        <v>183</v>
      </c>
      <c r="D668" s="3" t="s">
        <v>54</v>
      </c>
      <c r="E668" s="39">
        <v>44221</v>
      </c>
      <c r="F668" s="3">
        <v>2</v>
      </c>
      <c r="G668" s="19">
        <v>13</v>
      </c>
    </row>
    <row r="669" spans="2:7" hidden="1" outlineLevel="1" x14ac:dyDescent="0.2">
      <c r="B669" s="19" t="s">
        <v>427</v>
      </c>
      <c r="C669" s="3" t="s">
        <v>187</v>
      </c>
      <c r="D669" s="3" t="s">
        <v>54</v>
      </c>
      <c r="E669" s="39">
        <v>44221</v>
      </c>
      <c r="F669" s="3">
        <v>6</v>
      </c>
      <c r="G669" s="19">
        <v>39</v>
      </c>
    </row>
    <row r="670" spans="2:7" hidden="1" outlineLevel="1" x14ac:dyDescent="0.2">
      <c r="B670" s="19" t="s">
        <v>427</v>
      </c>
      <c r="C670" s="3" t="s">
        <v>187</v>
      </c>
      <c r="D670" s="3" t="s">
        <v>54</v>
      </c>
      <c r="E670" s="39">
        <v>44221</v>
      </c>
      <c r="F670" s="3">
        <v>2</v>
      </c>
      <c r="G670" s="19">
        <v>13</v>
      </c>
    </row>
    <row r="671" spans="2:7" hidden="1" outlineLevel="1" x14ac:dyDescent="0.2">
      <c r="B671" s="19" t="s">
        <v>427</v>
      </c>
      <c r="C671" s="3" t="s">
        <v>186</v>
      </c>
      <c r="D671" s="3" t="s">
        <v>31</v>
      </c>
      <c r="E671" s="39">
        <v>44221</v>
      </c>
      <c r="F671" s="3">
        <v>6</v>
      </c>
      <c r="G671" s="19">
        <v>45</v>
      </c>
    </row>
    <row r="672" spans="2:7" hidden="1" outlineLevel="1" x14ac:dyDescent="0.2">
      <c r="B672" s="19" t="s">
        <v>427</v>
      </c>
      <c r="C672" s="3" t="s">
        <v>186</v>
      </c>
      <c r="D672" s="3" t="s">
        <v>31</v>
      </c>
      <c r="E672" s="39">
        <v>44221</v>
      </c>
      <c r="F672" s="3">
        <v>2</v>
      </c>
      <c r="G672" s="19">
        <v>15</v>
      </c>
    </row>
    <row r="673" spans="2:7" hidden="1" outlineLevel="1" x14ac:dyDescent="0.2">
      <c r="B673" s="19" t="s">
        <v>427</v>
      </c>
      <c r="C673" s="3" t="s">
        <v>184</v>
      </c>
      <c r="D673" s="3" t="s">
        <v>54</v>
      </c>
      <c r="E673" s="39">
        <v>44221</v>
      </c>
      <c r="F673" s="3">
        <v>6</v>
      </c>
      <c r="G673" s="19">
        <v>39</v>
      </c>
    </row>
    <row r="674" spans="2:7" hidden="1" outlineLevel="1" x14ac:dyDescent="0.2">
      <c r="B674" s="19" t="s">
        <v>427</v>
      </c>
      <c r="C674" s="3" t="s">
        <v>184</v>
      </c>
      <c r="D674" s="3" t="s">
        <v>54</v>
      </c>
      <c r="E674" s="39">
        <v>44221</v>
      </c>
      <c r="F674" s="3">
        <v>2</v>
      </c>
      <c r="G674" s="19">
        <v>13</v>
      </c>
    </row>
    <row r="675" spans="2:7" hidden="1" outlineLevel="1" x14ac:dyDescent="0.2">
      <c r="B675" s="19" t="s">
        <v>427</v>
      </c>
      <c r="C675" s="3" t="s">
        <v>77</v>
      </c>
      <c r="D675" s="3" t="s">
        <v>54</v>
      </c>
      <c r="E675" s="39">
        <v>44221</v>
      </c>
      <c r="F675" s="3">
        <v>6</v>
      </c>
      <c r="G675" s="19">
        <v>39</v>
      </c>
    </row>
    <row r="676" spans="2:7" hidden="1" outlineLevel="1" x14ac:dyDescent="0.2">
      <c r="B676" s="19" t="s">
        <v>427</v>
      </c>
      <c r="C676" s="3" t="s">
        <v>77</v>
      </c>
      <c r="D676" s="3" t="s">
        <v>54</v>
      </c>
      <c r="E676" s="39">
        <v>44221</v>
      </c>
      <c r="F676" s="3">
        <v>2</v>
      </c>
      <c r="G676" s="19">
        <v>13</v>
      </c>
    </row>
    <row r="677" spans="2:7" hidden="1" outlineLevel="1" x14ac:dyDescent="0.2">
      <c r="B677" s="19" t="s">
        <v>427</v>
      </c>
      <c r="C677" s="3" t="s">
        <v>182</v>
      </c>
      <c r="D677" s="3" t="s">
        <v>54</v>
      </c>
      <c r="E677" s="39">
        <v>44222</v>
      </c>
      <c r="F677" s="3">
        <v>6</v>
      </c>
      <c r="G677" s="19">
        <v>39</v>
      </c>
    </row>
    <row r="678" spans="2:7" hidden="1" outlineLevel="1" x14ac:dyDescent="0.2">
      <c r="B678" s="19" t="s">
        <v>427</v>
      </c>
      <c r="C678" s="3" t="s">
        <v>182</v>
      </c>
      <c r="D678" s="3" t="s">
        <v>54</v>
      </c>
      <c r="E678" s="39">
        <v>44222</v>
      </c>
      <c r="F678" s="3">
        <v>2</v>
      </c>
      <c r="G678" s="19">
        <v>13</v>
      </c>
    </row>
    <row r="679" spans="2:7" hidden="1" outlineLevel="1" x14ac:dyDescent="0.2">
      <c r="B679" s="19" t="s">
        <v>427</v>
      </c>
      <c r="C679" s="3" t="s">
        <v>183</v>
      </c>
      <c r="D679" s="3" t="s">
        <v>54</v>
      </c>
      <c r="E679" s="39">
        <v>44222</v>
      </c>
      <c r="F679" s="3">
        <v>6</v>
      </c>
      <c r="G679" s="19">
        <v>39</v>
      </c>
    </row>
    <row r="680" spans="2:7" hidden="1" outlineLevel="1" x14ac:dyDescent="0.2">
      <c r="B680" s="19" t="s">
        <v>427</v>
      </c>
      <c r="C680" s="3" t="s">
        <v>183</v>
      </c>
      <c r="D680" s="3" t="s">
        <v>54</v>
      </c>
      <c r="E680" s="39">
        <v>44222</v>
      </c>
      <c r="F680" s="3">
        <v>2</v>
      </c>
      <c r="G680" s="19">
        <v>13</v>
      </c>
    </row>
    <row r="681" spans="2:7" hidden="1" outlineLevel="1" x14ac:dyDescent="0.2">
      <c r="B681" s="19" t="s">
        <v>427</v>
      </c>
      <c r="C681" s="3" t="s">
        <v>187</v>
      </c>
      <c r="D681" s="3" t="s">
        <v>54</v>
      </c>
      <c r="E681" s="39">
        <v>44222</v>
      </c>
      <c r="F681" s="3">
        <v>6</v>
      </c>
      <c r="G681" s="19">
        <v>39</v>
      </c>
    </row>
    <row r="682" spans="2:7" hidden="1" outlineLevel="1" x14ac:dyDescent="0.2">
      <c r="B682" s="19" t="s">
        <v>427</v>
      </c>
      <c r="C682" s="3" t="s">
        <v>187</v>
      </c>
      <c r="D682" s="3" t="s">
        <v>54</v>
      </c>
      <c r="E682" s="39">
        <v>44222</v>
      </c>
      <c r="F682" s="3">
        <v>2</v>
      </c>
      <c r="G682" s="19">
        <v>13</v>
      </c>
    </row>
    <row r="683" spans="2:7" hidden="1" outlineLevel="1" x14ac:dyDescent="0.2">
      <c r="B683" s="19" t="s">
        <v>427</v>
      </c>
      <c r="C683" s="3" t="s">
        <v>186</v>
      </c>
      <c r="D683" s="3" t="s">
        <v>31</v>
      </c>
      <c r="E683" s="39">
        <v>44222</v>
      </c>
      <c r="F683" s="3">
        <v>6</v>
      </c>
      <c r="G683" s="19">
        <v>45</v>
      </c>
    </row>
    <row r="684" spans="2:7" hidden="1" outlineLevel="1" x14ac:dyDescent="0.2">
      <c r="B684" s="19" t="s">
        <v>427</v>
      </c>
      <c r="C684" s="3" t="s">
        <v>186</v>
      </c>
      <c r="D684" s="3" t="s">
        <v>31</v>
      </c>
      <c r="E684" s="39">
        <v>44222</v>
      </c>
      <c r="F684" s="3">
        <v>2</v>
      </c>
      <c r="G684" s="19">
        <v>15</v>
      </c>
    </row>
    <row r="685" spans="2:7" hidden="1" outlineLevel="1" x14ac:dyDescent="0.2">
      <c r="B685" s="19" t="s">
        <v>427</v>
      </c>
      <c r="C685" s="3" t="s">
        <v>184</v>
      </c>
      <c r="D685" s="3" t="s">
        <v>54</v>
      </c>
      <c r="E685" s="39">
        <v>44222</v>
      </c>
      <c r="F685" s="3">
        <v>6</v>
      </c>
      <c r="G685" s="19">
        <v>39</v>
      </c>
    </row>
    <row r="686" spans="2:7" hidden="1" outlineLevel="1" x14ac:dyDescent="0.2">
      <c r="B686" s="19" t="s">
        <v>427</v>
      </c>
      <c r="C686" s="3" t="s">
        <v>184</v>
      </c>
      <c r="D686" s="3" t="s">
        <v>54</v>
      </c>
      <c r="E686" s="39">
        <v>44222</v>
      </c>
      <c r="F686" s="3">
        <v>2</v>
      </c>
      <c r="G686" s="19">
        <v>13</v>
      </c>
    </row>
    <row r="687" spans="2:7" hidden="1" outlineLevel="1" x14ac:dyDescent="0.2">
      <c r="B687" s="19" t="s">
        <v>427</v>
      </c>
      <c r="C687" s="3" t="s">
        <v>77</v>
      </c>
      <c r="D687" s="3" t="s">
        <v>54</v>
      </c>
      <c r="E687" s="39">
        <v>44222</v>
      </c>
      <c r="F687" s="3">
        <v>6</v>
      </c>
      <c r="G687" s="19">
        <v>39</v>
      </c>
    </row>
    <row r="688" spans="2:7" hidden="1" outlineLevel="1" x14ac:dyDescent="0.2">
      <c r="B688" s="19" t="s">
        <v>427</v>
      </c>
      <c r="C688" s="3" t="s">
        <v>77</v>
      </c>
      <c r="D688" s="3" t="s">
        <v>54</v>
      </c>
      <c r="E688" s="39">
        <v>44222</v>
      </c>
      <c r="F688" s="3">
        <v>2</v>
      </c>
      <c r="G688" s="19">
        <v>13</v>
      </c>
    </row>
    <row r="689" spans="2:7" hidden="1" outlineLevel="1" x14ac:dyDescent="0.2">
      <c r="B689" s="19" t="s">
        <v>427</v>
      </c>
      <c r="C689" s="3" t="s">
        <v>182</v>
      </c>
      <c r="D689" s="3" t="s">
        <v>54</v>
      </c>
      <c r="E689" s="39">
        <v>44223</v>
      </c>
      <c r="F689" s="3">
        <v>6</v>
      </c>
      <c r="G689" s="19">
        <v>39</v>
      </c>
    </row>
    <row r="690" spans="2:7" hidden="1" outlineLevel="1" x14ac:dyDescent="0.2">
      <c r="B690" s="19" t="s">
        <v>427</v>
      </c>
      <c r="C690" s="3" t="s">
        <v>182</v>
      </c>
      <c r="D690" s="3" t="s">
        <v>54</v>
      </c>
      <c r="E690" s="39">
        <v>44223</v>
      </c>
      <c r="F690" s="3">
        <v>2</v>
      </c>
      <c r="G690" s="19">
        <v>13</v>
      </c>
    </row>
    <row r="691" spans="2:7" hidden="1" outlineLevel="1" x14ac:dyDescent="0.2">
      <c r="B691" s="19" t="s">
        <v>427</v>
      </c>
      <c r="C691" s="3" t="s">
        <v>183</v>
      </c>
      <c r="D691" s="3" t="s">
        <v>54</v>
      </c>
      <c r="E691" s="39">
        <v>44223</v>
      </c>
      <c r="F691" s="3">
        <v>6</v>
      </c>
      <c r="G691" s="19">
        <v>39</v>
      </c>
    </row>
    <row r="692" spans="2:7" hidden="1" outlineLevel="1" x14ac:dyDescent="0.2">
      <c r="B692" s="19" t="s">
        <v>427</v>
      </c>
      <c r="C692" s="3" t="s">
        <v>183</v>
      </c>
      <c r="D692" s="3" t="s">
        <v>54</v>
      </c>
      <c r="E692" s="39">
        <v>44223</v>
      </c>
      <c r="F692" s="3">
        <v>2</v>
      </c>
      <c r="G692" s="19">
        <v>13</v>
      </c>
    </row>
    <row r="693" spans="2:7" hidden="1" outlineLevel="1" x14ac:dyDescent="0.2">
      <c r="B693" s="19" t="s">
        <v>427</v>
      </c>
      <c r="C693" s="3" t="s">
        <v>187</v>
      </c>
      <c r="D693" s="3" t="s">
        <v>54</v>
      </c>
      <c r="E693" s="39">
        <v>44223</v>
      </c>
      <c r="F693" s="3">
        <v>6</v>
      </c>
      <c r="G693" s="19">
        <v>39</v>
      </c>
    </row>
    <row r="694" spans="2:7" hidden="1" outlineLevel="1" x14ac:dyDescent="0.2">
      <c r="B694" s="19" t="s">
        <v>427</v>
      </c>
      <c r="C694" s="3" t="s">
        <v>187</v>
      </c>
      <c r="D694" s="3" t="s">
        <v>54</v>
      </c>
      <c r="E694" s="39">
        <v>44223</v>
      </c>
      <c r="F694" s="3">
        <v>2</v>
      </c>
      <c r="G694" s="19">
        <v>13</v>
      </c>
    </row>
    <row r="695" spans="2:7" hidden="1" outlineLevel="1" x14ac:dyDescent="0.2">
      <c r="B695" s="19" t="s">
        <v>427</v>
      </c>
      <c r="C695" s="3" t="s">
        <v>186</v>
      </c>
      <c r="D695" s="3" t="s">
        <v>31</v>
      </c>
      <c r="E695" s="39">
        <v>44223</v>
      </c>
      <c r="F695" s="3">
        <v>6</v>
      </c>
      <c r="G695" s="19">
        <v>45</v>
      </c>
    </row>
    <row r="696" spans="2:7" hidden="1" outlineLevel="1" x14ac:dyDescent="0.2">
      <c r="B696" s="19" t="s">
        <v>427</v>
      </c>
      <c r="C696" s="3" t="s">
        <v>186</v>
      </c>
      <c r="D696" s="3" t="s">
        <v>31</v>
      </c>
      <c r="E696" s="39">
        <v>44223</v>
      </c>
      <c r="F696" s="3">
        <v>2</v>
      </c>
      <c r="G696" s="19">
        <v>15</v>
      </c>
    </row>
    <row r="697" spans="2:7" hidden="1" outlineLevel="1" x14ac:dyDescent="0.2">
      <c r="B697" s="19" t="s">
        <v>427</v>
      </c>
      <c r="C697" s="3" t="s">
        <v>184</v>
      </c>
      <c r="D697" s="3" t="s">
        <v>54</v>
      </c>
      <c r="E697" s="39">
        <v>44223</v>
      </c>
      <c r="F697" s="3">
        <v>6</v>
      </c>
      <c r="G697" s="19">
        <v>39</v>
      </c>
    </row>
    <row r="698" spans="2:7" hidden="1" outlineLevel="1" x14ac:dyDescent="0.2">
      <c r="B698" s="19" t="s">
        <v>427</v>
      </c>
      <c r="C698" s="3" t="s">
        <v>184</v>
      </c>
      <c r="D698" s="3" t="s">
        <v>54</v>
      </c>
      <c r="E698" s="39">
        <v>44223</v>
      </c>
      <c r="F698" s="3">
        <v>2</v>
      </c>
      <c r="G698" s="19">
        <v>13</v>
      </c>
    </row>
    <row r="699" spans="2:7" hidden="1" outlineLevel="1" x14ac:dyDescent="0.2">
      <c r="B699" s="19" t="s">
        <v>427</v>
      </c>
      <c r="C699" s="3" t="s">
        <v>77</v>
      </c>
      <c r="D699" s="3" t="s">
        <v>54</v>
      </c>
      <c r="E699" s="39">
        <v>44223</v>
      </c>
      <c r="F699" s="3">
        <v>6</v>
      </c>
      <c r="G699" s="19">
        <v>39</v>
      </c>
    </row>
    <row r="700" spans="2:7" hidden="1" outlineLevel="1" x14ac:dyDescent="0.2">
      <c r="B700" s="19" t="s">
        <v>427</v>
      </c>
      <c r="C700" s="3" t="s">
        <v>77</v>
      </c>
      <c r="D700" s="3" t="s">
        <v>54</v>
      </c>
      <c r="E700" s="39">
        <v>44223</v>
      </c>
      <c r="F700" s="3">
        <v>2</v>
      </c>
      <c r="G700" s="19">
        <v>13</v>
      </c>
    </row>
    <row r="701" spans="2:7" hidden="1" outlineLevel="1" x14ac:dyDescent="0.2">
      <c r="B701" s="19" t="s">
        <v>427</v>
      </c>
      <c r="C701" s="3" t="s">
        <v>182</v>
      </c>
      <c r="D701" s="3" t="s">
        <v>54</v>
      </c>
      <c r="E701" s="39">
        <v>44224</v>
      </c>
      <c r="F701" s="3">
        <v>5</v>
      </c>
      <c r="G701" s="19">
        <v>32.5</v>
      </c>
    </row>
    <row r="702" spans="2:7" hidden="1" outlineLevel="1" x14ac:dyDescent="0.2">
      <c r="B702" s="19" t="s">
        <v>427</v>
      </c>
      <c r="C702" s="3" t="s">
        <v>183</v>
      </c>
      <c r="D702" s="3" t="s">
        <v>54</v>
      </c>
      <c r="E702" s="39">
        <v>44224</v>
      </c>
      <c r="F702" s="3">
        <v>5</v>
      </c>
      <c r="G702" s="19">
        <v>32.5</v>
      </c>
    </row>
    <row r="703" spans="2:7" hidden="1" outlineLevel="1" x14ac:dyDescent="0.2">
      <c r="B703" s="19" t="s">
        <v>427</v>
      </c>
      <c r="C703" s="3" t="s">
        <v>187</v>
      </c>
      <c r="D703" s="3" t="s">
        <v>54</v>
      </c>
      <c r="E703" s="39">
        <v>44224</v>
      </c>
      <c r="F703" s="3">
        <v>6</v>
      </c>
      <c r="G703" s="19">
        <v>39</v>
      </c>
    </row>
    <row r="704" spans="2:7" hidden="1" outlineLevel="1" x14ac:dyDescent="0.2">
      <c r="B704" s="19" t="s">
        <v>427</v>
      </c>
      <c r="C704" s="3" t="s">
        <v>187</v>
      </c>
      <c r="D704" s="3" t="s">
        <v>54</v>
      </c>
      <c r="E704" s="39">
        <v>44224</v>
      </c>
      <c r="F704" s="3">
        <v>2</v>
      </c>
      <c r="G704" s="19">
        <v>13</v>
      </c>
    </row>
    <row r="705" spans="2:7" hidden="1" outlineLevel="1" x14ac:dyDescent="0.2">
      <c r="B705" s="19" t="s">
        <v>427</v>
      </c>
      <c r="C705" s="3" t="s">
        <v>186</v>
      </c>
      <c r="D705" s="3" t="s">
        <v>31</v>
      </c>
      <c r="E705" s="39">
        <v>44224</v>
      </c>
      <c r="F705" s="3">
        <v>6</v>
      </c>
      <c r="G705" s="19">
        <v>45</v>
      </c>
    </row>
    <row r="706" spans="2:7" hidden="1" outlineLevel="1" x14ac:dyDescent="0.2">
      <c r="B706" s="19" t="s">
        <v>427</v>
      </c>
      <c r="C706" s="3" t="s">
        <v>186</v>
      </c>
      <c r="D706" s="3" t="s">
        <v>31</v>
      </c>
      <c r="E706" s="39">
        <v>44224</v>
      </c>
      <c r="F706" s="3">
        <v>2</v>
      </c>
      <c r="G706" s="19">
        <v>15</v>
      </c>
    </row>
    <row r="707" spans="2:7" hidden="1" outlineLevel="1" x14ac:dyDescent="0.2">
      <c r="B707" s="19" t="s">
        <v>427</v>
      </c>
      <c r="C707" s="3" t="s">
        <v>184</v>
      </c>
      <c r="D707" s="3" t="s">
        <v>54</v>
      </c>
      <c r="E707" s="39">
        <v>44224</v>
      </c>
      <c r="F707" s="3">
        <v>6</v>
      </c>
      <c r="G707" s="19">
        <v>39</v>
      </c>
    </row>
    <row r="708" spans="2:7" hidden="1" outlineLevel="1" x14ac:dyDescent="0.2">
      <c r="B708" s="19" t="s">
        <v>427</v>
      </c>
      <c r="C708" s="3" t="s">
        <v>184</v>
      </c>
      <c r="D708" s="3" t="s">
        <v>54</v>
      </c>
      <c r="E708" s="39">
        <v>44224</v>
      </c>
      <c r="F708" s="3">
        <v>2</v>
      </c>
      <c r="G708" s="19">
        <v>13</v>
      </c>
    </row>
    <row r="709" spans="2:7" hidden="1" outlineLevel="1" x14ac:dyDescent="0.2">
      <c r="B709" s="19" t="s">
        <v>427</v>
      </c>
      <c r="C709" s="3" t="s">
        <v>77</v>
      </c>
      <c r="D709" s="3" t="s">
        <v>54</v>
      </c>
      <c r="E709" s="39">
        <v>44224</v>
      </c>
      <c r="F709" s="3">
        <v>5</v>
      </c>
      <c r="G709" s="19">
        <v>32.5</v>
      </c>
    </row>
    <row r="710" spans="2:7" hidden="1" outlineLevel="1" x14ac:dyDescent="0.2">
      <c r="B710" s="19" t="s">
        <v>427</v>
      </c>
      <c r="C710" s="3" t="s">
        <v>183</v>
      </c>
      <c r="D710" s="3" t="s">
        <v>54</v>
      </c>
      <c r="E710" s="39">
        <v>44225</v>
      </c>
      <c r="F710" s="3">
        <v>6</v>
      </c>
      <c r="G710" s="19">
        <v>39</v>
      </c>
    </row>
    <row r="711" spans="2:7" hidden="1" outlineLevel="1" x14ac:dyDescent="0.2">
      <c r="B711" s="19" t="s">
        <v>427</v>
      </c>
      <c r="C711" s="3" t="s">
        <v>183</v>
      </c>
      <c r="D711" s="3" t="s">
        <v>54</v>
      </c>
      <c r="E711" s="39">
        <v>44225</v>
      </c>
      <c r="F711" s="3">
        <v>2</v>
      </c>
      <c r="G711" s="19">
        <v>13</v>
      </c>
    </row>
    <row r="712" spans="2:7" hidden="1" outlineLevel="1" x14ac:dyDescent="0.2">
      <c r="B712" s="19" t="s">
        <v>427</v>
      </c>
      <c r="C712" s="3" t="s">
        <v>187</v>
      </c>
      <c r="D712" s="3" t="s">
        <v>54</v>
      </c>
      <c r="E712" s="39">
        <v>44225</v>
      </c>
      <c r="F712" s="3">
        <v>6</v>
      </c>
      <c r="G712" s="19">
        <v>39</v>
      </c>
    </row>
    <row r="713" spans="2:7" hidden="1" outlineLevel="1" x14ac:dyDescent="0.2">
      <c r="B713" s="19" t="s">
        <v>427</v>
      </c>
      <c r="C713" s="3" t="s">
        <v>187</v>
      </c>
      <c r="D713" s="3" t="s">
        <v>54</v>
      </c>
      <c r="E713" s="39">
        <v>44225</v>
      </c>
      <c r="F713" s="3">
        <v>2</v>
      </c>
      <c r="G713" s="19">
        <v>13</v>
      </c>
    </row>
    <row r="714" spans="2:7" hidden="1" outlineLevel="1" x14ac:dyDescent="0.2">
      <c r="B714" s="19" t="s">
        <v>427</v>
      </c>
      <c r="C714" s="3" t="s">
        <v>186</v>
      </c>
      <c r="D714" s="3" t="s">
        <v>31</v>
      </c>
      <c r="E714" s="39">
        <v>44225</v>
      </c>
      <c r="F714" s="3">
        <v>6</v>
      </c>
      <c r="G714" s="19">
        <v>45</v>
      </c>
    </row>
    <row r="715" spans="2:7" hidden="1" outlineLevel="1" x14ac:dyDescent="0.2">
      <c r="B715" s="19" t="s">
        <v>427</v>
      </c>
      <c r="C715" s="3" t="s">
        <v>186</v>
      </c>
      <c r="D715" s="3" t="s">
        <v>31</v>
      </c>
      <c r="E715" s="39">
        <v>44225</v>
      </c>
      <c r="F715" s="3">
        <v>2</v>
      </c>
      <c r="G715" s="19">
        <v>15</v>
      </c>
    </row>
    <row r="716" spans="2:7" hidden="1" outlineLevel="1" x14ac:dyDescent="0.2">
      <c r="B716" s="19" t="s">
        <v>427</v>
      </c>
      <c r="C716" s="3" t="s">
        <v>184</v>
      </c>
      <c r="D716" s="3" t="s">
        <v>54</v>
      </c>
      <c r="E716" s="39">
        <v>44225</v>
      </c>
      <c r="F716" s="3">
        <v>6</v>
      </c>
      <c r="G716" s="19">
        <v>39</v>
      </c>
    </row>
    <row r="717" spans="2:7" hidden="1" outlineLevel="1" x14ac:dyDescent="0.2">
      <c r="B717" s="19" t="s">
        <v>427</v>
      </c>
      <c r="C717" s="3" t="s">
        <v>184</v>
      </c>
      <c r="D717" s="3" t="s">
        <v>54</v>
      </c>
      <c r="E717" s="39">
        <v>44225</v>
      </c>
      <c r="F717" s="3">
        <v>2</v>
      </c>
      <c r="G717" s="19">
        <v>13</v>
      </c>
    </row>
    <row r="718" spans="2:7" hidden="1" outlineLevel="1" x14ac:dyDescent="0.2">
      <c r="B718" s="19" t="s">
        <v>427</v>
      </c>
      <c r="C718" s="3" t="s">
        <v>183</v>
      </c>
      <c r="D718" s="3" t="s">
        <v>54</v>
      </c>
      <c r="E718" s="39">
        <v>44228</v>
      </c>
      <c r="F718" s="3">
        <v>6</v>
      </c>
      <c r="G718" s="19">
        <v>39</v>
      </c>
    </row>
    <row r="719" spans="2:7" hidden="1" outlineLevel="1" x14ac:dyDescent="0.2">
      <c r="B719" s="19" t="s">
        <v>427</v>
      </c>
      <c r="C719" s="3" t="s">
        <v>183</v>
      </c>
      <c r="D719" s="3" t="s">
        <v>54</v>
      </c>
      <c r="E719" s="39">
        <v>44228</v>
      </c>
      <c r="F719" s="3">
        <v>2</v>
      </c>
      <c r="G719" s="19">
        <v>13</v>
      </c>
    </row>
    <row r="720" spans="2:7" hidden="1" outlineLevel="1" x14ac:dyDescent="0.2">
      <c r="B720" s="19" t="s">
        <v>427</v>
      </c>
      <c r="C720" s="3" t="s">
        <v>186</v>
      </c>
      <c r="D720" s="3" t="s">
        <v>31</v>
      </c>
      <c r="E720" s="39">
        <v>44228</v>
      </c>
      <c r="F720" s="3">
        <v>6</v>
      </c>
      <c r="G720" s="19">
        <v>45</v>
      </c>
    </row>
    <row r="721" spans="2:7" hidden="1" outlineLevel="1" x14ac:dyDescent="0.2">
      <c r="B721" s="19" t="s">
        <v>427</v>
      </c>
      <c r="C721" s="3" t="s">
        <v>186</v>
      </c>
      <c r="D721" s="3" t="s">
        <v>31</v>
      </c>
      <c r="E721" s="39">
        <v>44228</v>
      </c>
      <c r="F721" s="3">
        <v>2</v>
      </c>
      <c r="G721" s="19">
        <v>15</v>
      </c>
    </row>
    <row r="722" spans="2:7" hidden="1" outlineLevel="1" x14ac:dyDescent="0.2">
      <c r="B722" s="19" t="s">
        <v>427</v>
      </c>
      <c r="C722" s="3" t="s">
        <v>184</v>
      </c>
      <c r="D722" s="3" t="s">
        <v>54</v>
      </c>
      <c r="E722" s="39">
        <v>44228</v>
      </c>
      <c r="F722" s="3">
        <v>6</v>
      </c>
      <c r="G722" s="19">
        <v>39</v>
      </c>
    </row>
    <row r="723" spans="2:7" hidden="1" outlineLevel="1" x14ac:dyDescent="0.2">
      <c r="B723" s="19" t="s">
        <v>427</v>
      </c>
      <c r="C723" s="3" t="s">
        <v>184</v>
      </c>
      <c r="D723" s="3" t="s">
        <v>54</v>
      </c>
      <c r="E723" s="39">
        <v>44228</v>
      </c>
      <c r="F723" s="3">
        <v>2</v>
      </c>
      <c r="G723" s="19">
        <v>13</v>
      </c>
    </row>
    <row r="724" spans="2:7" hidden="1" outlineLevel="1" x14ac:dyDescent="0.2">
      <c r="B724" s="19" t="s">
        <v>427</v>
      </c>
      <c r="C724" s="3" t="s">
        <v>77</v>
      </c>
      <c r="D724" s="3" t="s">
        <v>54</v>
      </c>
      <c r="E724" s="39">
        <v>44228</v>
      </c>
      <c r="F724" s="3">
        <v>6</v>
      </c>
      <c r="G724" s="19">
        <v>39</v>
      </c>
    </row>
    <row r="725" spans="2:7" hidden="1" outlineLevel="1" x14ac:dyDescent="0.2">
      <c r="B725" s="19" t="s">
        <v>427</v>
      </c>
      <c r="C725" s="3" t="s">
        <v>77</v>
      </c>
      <c r="D725" s="3" t="s">
        <v>54</v>
      </c>
      <c r="E725" s="39">
        <v>44228</v>
      </c>
      <c r="F725" s="3">
        <v>2</v>
      </c>
      <c r="G725" s="19">
        <v>13</v>
      </c>
    </row>
    <row r="726" spans="2:7" hidden="1" outlineLevel="1" x14ac:dyDescent="0.2">
      <c r="B726" s="19" t="s">
        <v>427</v>
      </c>
      <c r="C726" s="3" t="s">
        <v>182</v>
      </c>
      <c r="D726" s="3" t="s">
        <v>54</v>
      </c>
      <c r="E726" s="39">
        <v>44229</v>
      </c>
      <c r="F726" s="3">
        <v>6</v>
      </c>
      <c r="G726" s="19">
        <v>39</v>
      </c>
    </row>
    <row r="727" spans="2:7" hidden="1" outlineLevel="1" x14ac:dyDescent="0.2">
      <c r="B727" s="19" t="s">
        <v>427</v>
      </c>
      <c r="C727" s="3" t="s">
        <v>182</v>
      </c>
      <c r="D727" s="3" t="s">
        <v>54</v>
      </c>
      <c r="E727" s="39">
        <v>44229</v>
      </c>
      <c r="F727" s="3">
        <v>2</v>
      </c>
      <c r="G727" s="19">
        <v>13</v>
      </c>
    </row>
    <row r="728" spans="2:7" hidden="1" outlineLevel="1" x14ac:dyDescent="0.2">
      <c r="B728" s="19" t="s">
        <v>427</v>
      </c>
      <c r="C728" s="3" t="s">
        <v>183</v>
      </c>
      <c r="D728" s="3" t="s">
        <v>54</v>
      </c>
      <c r="E728" s="39">
        <v>44229</v>
      </c>
      <c r="F728" s="3">
        <v>6</v>
      </c>
      <c r="G728" s="19">
        <v>39</v>
      </c>
    </row>
    <row r="729" spans="2:7" hidden="1" outlineLevel="1" x14ac:dyDescent="0.2">
      <c r="B729" s="19" t="s">
        <v>427</v>
      </c>
      <c r="C729" s="3" t="s">
        <v>183</v>
      </c>
      <c r="D729" s="3" t="s">
        <v>54</v>
      </c>
      <c r="E729" s="39">
        <v>44229</v>
      </c>
      <c r="F729" s="3">
        <v>2</v>
      </c>
      <c r="G729" s="19">
        <v>13</v>
      </c>
    </row>
    <row r="730" spans="2:7" hidden="1" outlineLevel="1" x14ac:dyDescent="0.2">
      <c r="B730" s="19" t="s">
        <v>427</v>
      </c>
      <c r="C730" s="3" t="s">
        <v>186</v>
      </c>
      <c r="D730" s="3" t="s">
        <v>31</v>
      </c>
      <c r="E730" s="39">
        <v>44229</v>
      </c>
      <c r="F730" s="3">
        <v>6</v>
      </c>
      <c r="G730" s="19">
        <v>45</v>
      </c>
    </row>
    <row r="731" spans="2:7" hidden="1" outlineLevel="1" x14ac:dyDescent="0.2">
      <c r="B731" s="19" t="s">
        <v>427</v>
      </c>
      <c r="C731" s="3" t="s">
        <v>186</v>
      </c>
      <c r="D731" s="3" t="s">
        <v>31</v>
      </c>
      <c r="E731" s="39">
        <v>44229</v>
      </c>
      <c r="F731" s="3">
        <v>2</v>
      </c>
      <c r="G731" s="19">
        <v>15</v>
      </c>
    </row>
    <row r="732" spans="2:7" hidden="1" outlineLevel="1" x14ac:dyDescent="0.2">
      <c r="B732" s="19" t="s">
        <v>427</v>
      </c>
      <c r="C732" s="3" t="s">
        <v>184</v>
      </c>
      <c r="D732" s="3" t="s">
        <v>54</v>
      </c>
      <c r="E732" s="39">
        <v>44229</v>
      </c>
      <c r="F732" s="3">
        <v>6</v>
      </c>
      <c r="G732" s="19">
        <v>39</v>
      </c>
    </row>
    <row r="733" spans="2:7" hidden="1" outlineLevel="1" x14ac:dyDescent="0.2">
      <c r="B733" s="19" t="s">
        <v>427</v>
      </c>
      <c r="C733" s="3" t="s">
        <v>184</v>
      </c>
      <c r="D733" s="3" t="s">
        <v>54</v>
      </c>
      <c r="E733" s="39">
        <v>44229</v>
      </c>
      <c r="F733" s="3">
        <v>2</v>
      </c>
      <c r="G733" s="19">
        <v>13</v>
      </c>
    </row>
    <row r="734" spans="2:7" hidden="1" outlineLevel="1" x14ac:dyDescent="0.2">
      <c r="B734" s="19" t="s">
        <v>427</v>
      </c>
      <c r="C734" s="3" t="s">
        <v>77</v>
      </c>
      <c r="D734" s="3" t="s">
        <v>54</v>
      </c>
      <c r="E734" s="39">
        <v>44229</v>
      </c>
      <c r="F734" s="3">
        <v>6</v>
      </c>
      <c r="G734" s="19">
        <v>39</v>
      </c>
    </row>
    <row r="735" spans="2:7" hidden="1" outlineLevel="1" x14ac:dyDescent="0.2">
      <c r="B735" s="19" t="s">
        <v>427</v>
      </c>
      <c r="C735" s="3" t="s">
        <v>77</v>
      </c>
      <c r="D735" s="3" t="s">
        <v>54</v>
      </c>
      <c r="E735" s="39">
        <v>44229</v>
      </c>
      <c r="F735" s="3">
        <v>2</v>
      </c>
      <c r="G735" s="19">
        <v>13</v>
      </c>
    </row>
    <row r="736" spans="2:7" hidden="1" outlineLevel="1" x14ac:dyDescent="0.2">
      <c r="B736" s="19" t="s">
        <v>427</v>
      </c>
      <c r="C736" s="3" t="s">
        <v>182</v>
      </c>
      <c r="D736" s="3" t="s">
        <v>54</v>
      </c>
      <c r="E736" s="39">
        <v>44230</v>
      </c>
      <c r="F736" s="3">
        <v>6</v>
      </c>
      <c r="G736" s="19">
        <v>39</v>
      </c>
    </row>
    <row r="737" spans="2:7" hidden="1" outlineLevel="1" x14ac:dyDescent="0.2">
      <c r="B737" s="19" t="s">
        <v>427</v>
      </c>
      <c r="C737" s="3" t="s">
        <v>182</v>
      </c>
      <c r="D737" s="3" t="s">
        <v>54</v>
      </c>
      <c r="E737" s="39">
        <v>44230</v>
      </c>
      <c r="F737" s="3">
        <v>2</v>
      </c>
      <c r="G737" s="19">
        <v>13</v>
      </c>
    </row>
    <row r="738" spans="2:7" hidden="1" outlineLevel="1" x14ac:dyDescent="0.2">
      <c r="B738" s="19" t="s">
        <v>427</v>
      </c>
      <c r="C738" s="3" t="s">
        <v>183</v>
      </c>
      <c r="D738" s="3" t="s">
        <v>54</v>
      </c>
      <c r="E738" s="39">
        <v>44230</v>
      </c>
      <c r="F738" s="3">
        <v>6</v>
      </c>
      <c r="G738" s="19">
        <v>39</v>
      </c>
    </row>
    <row r="739" spans="2:7" hidden="1" outlineLevel="1" x14ac:dyDescent="0.2">
      <c r="B739" s="19" t="s">
        <v>427</v>
      </c>
      <c r="C739" s="3" t="s">
        <v>183</v>
      </c>
      <c r="D739" s="3" t="s">
        <v>54</v>
      </c>
      <c r="E739" s="39">
        <v>44230</v>
      </c>
      <c r="F739" s="3">
        <v>2</v>
      </c>
      <c r="G739" s="19">
        <v>13</v>
      </c>
    </row>
    <row r="740" spans="2:7" hidden="1" outlineLevel="1" x14ac:dyDescent="0.2">
      <c r="B740" s="19" t="s">
        <v>427</v>
      </c>
      <c r="C740" s="3" t="s">
        <v>186</v>
      </c>
      <c r="D740" s="3" t="s">
        <v>31</v>
      </c>
      <c r="E740" s="39">
        <v>44230</v>
      </c>
      <c r="F740" s="3">
        <v>6</v>
      </c>
      <c r="G740" s="19">
        <v>45</v>
      </c>
    </row>
    <row r="741" spans="2:7" hidden="1" outlineLevel="1" x14ac:dyDescent="0.2">
      <c r="B741" s="19" t="s">
        <v>427</v>
      </c>
      <c r="C741" s="3" t="s">
        <v>186</v>
      </c>
      <c r="D741" s="3" t="s">
        <v>31</v>
      </c>
      <c r="E741" s="39">
        <v>44230</v>
      </c>
      <c r="F741" s="3">
        <v>2</v>
      </c>
      <c r="G741" s="19">
        <v>15</v>
      </c>
    </row>
    <row r="742" spans="2:7" hidden="1" outlineLevel="1" x14ac:dyDescent="0.2">
      <c r="B742" s="19" t="s">
        <v>427</v>
      </c>
      <c r="C742" s="3" t="s">
        <v>184</v>
      </c>
      <c r="D742" s="3" t="s">
        <v>54</v>
      </c>
      <c r="E742" s="39">
        <v>44230</v>
      </c>
      <c r="F742" s="3">
        <v>6</v>
      </c>
      <c r="G742" s="19">
        <v>39</v>
      </c>
    </row>
    <row r="743" spans="2:7" hidden="1" outlineLevel="1" x14ac:dyDescent="0.2">
      <c r="B743" s="19" t="s">
        <v>427</v>
      </c>
      <c r="C743" s="3" t="s">
        <v>184</v>
      </c>
      <c r="D743" s="3" t="s">
        <v>54</v>
      </c>
      <c r="E743" s="39">
        <v>44230</v>
      </c>
      <c r="F743" s="3">
        <v>2</v>
      </c>
      <c r="G743" s="19">
        <v>13</v>
      </c>
    </row>
    <row r="744" spans="2:7" hidden="1" outlineLevel="1" x14ac:dyDescent="0.2">
      <c r="B744" s="19" t="s">
        <v>427</v>
      </c>
      <c r="C744" s="3" t="s">
        <v>77</v>
      </c>
      <c r="D744" s="3" t="s">
        <v>54</v>
      </c>
      <c r="E744" s="39">
        <v>44230</v>
      </c>
      <c r="F744" s="3">
        <v>6</v>
      </c>
      <c r="G744" s="19">
        <v>39</v>
      </c>
    </row>
    <row r="745" spans="2:7" hidden="1" outlineLevel="1" x14ac:dyDescent="0.2">
      <c r="B745" s="19" t="s">
        <v>427</v>
      </c>
      <c r="C745" s="3" t="s">
        <v>77</v>
      </c>
      <c r="D745" s="3" t="s">
        <v>54</v>
      </c>
      <c r="E745" s="39">
        <v>44230</v>
      </c>
      <c r="F745" s="3">
        <v>2</v>
      </c>
      <c r="G745" s="19">
        <v>13</v>
      </c>
    </row>
    <row r="746" spans="2:7" hidden="1" outlineLevel="1" x14ac:dyDescent="0.2">
      <c r="B746" s="19" t="s">
        <v>427</v>
      </c>
      <c r="C746" s="3" t="s">
        <v>182</v>
      </c>
      <c r="D746" s="3" t="s">
        <v>54</v>
      </c>
      <c r="E746" s="39">
        <v>44231</v>
      </c>
      <c r="F746" s="3">
        <v>6</v>
      </c>
      <c r="G746" s="19">
        <v>39</v>
      </c>
    </row>
    <row r="747" spans="2:7" hidden="1" outlineLevel="1" x14ac:dyDescent="0.2">
      <c r="B747" s="19" t="s">
        <v>427</v>
      </c>
      <c r="C747" s="3" t="s">
        <v>182</v>
      </c>
      <c r="D747" s="3" t="s">
        <v>54</v>
      </c>
      <c r="E747" s="39">
        <v>44231</v>
      </c>
      <c r="F747" s="3">
        <v>2</v>
      </c>
      <c r="G747" s="19">
        <v>13</v>
      </c>
    </row>
    <row r="748" spans="2:7" hidden="1" outlineLevel="1" x14ac:dyDescent="0.2">
      <c r="B748" s="19" t="s">
        <v>427</v>
      </c>
      <c r="C748" s="3" t="s">
        <v>183</v>
      </c>
      <c r="D748" s="3" t="s">
        <v>54</v>
      </c>
      <c r="E748" s="39">
        <v>44231</v>
      </c>
      <c r="F748" s="3">
        <v>6</v>
      </c>
      <c r="G748" s="19">
        <v>39</v>
      </c>
    </row>
    <row r="749" spans="2:7" hidden="1" outlineLevel="1" x14ac:dyDescent="0.2">
      <c r="B749" s="19" t="s">
        <v>427</v>
      </c>
      <c r="C749" s="3" t="s">
        <v>183</v>
      </c>
      <c r="D749" s="3" t="s">
        <v>54</v>
      </c>
      <c r="E749" s="39">
        <v>44231</v>
      </c>
      <c r="F749" s="3">
        <v>2</v>
      </c>
      <c r="G749" s="19">
        <v>13</v>
      </c>
    </row>
    <row r="750" spans="2:7" hidden="1" outlineLevel="1" x14ac:dyDescent="0.2">
      <c r="B750" s="19" t="s">
        <v>427</v>
      </c>
      <c r="C750" s="3" t="s">
        <v>186</v>
      </c>
      <c r="D750" s="3" t="s">
        <v>31</v>
      </c>
      <c r="E750" s="39">
        <v>44231</v>
      </c>
      <c r="F750" s="3">
        <v>6</v>
      </c>
      <c r="G750" s="19">
        <v>45</v>
      </c>
    </row>
    <row r="751" spans="2:7" hidden="1" outlineLevel="1" x14ac:dyDescent="0.2">
      <c r="B751" s="19" t="s">
        <v>427</v>
      </c>
      <c r="C751" s="3" t="s">
        <v>186</v>
      </c>
      <c r="D751" s="3" t="s">
        <v>31</v>
      </c>
      <c r="E751" s="39">
        <v>44231</v>
      </c>
      <c r="F751" s="3">
        <v>2</v>
      </c>
      <c r="G751" s="19">
        <v>15</v>
      </c>
    </row>
    <row r="752" spans="2:7" hidden="1" outlineLevel="1" x14ac:dyDescent="0.2">
      <c r="B752" s="19" t="s">
        <v>427</v>
      </c>
      <c r="C752" s="3" t="s">
        <v>184</v>
      </c>
      <c r="D752" s="3" t="s">
        <v>54</v>
      </c>
      <c r="E752" s="39">
        <v>44231</v>
      </c>
      <c r="F752" s="3">
        <v>6</v>
      </c>
      <c r="G752" s="19">
        <v>39</v>
      </c>
    </row>
    <row r="753" spans="2:7" hidden="1" outlineLevel="1" x14ac:dyDescent="0.2">
      <c r="B753" s="19" t="s">
        <v>427</v>
      </c>
      <c r="C753" s="3" t="s">
        <v>184</v>
      </c>
      <c r="D753" s="3" t="s">
        <v>54</v>
      </c>
      <c r="E753" s="39">
        <v>44231</v>
      </c>
      <c r="F753" s="3">
        <v>2</v>
      </c>
      <c r="G753" s="19">
        <v>13</v>
      </c>
    </row>
    <row r="754" spans="2:7" hidden="1" outlineLevel="1" x14ac:dyDescent="0.2">
      <c r="B754" s="19" t="s">
        <v>427</v>
      </c>
      <c r="C754" s="3" t="s">
        <v>77</v>
      </c>
      <c r="D754" s="3" t="s">
        <v>54</v>
      </c>
      <c r="E754" s="39">
        <v>44231</v>
      </c>
      <c r="F754" s="3">
        <v>6</v>
      </c>
      <c r="G754" s="19">
        <v>39</v>
      </c>
    </row>
    <row r="755" spans="2:7" hidden="1" outlineLevel="1" x14ac:dyDescent="0.2">
      <c r="B755" s="19" t="s">
        <v>427</v>
      </c>
      <c r="C755" s="3" t="s">
        <v>77</v>
      </c>
      <c r="D755" s="3" t="s">
        <v>54</v>
      </c>
      <c r="E755" s="39">
        <v>44231</v>
      </c>
      <c r="F755" s="3">
        <v>2</v>
      </c>
      <c r="G755" s="19">
        <v>13</v>
      </c>
    </row>
    <row r="756" spans="2:7" hidden="1" outlineLevel="1" x14ac:dyDescent="0.2">
      <c r="B756" s="19" t="s">
        <v>427</v>
      </c>
      <c r="C756" s="3" t="s">
        <v>182</v>
      </c>
      <c r="D756" s="3" t="s">
        <v>54</v>
      </c>
      <c r="E756" s="39">
        <v>44232</v>
      </c>
      <c r="F756" s="3">
        <v>6</v>
      </c>
      <c r="G756" s="19">
        <v>39</v>
      </c>
    </row>
    <row r="757" spans="2:7" hidden="1" outlineLevel="1" x14ac:dyDescent="0.2">
      <c r="B757" s="19" t="s">
        <v>427</v>
      </c>
      <c r="C757" s="3" t="s">
        <v>182</v>
      </c>
      <c r="D757" s="3" t="s">
        <v>54</v>
      </c>
      <c r="E757" s="39">
        <v>44232</v>
      </c>
      <c r="F757" s="3">
        <v>2</v>
      </c>
      <c r="G757" s="19">
        <v>13</v>
      </c>
    </row>
    <row r="758" spans="2:7" hidden="1" outlineLevel="1" x14ac:dyDescent="0.2">
      <c r="B758" s="19" t="s">
        <v>427</v>
      </c>
      <c r="C758" s="3" t="s">
        <v>183</v>
      </c>
      <c r="D758" s="3" t="s">
        <v>54</v>
      </c>
      <c r="E758" s="39">
        <v>44232</v>
      </c>
      <c r="F758" s="3">
        <v>6</v>
      </c>
      <c r="G758" s="19">
        <v>39</v>
      </c>
    </row>
    <row r="759" spans="2:7" hidden="1" outlineLevel="1" x14ac:dyDescent="0.2">
      <c r="B759" s="19" t="s">
        <v>427</v>
      </c>
      <c r="C759" s="3" t="s">
        <v>183</v>
      </c>
      <c r="D759" s="3" t="s">
        <v>54</v>
      </c>
      <c r="E759" s="39">
        <v>44232</v>
      </c>
      <c r="F759" s="3">
        <v>2</v>
      </c>
      <c r="G759" s="19">
        <v>13</v>
      </c>
    </row>
    <row r="760" spans="2:7" hidden="1" outlineLevel="1" x14ac:dyDescent="0.2">
      <c r="B760" s="19" t="s">
        <v>427</v>
      </c>
      <c r="C760" s="3" t="s">
        <v>186</v>
      </c>
      <c r="D760" s="3" t="s">
        <v>31</v>
      </c>
      <c r="E760" s="39">
        <v>44232</v>
      </c>
      <c r="F760" s="3">
        <v>6</v>
      </c>
      <c r="G760" s="19">
        <v>45</v>
      </c>
    </row>
    <row r="761" spans="2:7" hidden="1" outlineLevel="1" x14ac:dyDescent="0.2">
      <c r="B761" s="19" t="s">
        <v>427</v>
      </c>
      <c r="C761" s="3" t="s">
        <v>186</v>
      </c>
      <c r="D761" s="3" t="s">
        <v>31</v>
      </c>
      <c r="E761" s="39">
        <v>44232</v>
      </c>
      <c r="F761" s="3">
        <v>2</v>
      </c>
      <c r="G761" s="19">
        <v>15</v>
      </c>
    </row>
    <row r="762" spans="2:7" hidden="1" outlineLevel="1" x14ac:dyDescent="0.2">
      <c r="B762" s="19" t="s">
        <v>427</v>
      </c>
      <c r="C762" s="3" t="s">
        <v>184</v>
      </c>
      <c r="D762" s="3" t="s">
        <v>54</v>
      </c>
      <c r="E762" s="39">
        <v>44232</v>
      </c>
      <c r="F762" s="3">
        <v>6</v>
      </c>
      <c r="G762" s="19">
        <v>39</v>
      </c>
    </row>
    <row r="763" spans="2:7" hidden="1" outlineLevel="1" x14ac:dyDescent="0.2">
      <c r="B763" s="19" t="s">
        <v>427</v>
      </c>
      <c r="C763" s="3" t="s">
        <v>184</v>
      </c>
      <c r="D763" s="3" t="s">
        <v>54</v>
      </c>
      <c r="E763" s="39">
        <v>44232</v>
      </c>
      <c r="F763" s="3">
        <v>2</v>
      </c>
      <c r="G763" s="19">
        <v>13</v>
      </c>
    </row>
    <row r="764" spans="2:7" hidden="1" outlineLevel="1" x14ac:dyDescent="0.2">
      <c r="B764" s="19" t="s">
        <v>427</v>
      </c>
      <c r="C764" s="3" t="s">
        <v>77</v>
      </c>
      <c r="D764" s="3" t="s">
        <v>54</v>
      </c>
      <c r="E764" s="39">
        <v>44232</v>
      </c>
      <c r="F764" s="3">
        <v>6</v>
      </c>
      <c r="G764" s="19">
        <v>39</v>
      </c>
    </row>
    <row r="765" spans="2:7" hidden="1" outlineLevel="1" x14ac:dyDescent="0.2">
      <c r="B765" s="19" t="s">
        <v>427</v>
      </c>
      <c r="C765" s="3" t="s">
        <v>77</v>
      </c>
      <c r="D765" s="3" t="s">
        <v>54</v>
      </c>
      <c r="E765" s="39">
        <v>44232</v>
      </c>
      <c r="F765" s="3">
        <v>2</v>
      </c>
      <c r="G765" s="19">
        <v>13</v>
      </c>
    </row>
    <row r="766" spans="2:7" hidden="1" outlineLevel="1" x14ac:dyDescent="0.2">
      <c r="B766" s="19" t="s">
        <v>427</v>
      </c>
      <c r="C766" s="3" t="s">
        <v>182</v>
      </c>
      <c r="D766" s="3" t="s">
        <v>54</v>
      </c>
      <c r="E766" s="39">
        <v>44235</v>
      </c>
      <c r="F766" s="3">
        <v>6</v>
      </c>
      <c r="G766" s="19">
        <v>39</v>
      </c>
    </row>
    <row r="767" spans="2:7" hidden="1" outlineLevel="1" x14ac:dyDescent="0.2">
      <c r="B767" s="19" t="s">
        <v>427</v>
      </c>
      <c r="C767" s="3" t="s">
        <v>182</v>
      </c>
      <c r="D767" s="3" t="s">
        <v>54</v>
      </c>
      <c r="E767" s="39">
        <v>44235</v>
      </c>
      <c r="F767" s="3">
        <v>2</v>
      </c>
      <c r="G767" s="19">
        <v>13</v>
      </c>
    </row>
    <row r="768" spans="2:7" hidden="1" outlineLevel="1" x14ac:dyDescent="0.2">
      <c r="B768" s="19" t="s">
        <v>427</v>
      </c>
      <c r="C768" s="3" t="s">
        <v>183</v>
      </c>
      <c r="D768" s="3" t="s">
        <v>54</v>
      </c>
      <c r="E768" s="39">
        <v>44235</v>
      </c>
      <c r="F768" s="3">
        <v>6</v>
      </c>
      <c r="G768" s="19">
        <v>39</v>
      </c>
    </row>
    <row r="769" spans="2:7" hidden="1" outlineLevel="1" x14ac:dyDescent="0.2">
      <c r="B769" s="19" t="s">
        <v>427</v>
      </c>
      <c r="C769" s="3" t="s">
        <v>183</v>
      </c>
      <c r="D769" s="3" t="s">
        <v>54</v>
      </c>
      <c r="E769" s="39">
        <v>44235</v>
      </c>
      <c r="F769" s="3">
        <v>2</v>
      </c>
      <c r="G769" s="19">
        <v>13</v>
      </c>
    </row>
    <row r="770" spans="2:7" hidden="1" outlineLevel="1" x14ac:dyDescent="0.2">
      <c r="B770" s="19" t="s">
        <v>427</v>
      </c>
      <c r="C770" s="3" t="s">
        <v>186</v>
      </c>
      <c r="D770" s="3" t="s">
        <v>31</v>
      </c>
      <c r="E770" s="39">
        <v>44235</v>
      </c>
      <c r="F770" s="3">
        <v>6</v>
      </c>
      <c r="G770" s="19">
        <v>45</v>
      </c>
    </row>
    <row r="771" spans="2:7" hidden="1" outlineLevel="1" x14ac:dyDescent="0.2">
      <c r="B771" s="19" t="s">
        <v>427</v>
      </c>
      <c r="C771" s="3" t="s">
        <v>186</v>
      </c>
      <c r="D771" s="3" t="s">
        <v>31</v>
      </c>
      <c r="E771" s="39">
        <v>44235</v>
      </c>
      <c r="F771" s="3">
        <v>2</v>
      </c>
      <c r="G771" s="19">
        <v>15</v>
      </c>
    </row>
    <row r="772" spans="2:7" hidden="1" outlineLevel="1" x14ac:dyDescent="0.2">
      <c r="B772" s="19" t="s">
        <v>427</v>
      </c>
      <c r="C772" s="3" t="s">
        <v>184</v>
      </c>
      <c r="D772" s="3" t="s">
        <v>54</v>
      </c>
      <c r="E772" s="39">
        <v>44235</v>
      </c>
      <c r="F772" s="3">
        <v>6</v>
      </c>
      <c r="G772" s="19">
        <v>39</v>
      </c>
    </row>
    <row r="773" spans="2:7" hidden="1" outlineLevel="1" x14ac:dyDescent="0.2">
      <c r="B773" s="19" t="s">
        <v>427</v>
      </c>
      <c r="C773" s="3" t="s">
        <v>184</v>
      </c>
      <c r="D773" s="3" t="s">
        <v>54</v>
      </c>
      <c r="E773" s="39">
        <v>44235</v>
      </c>
      <c r="F773" s="3">
        <v>2</v>
      </c>
      <c r="G773" s="19">
        <v>13</v>
      </c>
    </row>
    <row r="774" spans="2:7" hidden="1" outlineLevel="1" x14ac:dyDescent="0.2">
      <c r="B774" s="19" t="s">
        <v>427</v>
      </c>
      <c r="C774" s="3" t="s">
        <v>77</v>
      </c>
      <c r="D774" s="3" t="s">
        <v>54</v>
      </c>
      <c r="E774" s="39">
        <v>44235</v>
      </c>
      <c r="F774" s="3">
        <v>6</v>
      </c>
      <c r="G774" s="19">
        <v>39</v>
      </c>
    </row>
    <row r="775" spans="2:7" hidden="1" outlineLevel="1" x14ac:dyDescent="0.2">
      <c r="B775" s="19" t="s">
        <v>427</v>
      </c>
      <c r="C775" s="3" t="s">
        <v>77</v>
      </c>
      <c r="D775" s="3" t="s">
        <v>54</v>
      </c>
      <c r="E775" s="39">
        <v>44235</v>
      </c>
      <c r="F775" s="3">
        <v>2</v>
      </c>
      <c r="G775" s="19">
        <v>13</v>
      </c>
    </row>
    <row r="776" spans="2:7" hidden="1" outlineLevel="1" x14ac:dyDescent="0.2">
      <c r="B776" s="19" t="s">
        <v>427</v>
      </c>
      <c r="C776" s="3" t="s">
        <v>182</v>
      </c>
      <c r="D776" s="3" t="s">
        <v>54</v>
      </c>
      <c r="E776" s="39">
        <v>44236</v>
      </c>
      <c r="F776" s="3">
        <v>6</v>
      </c>
      <c r="G776" s="19">
        <v>39</v>
      </c>
    </row>
    <row r="777" spans="2:7" hidden="1" outlineLevel="1" x14ac:dyDescent="0.2">
      <c r="B777" s="19" t="s">
        <v>427</v>
      </c>
      <c r="C777" s="3" t="s">
        <v>182</v>
      </c>
      <c r="D777" s="3" t="s">
        <v>54</v>
      </c>
      <c r="E777" s="39">
        <v>44236</v>
      </c>
      <c r="F777" s="3">
        <v>2</v>
      </c>
      <c r="G777" s="19">
        <v>13</v>
      </c>
    </row>
    <row r="778" spans="2:7" hidden="1" outlineLevel="1" x14ac:dyDescent="0.2">
      <c r="B778" s="19" t="s">
        <v>427</v>
      </c>
      <c r="C778" s="3" t="s">
        <v>183</v>
      </c>
      <c r="D778" s="3" t="s">
        <v>54</v>
      </c>
      <c r="E778" s="39">
        <v>44236</v>
      </c>
      <c r="F778" s="3">
        <v>6</v>
      </c>
      <c r="G778" s="19">
        <v>39</v>
      </c>
    </row>
    <row r="779" spans="2:7" hidden="1" outlineLevel="1" x14ac:dyDescent="0.2">
      <c r="B779" s="19" t="s">
        <v>427</v>
      </c>
      <c r="C779" s="3" t="s">
        <v>183</v>
      </c>
      <c r="D779" s="3" t="s">
        <v>54</v>
      </c>
      <c r="E779" s="39">
        <v>44236</v>
      </c>
      <c r="F779" s="3">
        <v>2</v>
      </c>
      <c r="G779" s="19">
        <v>13</v>
      </c>
    </row>
    <row r="780" spans="2:7" hidden="1" outlineLevel="1" x14ac:dyDescent="0.2">
      <c r="B780" s="19" t="s">
        <v>427</v>
      </c>
      <c r="C780" s="3" t="s">
        <v>186</v>
      </c>
      <c r="D780" s="3" t="s">
        <v>31</v>
      </c>
      <c r="E780" s="39">
        <v>44236</v>
      </c>
      <c r="F780" s="3">
        <v>6</v>
      </c>
      <c r="G780" s="19">
        <v>45</v>
      </c>
    </row>
    <row r="781" spans="2:7" hidden="1" outlineLevel="1" x14ac:dyDescent="0.2">
      <c r="B781" s="19" t="s">
        <v>427</v>
      </c>
      <c r="C781" s="3" t="s">
        <v>186</v>
      </c>
      <c r="D781" s="3" t="s">
        <v>31</v>
      </c>
      <c r="E781" s="39">
        <v>44236</v>
      </c>
      <c r="F781" s="3">
        <v>2</v>
      </c>
      <c r="G781" s="19">
        <v>15</v>
      </c>
    </row>
    <row r="782" spans="2:7" hidden="1" outlineLevel="1" x14ac:dyDescent="0.2">
      <c r="B782" s="19" t="s">
        <v>427</v>
      </c>
      <c r="C782" s="3" t="s">
        <v>184</v>
      </c>
      <c r="D782" s="3" t="s">
        <v>54</v>
      </c>
      <c r="E782" s="39">
        <v>44236</v>
      </c>
      <c r="F782" s="3">
        <v>6</v>
      </c>
      <c r="G782" s="19">
        <v>39</v>
      </c>
    </row>
    <row r="783" spans="2:7" hidden="1" outlineLevel="1" x14ac:dyDescent="0.2">
      <c r="B783" s="19" t="s">
        <v>427</v>
      </c>
      <c r="C783" s="3" t="s">
        <v>184</v>
      </c>
      <c r="D783" s="3" t="s">
        <v>54</v>
      </c>
      <c r="E783" s="39">
        <v>44236</v>
      </c>
      <c r="F783" s="3">
        <v>2</v>
      </c>
      <c r="G783" s="19">
        <v>13</v>
      </c>
    </row>
    <row r="784" spans="2:7" hidden="1" outlineLevel="1" x14ac:dyDescent="0.2">
      <c r="B784" s="19" t="s">
        <v>427</v>
      </c>
      <c r="C784" s="3" t="s">
        <v>77</v>
      </c>
      <c r="D784" s="3" t="s">
        <v>54</v>
      </c>
      <c r="E784" s="39">
        <v>44236</v>
      </c>
      <c r="F784" s="3">
        <v>6</v>
      </c>
      <c r="G784" s="19">
        <v>39</v>
      </c>
    </row>
    <row r="785" spans="2:7" hidden="1" outlineLevel="1" x14ac:dyDescent="0.2">
      <c r="B785" s="19" t="s">
        <v>427</v>
      </c>
      <c r="C785" s="3" t="s">
        <v>77</v>
      </c>
      <c r="D785" s="3" t="s">
        <v>54</v>
      </c>
      <c r="E785" s="39">
        <v>44236</v>
      </c>
      <c r="F785" s="3">
        <v>2</v>
      </c>
      <c r="G785" s="19">
        <v>13</v>
      </c>
    </row>
    <row r="786" spans="2:7" hidden="1" outlineLevel="1" x14ac:dyDescent="0.2">
      <c r="B786" s="19" t="s">
        <v>427</v>
      </c>
      <c r="C786" s="3" t="s">
        <v>182</v>
      </c>
      <c r="D786" s="3" t="s">
        <v>54</v>
      </c>
      <c r="E786" s="39">
        <v>44237</v>
      </c>
      <c r="F786" s="3">
        <v>6</v>
      </c>
      <c r="G786" s="19">
        <v>39</v>
      </c>
    </row>
    <row r="787" spans="2:7" hidden="1" outlineLevel="1" x14ac:dyDescent="0.2">
      <c r="B787" s="19" t="s">
        <v>427</v>
      </c>
      <c r="C787" s="3" t="s">
        <v>182</v>
      </c>
      <c r="D787" s="3" t="s">
        <v>54</v>
      </c>
      <c r="E787" s="39">
        <v>44237</v>
      </c>
      <c r="F787" s="3">
        <v>2</v>
      </c>
      <c r="G787" s="19">
        <v>13</v>
      </c>
    </row>
    <row r="788" spans="2:7" hidden="1" outlineLevel="1" x14ac:dyDescent="0.2">
      <c r="B788" s="19" t="s">
        <v>427</v>
      </c>
      <c r="C788" s="3" t="s">
        <v>183</v>
      </c>
      <c r="D788" s="3" t="s">
        <v>54</v>
      </c>
      <c r="E788" s="39">
        <v>44237</v>
      </c>
      <c r="F788" s="3">
        <v>6</v>
      </c>
      <c r="G788" s="19">
        <v>39</v>
      </c>
    </row>
    <row r="789" spans="2:7" hidden="1" outlineLevel="1" x14ac:dyDescent="0.2">
      <c r="B789" s="19" t="s">
        <v>427</v>
      </c>
      <c r="C789" s="3" t="s">
        <v>183</v>
      </c>
      <c r="D789" s="3" t="s">
        <v>54</v>
      </c>
      <c r="E789" s="39">
        <v>44237</v>
      </c>
      <c r="F789" s="3">
        <v>2</v>
      </c>
      <c r="G789" s="19">
        <v>13</v>
      </c>
    </row>
    <row r="790" spans="2:7" hidden="1" outlineLevel="1" x14ac:dyDescent="0.2">
      <c r="B790" s="19" t="s">
        <v>427</v>
      </c>
      <c r="C790" s="3" t="s">
        <v>186</v>
      </c>
      <c r="D790" s="3" t="s">
        <v>31</v>
      </c>
      <c r="E790" s="39">
        <v>44237</v>
      </c>
      <c r="F790" s="3">
        <v>6</v>
      </c>
      <c r="G790" s="19">
        <v>45</v>
      </c>
    </row>
    <row r="791" spans="2:7" hidden="1" outlineLevel="1" x14ac:dyDescent="0.2">
      <c r="B791" s="19" t="s">
        <v>427</v>
      </c>
      <c r="C791" s="3" t="s">
        <v>186</v>
      </c>
      <c r="D791" s="3" t="s">
        <v>31</v>
      </c>
      <c r="E791" s="39">
        <v>44237</v>
      </c>
      <c r="F791" s="3">
        <v>2</v>
      </c>
      <c r="G791" s="19">
        <v>15</v>
      </c>
    </row>
    <row r="792" spans="2:7" hidden="1" outlineLevel="1" x14ac:dyDescent="0.2">
      <c r="B792" s="19" t="s">
        <v>427</v>
      </c>
      <c r="C792" s="3" t="s">
        <v>184</v>
      </c>
      <c r="D792" s="3" t="s">
        <v>54</v>
      </c>
      <c r="E792" s="39">
        <v>44237</v>
      </c>
      <c r="F792" s="3">
        <v>6</v>
      </c>
      <c r="G792" s="19">
        <v>39</v>
      </c>
    </row>
    <row r="793" spans="2:7" hidden="1" outlineLevel="1" x14ac:dyDescent="0.2">
      <c r="B793" s="19" t="s">
        <v>427</v>
      </c>
      <c r="C793" s="3" t="s">
        <v>184</v>
      </c>
      <c r="D793" s="3" t="s">
        <v>54</v>
      </c>
      <c r="E793" s="39">
        <v>44237</v>
      </c>
      <c r="F793" s="3">
        <v>2</v>
      </c>
      <c r="G793" s="19">
        <v>13</v>
      </c>
    </row>
    <row r="794" spans="2:7" hidden="1" outlineLevel="1" x14ac:dyDescent="0.2">
      <c r="B794" s="19" t="s">
        <v>427</v>
      </c>
      <c r="C794" s="3" t="s">
        <v>77</v>
      </c>
      <c r="D794" s="3" t="s">
        <v>54</v>
      </c>
      <c r="E794" s="39">
        <v>44237</v>
      </c>
      <c r="F794" s="3">
        <v>6</v>
      </c>
      <c r="G794" s="19">
        <v>39</v>
      </c>
    </row>
    <row r="795" spans="2:7" hidden="1" outlineLevel="1" x14ac:dyDescent="0.2">
      <c r="B795" s="19" t="s">
        <v>427</v>
      </c>
      <c r="C795" s="3" t="s">
        <v>77</v>
      </c>
      <c r="D795" s="3" t="s">
        <v>54</v>
      </c>
      <c r="E795" s="39">
        <v>44237</v>
      </c>
      <c r="F795" s="3">
        <v>2</v>
      </c>
      <c r="G795" s="19">
        <v>13</v>
      </c>
    </row>
    <row r="796" spans="2:7" hidden="1" outlineLevel="1" x14ac:dyDescent="0.2">
      <c r="B796" s="19" t="s">
        <v>427</v>
      </c>
      <c r="C796" s="3" t="s">
        <v>182</v>
      </c>
      <c r="D796" s="3" t="s">
        <v>54</v>
      </c>
      <c r="E796" s="39">
        <v>44238</v>
      </c>
      <c r="F796" s="3">
        <v>6</v>
      </c>
      <c r="G796" s="19">
        <v>39</v>
      </c>
    </row>
    <row r="797" spans="2:7" hidden="1" outlineLevel="1" x14ac:dyDescent="0.2">
      <c r="B797" s="19" t="s">
        <v>427</v>
      </c>
      <c r="C797" s="3" t="s">
        <v>182</v>
      </c>
      <c r="D797" s="3" t="s">
        <v>54</v>
      </c>
      <c r="E797" s="39">
        <v>44238</v>
      </c>
      <c r="F797" s="3">
        <v>2</v>
      </c>
      <c r="G797" s="19">
        <v>13</v>
      </c>
    </row>
    <row r="798" spans="2:7" hidden="1" outlineLevel="1" x14ac:dyDescent="0.2">
      <c r="B798" s="19" t="s">
        <v>427</v>
      </c>
      <c r="C798" s="3" t="s">
        <v>183</v>
      </c>
      <c r="D798" s="3" t="s">
        <v>54</v>
      </c>
      <c r="E798" s="39">
        <v>44238</v>
      </c>
      <c r="F798" s="3">
        <v>6</v>
      </c>
      <c r="G798" s="19">
        <v>39</v>
      </c>
    </row>
    <row r="799" spans="2:7" hidden="1" outlineLevel="1" x14ac:dyDescent="0.2">
      <c r="B799" s="19" t="s">
        <v>427</v>
      </c>
      <c r="C799" s="3" t="s">
        <v>183</v>
      </c>
      <c r="D799" s="3" t="s">
        <v>54</v>
      </c>
      <c r="E799" s="39">
        <v>44238</v>
      </c>
      <c r="F799" s="3">
        <v>2</v>
      </c>
      <c r="G799" s="19">
        <v>13</v>
      </c>
    </row>
    <row r="800" spans="2:7" hidden="1" outlineLevel="1" x14ac:dyDescent="0.2">
      <c r="B800" s="19" t="s">
        <v>427</v>
      </c>
      <c r="C800" s="3" t="s">
        <v>186</v>
      </c>
      <c r="D800" s="3" t="s">
        <v>31</v>
      </c>
      <c r="E800" s="39">
        <v>44238</v>
      </c>
      <c r="F800" s="3">
        <v>6</v>
      </c>
      <c r="G800" s="19">
        <v>45</v>
      </c>
    </row>
    <row r="801" spans="2:7" hidden="1" outlineLevel="1" x14ac:dyDescent="0.2">
      <c r="B801" s="19" t="s">
        <v>427</v>
      </c>
      <c r="C801" s="3" t="s">
        <v>186</v>
      </c>
      <c r="D801" s="3" t="s">
        <v>31</v>
      </c>
      <c r="E801" s="39">
        <v>44238</v>
      </c>
      <c r="F801" s="3">
        <v>2</v>
      </c>
      <c r="G801" s="19">
        <v>15</v>
      </c>
    </row>
    <row r="802" spans="2:7" hidden="1" outlineLevel="1" x14ac:dyDescent="0.2">
      <c r="B802" s="19" t="s">
        <v>427</v>
      </c>
      <c r="C802" s="3" t="s">
        <v>184</v>
      </c>
      <c r="D802" s="3" t="s">
        <v>54</v>
      </c>
      <c r="E802" s="39">
        <v>44238</v>
      </c>
      <c r="F802" s="3">
        <v>6</v>
      </c>
      <c r="G802" s="19">
        <v>39</v>
      </c>
    </row>
    <row r="803" spans="2:7" hidden="1" outlineLevel="1" x14ac:dyDescent="0.2">
      <c r="B803" s="19" t="s">
        <v>427</v>
      </c>
      <c r="C803" s="3" t="s">
        <v>184</v>
      </c>
      <c r="D803" s="3" t="s">
        <v>54</v>
      </c>
      <c r="E803" s="39">
        <v>44238</v>
      </c>
      <c r="F803" s="3">
        <v>2</v>
      </c>
      <c r="G803" s="19">
        <v>13</v>
      </c>
    </row>
    <row r="804" spans="2:7" hidden="1" outlineLevel="1" x14ac:dyDescent="0.2">
      <c r="B804" s="19" t="s">
        <v>427</v>
      </c>
      <c r="C804" s="3" t="s">
        <v>77</v>
      </c>
      <c r="D804" s="3" t="s">
        <v>54</v>
      </c>
      <c r="E804" s="39">
        <v>44238</v>
      </c>
      <c r="F804" s="3">
        <v>6</v>
      </c>
      <c r="G804" s="19">
        <v>39</v>
      </c>
    </row>
    <row r="805" spans="2:7" hidden="1" outlineLevel="1" x14ac:dyDescent="0.2">
      <c r="B805" s="19" t="s">
        <v>427</v>
      </c>
      <c r="C805" s="3" t="s">
        <v>77</v>
      </c>
      <c r="D805" s="3" t="s">
        <v>54</v>
      </c>
      <c r="E805" s="39">
        <v>44238</v>
      </c>
      <c r="F805" s="3">
        <v>2</v>
      </c>
      <c r="G805" s="19">
        <v>13</v>
      </c>
    </row>
    <row r="806" spans="2:7" hidden="1" outlineLevel="1" x14ac:dyDescent="0.2">
      <c r="B806" s="19" t="s">
        <v>427</v>
      </c>
      <c r="C806" s="3" t="s">
        <v>182</v>
      </c>
      <c r="D806" s="3" t="s">
        <v>54</v>
      </c>
      <c r="E806" s="39">
        <v>44239</v>
      </c>
      <c r="F806" s="3">
        <v>6</v>
      </c>
      <c r="G806" s="19">
        <v>39</v>
      </c>
    </row>
    <row r="807" spans="2:7" hidden="1" outlineLevel="1" x14ac:dyDescent="0.2">
      <c r="B807" s="19" t="s">
        <v>427</v>
      </c>
      <c r="C807" s="3" t="s">
        <v>182</v>
      </c>
      <c r="D807" s="3" t="s">
        <v>54</v>
      </c>
      <c r="E807" s="39">
        <v>44239</v>
      </c>
      <c r="F807" s="3">
        <v>2</v>
      </c>
      <c r="G807" s="19">
        <v>13</v>
      </c>
    </row>
    <row r="808" spans="2:7" hidden="1" outlineLevel="1" x14ac:dyDescent="0.2">
      <c r="B808" s="19" t="s">
        <v>427</v>
      </c>
      <c r="C808" s="3" t="s">
        <v>183</v>
      </c>
      <c r="D808" s="3" t="s">
        <v>54</v>
      </c>
      <c r="E808" s="39">
        <v>44239</v>
      </c>
      <c r="F808" s="3">
        <v>6</v>
      </c>
      <c r="G808" s="19">
        <v>39</v>
      </c>
    </row>
    <row r="809" spans="2:7" hidden="1" outlineLevel="1" x14ac:dyDescent="0.2">
      <c r="B809" s="19" t="s">
        <v>427</v>
      </c>
      <c r="C809" s="3" t="s">
        <v>183</v>
      </c>
      <c r="D809" s="3" t="s">
        <v>54</v>
      </c>
      <c r="E809" s="39">
        <v>44239</v>
      </c>
      <c r="F809" s="3">
        <v>2</v>
      </c>
      <c r="G809" s="19">
        <v>13</v>
      </c>
    </row>
    <row r="810" spans="2:7" hidden="1" outlineLevel="1" x14ac:dyDescent="0.2">
      <c r="B810" s="19" t="s">
        <v>427</v>
      </c>
      <c r="C810" s="3" t="s">
        <v>186</v>
      </c>
      <c r="D810" s="3" t="s">
        <v>31</v>
      </c>
      <c r="E810" s="39">
        <v>44239</v>
      </c>
      <c r="F810" s="3">
        <v>6</v>
      </c>
      <c r="G810" s="19">
        <v>45</v>
      </c>
    </row>
    <row r="811" spans="2:7" hidden="1" outlineLevel="1" x14ac:dyDescent="0.2">
      <c r="B811" s="19" t="s">
        <v>427</v>
      </c>
      <c r="C811" s="3" t="s">
        <v>186</v>
      </c>
      <c r="D811" s="3" t="s">
        <v>31</v>
      </c>
      <c r="E811" s="39">
        <v>44239</v>
      </c>
      <c r="F811" s="3">
        <v>2</v>
      </c>
      <c r="G811" s="19">
        <v>15</v>
      </c>
    </row>
    <row r="812" spans="2:7" hidden="1" outlineLevel="1" x14ac:dyDescent="0.2">
      <c r="B812" s="19" t="s">
        <v>427</v>
      </c>
      <c r="C812" s="3" t="s">
        <v>184</v>
      </c>
      <c r="D812" s="3" t="s">
        <v>54</v>
      </c>
      <c r="E812" s="39">
        <v>44239</v>
      </c>
      <c r="F812" s="3">
        <v>6</v>
      </c>
      <c r="G812" s="19">
        <v>39</v>
      </c>
    </row>
    <row r="813" spans="2:7" hidden="1" outlineLevel="1" x14ac:dyDescent="0.2">
      <c r="B813" s="19" t="s">
        <v>427</v>
      </c>
      <c r="C813" s="3" t="s">
        <v>184</v>
      </c>
      <c r="D813" s="3" t="s">
        <v>54</v>
      </c>
      <c r="E813" s="39">
        <v>44239</v>
      </c>
      <c r="F813" s="3">
        <v>2</v>
      </c>
      <c r="G813" s="19">
        <v>13</v>
      </c>
    </row>
    <row r="814" spans="2:7" hidden="1" outlineLevel="1" x14ac:dyDescent="0.2">
      <c r="B814" s="19" t="s">
        <v>427</v>
      </c>
      <c r="C814" s="3" t="s">
        <v>77</v>
      </c>
      <c r="D814" s="3" t="s">
        <v>54</v>
      </c>
      <c r="E814" s="39">
        <v>44239</v>
      </c>
      <c r="F814" s="3">
        <v>6</v>
      </c>
      <c r="G814" s="19">
        <v>39</v>
      </c>
    </row>
    <row r="815" spans="2:7" hidden="1" outlineLevel="1" x14ac:dyDescent="0.2">
      <c r="B815" s="19" t="s">
        <v>427</v>
      </c>
      <c r="C815" s="3" t="s">
        <v>77</v>
      </c>
      <c r="D815" s="3" t="s">
        <v>54</v>
      </c>
      <c r="E815" s="39">
        <v>44239</v>
      </c>
      <c r="F815" s="3">
        <v>2</v>
      </c>
      <c r="G815" s="19">
        <v>13</v>
      </c>
    </row>
    <row r="816" spans="2:7" hidden="1" outlineLevel="1" x14ac:dyDescent="0.2">
      <c r="B816" s="19" t="s">
        <v>427</v>
      </c>
      <c r="C816" s="3" t="s">
        <v>182</v>
      </c>
      <c r="D816" s="3" t="s">
        <v>54</v>
      </c>
      <c r="E816" s="39">
        <v>44242</v>
      </c>
      <c r="F816" s="3">
        <v>6</v>
      </c>
      <c r="G816" s="19">
        <v>39</v>
      </c>
    </row>
    <row r="817" spans="2:7" hidden="1" outlineLevel="1" x14ac:dyDescent="0.2">
      <c r="B817" s="19" t="s">
        <v>427</v>
      </c>
      <c r="C817" s="3" t="s">
        <v>182</v>
      </c>
      <c r="D817" s="3" t="s">
        <v>54</v>
      </c>
      <c r="E817" s="39">
        <v>44242</v>
      </c>
      <c r="F817" s="3">
        <v>2</v>
      </c>
      <c r="G817" s="19">
        <v>13</v>
      </c>
    </row>
    <row r="818" spans="2:7" hidden="1" outlineLevel="1" x14ac:dyDescent="0.2">
      <c r="B818" s="19" t="s">
        <v>427</v>
      </c>
      <c r="C818" s="3" t="s">
        <v>183</v>
      </c>
      <c r="D818" s="3" t="s">
        <v>54</v>
      </c>
      <c r="E818" s="39">
        <v>44242</v>
      </c>
      <c r="F818" s="3">
        <v>6</v>
      </c>
      <c r="G818" s="19">
        <v>39</v>
      </c>
    </row>
    <row r="819" spans="2:7" hidden="1" outlineLevel="1" x14ac:dyDescent="0.2">
      <c r="B819" s="19" t="s">
        <v>427</v>
      </c>
      <c r="C819" s="3" t="s">
        <v>183</v>
      </c>
      <c r="D819" s="3" t="s">
        <v>54</v>
      </c>
      <c r="E819" s="39">
        <v>44242</v>
      </c>
      <c r="F819" s="3">
        <v>2</v>
      </c>
      <c r="G819" s="19">
        <v>13</v>
      </c>
    </row>
    <row r="820" spans="2:7" hidden="1" outlineLevel="1" x14ac:dyDescent="0.2">
      <c r="B820" s="19" t="s">
        <v>427</v>
      </c>
      <c r="C820" s="3" t="s">
        <v>186</v>
      </c>
      <c r="D820" s="3" t="s">
        <v>31</v>
      </c>
      <c r="E820" s="39">
        <v>44242</v>
      </c>
      <c r="F820" s="3">
        <v>6</v>
      </c>
      <c r="G820" s="19">
        <v>45</v>
      </c>
    </row>
    <row r="821" spans="2:7" hidden="1" outlineLevel="1" x14ac:dyDescent="0.2">
      <c r="B821" s="19" t="s">
        <v>427</v>
      </c>
      <c r="C821" s="3" t="s">
        <v>186</v>
      </c>
      <c r="D821" s="3" t="s">
        <v>31</v>
      </c>
      <c r="E821" s="39">
        <v>44242</v>
      </c>
      <c r="F821" s="3">
        <v>2</v>
      </c>
      <c r="G821" s="19">
        <v>15</v>
      </c>
    </row>
    <row r="822" spans="2:7" hidden="1" outlineLevel="1" x14ac:dyDescent="0.2">
      <c r="B822" s="19" t="s">
        <v>427</v>
      </c>
      <c r="C822" s="3" t="s">
        <v>184</v>
      </c>
      <c r="D822" s="3" t="s">
        <v>54</v>
      </c>
      <c r="E822" s="39">
        <v>44242</v>
      </c>
      <c r="F822" s="3">
        <v>6</v>
      </c>
      <c r="G822" s="19">
        <v>39</v>
      </c>
    </row>
    <row r="823" spans="2:7" hidden="1" outlineLevel="1" x14ac:dyDescent="0.2">
      <c r="B823" s="19" t="s">
        <v>427</v>
      </c>
      <c r="C823" s="3" t="s">
        <v>184</v>
      </c>
      <c r="D823" s="3" t="s">
        <v>54</v>
      </c>
      <c r="E823" s="39">
        <v>44242</v>
      </c>
      <c r="F823" s="3">
        <v>2</v>
      </c>
      <c r="G823" s="19">
        <v>13</v>
      </c>
    </row>
    <row r="824" spans="2:7" hidden="1" outlineLevel="1" x14ac:dyDescent="0.2">
      <c r="B824" s="19" t="s">
        <v>427</v>
      </c>
      <c r="C824" s="3" t="s">
        <v>77</v>
      </c>
      <c r="D824" s="3" t="s">
        <v>54</v>
      </c>
      <c r="E824" s="39">
        <v>44242</v>
      </c>
      <c r="F824" s="3">
        <v>6</v>
      </c>
      <c r="G824" s="19">
        <v>39</v>
      </c>
    </row>
    <row r="825" spans="2:7" hidden="1" outlineLevel="1" x14ac:dyDescent="0.2">
      <c r="B825" s="19" t="s">
        <v>427</v>
      </c>
      <c r="C825" s="3" t="s">
        <v>77</v>
      </c>
      <c r="D825" s="3" t="s">
        <v>54</v>
      </c>
      <c r="E825" s="39">
        <v>44242</v>
      </c>
      <c r="F825" s="3">
        <v>2</v>
      </c>
      <c r="G825" s="19">
        <v>13</v>
      </c>
    </row>
    <row r="826" spans="2:7" hidden="1" outlineLevel="1" x14ac:dyDescent="0.2">
      <c r="B826" s="19" t="s">
        <v>427</v>
      </c>
      <c r="C826" s="3" t="s">
        <v>182</v>
      </c>
      <c r="D826" s="3" t="s">
        <v>54</v>
      </c>
      <c r="E826" s="39">
        <v>44243</v>
      </c>
      <c r="F826" s="3">
        <v>6</v>
      </c>
      <c r="G826" s="19">
        <v>39</v>
      </c>
    </row>
    <row r="827" spans="2:7" hidden="1" outlineLevel="1" x14ac:dyDescent="0.2">
      <c r="B827" s="19" t="s">
        <v>427</v>
      </c>
      <c r="C827" s="3" t="s">
        <v>182</v>
      </c>
      <c r="D827" s="3" t="s">
        <v>54</v>
      </c>
      <c r="E827" s="39">
        <v>44243</v>
      </c>
      <c r="F827" s="3">
        <v>2</v>
      </c>
      <c r="G827" s="19">
        <v>13</v>
      </c>
    </row>
    <row r="828" spans="2:7" hidden="1" outlineLevel="1" x14ac:dyDescent="0.2">
      <c r="B828" s="19" t="s">
        <v>427</v>
      </c>
      <c r="C828" s="3" t="s">
        <v>183</v>
      </c>
      <c r="D828" s="3" t="s">
        <v>54</v>
      </c>
      <c r="E828" s="39">
        <v>44243</v>
      </c>
      <c r="F828" s="3">
        <v>6</v>
      </c>
      <c r="G828" s="19">
        <v>39</v>
      </c>
    </row>
    <row r="829" spans="2:7" hidden="1" outlineLevel="1" x14ac:dyDescent="0.2">
      <c r="B829" s="19" t="s">
        <v>427</v>
      </c>
      <c r="C829" s="3" t="s">
        <v>183</v>
      </c>
      <c r="D829" s="3" t="s">
        <v>54</v>
      </c>
      <c r="E829" s="39">
        <v>44243</v>
      </c>
      <c r="F829" s="3">
        <v>2</v>
      </c>
      <c r="G829" s="19">
        <v>13</v>
      </c>
    </row>
    <row r="830" spans="2:7" hidden="1" outlineLevel="1" x14ac:dyDescent="0.2">
      <c r="B830" s="19" t="s">
        <v>427</v>
      </c>
      <c r="C830" s="3" t="s">
        <v>184</v>
      </c>
      <c r="D830" s="3" t="s">
        <v>54</v>
      </c>
      <c r="E830" s="39">
        <v>44243</v>
      </c>
      <c r="F830" s="3">
        <v>6</v>
      </c>
      <c r="G830" s="19">
        <v>39</v>
      </c>
    </row>
    <row r="831" spans="2:7" hidden="1" outlineLevel="1" x14ac:dyDescent="0.2">
      <c r="B831" s="19" t="s">
        <v>427</v>
      </c>
      <c r="C831" s="3" t="s">
        <v>184</v>
      </c>
      <c r="D831" s="3" t="s">
        <v>54</v>
      </c>
      <c r="E831" s="39">
        <v>44243</v>
      </c>
      <c r="F831" s="3">
        <v>2</v>
      </c>
      <c r="G831" s="19">
        <v>13</v>
      </c>
    </row>
    <row r="832" spans="2:7" hidden="1" outlineLevel="1" x14ac:dyDescent="0.2">
      <c r="B832" s="19" t="s">
        <v>427</v>
      </c>
      <c r="C832" s="3" t="s">
        <v>77</v>
      </c>
      <c r="D832" s="3" t="s">
        <v>54</v>
      </c>
      <c r="E832" s="39">
        <v>44243</v>
      </c>
      <c r="F832" s="3">
        <v>6</v>
      </c>
      <c r="G832" s="19">
        <v>39</v>
      </c>
    </row>
    <row r="833" spans="2:7" hidden="1" outlineLevel="1" x14ac:dyDescent="0.2">
      <c r="B833" s="19" t="s">
        <v>427</v>
      </c>
      <c r="C833" s="3" t="s">
        <v>77</v>
      </c>
      <c r="D833" s="3" t="s">
        <v>54</v>
      </c>
      <c r="E833" s="39">
        <v>44243</v>
      </c>
      <c r="F833" s="3">
        <v>2</v>
      </c>
      <c r="G833" s="19">
        <v>13</v>
      </c>
    </row>
    <row r="834" spans="2:7" hidden="1" outlineLevel="1" x14ac:dyDescent="0.2">
      <c r="B834" s="19" t="s">
        <v>427</v>
      </c>
      <c r="C834" s="3" t="s">
        <v>182</v>
      </c>
      <c r="D834" s="3" t="s">
        <v>54</v>
      </c>
      <c r="E834" s="39">
        <v>44244</v>
      </c>
      <c r="F834" s="3">
        <v>6</v>
      </c>
      <c r="G834" s="19">
        <v>39</v>
      </c>
    </row>
    <row r="835" spans="2:7" hidden="1" outlineLevel="1" x14ac:dyDescent="0.2">
      <c r="B835" s="19" t="s">
        <v>427</v>
      </c>
      <c r="C835" s="3" t="s">
        <v>182</v>
      </c>
      <c r="D835" s="3" t="s">
        <v>54</v>
      </c>
      <c r="E835" s="39">
        <v>44244</v>
      </c>
      <c r="F835" s="3">
        <v>2</v>
      </c>
      <c r="G835" s="19">
        <v>13</v>
      </c>
    </row>
    <row r="836" spans="2:7" hidden="1" outlineLevel="1" x14ac:dyDescent="0.2">
      <c r="B836" s="19" t="s">
        <v>427</v>
      </c>
      <c r="C836" s="3" t="s">
        <v>183</v>
      </c>
      <c r="D836" s="3" t="s">
        <v>54</v>
      </c>
      <c r="E836" s="39">
        <v>44244</v>
      </c>
      <c r="F836" s="3">
        <v>6</v>
      </c>
      <c r="G836" s="19">
        <v>39</v>
      </c>
    </row>
    <row r="837" spans="2:7" hidden="1" outlineLevel="1" x14ac:dyDescent="0.2">
      <c r="B837" s="19" t="s">
        <v>427</v>
      </c>
      <c r="C837" s="3" t="s">
        <v>183</v>
      </c>
      <c r="D837" s="3" t="s">
        <v>54</v>
      </c>
      <c r="E837" s="39">
        <v>44244</v>
      </c>
      <c r="F837" s="3">
        <v>2</v>
      </c>
      <c r="G837" s="19">
        <v>13</v>
      </c>
    </row>
    <row r="838" spans="2:7" hidden="1" outlineLevel="1" x14ac:dyDescent="0.2">
      <c r="B838" s="19" t="s">
        <v>427</v>
      </c>
      <c r="C838" s="3" t="s">
        <v>184</v>
      </c>
      <c r="D838" s="3" t="s">
        <v>54</v>
      </c>
      <c r="E838" s="39">
        <v>44244</v>
      </c>
      <c r="F838" s="3">
        <v>6</v>
      </c>
      <c r="G838" s="19">
        <v>39</v>
      </c>
    </row>
    <row r="839" spans="2:7" hidden="1" outlineLevel="1" x14ac:dyDescent="0.2">
      <c r="B839" s="19" t="s">
        <v>427</v>
      </c>
      <c r="C839" s="3" t="s">
        <v>184</v>
      </c>
      <c r="D839" s="3" t="s">
        <v>54</v>
      </c>
      <c r="E839" s="39">
        <v>44244</v>
      </c>
      <c r="F839" s="3">
        <v>2</v>
      </c>
      <c r="G839" s="19">
        <v>13</v>
      </c>
    </row>
    <row r="840" spans="2:7" hidden="1" outlineLevel="1" x14ac:dyDescent="0.2">
      <c r="B840" s="19" t="s">
        <v>427</v>
      </c>
      <c r="C840" s="3" t="s">
        <v>77</v>
      </c>
      <c r="D840" s="3" t="s">
        <v>54</v>
      </c>
      <c r="E840" s="39">
        <v>44244</v>
      </c>
      <c r="F840" s="3">
        <v>6</v>
      </c>
      <c r="G840" s="19">
        <v>39</v>
      </c>
    </row>
    <row r="841" spans="2:7" hidden="1" outlineLevel="1" x14ac:dyDescent="0.2">
      <c r="B841" s="19" t="s">
        <v>427</v>
      </c>
      <c r="C841" s="3" t="s">
        <v>77</v>
      </c>
      <c r="D841" s="3" t="s">
        <v>54</v>
      </c>
      <c r="E841" s="39">
        <v>44244</v>
      </c>
      <c r="F841" s="3">
        <v>2</v>
      </c>
      <c r="G841" s="19">
        <v>13</v>
      </c>
    </row>
    <row r="842" spans="2:7" hidden="1" outlineLevel="1" x14ac:dyDescent="0.2">
      <c r="B842" s="19" t="s">
        <v>427</v>
      </c>
      <c r="C842" s="3" t="s">
        <v>182</v>
      </c>
      <c r="D842" s="3" t="s">
        <v>54</v>
      </c>
      <c r="E842" s="39">
        <v>44245</v>
      </c>
      <c r="F842" s="3">
        <v>6</v>
      </c>
      <c r="G842" s="19">
        <v>39</v>
      </c>
    </row>
    <row r="843" spans="2:7" hidden="1" outlineLevel="1" x14ac:dyDescent="0.2">
      <c r="B843" s="19" t="s">
        <v>427</v>
      </c>
      <c r="C843" s="3" t="s">
        <v>182</v>
      </c>
      <c r="D843" s="3" t="s">
        <v>54</v>
      </c>
      <c r="E843" s="39">
        <v>44245</v>
      </c>
      <c r="F843" s="3">
        <v>2</v>
      </c>
      <c r="G843" s="19">
        <v>13</v>
      </c>
    </row>
    <row r="844" spans="2:7" hidden="1" outlineLevel="1" x14ac:dyDescent="0.2">
      <c r="B844" s="19" t="s">
        <v>427</v>
      </c>
      <c r="C844" s="3" t="s">
        <v>183</v>
      </c>
      <c r="D844" s="3" t="s">
        <v>54</v>
      </c>
      <c r="E844" s="39">
        <v>44245</v>
      </c>
      <c r="F844" s="3">
        <v>6</v>
      </c>
      <c r="G844" s="19">
        <v>39</v>
      </c>
    </row>
    <row r="845" spans="2:7" hidden="1" outlineLevel="1" x14ac:dyDescent="0.2">
      <c r="B845" s="19" t="s">
        <v>427</v>
      </c>
      <c r="C845" s="3" t="s">
        <v>183</v>
      </c>
      <c r="D845" s="3" t="s">
        <v>54</v>
      </c>
      <c r="E845" s="39">
        <v>44245</v>
      </c>
      <c r="F845" s="3">
        <v>2</v>
      </c>
      <c r="G845" s="19">
        <v>13</v>
      </c>
    </row>
    <row r="846" spans="2:7" hidden="1" outlineLevel="1" x14ac:dyDescent="0.2">
      <c r="B846" s="19" t="s">
        <v>427</v>
      </c>
      <c r="C846" s="3" t="s">
        <v>184</v>
      </c>
      <c r="D846" s="3" t="s">
        <v>54</v>
      </c>
      <c r="E846" s="39">
        <v>44245</v>
      </c>
      <c r="F846" s="3">
        <v>6</v>
      </c>
      <c r="G846" s="19">
        <v>39</v>
      </c>
    </row>
    <row r="847" spans="2:7" hidden="1" outlineLevel="1" x14ac:dyDescent="0.2">
      <c r="B847" s="19" t="s">
        <v>427</v>
      </c>
      <c r="C847" s="3" t="s">
        <v>184</v>
      </c>
      <c r="D847" s="3" t="s">
        <v>54</v>
      </c>
      <c r="E847" s="39">
        <v>44245</v>
      </c>
      <c r="F847" s="3">
        <v>2</v>
      </c>
      <c r="G847" s="19">
        <v>13</v>
      </c>
    </row>
    <row r="848" spans="2:7" hidden="1" outlineLevel="1" x14ac:dyDescent="0.2">
      <c r="B848" s="19" t="s">
        <v>427</v>
      </c>
      <c r="C848" s="3" t="s">
        <v>77</v>
      </c>
      <c r="D848" s="3" t="s">
        <v>54</v>
      </c>
      <c r="E848" s="39">
        <v>44245</v>
      </c>
      <c r="F848" s="3">
        <v>6</v>
      </c>
      <c r="G848" s="19">
        <v>39</v>
      </c>
    </row>
    <row r="849" spans="2:7" hidden="1" outlineLevel="1" x14ac:dyDescent="0.2">
      <c r="B849" s="19" t="s">
        <v>427</v>
      </c>
      <c r="C849" s="3" t="s">
        <v>77</v>
      </c>
      <c r="D849" s="3" t="s">
        <v>54</v>
      </c>
      <c r="E849" s="39">
        <v>44245</v>
      </c>
      <c r="F849" s="3">
        <v>2</v>
      </c>
      <c r="G849" s="19">
        <v>13</v>
      </c>
    </row>
    <row r="850" spans="2:7" hidden="1" outlineLevel="1" x14ac:dyDescent="0.2">
      <c r="B850" s="19" t="s">
        <v>427</v>
      </c>
      <c r="C850" s="3" t="s">
        <v>182</v>
      </c>
      <c r="D850" s="3" t="s">
        <v>54</v>
      </c>
      <c r="E850" s="39">
        <v>44246</v>
      </c>
      <c r="F850" s="3">
        <v>6</v>
      </c>
      <c r="G850" s="19">
        <v>39</v>
      </c>
    </row>
    <row r="851" spans="2:7" hidden="1" outlineLevel="1" x14ac:dyDescent="0.2">
      <c r="B851" s="19" t="s">
        <v>427</v>
      </c>
      <c r="C851" s="3" t="s">
        <v>182</v>
      </c>
      <c r="D851" s="3" t="s">
        <v>54</v>
      </c>
      <c r="E851" s="39">
        <v>44246</v>
      </c>
      <c r="F851" s="3">
        <v>2</v>
      </c>
      <c r="G851" s="19">
        <v>13</v>
      </c>
    </row>
    <row r="852" spans="2:7" hidden="1" outlineLevel="1" x14ac:dyDescent="0.2">
      <c r="B852" s="19" t="s">
        <v>427</v>
      </c>
      <c r="C852" s="3" t="s">
        <v>183</v>
      </c>
      <c r="D852" s="3" t="s">
        <v>54</v>
      </c>
      <c r="E852" s="39">
        <v>44246</v>
      </c>
      <c r="F852" s="3">
        <v>6</v>
      </c>
      <c r="G852" s="19">
        <v>39</v>
      </c>
    </row>
    <row r="853" spans="2:7" hidden="1" outlineLevel="1" x14ac:dyDescent="0.2">
      <c r="B853" s="19" t="s">
        <v>427</v>
      </c>
      <c r="C853" s="3" t="s">
        <v>183</v>
      </c>
      <c r="D853" s="3" t="s">
        <v>54</v>
      </c>
      <c r="E853" s="39">
        <v>44246</v>
      </c>
      <c r="F853" s="3">
        <v>2</v>
      </c>
      <c r="G853" s="19">
        <v>13</v>
      </c>
    </row>
    <row r="854" spans="2:7" hidden="1" outlineLevel="1" x14ac:dyDescent="0.2">
      <c r="B854" s="19" t="s">
        <v>427</v>
      </c>
      <c r="C854" s="3" t="s">
        <v>184</v>
      </c>
      <c r="D854" s="3" t="s">
        <v>54</v>
      </c>
      <c r="E854" s="39">
        <v>44246</v>
      </c>
      <c r="F854" s="3">
        <v>6</v>
      </c>
      <c r="G854" s="19">
        <v>39</v>
      </c>
    </row>
    <row r="855" spans="2:7" hidden="1" outlineLevel="1" x14ac:dyDescent="0.2">
      <c r="B855" s="19" t="s">
        <v>427</v>
      </c>
      <c r="C855" s="3" t="s">
        <v>184</v>
      </c>
      <c r="D855" s="3" t="s">
        <v>54</v>
      </c>
      <c r="E855" s="39">
        <v>44246</v>
      </c>
      <c r="F855" s="3">
        <v>2</v>
      </c>
      <c r="G855" s="19">
        <v>13</v>
      </c>
    </row>
    <row r="856" spans="2:7" hidden="1" outlineLevel="1" x14ac:dyDescent="0.2">
      <c r="B856" s="19" t="s">
        <v>427</v>
      </c>
      <c r="C856" s="3" t="s">
        <v>77</v>
      </c>
      <c r="D856" s="3" t="s">
        <v>54</v>
      </c>
      <c r="E856" s="39">
        <v>44246</v>
      </c>
      <c r="F856" s="3">
        <v>6</v>
      </c>
      <c r="G856" s="19">
        <v>39</v>
      </c>
    </row>
    <row r="857" spans="2:7" hidden="1" outlineLevel="1" x14ac:dyDescent="0.2">
      <c r="B857" s="19" t="s">
        <v>427</v>
      </c>
      <c r="C857" s="3" t="s">
        <v>77</v>
      </c>
      <c r="D857" s="3" t="s">
        <v>54</v>
      </c>
      <c r="E857" s="39">
        <v>44246</v>
      </c>
      <c r="F857" s="3">
        <v>2</v>
      </c>
      <c r="G857" s="19">
        <v>13</v>
      </c>
    </row>
    <row r="858" spans="2:7" hidden="1" outlineLevel="1" x14ac:dyDescent="0.2">
      <c r="B858" s="19" t="s">
        <v>427</v>
      </c>
      <c r="C858" s="3" t="s">
        <v>182</v>
      </c>
      <c r="D858" s="3" t="s">
        <v>54</v>
      </c>
      <c r="E858" s="39">
        <v>44249</v>
      </c>
      <c r="F858" s="3">
        <v>6</v>
      </c>
      <c r="G858" s="19">
        <v>39</v>
      </c>
    </row>
    <row r="859" spans="2:7" hidden="1" outlineLevel="1" x14ac:dyDescent="0.2">
      <c r="B859" s="19" t="s">
        <v>427</v>
      </c>
      <c r="C859" s="3" t="s">
        <v>182</v>
      </c>
      <c r="D859" s="3" t="s">
        <v>54</v>
      </c>
      <c r="E859" s="39">
        <v>44249</v>
      </c>
      <c r="F859" s="3">
        <v>2</v>
      </c>
      <c r="G859" s="19">
        <v>13</v>
      </c>
    </row>
    <row r="860" spans="2:7" hidden="1" outlineLevel="1" x14ac:dyDescent="0.2">
      <c r="B860" s="19" t="s">
        <v>427</v>
      </c>
      <c r="C860" s="3" t="s">
        <v>183</v>
      </c>
      <c r="D860" s="3" t="s">
        <v>54</v>
      </c>
      <c r="E860" s="39">
        <v>44249</v>
      </c>
      <c r="F860" s="3">
        <v>6</v>
      </c>
      <c r="G860" s="19">
        <v>39</v>
      </c>
    </row>
    <row r="861" spans="2:7" hidden="1" outlineLevel="1" x14ac:dyDescent="0.2">
      <c r="B861" s="19" t="s">
        <v>427</v>
      </c>
      <c r="C861" s="3" t="s">
        <v>183</v>
      </c>
      <c r="D861" s="3" t="s">
        <v>54</v>
      </c>
      <c r="E861" s="39">
        <v>44249</v>
      </c>
      <c r="F861" s="3">
        <v>2</v>
      </c>
      <c r="G861" s="19">
        <v>13</v>
      </c>
    </row>
    <row r="862" spans="2:7" hidden="1" outlineLevel="1" x14ac:dyDescent="0.2">
      <c r="B862" s="19" t="s">
        <v>427</v>
      </c>
      <c r="C862" s="3" t="s">
        <v>184</v>
      </c>
      <c r="D862" s="3" t="s">
        <v>54</v>
      </c>
      <c r="E862" s="39">
        <v>44249</v>
      </c>
      <c r="F862" s="3">
        <v>6</v>
      </c>
      <c r="G862" s="19">
        <v>39</v>
      </c>
    </row>
    <row r="863" spans="2:7" hidden="1" outlineLevel="1" x14ac:dyDescent="0.2">
      <c r="B863" s="19" t="s">
        <v>427</v>
      </c>
      <c r="C863" s="3" t="s">
        <v>184</v>
      </c>
      <c r="D863" s="3" t="s">
        <v>54</v>
      </c>
      <c r="E863" s="39">
        <v>44249</v>
      </c>
      <c r="F863" s="3">
        <v>2</v>
      </c>
      <c r="G863" s="19">
        <v>13</v>
      </c>
    </row>
    <row r="864" spans="2:7" hidden="1" outlineLevel="1" x14ac:dyDescent="0.2">
      <c r="B864" s="19" t="s">
        <v>427</v>
      </c>
      <c r="C864" s="3" t="s">
        <v>77</v>
      </c>
      <c r="D864" s="3" t="s">
        <v>54</v>
      </c>
      <c r="E864" s="39">
        <v>44249</v>
      </c>
      <c r="F864" s="3">
        <v>6</v>
      </c>
      <c r="G864" s="19">
        <v>39</v>
      </c>
    </row>
    <row r="865" spans="2:7" hidden="1" outlineLevel="1" x14ac:dyDescent="0.2">
      <c r="B865" s="19" t="s">
        <v>427</v>
      </c>
      <c r="C865" s="3" t="s">
        <v>77</v>
      </c>
      <c r="D865" s="3" t="s">
        <v>54</v>
      </c>
      <c r="E865" s="39">
        <v>44249</v>
      </c>
      <c r="F865" s="3">
        <v>2</v>
      </c>
      <c r="G865" s="19">
        <v>13</v>
      </c>
    </row>
    <row r="866" spans="2:7" hidden="1" outlineLevel="1" x14ac:dyDescent="0.2">
      <c r="B866" s="19" t="s">
        <v>427</v>
      </c>
      <c r="C866" s="3" t="s">
        <v>182</v>
      </c>
      <c r="D866" s="3" t="s">
        <v>54</v>
      </c>
      <c r="E866" s="39">
        <v>44250</v>
      </c>
      <c r="F866" s="3">
        <v>6.5</v>
      </c>
      <c r="G866" s="19">
        <v>42.25</v>
      </c>
    </row>
    <row r="867" spans="2:7" hidden="1" outlineLevel="1" x14ac:dyDescent="0.2">
      <c r="B867" s="19" t="s">
        <v>427</v>
      </c>
      <c r="C867" s="3" t="s">
        <v>183</v>
      </c>
      <c r="D867" s="3" t="s">
        <v>54</v>
      </c>
      <c r="E867" s="39">
        <v>44250</v>
      </c>
      <c r="F867" s="3">
        <v>6</v>
      </c>
      <c r="G867" s="19">
        <v>39</v>
      </c>
    </row>
    <row r="868" spans="2:7" hidden="1" outlineLevel="1" x14ac:dyDescent="0.2">
      <c r="B868" s="19" t="s">
        <v>427</v>
      </c>
      <c r="C868" s="3" t="s">
        <v>183</v>
      </c>
      <c r="D868" s="3" t="s">
        <v>54</v>
      </c>
      <c r="E868" s="39">
        <v>44250</v>
      </c>
      <c r="F868" s="3">
        <v>2</v>
      </c>
      <c r="G868" s="19">
        <v>13</v>
      </c>
    </row>
    <row r="869" spans="2:7" hidden="1" outlineLevel="1" x14ac:dyDescent="0.2">
      <c r="B869" s="19" t="s">
        <v>427</v>
      </c>
      <c r="C869" s="3" t="s">
        <v>184</v>
      </c>
      <c r="D869" s="3" t="s">
        <v>54</v>
      </c>
      <c r="E869" s="39">
        <v>44250</v>
      </c>
      <c r="F869" s="3">
        <v>6</v>
      </c>
      <c r="G869" s="19">
        <v>39</v>
      </c>
    </row>
    <row r="870" spans="2:7" hidden="1" outlineLevel="1" x14ac:dyDescent="0.2">
      <c r="B870" s="19" t="s">
        <v>427</v>
      </c>
      <c r="C870" s="3" t="s">
        <v>184</v>
      </c>
      <c r="D870" s="3" t="s">
        <v>54</v>
      </c>
      <c r="E870" s="39">
        <v>44250</v>
      </c>
      <c r="F870" s="3">
        <v>2</v>
      </c>
      <c r="G870" s="19">
        <v>13</v>
      </c>
    </row>
    <row r="871" spans="2:7" hidden="1" outlineLevel="1" x14ac:dyDescent="0.2">
      <c r="B871" s="19" t="s">
        <v>427</v>
      </c>
      <c r="C871" s="3" t="s">
        <v>77</v>
      </c>
      <c r="D871" s="3" t="s">
        <v>54</v>
      </c>
      <c r="E871" s="39">
        <v>44250</v>
      </c>
      <c r="F871" s="3">
        <v>6</v>
      </c>
      <c r="G871" s="19">
        <v>39</v>
      </c>
    </row>
    <row r="872" spans="2:7" hidden="1" outlineLevel="1" x14ac:dyDescent="0.2">
      <c r="B872" s="19" t="s">
        <v>427</v>
      </c>
      <c r="C872" s="3" t="s">
        <v>77</v>
      </c>
      <c r="D872" s="3" t="s">
        <v>54</v>
      </c>
      <c r="E872" s="39">
        <v>44250</v>
      </c>
      <c r="F872" s="3">
        <v>2</v>
      </c>
      <c r="G872" s="19">
        <v>13</v>
      </c>
    </row>
    <row r="873" spans="2:7" hidden="1" outlineLevel="1" x14ac:dyDescent="0.2">
      <c r="B873" s="19" t="s">
        <v>427</v>
      </c>
      <c r="C873" s="3" t="s">
        <v>182</v>
      </c>
      <c r="D873" s="3" t="s">
        <v>54</v>
      </c>
      <c r="E873" s="39">
        <v>44251</v>
      </c>
      <c r="F873" s="3">
        <v>6</v>
      </c>
      <c r="G873" s="19">
        <v>39</v>
      </c>
    </row>
    <row r="874" spans="2:7" hidden="1" outlineLevel="1" x14ac:dyDescent="0.2">
      <c r="B874" s="19" t="s">
        <v>427</v>
      </c>
      <c r="C874" s="3" t="s">
        <v>182</v>
      </c>
      <c r="D874" s="3" t="s">
        <v>54</v>
      </c>
      <c r="E874" s="39">
        <v>44251</v>
      </c>
      <c r="F874" s="3">
        <v>2</v>
      </c>
      <c r="G874" s="19">
        <v>13</v>
      </c>
    </row>
    <row r="875" spans="2:7" hidden="1" outlineLevel="1" x14ac:dyDescent="0.2">
      <c r="B875" s="19" t="s">
        <v>427</v>
      </c>
      <c r="C875" s="3" t="s">
        <v>183</v>
      </c>
      <c r="D875" s="3" t="s">
        <v>54</v>
      </c>
      <c r="E875" s="39">
        <v>44251</v>
      </c>
      <c r="F875" s="3">
        <v>6</v>
      </c>
      <c r="G875" s="19">
        <v>39</v>
      </c>
    </row>
    <row r="876" spans="2:7" hidden="1" outlineLevel="1" x14ac:dyDescent="0.2">
      <c r="B876" s="19" t="s">
        <v>427</v>
      </c>
      <c r="C876" s="3" t="s">
        <v>183</v>
      </c>
      <c r="D876" s="3" t="s">
        <v>54</v>
      </c>
      <c r="E876" s="39">
        <v>44251</v>
      </c>
      <c r="F876" s="3">
        <v>2</v>
      </c>
      <c r="G876" s="19">
        <v>13</v>
      </c>
    </row>
    <row r="877" spans="2:7" hidden="1" outlineLevel="1" x14ac:dyDescent="0.2">
      <c r="B877" s="19" t="s">
        <v>427</v>
      </c>
      <c r="C877" s="3" t="s">
        <v>77</v>
      </c>
      <c r="D877" s="3" t="s">
        <v>54</v>
      </c>
      <c r="E877" s="39">
        <v>44251</v>
      </c>
      <c r="F877" s="3">
        <v>6</v>
      </c>
      <c r="G877" s="19">
        <v>39</v>
      </c>
    </row>
    <row r="878" spans="2:7" hidden="1" outlineLevel="1" x14ac:dyDescent="0.2">
      <c r="B878" s="19" t="s">
        <v>427</v>
      </c>
      <c r="C878" s="3" t="s">
        <v>77</v>
      </c>
      <c r="D878" s="3" t="s">
        <v>54</v>
      </c>
      <c r="E878" s="39">
        <v>44251</v>
      </c>
      <c r="F878" s="3">
        <v>2</v>
      </c>
      <c r="G878" s="19">
        <v>13</v>
      </c>
    </row>
    <row r="879" spans="2:7" hidden="1" outlineLevel="1" x14ac:dyDescent="0.2">
      <c r="B879" s="19" t="s">
        <v>427</v>
      </c>
      <c r="C879" s="3" t="s">
        <v>182</v>
      </c>
      <c r="D879" s="3" t="s">
        <v>54</v>
      </c>
      <c r="E879" s="39">
        <v>44252</v>
      </c>
      <c r="F879" s="3">
        <v>6</v>
      </c>
      <c r="G879" s="19">
        <v>39</v>
      </c>
    </row>
    <row r="880" spans="2:7" hidden="1" outlineLevel="1" x14ac:dyDescent="0.2">
      <c r="B880" s="19" t="s">
        <v>427</v>
      </c>
      <c r="C880" s="3" t="s">
        <v>182</v>
      </c>
      <c r="D880" s="3" t="s">
        <v>54</v>
      </c>
      <c r="E880" s="39">
        <v>44252</v>
      </c>
      <c r="F880" s="3">
        <v>2</v>
      </c>
      <c r="G880" s="19">
        <v>13</v>
      </c>
    </row>
    <row r="881" spans="2:7" hidden="1" outlineLevel="1" x14ac:dyDescent="0.2">
      <c r="B881" s="19" t="s">
        <v>427</v>
      </c>
      <c r="C881" s="3" t="s">
        <v>183</v>
      </c>
      <c r="D881" s="3" t="s">
        <v>54</v>
      </c>
      <c r="E881" s="39">
        <v>44252</v>
      </c>
      <c r="F881" s="3">
        <v>6</v>
      </c>
      <c r="G881" s="19">
        <v>39</v>
      </c>
    </row>
    <row r="882" spans="2:7" hidden="1" outlineLevel="1" x14ac:dyDescent="0.2">
      <c r="B882" s="19" t="s">
        <v>427</v>
      </c>
      <c r="C882" s="3" t="s">
        <v>183</v>
      </c>
      <c r="D882" s="3" t="s">
        <v>54</v>
      </c>
      <c r="E882" s="39">
        <v>44252</v>
      </c>
      <c r="F882" s="3">
        <v>2</v>
      </c>
      <c r="G882" s="19">
        <v>13</v>
      </c>
    </row>
    <row r="883" spans="2:7" hidden="1" outlineLevel="1" x14ac:dyDescent="0.2">
      <c r="B883" s="19" t="s">
        <v>427</v>
      </c>
      <c r="C883" s="3" t="s">
        <v>77</v>
      </c>
      <c r="D883" s="3" t="s">
        <v>54</v>
      </c>
      <c r="E883" s="39">
        <v>44252</v>
      </c>
      <c r="F883" s="3">
        <v>6</v>
      </c>
      <c r="G883" s="19">
        <v>39</v>
      </c>
    </row>
    <row r="884" spans="2:7" hidden="1" outlineLevel="1" x14ac:dyDescent="0.2">
      <c r="B884" s="19" t="s">
        <v>427</v>
      </c>
      <c r="C884" s="3" t="s">
        <v>77</v>
      </c>
      <c r="D884" s="3" t="s">
        <v>54</v>
      </c>
      <c r="E884" s="39">
        <v>44252</v>
      </c>
      <c r="F884" s="3">
        <v>2</v>
      </c>
      <c r="G884" s="19">
        <v>13</v>
      </c>
    </row>
    <row r="885" spans="2:7" hidden="1" outlineLevel="1" x14ac:dyDescent="0.2">
      <c r="B885" s="19" t="s">
        <v>427</v>
      </c>
      <c r="C885" s="3" t="s">
        <v>182</v>
      </c>
      <c r="D885" s="3" t="s">
        <v>54</v>
      </c>
      <c r="E885" s="39">
        <v>44253</v>
      </c>
      <c r="F885" s="3">
        <v>6</v>
      </c>
      <c r="G885" s="19">
        <v>39</v>
      </c>
    </row>
    <row r="886" spans="2:7" hidden="1" outlineLevel="1" x14ac:dyDescent="0.2">
      <c r="B886" s="19" t="s">
        <v>427</v>
      </c>
      <c r="C886" s="3" t="s">
        <v>182</v>
      </c>
      <c r="D886" s="3" t="s">
        <v>54</v>
      </c>
      <c r="E886" s="39">
        <v>44253</v>
      </c>
      <c r="F886" s="3">
        <v>2</v>
      </c>
      <c r="G886" s="19">
        <v>13</v>
      </c>
    </row>
    <row r="887" spans="2:7" hidden="1" outlineLevel="1" x14ac:dyDescent="0.2">
      <c r="B887" s="19" t="s">
        <v>427</v>
      </c>
      <c r="C887" s="3" t="s">
        <v>183</v>
      </c>
      <c r="D887" s="3" t="s">
        <v>54</v>
      </c>
      <c r="E887" s="39">
        <v>44253</v>
      </c>
      <c r="F887" s="3">
        <v>6</v>
      </c>
      <c r="G887" s="19">
        <v>39</v>
      </c>
    </row>
    <row r="888" spans="2:7" hidden="1" outlineLevel="1" x14ac:dyDescent="0.2">
      <c r="B888" s="19" t="s">
        <v>427</v>
      </c>
      <c r="C888" s="3" t="s">
        <v>183</v>
      </c>
      <c r="D888" s="3" t="s">
        <v>54</v>
      </c>
      <c r="E888" s="39">
        <v>44253</v>
      </c>
      <c r="F888" s="3">
        <v>2</v>
      </c>
      <c r="G888" s="19">
        <v>13</v>
      </c>
    </row>
    <row r="889" spans="2:7" hidden="1" outlineLevel="1" x14ac:dyDescent="0.2">
      <c r="B889" s="19" t="s">
        <v>427</v>
      </c>
      <c r="C889" s="3" t="s">
        <v>77</v>
      </c>
      <c r="D889" s="3" t="s">
        <v>54</v>
      </c>
      <c r="E889" s="39">
        <v>44253</v>
      </c>
      <c r="F889" s="3">
        <v>6</v>
      </c>
      <c r="G889" s="19">
        <v>39</v>
      </c>
    </row>
    <row r="890" spans="2:7" hidden="1" outlineLevel="1" x14ac:dyDescent="0.2">
      <c r="B890" s="19" t="s">
        <v>427</v>
      </c>
      <c r="C890" s="3" t="s">
        <v>77</v>
      </c>
      <c r="D890" s="3" t="s">
        <v>54</v>
      </c>
      <c r="E890" s="39">
        <v>44253</v>
      </c>
      <c r="F890" s="3">
        <v>2</v>
      </c>
      <c r="G890" s="19">
        <v>13</v>
      </c>
    </row>
    <row r="891" spans="2:7" hidden="1" outlineLevel="1" x14ac:dyDescent="0.2">
      <c r="B891" s="19" t="s">
        <v>427</v>
      </c>
      <c r="C891" s="3" t="s">
        <v>182</v>
      </c>
      <c r="D891" s="3" t="s">
        <v>54</v>
      </c>
      <c r="E891" s="39">
        <v>44256</v>
      </c>
      <c r="F891" s="3">
        <v>6</v>
      </c>
      <c r="G891" s="19">
        <v>39</v>
      </c>
    </row>
    <row r="892" spans="2:7" hidden="1" outlineLevel="1" x14ac:dyDescent="0.2">
      <c r="B892" s="19" t="s">
        <v>427</v>
      </c>
      <c r="C892" s="3" t="s">
        <v>182</v>
      </c>
      <c r="D892" s="3" t="s">
        <v>54</v>
      </c>
      <c r="E892" s="39">
        <v>44256</v>
      </c>
      <c r="F892" s="3">
        <v>2</v>
      </c>
      <c r="G892" s="19">
        <v>13</v>
      </c>
    </row>
    <row r="893" spans="2:7" hidden="1" outlineLevel="1" x14ac:dyDescent="0.2">
      <c r="B893" s="19" t="s">
        <v>427</v>
      </c>
      <c r="C893" s="3" t="s">
        <v>183</v>
      </c>
      <c r="D893" s="3" t="s">
        <v>54</v>
      </c>
      <c r="E893" s="39">
        <v>44256</v>
      </c>
      <c r="F893" s="3">
        <v>6</v>
      </c>
      <c r="G893" s="19">
        <v>39</v>
      </c>
    </row>
    <row r="894" spans="2:7" hidden="1" outlineLevel="1" x14ac:dyDescent="0.2">
      <c r="B894" s="19" t="s">
        <v>427</v>
      </c>
      <c r="C894" s="3" t="s">
        <v>183</v>
      </c>
      <c r="D894" s="3" t="s">
        <v>54</v>
      </c>
      <c r="E894" s="39">
        <v>44256</v>
      </c>
      <c r="F894" s="3">
        <v>2</v>
      </c>
      <c r="G894" s="19">
        <v>13</v>
      </c>
    </row>
    <row r="895" spans="2:7" hidden="1" outlineLevel="1" x14ac:dyDescent="0.2">
      <c r="B895" s="19" t="s">
        <v>427</v>
      </c>
      <c r="C895" s="3" t="s">
        <v>77</v>
      </c>
      <c r="D895" s="3" t="s">
        <v>54</v>
      </c>
      <c r="E895" s="39">
        <v>44256</v>
      </c>
      <c r="F895" s="3">
        <v>6</v>
      </c>
      <c r="G895" s="19">
        <v>39</v>
      </c>
    </row>
    <row r="896" spans="2:7" hidden="1" outlineLevel="1" x14ac:dyDescent="0.2">
      <c r="B896" s="19" t="s">
        <v>427</v>
      </c>
      <c r="C896" s="3" t="s">
        <v>77</v>
      </c>
      <c r="D896" s="3" t="s">
        <v>54</v>
      </c>
      <c r="E896" s="39">
        <v>44256</v>
      </c>
      <c r="F896" s="3">
        <v>2</v>
      </c>
      <c r="G896" s="19">
        <v>13</v>
      </c>
    </row>
    <row r="897" spans="2:7" hidden="1" outlineLevel="1" x14ac:dyDescent="0.2">
      <c r="B897" s="19" t="s">
        <v>427</v>
      </c>
      <c r="C897" s="3" t="s">
        <v>182</v>
      </c>
      <c r="D897" s="3" t="s">
        <v>54</v>
      </c>
      <c r="E897" s="39">
        <v>44257</v>
      </c>
      <c r="F897" s="3">
        <v>6</v>
      </c>
      <c r="G897" s="19">
        <v>39</v>
      </c>
    </row>
    <row r="898" spans="2:7" hidden="1" outlineLevel="1" x14ac:dyDescent="0.2">
      <c r="B898" s="19" t="s">
        <v>427</v>
      </c>
      <c r="C898" s="3" t="s">
        <v>182</v>
      </c>
      <c r="D898" s="3" t="s">
        <v>54</v>
      </c>
      <c r="E898" s="39">
        <v>44257</v>
      </c>
      <c r="F898" s="3">
        <v>2</v>
      </c>
      <c r="G898" s="19">
        <v>13</v>
      </c>
    </row>
    <row r="899" spans="2:7" hidden="1" outlineLevel="1" x14ac:dyDescent="0.2">
      <c r="B899" s="19" t="s">
        <v>427</v>
      </c>
      <c r="C899" s="3" t="s">
        <v>183</v>
      </c>
      <c r="D899" s="3" t="s">
        <v>54</v>
      </c>
      <c r="E899" s="39">
        <v>44257</v>
      </c>
      <c r="F899" s="3">
        <v>6</v>
      </c>
      <c r="G899" s="19">
        <v>39</v>
      </c>
    </row>
    <row r="900" spans="2:7" hidden="1" outlineLevel="1" x14ac:dyDescent="0.2">
      <c r="B900" s="19" t="s">
        <v>427</v>
      </c>
      <c r="C900" s="3" t="s">
        <v>183</v>
      </c>
      <c r="D900" s="3" t="s">
        <v>54</v>
      </c>
      <c r="E900" s="39">
        <v>44257</v>
      </c>
      <c r="F900" s="3">
        <v>2</v>
      </c>
      <c r="G900" s="19">
        <v>13</v>
      </c>
    </row>
    <row r="901" spans="2:7" hidden="1" outlineLevel="1" x14ac:dyDescent="0.2">
      <c r="B901" s="19" t="s">
        <v>427</v>
      </c>
      <c r="C901" s="3" t="s">
        <v>77</v>
      </c>
      <c r="D901" s="3" t="s">
        <v>54</v>
      </c>
      <c r="E901" s="39">
        <v>44257</v>
      </c>
      <c r="F901" s="3">
        <v>6</v>
      </c>
      <c r="G901" s="19">
        <v>39</v>
      </c>
    </row>
    <row r="902" spans="2:7" hidden="1" outlineLevel="1" x14ac:dyDescent="0.2">
      <c r="B902" s="19" t="s">
        <v>427</v>
      </c>
      <c r="C902" s="3" t="s">
        <v>77</v>
      </c>
      <c r="D902" s="3" t="s">
        <v>54</v>
      </c>
      <c r="E902" s="39">
        <v>44257</v>
      </c>
      <c r="F902" s="3">
        <v>2</v>
      </c>
      <c r="G902" s="19">
        <v>13</v>
      </c>
    </row>
    <row r="903" spans="2:7" hidden="1" outlineLevel="1" x14ac:dyDescent="0.2">
      <c r="B903" s="19" t="s">
        <v>427</v>
      </c>
      <c r="C903" s="3" t="s">
        <v>182</v>
      </c>
      <c r="D903" s="3" t="s">
        <v>54</v>
      </c>
      <c r="E903" s="39">
        <v>44258</v>
      </c>
      <c r="F903" s="3">
        <v>6</v>
      </c>
      <c r="G903" s="19">
        <v>39</v>
      </c>
    </row>
    <row r="904" spans="2:7" hidden="1" outlineLevel="1" x14ac:dyDescent="0.2">
      <c r="B904" s="19" t="s">
        <v>427</v>
      </c>
      <c r="C904" s="3" t="s">
        <v>182</v>
      </c>
      <c r="D904" s="3" t="s">
        <v>54</v>
      </c>
      <c r="E904" s="39">
        <v>44258</v>
      </c>
      <c r="F904" s="3">
        <v>2</v>
      </c>
      <c r="G904" s="19">
        <v>13</v>
      </c>
    </row>
    <row r="905" spans="2:7" hidden="1" outlineLevel="1" x14ac:dyDescent="0.2">
      <c r="B905" s="19" t="s">
        <v>427</v>
      </c>
      <c r="C905" s="3" t="s">
        <v>183</v>
      </c>
      <c r="D905" s="3" t="s">
        <v>54</v>
      </c>
      <c r="E905" s="39">
        <v>44258</v>
      </c>
      <c r="F905" s="3">
        <v>6</v>
      </c>
      <c r="G905" s="19">
        <v>39</v>
      </c>
    </row>
    <row r="906" spans="2:7" hidden="1" outlineLevel="1" x14ac:dyDescent="0.2">
      <c r="B906" s="19" t="s">
        <v>427</v>
      </c>
      <c r="C906" s="3" t="s">
        <v>183</v>
      </c>
      <c r="D906" s="3" t="s">
        <v>54</v>
      </c>
      <c r="E906" s="39">
        <v>44258</v>
      </c>
      <c r="F906" s="3">
        <v>2</v>
      </c>
      <c r="G906" s="19">
        <v>13</v>
      </c>
    </row>
    <row r="907" spans="2:7" hidden="1" outlineLevel="1" x14ac:dyDescent="0.2">
      <c r="B907" s="19" t="s">
        <v>427</v>
      </c>
      <c r="C907" s="3" t="s">
        <v>77</v>
      </c>
      <c r="D907" s="3" t="s">
        <v>54</v>
      </c>
      <c r="E907" s="39">
        <v>44258</v>
      </c>
      <c r="F907" s="3">
        <v>6</v>
      </c>
      <c r="G907" s="19">
        <v>39</v>
      </c>
    </row>
    <row r="908" spans="2:7" hidden="1" outlineLevel="1" x14ac:dyDescent="0.2">
      <c r="B908" s="19" t="s">
        <v>427</v>
      </c>
      <c r="C908" s="3" t="s">
        <v>77</v>
      </c>
      <c r="D908" s="3" t="s">
        <v>54</v>
      </c>
      <c r="E908" s="39">
        <v>44258</v>
      </c>
      <c r="F908" s="3">
        <v>2</v>
      </c>
      <c r="G908" s="19">
        <v>13</v>
      </c>
    </row>
    <row r="909" spans="2:7" hidden="1" outlineLevel="1" x14ac:dyDescent="0.2">
      <c r="B909" s="19" t="s">
        <v>427</v>
      </c>
      <c r="C909" s="3" t="s">
        <v>182</v>
      </c>
      <c r="D909" s="3" t="s">
        <v>54</v>
      </c>
      <c r="E909" s="39">
        <v>44259</v>
      </c>
      <c r="F909" s="3">
        <v>6</v>
      </c>
      <c r="G909" s="19">
        <v>39</v>
      </c>
    </row>
    <row r="910" spans="2:7" hidden="1" outlineLevel="1" x14ac:dyDescent="0.2">
      <c r="B910" s="19" t="s">
        <v>427</v>
      </c>
      <c r="C910" s="3" t="s">
        <v>182</v>
      </c>
      <c r="D910" s="3" t="s">
        <v>54</v>
      </c>
      <c r="E910" s="39">
        <v>44259</v>
      </c>
      <c r="F910" s="3">
        <v>2</v>
      </c>
      <c r="G910" s="19">
        <v>13</v>
      </c>
    </row>
    <row r="911" spans="2:7" hidden="1" outlineLevel="1" x14ac:dyDescent="0.2">
      <c r="B911" s="19" t="s">
        <v>427</v>
      </c>
      <c r="C911" s="3" t="s">
        <v>183</v>
      </c>
      <c r="D911" s="3" t="s">
        <v>54</v>
      </c>
      <c r="E911" s="39">
        <v>44259</v>
      </c>
      <c r="F911" s="3">
        <v>6</v>
      </c>
      <c r="G911" s="19">
        <v>39</v>
      </c>
    </row>
    <row r="912" spans="2:7" hidden="1" outlineLevel="1" x14ac:dyDescent="0.2">
      <c r="B912" s="19" t="s">
        <v>427</v>
      </c>
      <c r="C912" s="3" t="s">
        <v>183</v>
      </c>
      <c r="D912" s="3" t="s">
        <v>54</v>
      </c>
      <c r="E912" s="39">
        <v>44259</v>
      </c>
      <c r="F912" s="3">
        <v>2</v>
      </c>
      <c r="G912" s="19">
        <v>13</v>
      </c>
    </row>
    <row r="913" spans="2:7" hidden="1" outlineLevel="1" x14ac:dyDescent="0.2">
      <c r="B913" s="19" t="s">
        <v>427</v>
      </c>
      <c r="C913" s="3" t="s">
        <v>77</v>
      </c>
      <c r="D913" s="3" t="s">
        <v>54</v>
      </c>
      <c r="E913" s="39">
        <v>44259</v>
      </c>
      <c r="F913" s="3">
        <v>6</v>
      </c>
      <c r="G913" s="19">
        <v>39</v>
      </c>
    </row>
    <row r="914" spans="2:7" hidden="1" outlineLevel="1" x14ac:dyDescent="0.2">
      <c r="B914" s="19" t="s">
        <v>427</v>
      </c>
      <c r="C914" s="3" t="s">
        <v>77</v>
      </c>
      <c r="D914" s="3" t="s">
        <v>54</v>
      </c>
      <c r="E914" s="39">
        <v>44259</v>
      </c>
      <c r="F914" s="3">
        <v>2</v>
      </c>
      <c r="G914" s="19">
        <v>13</v>
      </c>
    </row>
    <row r="915" spans="2:7" hidden="1" outlineLevel="1" x14ac:dyDescent="0.2">
      <c r="B915" s="19" t="s">
        <v>427</v>
      </c>
      <c r="C915" s="3" t="s">
        <v>182</v>
      </c>
      <c r="D915" s="3" t="s">
        <v>54</v>
      </c>
      <c r="E915" s="39">
        <v>44260</v>
      </c>
      <c r="F915" s="3">
        <v>6</v>
      </c>
      <c r="G915" s="19">
        <v>39</v>
      </c>
    </row>
    <row r="916" spans="2:7" hidden="1" outlineLevel="1" x14ac:dyDescent="0.2">
      <c r="B916" s="19" t="s">
        <v>427</v>
      </c>
      <c r="C916" s="3" t="s">
        <v>182</v>
      </c>
      <c r="D916" s="3" t="s">
        <v>54</v>
      </c>
      <c r="E916" s="39">
        <v>44260</v>
      </c>
      <c r="F916" s="3">
        <v>2</v>
      </c>
      <c r="G916" s="19">
        <v>13</v>
      </c>
    </row>
    <row r="917" spans="2:7" hidden="1" outlineLevel="1" x14ac:dyDescent="0.2">
      <c r="B917" s="19" t="s">
        <v>427</v>
      </c>
      <c r="C917" s="3" t="s">
        <v>183</v>
      </c>
      <c r="D917" s="3" t="s">
        <v>54</v>
      </c>
      <c r="E917" s="39">
        <v>44260</v>
      </c>
      <c r="F917" s="3">
        <v>6</v>
      </c>
      <c r="G917" s="19">
        <v>39</v>
      </c>
    </row>
    <row r="918" spans="2:7" hidden="1" outlineLevel="1" x14ac:dyDescent="0.2">
      <c r="B918" s="19" t="s">
        <v>427</v>
      </c>
      <c r="C918" s="3" t="s">
        <v>184</v>
      </c>
      <c r="D918" s="3" t="s">
        <v>54</v>
      </c>
      <c r="E918" s="39">
        <v>44260</v>
      </c>
      <c r="F918" s="3">
        <v>6</v>
      </c>
      <c r="G918" s="19">
        <v>39</v>
      </c>
    </row>
    <row r="919" spans="2:7" hidden="1" outlineLevel="1" x14ac:dyDescent="0.2">
      <c r="B919" s="19" t="s">
        <v>427</v>
      </c>
      <c r="C919" s="3" t="s">
        <v>184</v>
      </c>
      <c r="D919" s="3" t="s">
        <v>54</v>
      </c>
      <c r="E919" s="39">
        <v>44260</v>
      </c>
      <c r="F919" s="3">
        <v>2</v>
      </c>
      <c r="G919" s="19">
        <v>13</v>
      </c>
    </row>
    <row r="920" spans="2:7" hidden="1" outlineLevel="1" x14ac:dyDescent="0.2">
      <c r="B920" s="19" t="s">
        <v>427</v>
      </c>
      <c r="C920" s="3" t="s">
        <v>77</v>
      </c>
      <c r="D920" s="3" t="s">
        <v>54</v>
      </c>
      <c r="E920" s="39">
        <v>44260</v>
      </c>
      <c r="F920" s="3">
        <v>6</v>
      </c>
      <c r="G920" s="19">
        <v>39</v>
      </c>
    </row>
    <row r="921" spans="2:7" hidden="1" outlineLevel="1" x14ac:dyDescent="0.2">
      <c r="B921" s="19" t="s">
        <v>427</v>
      </c>
      <c r="C921" s="3" t="s">
        <v>77</v>
      </c>
      <c r="D921" s="3" t="s">
        <v>54</v>
      </c>
      <c r="E921" s="39">
        <v>44260</v>
      </c>
      <c r="F921" s="3">
        <v>2</v>
      </c>
      <c r="G921" s="19">
        <v>13</v>
      </c>
    </row>
    <row r="922" spans="2:7" hidden="1" outlineLevel="1" x14ac:dyDescent="0.2">
      <c r="B922" s="19" t="s">
        <v>427</v>
      </c>
      <c r="C922" s="3" t="s">
        <v>182</v>
      </c>
      <c r="D922" s="3" t="s">
        <v>54</v>
      </c>
      <c r="E922" s="39">
        <v>44263</v>
      </c>
      <c r="F922" s="3">
        <v>6</v>
      </c>
      <c r="G922" s="19">
        <v>39</v>
      </c>
    </row>
    <row r="923" spans="2:7" hidden="1" outlineLevel="1" x14ac:dyDescent="0.2">
      <c r="B923" s="19" t="s">
        <v>427</v>
      </c>
      <c r="C923" s="3" t="s">
        <v>182</v>
      </c>
      <c r="D923" s="3" t="s">
        <v>54</v>
      </c>
      <c r="E923" s="39">
        <v>44263</v>
      </c>
      <c r="F923" s="3">
        <v>2</v>
      </c>
      <c r="G923" s="19">
        <v>13</v>
      </c>
    </row>
    <row r="924" spans="2:7" hidden="1" outlineLevel="1" x14ac:dyDescent="0.2">
      <c r="B924" s="19" t="s">
        <v>427</v>
      </c>
      <c r="C924" s="3" t="s">
        <v>183</v>
      </c>
      <c r="D924" s="3" t="s">
        <v>54</v>
      </c>
      <c r="E924" s="39">
        <v>44263</v>
      </c>
      <c r="F924" s="3">
        <v>6</v>
      </c>
      <c r="G924" s="19">
        <v>39</v>
      </c>
    </row>
    <row r="925" spans="2:7" hidden="1" outlineLevel="1" x14ac:dyDescent="0.2">
      <c r="B925" s="19" t="s">
        <v>427</v>
      </c>
      <c r="C925" s="3" t="s">
        <v>183</v>
      </c>
      <c r="D925" s="3" t="s">
        <v>54</v>
      </c>
      <c r="E925" s="39">
        <v>44263</v>
      </c>
      <c r="F925" s="3">
        <v>2</v>
      </c>
      <c r="G925" s="19">
        <v>13</v>
      </c>
    </row>
    <row r="926" spans="2:7" hidden="1" outlineLevel="1" x14ac:dyDescent="0.2">
      <c r="B926" s="19" t="s">
        <v>427</v>
      </c>
      <c r="C926" s="3" t="s">
        <v>184</v>
      </c>
      <c r="D926" s="3" t="s">
        <v>54</v>
      </c>
      <c r="E926" s="39">
        <v>44263</v>
      </c>
      <c r="F926" s="3">
        <v>6</v>
      </c>
      <c r="G926" s="19">
        <v>39</v>
      </c>
    </row>
    <row r="927" spans="2:7" hidden="1" outlineLevel="1" x14ac:dyDescent="0.2">
      <c r="B927" s="19" t="s">
        <v>427</v>
      </c>
      <c r="C927" s="3" t="s">
        <v>184</v>
      </c>
      <c r="D927" s="3" t="s">
        <v>54</v>
      </c>
      <c r="E927" s="39">
        <v>44263</v>
      </c>
      <c r="F927" s="3">
        <v>2</v>
      </c>
      <c r="G927" s="19">
        <v>13</v>
      </c>
    </row>
    <row r="928" spans="2:7" hidden="1" outlineLevel="1" x14ac:dyDescent="0.2">
      <c r="B928" s="19" t="s">
        <v>427</v>
      </c>
      <c r="C928" s="3" t="s">
        <v>182</v>
      </c>
      <c r="D928" s="3" t="s">
        <v>54</v>
      </c>
      <c r="E928" s="39">
        <v>44264</v>
      </c>
      <c r="F928" s="3">
        <v>6</v>
      </c>
      <c r="G928" s="19">
        <v>39</v>
      </c>
    </row>
    <row r="929" spans="2:7" hidden="1" outlineLevel="1" x14ac:dyDescent="0.2">
      <c r="B929" s="19" t="s">
        <v>427</v>
      </c>
      <c r="C929" s="3" t="s">
        <v>182</v>
      </c>
      <c r="D929" s="3" t="s">
        <v>54</v>
      </c>
      <c r="E929" s="39">
        <v>44264</v>
      </c>
      <c r="F929" s="3">
        <v>2</v>
      </c>
      <c r="G929" s="19">
        <v>13</v>
      </c>
    </row>
    <row r="930" spans="2:7" hidden="1" outlineLevel="1" x14ac:dyDescent="0.2">
      <c r="B930" s="19" t="s">
        <v>427</v>
      </c>
      <c r="C930" s="3" t="s">
        <v>183</v>
      </c>
      <c r="D930" s="3" t="s">
        <v>54</v>
      </c>
      <c r="E930" s="39">
        <v>44264</v>
      </c>
      <c r="F930" s="3">
        <v>6</v>
      </c>
      <c r="G930" s="19">
        <v>39</v>
      </c>
    </row>
    <row r="931" spans="2:7" hidden="1" outlineLevel="1" x14ac:dyDescent="0.2">
      <c r="B931" s="19" t="s">
        <v>427</v>
      </c>
      <c r="C931" s="3" t="s">
        <v>183</v>
      </c>
      <c r="D931" s="3" t="s">
        <v>54</v>
      </c>
      <c r="E931" s="39">
        <v>44264</v>
      </c>
      <c r="F931" s="3">
        <v>2</v>
      </c>
      <c r="G931" s="19">
        <v>13</v>
      </c>
    </row>
    <row r="932" spans="2:7" hidden="1" outlineLevel="1" x14ac:dyDescent="0.2">
      <c r="B932" s="19" t="s">
        <v>427</v>
      </c>
      <c r="C932" s="3" t="s">
        <v>184</v>
      </c>
      <c r="D932" s="3" t="s">
        <v>54</v>
      </c>
      <c r="E932" s="39">
        <v>44264</v>
      </c>
      <c r="F932" s="3">
        <v>6</v>
      </c>
      <c r="G932" s="19">
        <v>39</v>
      </c>
    </row>
    <row r="933" spans="2:7" hidden="1" outlineLevel="1" x14ac:dyDescent="0.2">
      <c r="B933" s="19" t="s">
        <v>427</v>
      </c>
      <c r="C933" s="3" t="s">
        <v>184</v>
      </c>
      <c r="D933" s="3" t="s">
        <v>54</v>
      </c>
      <c r="E933" s="39">
        <v>44264</v>
      </c>
      <c r="F933" s="3">
        <v>2</v>
      </c>
      <c r="G933" s="19">
        <v>13</v>
      </c>
    </row>
    <row r="934" spans="2:7" hidden="1" outlineLevel="1" x14ac:dyDescent="0.2">
      <c r="B934" s="19" t="s">
        <v>427</v>
      </c>
      <c r="C934" s="3" t="s">
        <v>182</v>
      </c>
      <c r="D934" s="3" t="s">
        <v>54</v>
      </c>
      <c r="E934" s="39">
        <v>44265</v>
      </c>
      <c r="F934" s="3">
        <v>6</v>
      </c>
      <c r="G934" s="19">
        <v>39</v>
      </c>
    </row>
    <row r="935" spans="2:7" hidden="1" outlineLevel="1" x14ac:dyDescent="0.2">
      <c r="B935" s="19" t="s">
        <v>427</v>
      </c>
      <c r="C935" s="3" t="s">
        <v>182</v>
      </c>
      <c r="D935" s="3" t="s">
        <v>54</v>
      </c>
      <c r="E935" s="39">
        <v>44265</v>
      </c>
      <c r="F935" s="3">
        <v>2</v>
      </c>
      <c r="G935" s="19">
        <v>13</v>
      </c>
    </row>
    <row r="936" spans="2:7" hidden="1" outlineLevel="1" x14ac:dyDescent="0.2">
      <c r="B936" s="19" t="s">
        <v>427</v>
      </c>
      <c r="C936" s="3" t="s">
        <v>183</v>
      </c>
      <c r="D936" s="3" t="s">
        <v>54</v>
      </c>
      <c r="E936" s="39">
        <v>44265</v>
      </c>
      <c r="F936" s="3">
        <v>6</v>
      </c>
      <c r="G936" s="19">
        <v>39</v>
      </c>
    </row>
    <row r="937" spans="2:7" hidden="1" outlineLevel="1" x14ac:dyDescent="0.2">
      <c r="B937" s="19" t="s">
        <v>427</v>
      </c>
      <c r="C937" s="3" t="s">
        <v>183</v>
      </c>
      <c r="D937" s="3" t="s">
        <v>54</v>
      </c>
      <c r="E937" s="39">
        <v>44265</v>
      </c>
      <c r="F937" s="3">
        <v>2</v>
      </c>
      <c r="G937" s="19">
        <v>13</v>
      </c>
    </row>
    <row r="938" spans="2:7" hidden="1" outlineLevel="1" x14ac:dyDescent="0.2">
      <c r="B938" s="19" t="s">
        <v>427</v>
      </c>
      <c r="C938" s="3" t="s">
        <v>184</v>
      </c>
      <c r="D938" s="3" t="s">
        <v>54</v>
      </c>
      <c r="E938" s="39">
        <v>44265</v>
      </c>
      <c r="F938" s="3">
        <v>6</v>
      </c>
      <c r="G938" s="19">
        <v>39</v>
      </c>
    </row>
    <row r="939" spans="2:7" hidden="1" outlineLevel="1" x14ac:dyDescent="0.2">
      <c r="B939" s="19" t="s">
        <v>427</v>
      </c>
      <c r="C939" s="3" t="s">
        <v>184</v>
      </c>
      <c r="D939" s="3" t="s">
        <v>54</v>
      </c>
      <c r="E939" s="39">
        <v>44265</v>
      </c>
      <c r="F939" s="3">
        <v>2</v>
      </c>
      <c r="G939" s="19">
        <v>13</v>
      </c>
    </row>
    <row r="940" spans="2:7" hidden="1" outlineLevel="1" x14ac:dyDescent="0.2">
      <c r="B940" s="19" t="s">
        <v>427</v>
      </c>
      <c r="C940" s="3" t="s">
        <v>182</v>
      </c>
      <c r="D940" s="3" t="s">
        <v>54</v>
      </c>
      <c r="E940" s="39">
        <v>44266</v>
      </c>
      <c r="F940" s="3">
        <v>6</v>
      </c>
      <c r="G940" s="19">
        <v>39</v>
      </c>
    </row>
    <row r="941" spans="2:7" hidden="1" outlineLevel="1" x14ac:dyDescent="0.2">
      <c r="B941" s="19" t="s">
        <v>427</v>
      </c>
      <c r="C941" s="3" t="s">
        <v>182</v>
      </c>
      <c r="D941" s="3" t="s">
        <v>54</v>
      </c>
      <c r="E941" s="39">
        <v>44266</v>
      </c>
      <c r="F941" s="3">
        <v>2</v>
      </c>
      <c r="G941" s="19">
        <v>13</v>
      </c>
    </row>
    <row r="942" spans="2:7" hidden="1" outlineLevel="1" x14ac:dyDescent="0.2">
      <c r="B942" s="19" t="s">
        <v>427</v>
      </c>
      <c r="C942" s="3" t="s">
        <v>183</v>
      </c>
      <c r="D942" s="3" t="s">
        <v>54</v>
      </c>
      <c r="E942" s="39">
        <v>44266</v>
      </c>
      <c r="F942" s="3">
        <v>6</v>
      </c>
      <c r="G942" s="19">
        <v>39</v>
      </c>
    </row>
    <row r="943" spans="2:7" hidden="1" outlineLevel="1" x14ac:dyDescent="0.2">
      <c r="B943" s="19" t="s">
        <v>427</v>
      </c>
      <c r="C943" s="3" t="s">
        <v>183</v>
      </c>
      <c r="D943" s="3" t="s">
        <v>54</v>
      </c>
      <c r="E943" s="39">
        <v>44266</v>
      </c>
      <c r="F943" s="3">
        <v>2</v>
      </c>
      <c r="G943" s="19">
        <v>13</v>
      </c>
    </row>
    <row r="944" spans="2:7" hidden="1" outlineLevel="1" x14ac:dyDescent="0.2">
      <c r="B944" s="19" t="s">
        <v>427</v>
      </c>
      <c r="C944" s="3" t="s">
        <v>184</v>
      </c>
      <c r="D944" s="3" t="s">
        <v>54</v>
      </c>
      <c r="E944" s="39">
        <v>44266</v>
      </c>
      <c r="F944" s="3">
        <v>6</v>
      </c>
      <c r="G944" s="19">
        <v>39</v>
      </c>
    </row>
    <row r="945" spans="2:7" hidden="1" outlineLevel="1" x14ac:dyDescent="0.2">
      <c r="B945" s="19" t="s">
        <v>427</v>
      </c>
      <c r="C945" s="3" t="s">
        <v>184</v>
      </c>
      <c r="D945" s="3" t="s">
        <v>54</v>
      </c>
      <c r="E945" s="39">
        <v>44266</v>
      </c>
      <c r="F945" s="3">
        <v>2</v>
      </c>
      <c r="G945" s="19">
        <v>13</v>
      </c>
    </row>
    <row r="946" spans="2:7" hidden="1" outlineLevel="1" x14ac:dyDescent="0.2">
      <c r="B946" s="19" t="s">
        <v>427</v>
      </c>
      <c r="C946" s="3" t="s">
        <v>182</v>
      </c>
      <c r="D946" s="3" t="s">
        <v>54</v>
      </c>
      <c r="E946" s="39">
        <v>44267</v>
      </c>
      <c r="F946" s="3">
        <v>6</v>
      </c>
      <c r="G946" s="19">
        <v>39</v>
      </c>
    </row>
    <row r="947" spans="2:7" hidden="1" outlineLevel="1" x14ac:dyDescent="0.2">
      <c r="B947" s="19" t="s">
        <v>427</v>
      </c>
      <c r="C947" s="3" t="s">
        <v>182</v>
      </c>
      <c r="D947" s="3" t="s">
        <v>54</v>
      </c>
      <c r="E947" s="39">
        <v>44267</v>
      </c>
      <c r="F947" s="3">
        <v>2</v>
      </c>
      <c r="G947" s="19">
        <v>13</v>
      </c>
    </row>
    <row r="948" spans="2:7" hidden="1" outlineLevel="1" x14ac:dyDescent="0.2">
      <c r="B948" s="19" t="s">
        <v>427</v>
      </c>
      <c r="C948" s="3" t="s">
        <v>183</v>
      </c>
      <c r="D948" s="3" t="s">
        <v>54</v>
      </c>
      <c r="E948" s="39">
        <v>44267</v>
      </c>
      <c r="F948" s="3">
        <v>6</v>
      </c>
      <c r="G948" s="19">
        <v>39</v>
      </c>
    </row>
    <row r="949" spans="2:7" hidden="1" outlineLevel="1" x14ac:dyDescent="0.2">
      <c r="B949" s="19" t="s">
        <v>427</v>
      </c>
      <c r="C949" s="3" t="s">
        <v>183</v>
      </c>
      <c r="D949" s="3" t="s">
        <v>54</v>
      </c>
      <c r="E949" s="39">
        <v>44267</v>
      </c>
      <c r="F949" s="3">
        <v>2</v>
      </c>
      <c r="G949" s="19">
        <v>13</v>
      </c>
    </row>
    <row r="950" spans="2:7" hidden="1" outlineLevel="1" x14ac:dyDescent="0.2">
      <c r="B950" s="19" t="s">
        <v>427</v>
      </c>
      <c r="C950" s="3" t="s">
        <v>184</v>
      </c>
      <c r="D950" s="3" t="s">
        <v>54</v>
      </c>
      <c r="E950" s="39">
        <v>44267</v>
      </c>
      <c r="F950" s="3">
        <v>6</v>
      </c>
      <c r="G950" s="19">
        <v>39</v>
      </c>
    </row>
    <row r="951" spans="2:7" hidden="1" outlineLevel="1" x14ac:dyDescent="0.2">
      <c r="B951" s="19" t="s">
        <v>427</v>
      </c>
      <c r="C951" s="3" t="s">
        <v>184</v>
      </c>
      <c r="D951" s="3" t="s">
        <v>54</v>
      </c>
      <c r="E951" s="39">
        <v>44267</v>
      </c>
      <c r="F951" s="3">
        <v>2</v>
      </c>
      <c r="G951" s="19">
        <v>13</v>
      </c>
    </row>
    <row r="952" spans="2:7" hidden="1" outlineLevel="1" x14ac:dyDescent="0.2">
      <c r="B952" s="19" t="s">
        <v>427</v>
      </c>
      <c r="C952" s="3" t="s">
        <v>182</v>
      </c>
      <c r="D952" s="3" t="s">
        <v>54</v>
      </c>
      <c r="E952" s="39">
        <v>44270</v>
      </c>
      <c r="F952" s="3">
        <v>6</v>
      </c>
      <c r="G952" s="19">
        <v>39</v>
      </c>
    </row>
    <row r="953" spans="2:7" hidden="1" outlineLevel="1" x14ac:dyDescent="0.2">
      <c r="B953" s="19" t="s">
        <v>427</v>
      </c>
      <c r="C953" s="3" t="s">
        <v>182</v>
      </c>
      <c r="D953" s="3" t="s">
        <v>54</v>
      </c>
      <c r="E953" s="39">
        <v>44270</v>
      </c>
      <c r="F953" s="3">
        <v>2</v>
      </c>
      <c r="G953" s="19">
        <v>13</v>
      </c>
    </row>
    <row r="954" spans="2:7" hidden="1" outlineLevel="1" x14ac:dyDescent="0.2">
      <c r="B954" s="19" t="s">
        <v>427</v>
      </c>
      <c r="C954" s="3" t="s">
        <v>183</v>
      </c>
      <c r="D954" s="3" t="s">
        <v>54</v>
      </c>
      <c r="E954" s="39">
        <v>44270</v>
      </c>
      <c r="F954" s="3">
        <v>6</v>
      </c>
      <c r="G954" s="19">
        <v>39</v>
      </c>
    </row>
    <row r="955" spans="2:7" hidden="1" outlineLevel="1" x14ac:dyDescent="0.2">
      <c r="B955" s="19" t="s">
        <v>427</v>
      </c>
      <c r="C955" s="3" t="s">
        <v>183</v>
      </c>
      <c r="D955" s="3" t="s">
        <v>54</v>
      </c>
      <c r="E955" s="39">
        <v>44270</v>
      </c>
      <c r="F955" s="3">
        <v>2</v>
      </c>
      <c r="G955" s="19">
        <v>13</v>
      </c>
    </row>
    <row r="956" spans="2:7" hidden="1" outlineLevel="1" x14ac:dyDescent="0.2">
      <c r="B956" s="19" t="s">
        <v>427</v>
      </c>
      <c r="C956" s="3" t="s">
        <v>182</v>
      </c>
      <c r="D956" s="3" t="s">
        <v>54</v>
      </c>
      <c r="E956" s="39">
        <v>44271</v>
      </c>
      <c r="F956" s="3">
        <v>6</v>
      </c>
      <c r="G956" s="19">
        <v>39</v>
      </c>
    </row>
    <row r="957" spans="2:7" hidden="1" outlineLevel="1" x14ac:dyDescent="0.2">
      <c r="B957" s="19" t="s">
        <v>427</v>
      </c>
      <c r="C957" s="3" t="s">
        <v>182</v>
      </c>
      <c r="D957" s="3" t="s">
        <v>54</v>
      </c>
      <c r="E957" s="39">
        <v>44271</v>
      </c>
      <c r="F957" s="3">
        <v>2</v>
      </c>
      <c r="G957" s="19">
        <v>13</v>
      </c>
    </row>
    <row r="958" spans="2:7" hidden="1" outlineLevel="1" x14ac:dyDescent="0.2">
      <c r="B958" s="19" t="s">
        <v>427</v>
      </c>
      <c r="C958" s="3" t="s">
        <v>183</v>
      </c>
      <c r="D958" s="3" t="s">
        <v>54</v>
      </c>
      <c r="E958" s="39">
        <v>44271</v>
      </c>
      <c r="F958" s="3">
        <v>6</v>
      </c>
      <c r="G958" s="19">
        <v>39</v>
      </c>
    </row>
    <row r="959" spans="2:7" hidden="1" outlineLevel="1" x14ac:dyDescent="0.2">
      <c r="B959" s="19" t="s">
        <v>427</v>
      </c>
      <c r="C959" s="3" t="s">
        <v>183</v>
      </c>
      <c r="D959" s="3" t="s">
        <v>54</v>
      </c>
      <c r="E959" s="39">
        <v>44271</v>
      </c>
      <c r="F959" s="3">
        <v>2</v>
      </c>
      <c r="G959" s="19">
        <v>13</v>
      </c>
    </row>
    <row r="960" spans="2:7" hidden="1" outlineLevel="1" x14ac:dyDescent="0.2">
      <c r="B960" s="19" t="s">
        <v>427</v>
      </c>
      <c r="C960" s="3" t="s">
        <v>184</v>
      </c>
      <c r="D960" s="3" t="s">
        <v>54</v>
      </c>
      <c r="E960" s="39">
        <v>44271</v>
      </c>
      <c r="F960" s="3">
        <v>6</v>
      </c>
      <c r="G960" s="19">
        <v>39</v>
      </c>
    </row>
    <row r="961" spans="2:7" hidden="1" outlineLevel="1" x14ac:dyDescent="0.2">
      <c r="B961" s="19" t="s">
        <v>427</v>
      </c>
      <c r="C961" s="3" t="s">
        <v>184</v>
      </c>
      <c r="D961" s="3" t="s">
        <v>54</v>
      </c>
      <c r="E961" s="39">
        <v>44271</v>
      </c>
      <c r="F961" s="3">
        <v>2</v>
      </c>
      <c r="G961" s="19">
        <v>13</v>
      </c>
    </row>
    <row r="962" spans="2:7" hidden="1" outlineLevel="1" x14ac:dyDescent="0.2">
      <c r="B962" s="19" t="s">
        <v>427</v>
      </c>
      <c r="C962" s="3" t="s">
        <v>182</v>
      </c>
      <c r="D962" s="3" t="s">
        <v>54</v>
      </c>
      <c r="E962" s="39">
        <v>44272</v>
      </c>
      <c r="F962" s="3">
        <v>6</v>
      </c>
      <c r="G962" s="19">
        <v>39</v>
      </c>
    </row>
    <row r="963" spans="2:7" hidden="1" outlineLevel="1" x14ac:dyDescent="0.2">
      <c r="B963" s="19" t="s">
        <v>427</v>
      </c>
      <c r="C963" s="3" t="s">
        <v>182</v>
      </c>
      <c r="D963" s="3" t="s">
        <v>54</v>
      </c>
      <c r="E963" s="39">
        <v>44272</v>
      </c>
      <c r="F963" s="3">
        <v>2</v>
      </c>
      <c r="G963" s="19">
        <v>13</v>
      </c>
    </row>
    <row r="964" spans="2:7" hidden="1" outlineLevel="1" x14ac:dyDescent="0.2">
      <c r="B964" s="19" t="s">
        <v>427</v>
      </c>
      <c r="C964" s="3" t="s">
        <v>183</v>
      </c>
      <c r="D964" s="3" t="s">
        <v>54</v>
      </c>
      <c r="E964" s="39">
        <v>44272</v>
      </c>
      <c r="F964" s="3">
        <v>6</v>
      </c>
      <c r="G964" s="19">
        <v>39</v>
      </c>
    </row>
    <row r="965" spans="2:7" hidden="1" outlineLevel="1" x14ac:dyDescent="0.2">
      <c r="B965" s="19" t="s">
        <v>427</v>
      </c>
      <c r="C965" s="3" t="s">
        <v>183</v>
      </c>
      <c r="D965" s="3" t="s">
        <v>54</v>
      </c>
      <c r="E965" s="39">
        <v>44272</v>
      </c>
      <c r="F965" s="3">
        <v>2</v>
      </c>
      <c r="G965" s="19">
        <v>13</v>
      </c>
    </row>
    <row r="966" spans="2:7" hidden="1" outlineLevel="1" x14ac:dyDescent="0.2">
      <c r="B966" s="19" t="s">
        <v>427</v>
      </c>
      <c r="C966" s="3" t="s">
        <v>184</v>
      </c>
      <c r="D966" s="3" t="s">
        <v>54</v>
      </c>
      <c r="E966" s="39">
        <v>44272</v>
      </c>
      <c r="F966" s="3">
        <v>6</v>
      </c>
      <c r="G966" s="19">
        <v>39</v>
      </c>
    </row>
    <row r="967" spans="2:7" hidden="1" outlineLevel="1" x14ac:dyDescent="0.2">
      <c r="B967" s="19" t="s">
        <v>427</v>
      </c>
      <c r="C967" s="3" t="s">
        <v>184</v>
      </c>
      <c r="D967" s="3" t="s">
        <v>54</v>
      </c>
      <c r="E967" s="39">
        <v>44272</v>
      </c>
      <c r="F967" s="3">
        <v>2</v>
      </c>
      <c r="G967" s="19">
        <v>13</v>
      </c>
    </row>
    <row r="968" spans="2:7" hidden="1" outlineLevel="1" x14ac:dyDescent="0.2">
      <c r="B968" s="19" t="s">
        <v>427</v>
      </c>
      <c r="C968" s="3" t="s">
        <v>182</v>
      </c>
      <c r="D968" s="3" t="s">
        <v>54</v>
      </c>
      <c r="E968" s="39">
        <v>44273</v>
      </c>
      <c r="F968" s="3">
        <v>6</v>
      </c>
      <c r="G968" s="19">
        <v>39</v>
      </c>
    </row>
    <row r="969" spans="2:7" hidden="1" outlineLevel="1" x14ac:dyDescent="0.2">
      <c r="B969" s="19" t="s">
        <v>427</v>
      </c>
      <c r="C969" s="3" t="s">
        <v>182</v>
      </c>
      <c r="D969" s="3" t="s">
        <v>54</v>
      </c>
      <c r="E969" s="39">
        <v>44273</v>
      </c>
      <c r="F969" s="3">
        <v>2</v>
      </c>
      <c r="G969" s="19">
        <v>13</v>
      </c>
    </row>
    <row r="970" spans="2:7" hidden="1" outlineLevel="1" x14ac:dyDescent="0.2">
      <c r="B970" s="19" t="s">
        <v>427</v>
      </c>
      <c r="C970" s="3" t="s">
        <v>183</v>
      </c>
      <c r="D970" s="3" t="s">
        <v>54</v>
      </c>
      <c r="E970" s="39">
        <v>44273</v>
      </c>
      <c r="F970" s="3">
        <v>6</v>
      </c>
      <c r="G970" s="19">
        <v>39</v>
      </c>
    </row>
    <row r="971" spans="2:7" hidden="1" outlineLevel="1" x14ac:dyDescent="0.2">
      <c r="B971" s="19" t="s">
        <v>427</v>
      </c>
      <c r="C971" s="3" t="s">
        <v>183</v>
      </c>
      <c r="D971" s="3" t="s">
        <v>54</v>
      </c>
      <c r="E971" s="39">
        <v>44273</v>
      </c>
      <c r="F971" s="3">
        <v>2</v>
      </c>
      <c r="G971" s="19">
        <v>13</v>
      </c>
    </row>
    <row r="972" spans="2:7" hidden="1" outlineLevel="1" x14ac:dyDescent="0.2">
      <c r="B972" s="19" t="s">
        <v>427</v>
      </c>
      <c r="C972" s="3" t="s">
        <v>184</v>
      </c>
      <c r="D972" s="3" t="s">
        <v>54</v>
      </c>
      <c r="E972" s="39">
        <v>44273</v>
      </c>
      <c r="F972" s="3">
        <v>6</v>
      </c>
      <c r="G972" s="19">
        <v>39</v>
      </c>
    </row>
    <row r="973" spans="2:7" hidden="1" outlineLevel="1" x14ac:dyDescent="0.2">
      <c r="B973" s="19" t="s">
        <v>427</v>
      </c>
      <c r="C973" s="3" t="s">
        <v>184</v>
      </c>
      <c r="D973" s="3" t="s">
        <v>54</v>
      </c>
      <c r="E973" s="39">
        <v>44273</v>
      </c>
      <c r="F973" s="3">
        <v>2</v>
      </c>
      <c r="G973" s="19">
        <v>13</v>
      </c>
    </row>
    <row r="974" spans="2:7" hidden="1" outlineLevel="1" x14ac:dyDescent="0.2">
      <c r="B974" s="19" t="s">
        <v>427</v>
      </c>
      <c r="C974" s="3" t="s">
        <v>182</v>
      </c>
      <c r="D974" s="3" t="s">
        <v>54</v>
      </c>
      <c r="E974" s="39">
        <v>44277</v>
      </c>
      <c r="F974" s="3">
        <v>6</v>
      </c>
      <c r="G974" s="19">
        <v>39</v>
      </c>
    </row>
    <row r="975" spans="2:7" hidden="1" outlineLevel="1" x14ac:dyDescent="0.2">
      <c r="B975" s="19" t="s">
        <v>427</v>
      </c>
      <c r="C975" s="3" t="s">
        <v>182</v>
      </c>
      <c r="D975" s="3" t="s">
        <v>54</v>
      </c>
      <c r="E975" s="39">
        <v>44277</v>
      </c>
      <c r="F975" s="3">
        <v>2</v>
      </c>
      <c r="G975" s="19">
        <v>13</v>
      </c>
    </row>
    <row r="976" spans="2:7" hidden="1" outlineLevel="1" x14ac:dyDescent="0.2">
      <c r="B976" s="19" t="s">
        <v>427</v>
      </c>
      <c r="C976" s="3" t="s">
        <v>183</v>
      </c>
      <c r="D976" s="3" t="s">
        <v>54</v>
      </c>
      <c r="E976" s="39">
        <v>44277</v>
      </c>
      <c r="F976" s="3">
        <v>6</v>
      </c>
      <c r="G976" s="19">
        <v>39</v>
      </c>
    </row>
    <row r="977" spans="2:7" hidden="1" outlineLevel="1" x14ac:dyDescent="0.2">
      <c r="B977" s="19" t="s">
        <v>427</v>
      </c>
      <c r="C977" s="3" t="s">
        <v>183</v>
      </c>
      <c r="D977" s="3" t="s">
        <v>54</v>
      </c>
      <c r="E977" s="39">
        <v>44277</v>
      </c>
      <c r="F977" s="3">
        <v>2</v>
      </c>
      <c r="G977" s="19">
        <v>13</v>
      </c>
    </row>
    <row r="978" spans="2:7" hidden="1" outlineLevel="1" x14ac:dyDescent="0.2">
      <c r="B978" s="19" t="s">
        <v>427</v>
      </c>
      <c r="C978" s="3" t="s">
        <v>184</v>
      </c>
      <c r="D978" s="3" t="s">
        <v>54</v>
      </c>
      <c r="E978" s="39">
        <v>44277</v>
      </c>
      <c r="F978" s="3">
        <v>6</v>
      </c>
      <c r="G978" s="19">
        <v>39</v>
      </c>
    </row>
    <row r="979" spans="2:7" hidden="1" outlineLevel="1" x14ac:dyDescent="0.2">
      <c r="B979" s="19" t="s">
        <v>427</v>
      </c>
      <c r="C979" s="3" t="s">
        <v>184</v>
      </c>
      <c r="D979" s="3" t="s">
        <v>54</v>
      </c>
      <c r="E979" s="39">
        <v>44277</v>
      </c>
      <c r="F979" s="3">
        <v>2</v>
      </c>
      <c r="G979" s="19">
        <v>13</v>
      </c>
    </row>
    <row r="980" spans="2:7" hidden="1" outlineLevel="1" x14ac:dyDescent="0.2">
      <c r="B980" s="19" t="s">
        <v>427</v>
      </c>
      <c r="C980" s="3" t="s">
        <v>182</v>
      </c>
      <c r="D980" s="3" t="s">
        <v>54</v>
      </c>
      <c r="E980" s="39">
        <v>44278</v>
      </c>
      <c r="F980" s="3">
        <v>6</v>
      </c>
      <c r="G980" s="19">
        <v>39</v>
      </c>
    </row>
    <row r="981" spans="2:7" hidden="1" outlineLevel="1" x14ac:dyDescent="0.2">
      <c r="B981" s="19" t="s">
        <v>427</v>
      </c>
      <c r="C981" s="3" t="s">
        <v>182</v>
      </c>
      <c r="D981" s="3" t="s">
        <v>54</v>
      </c>
      <c r="E981" s="39">
        <v>44278</v>
      </c>
      <c r="F981" s="3">
        <v>2</v>
      </c>
      <c r="G981" s="19">
        <v>13</v>
      </c>
    </row>
    <row r="982" spans="2:7" hidden="1" outlineLevel="1" x14ac:dyDescent="0.2">
      <c r="B982" s="19" t="s">
        <v>427</v>
      </c>
      <c r="C982" s="3" t="s">
        <v>183</v>
      </c>
      <c r="D982" s="3" t="s">
        <v>54</v>
      </c>
      <c r="E982" s="39">
        <v>44278</v>
      </c>
      <c r="F982" s="3">
        <v>6</v>
      </c>
      <c r="G982" s="19">
        <v>39</v>
      </c>
    </row>
    <row r="983" spans="2:7" hidden="1" outlineLevel="1" x14ac:dyDescent="0.2">
      <c r="B983" s="19" t="s">
        <v>427</v>
      </c>
      <c r="C983" s="3" t="s">
        <v>183</v>
      </c>
      <c r="D983" s="3" t="s">
        <v>54</v>
      </c>
      <c r="E983" s="39">
        <v>44278</v>
      </c>
      <c r="F983" s="3">
        <v>2</v>
      </c>
      <c r="G983" s="19">
        <v>13</v>
      </c>
    </row>
    <row r="984" spans="2:7" hidden="1" outlineLevel="1" x14ac:dyDescent="0.2">
      <c r="B984" s="19" t="s">
        <v>427</v>
      </c>
      <c r="C984" s="3" t="s">
        <v>184</v>
      </c>
      <c r="D984" s="3" t="s">
        <v>54</v>
      </c>
      <c r="E984" s="39">
        <v>44278</v>
      </c>
      <c r="F984" s="3">
        <v>6</v>
      </c>
      <c r="G984" s="19">
        <v>39</v>
      </c>
    </row>
    <row r="985" spans="2:7" hidden="1" outlineLevel="1" x14ac:dyDescent="0.2">
      <c r="B985" s="19" t="s">
        <v>427</v>
      </c>
      <c r="C985" s="3" t="s">
        <v>184</v>
      </c>
      <c r="D985" s="3" t="s">
        <v>54</v>
      </c>
      <c r="E985" s="39">
        <v>44278</v>
      </c>
      <c r="F985" s="3">
        <v>2</v>
      </c>
      <c r="G985" s="19">
        <v>13</v>
      </c>
    </row>
    <row r="986" spans="2:7" hidden="1" outlineLevel="1" x14ac:dyDescent="0.2">
      <c r="B986" s="19" t="s">
        <v>427</v>
      </c>
      <c r="C986" s="3" t="s">
        <v>182</v>
      </c>
      <c r="D986" s="3" t="s">
        <v>54</v>
      </c>
      <c r="E986" s="39">
        <v>44279</v>
      </c>
      <c r="F986" s="3">
        <v>6</v>
      </c>
      <c r="G986" s="19">
        <v>39</v>
      </c>
    </row>
    <row r="987" spans="2:7" hidden="1" outlineLevel="1" x14ac:dyDescent="0.2">
      <c r="B987" s="19" t="s">
        <v>427</v>
      </c>
      <c r="C987" s="3" t="s">
        <v>182</v>
      </c>
      <c r="D987" s="3" t="s">
        <v>54</v>
      </c>
      <c r="E987" s="39">
        <v>44279</v>
      </c>
      <c r="F987" s="3">
        <v>2</v>
      </c>
      <c r="G987" s="19">
        <v>13</v>
      </c>
    </row>
    <row r="988" spans="2:7" hidden="1" outlineLevel="1" x14ac:dyDescent="0.2">
      <c r="B988" s="19" t="s">
        <v>427</v>
      </c>
      <c r="C988" s="3" t="s">
        <v>183</v>
      </c>
      <c r="D988" s="3" t="s">
        <v>54</v>
      </c>
      <c r="E988" s="39">
        <v>44279</v>
      </c>
      <c r="F988" s="3">
        <v>6</v>
      </c>
      <c r="G988" s="19">
        <v>39</v>
      </c>
    </row>
    <row r="989" spans="2:7" hidden="1" outlineLevel="1" x14ac:dyDescent="0.2">
      <c r="B989" s="19" t="s">
        <v>427</v>
      </c>
      <c r="C989" s="3" t="s">
        <v>183</v>
      </c>
      <c r="D989" s="3" t="s">
        <v>54</v>
      </c>
      <c r="E989" s="39">
        <v>44279</v>
      </c>
      <c r="F989" s="3">
        <v>2</v>
      </c>
      <c r="G989" s="19">
        <v>13</v>
      </c>
    </row>
    <row r="990" spans="2:7" hidden="1" outlineLevel="1" x14ac:dyDescent="0.2">
      <c r="B990" s="19" t="s">
        <v>427</v>
      </c>
      <c r="C990" s="3" t="s">
        <v>184</v>
      </c>
      <c r="D990" s="3" t="s">
        <v>54</v>
      </c>
      <c r="E990" s="39">
        <v>44279</v>
      </c>
      <c r="F990" s="3">
        <v>6</v>
      </c>
      <c r="G990" s="19">
        <v>39</v>
      </c>
    </row>
    <row r="991" spans="2:7" hidden="1" outlineLevel="1" x14ac:dyDescent="0.2">
      <c r="B991" s="19" t="s">
        <v>427</v>
      </c>
      <c r="C991" s="3" t="s">
        <v>184</v>
      </c>
      <c r="D991" s="3" t="s">
        <v>54</v>
      </c>
      <c r="E991" s="39">
        <v>44279</v>
      </c>
      <c r="F991" s="3">
        <v>2</v>
      </c>
      <c r="G991" s="19">
        <v>13</v>
      </c>
    </row>
    <row r="992" spans="2:7" hidden="1" outlineLevel="1" x14ac:dyDescent="0.2">
      <c r="B992" s="19" t="s">
        <v>427</v>
      </c>
      <c r="C992" s="3" t="s">
        <v>182</v>
      </c>
      <c r="D992" s="3" t="s">
        <v>54</v>
      </c>
      <c r="E992" s="39">
        <v>44280</v>
      </c>
      <c r="F992" s="3">
        <v>6</v>
      </c>
      <c r="G992" s="19">
        <v>39</v>
      </c>
    </row>
    <row r="993" spans="2:7" hidden="1" outlineLevel="1" x14ac:dyDescent="0.2">
      <c r="B993" s="19" t="s">
        <v>427</v>
      </c>
      <c r="C993" s="3" t="s">
        <v>182</v>
      </c>
      <c r="D993" s="3" t="s">
        <v>54</v>
      </c>
      <c r="E993" s="39">
        <v>44280</v>
      </c>
      <c r="F993" s="3">
        <v>2</v>
      </c>
      <c r="G993" s="19">
        <v>13</v>
      </c>
    </row>
    <row r="994" spans="2:7" hidden="1" outlineLevel="1" x14ac:dyDescent="0.2">
      <c r="B994" s="19" t="s">
        <v>427</v>
      </c>
      <c r="C994" s="3" t="s">
        <v>183</v>
      </c>
      <c r="D994" s="3" t="s">
        <v>54</v>
      </c>
      <c r="E994" s="39">
        <v>44280</v>
      </c>
      <c r="F994" s="3">
        <v>6</v>
      </c>
      <c r="G994" s="19">
        <v>39</v>
      </c>
    </row>
    <row r="995" spans="2:7" hidden="1" outlineLevel="1" x14ac:dyDescent="0.2">
      <c r="B995" s="19" t="s">
        <v>427</v>
      </c>
      <c r="C995" s="3" t="s">
        <v>183</v>
      </c>
      <c r="D995" s="3" t="s">
        <v>54</v>
      </c>
      <c r="E995" s="39">
        <v>44280</v>
      </c>
      <c r="F995" s="3">
        <v>2</v>
      </c>
      <c r="G995" s="19">
        <v>13</v>
      </c>
    </row>
    <row r="996" spans="2:7" hidden="1" outlineLevel="1" x14ac:dyDescent="0.2">
      <c r="B996" s="19" t="s">
        <v>427</v>
      </c>
      <c r="C996" s="3" t="s">
        <v>184</v>
      </c>
      <c r="D996" s="3" t="s">
        <v>54</v>
      </c>
      <c r="E996" s="39">
        <v>44280</v>
      </c>
      <c r="F996" s="3">
        <v>6</v>
      </c>
      <c r="G996" s="19">
        <v>39</v>
      </c>
    </row>
    <row r="997" spans="2:7" hidden="1" outlineLevel="1" x14ac:dyDescent="0.2">
      <c r="B997" s="19" t="s">
        <v>427</v>
      </c>
      <c r="C997" s="3" t="s">
        <v>184</v>
      </c>
      <c r="D997" s="3" t="s">
        <v>54</v>
      </c>
      <c r="E997" s="39">
        <v>44280</v>
      </c>
      <c r="F997" s="3">
        <v>2</v>
      </c>
      <c r="G997" s="19">
        <v>13</v>
      </c>
    </row>
    <row r="998" spans="2:7" hidden="1" outlineLevel="1" x14ac:dyDescent="0.2">
      <c r="B998" s="19" t="s">
        <v>427</v>
      </c>
      <c r="C998" s="3" t="s">
        <v>182</v>
      </c>
      <c r="D998" s="3" t="s">
        <v>54</v>
      </c>
      <c r="E998" s="39">
        <v>44281</v>
      </c>
      <c r="F998" s="3">
        <v>6</v>
      </c>
      <c r="G998" s="19">
        <v>39</v>
      </c>
    </row>
    <row r="999" spans="2:7" hidden="1" outlineLevel="1" x14ac:dyDescent="0.2">
      <c r="B999" s="19" t="s">
        <v>427</v>
      </c>
      <c r="C999" s="3" t="s">
        <v>182</v>
      </c>
      <c r="D999" s="3" t="s">
        <v>54</v>
      </c>
      <c r="E999" s="39">
        <v>44281</v>
      </c>
      <c r="F999" s="3">
        <v>2</v>
      </c>
      <c r="G999" s="19">
        <v>13</v>
      </c>
    </row>
    <row r="1000" spans="2:7" hidden="1" outlineLevel="1" x14ac:dyDescent="0.2">
      <c r="B1000" s="19" t="s">
        <v>427</v>
      </c>
      <c r="C1000" s="3" t="s">
        <v>183</v>
      </c>
      <c r="D1000" s="3" t="s">
        <v>54</v>
      </c>
      <c r="E1000" s="39">
        <v>44281</v>
      </c>
      <c r="F1000" s="3">
        <v>6</v>
      </c>
      <c r="G1000" s="19">
        <v>39</v>
      </c>
    </row>
    <row r="1001" spans="2:7" hidden="1" outlineLevel="1" x14ac:dyDescent="0.2">
      <c r="B1001" s="19" t="s">
        <v>427</v>
      </c>
      <c r="C1001" s="3" t="s">
        <v>183</v>
      </c>
      <c r="D1001" s="3" t="s">
        <v>54</v>
      </c>
      <c r="E1001" s="39">
        <v>44281</v>
      </c>
      <c r="F1001" s="3">
        <v>2</v>
      </c>
      <c r="G1001" s="19">
        <v>13</v>
      </c>
    </row>
    <row r="1002" spans="2:7" hidden="1" outlineLevel="1" x14ac:dyDescent="0.2">
      <c r="B1002" s="19" t="s">
        <v>427</v>
      </c>
      <c r="C1002" s="3" t="s">
        <v>184</v>
      </c>
      <c r="D1002" s="3" t="s">
        <v>54</v>
      </c>
      <c r="E1002" s="39">
        <v>44281</v>
      </c>
      <c r="F1002" s="3">
        <v>6</v>
      </c>
      <c r="G1002" s="19">
        <v>39</v>
      </c>
    </row>
    <row r="1003" spans="2:7" hidden="1" outlineLevel="1" x14ac:dyDescent="0.2">
      <c r="B1003" s="19" t="s">
        <v>427</v>
      </c>
      <c r="C1003" s="3" t="s">
        <v>184</v>
      </c>
      <c r="D1003" s="3" t="s">
        <v>54</v>
      </c>
      <c r="E1003" s="39">
        <v>44281</v>
      </c>
      <c r="F1003" s="3">
        <v>2</v>
      </c>
      <c r="G1003" s="19">
        <v>13</v>
      </c>
    </row>
    <row r="1004" spans="2:7" hidden="1" outlineLevel="1" x14ac:dyDescent="0.2">
      <c r="B1004" s="19" t="s">
        <v>427</v>
      </c>
      <c r="C1004" s="3" t="s">
        <v>182</v>
      </c>
      <c r="D1004" s="3" t="s">
        <v>54</v>
      </c>
      <c r="E1004" s="39">
        <v>44284</v>
      </c>
      <c r="F1004" s="3">
        <v>6</v>
      </c>
      <c r="G1004" s="19">
        <v>39</v>
      </c>
    </row>
    <row r="1005" spans="2:7" hidden="1" outlineLevel="1" x14ac:dyDescent="0.2">
      <c r="B1005" s="19" t="s">
        <v>427</v>
      </c>
      <c r="C1005" s="3" t="s">
        <v>182</v>
      </c>
      <c r="D1005" s="3" t="s">
        <v>54</v>
      </c>
      <c r="E1005" s="39">
        <v>44284</v>
      </c>
      <c r="F1005" s="3">
        <v>2</v>
      </c>
      <c r="G1005" s="19">
        <v>13</v>
      </c>
    </row>
    <row r="1006" spans="2:7" hidden="1" outlineLevel="1" x14ac:dyDescent="0.2">
      <c r="B1006" s="19" t="s">
        <v>427</v>
      </c>
      <c r="C1006" s="3" t="s">
        <v>183</v>
      </c>
      <c r="D1006" s="3" t="s">
        <v>54</v>
      </c>
      <c r="E1006" s="39">
        <v>44284</v>
      </c>
      <c r="F1006" s="3">
        <v>6</v>
      </c>
      <c r="G1006" s="19">
        <v>39</v>
      </c>
    </row>
    <row r="1007" spans="2:7" hidden="1" outlineLevel="1" x14ac:dyDescent="0.2">
      <c r="B1007" s="19" t="s">
        <v>427</v>
      </c>
      <c r="C1007" s="3" t="s">
        <v>183</v>
      </c>
      <c r="D1007" s="3" t="s">
        <v>54</v>
      </c>
      <c r="E1007" s="39">
        <v>44284</v>
      </c>
      <c r="F1007" s="3">
        <v>2</v>
      </c>
      <c r="G1007" s="19">
        <v>13</v>
      </c>
    </row>
    <row r="1008" spans="2:7" hidden="1" outlineLevel="1" x14ac:dyDescent="0.2">
      <c r="B1008" s="19" t="s">
        <v>427</v>
      </c>
      <c r="C1008" s="3" t="s">
        <v>184</v>
      </c>
      <c r="D1008" s="3" t="s">
        <v>54</v>
      </c>
      <c r="E1008" s="39">
        <v>44284</v>
      </c>
      <c r="F1008" s="3">
        <v>6</v>
      </c>
      <c r="G1008" s="19">
        <v>39</v>
      </c>
    </row>
    <row r="1009" spans="2:7" hidden="1" outlineLevel="1" x14ac:dyDescent="0.2">
      <c r="B1009" s="19" t="s">
        <v>427</v>
      </c>
      <c r="C1009" s="3" t="s">
        <v>184</v>
      </c>
      <c r="D1009" s="3" t="s">
        <v>54</v>
      </c>
      <c r="E1009" s="39">
        <v>44284</v>
      </c>
      <c r="F1009" s="3">
        <v>2</v>
      </c>
      <c r="G1009" s="19">
        <v>13</v>
      </c>
    </row>
    <row r="1010" spans="2:7" hidden="1" outlineLevel="1" x14ac:dyDescent="0.2">
      <c r="B1010" s="19" t="s">
        <v>427</v>
      </c>
      <c r="C1010" s="3" t="s">
        <v>182</v>
      </c>
      <c r="D1010" s="3" t="s">
        <v>54</v>
      </c>
      <c r="E1010" s="39">
        <v>44285</v>
      </c>
      <c r="F1010" s="3">
        <v>6</v>
      </c>
      <c r="G1010" s="19">
        <v>39</v>
      </c>
    </row>
    <row r="1011" spans="2:7" hidden="1" outlineLevel="1" x14ac:dyDescent="0.2">
      <c r="B1011" s="19" t="s">
        <v>427</v>
      </c>
      <c r="C1011" s="3" t="s">
        <v>182</v>
      </c>
      <c r="D1011" s="3" t="s">
        <v>54</v>
      </c>
      <c r="E1011" s="39">
        <v>44285</v>
      </c>
      <c r="F1011" s="3">
        <v>2</v>
      </c>
      <c r="G1011" s="19">
        <v>13</v>
      </c>
    </row>
    <row r="1012" spans="2:7" hidden="1" outlineLevel="1" x14ac:dyDescent="0.2">
      <c r="B1012" s="19" t="s">
        <v>427</v>
      </c>
      <c r="C1012" s="3" t="s">
        <v>183</v>
      </c>
      <c r="D1012" s="3" t="s">
        <v>54</v>
      </c>
      <c r="E1012" s="39">
        <v>44285</v>
      </c>
      <c r="F1012" s="3">
        <v>6</v>
      </c>
      <c r="G1012" s="19">
        <v>39</v>
      </c>
    </row>
    <row r="1013" spans="2:7" hidden="1" outlineLevel="1" x14ac:dyDescent="0.2">
      <c r="B1013" s="19" t="s">
        <v>427</v>
      </c>
      <c r="C1013" s="3" t="s">
        <v>183</v>
      </c>
      <c r="D1013" s="3" t="s">
        <v>54</v>
      </c>
      <c r="E1013" s="39">
        <v>44285</v>
      </c>
      <c r="F1013" s="3">
        <v>2</v>
      </c>
      <c r="G1013" s="19">
        <v>13</v>
      </c>
    </row>
    <row r="1014" spans="2:7" hidden="1" outlineLevel="1" x14ac:dyDescent="0.2">
      <c r="B1014" s="19" t="s">
        <v>427</v>
      </c>
      <c r="C1014" s="3" t="s">
        <v>184</v>
      </c>
      <c r="D1014" s="3" t="s">
        <v>54</v>
      </c>
      <c r="E1014" s="39">
        <v>44285</v>
      </c>
      <c r="F1014" s="3">
        <v>6</v>
      </c>
      <c r="G1014" s="19">
        <v>39</v>
      </c>
    </row>
    <row r="1015" spans="2:7" hidden="1" outlineLevel="1" x14ac:dyDescent="0.2">
      <c r="B1015" s="19" t="s">
        <v>427</v>
      </c>
      <c r="C1015" s="3" t="s">
        <v>184</v>
      </c>
      <c r="D1015" s="3" t="s">
        <v>54</v>
      </c>
      <c r="E1015" s="39">
        <v>44285</v>
      </c>
      <c r="F1015" s="3">
        <v>2</v>
      </c>
      <c r="G1015" s="19">
        <v>13</v>
      </c>
    </row>
    <row r="1016" spans="2:7" hidden="1" outlineLevel="1" x14ac:dyDescent="0.2">
      <c r="B1016" s="19" t="s">
        <v>427</v>
      </c>
      <c r="C1016" s="3" t="s">
        <v>182</v>
      </c>
      <c r="D1016" s="3" t="s">
        <v>54</v>
      </c>
      <c r="E1016" s="39">
        <v>44286</v>
      </c>
      <c r="F1016" s="3">
        <v>6</v>
      </c>
      <c r="G1016" s="19">
        <v>39</v>
      </c>
    </row>
    <row r="1017" spans="2:7" hidden="1" outlineLevel="1" x14ac:dyDescent="0.2">
      <c r="B1017" s="19" t="s">
        <v>427</v>
      </c>
      <c r="C1017" s="3" t="s">
        <v>182</v>
      </c>
      <c r="D1017" s="3" t="s">
        <v>54</v>
      </c>
      <c r="E1017" s="39">
        <v>44286</v>
      </c>
      <c r="F1017" s="3">
        <v>2</v>
      </c>
      <c r="G1017" s="19">
        <v>13</v>
      </c>
    </row>
    <row r="1018" spans="2:7" hidden="1" outlineLevel="1" x14ac:dyDescent="0.2">
      <c r="B1018" s="19" t="s">
        <v>427</v>
      </c>
      <c r="C1018" s="3" t="s">
        <v>183</v>
      </c>
      <c r="D1018" s="3" t="s">
        <v>54</v>
      </c>
      <c r="E1018" s="39">
        <v>44286</v>
      </c>
      <c r="F1018" s="3">
        <v>6</v>
      </c>
      <c r="G1018" s="19">
        <v>39</v>
      </c>
    </row>
    <row r="1019" spans="2:7" hidden="1" outlineLevel="1" x14ac:dyDescent="0.2">
      <c r="B1019" s="19" t="s">
        <v>427</v>
      </c>
      <c r="C1019" s="3" t="s">
        <v>183</v>
      </c>
      <c r="D1019" s="3" t="s">
        <v>54</v>
      </c>
      <c r="E1019" s="39">
        <v>44286</v>
      </c>
      <c r="F1019" s="3">
        <v>2</v>
      </c>
      <c r="G1019" s="19">
        <v>13</v>
      </c>
    </row>
    <row r="1020" spans="2:7" hidden="1" outlineLevel="1" x14ac:dyDescent="0.2">
      <c r="B1020" s="19" t="s">
        <v>427</v>
      </c>
      <c r="C1020" s="3" t="s">
        <v>184</v>
      </c>
      <c r="D1020" s="3" t="s">
        <v>54</v>
      </c>
      <c r="E1020" s="39">
        <v>44286</v>
      </c>
      <c r="F1020" s="3">
        <v>6</v>
      </c>
      <c r="G1020" s="19">
        <v>39</v>
      </c>
    </row>
    <row r="1021" spans="2:7" hidden="1" outlineLevel="1" x14ac:dyDescent="0.2">
      <c r="B1021" s="19" t="s">
        <v>427</v>
      </c>
      <c r="C1021" s="3" t="s">
        <v>184</v>
      </c>
      <c r="D1021" s="3" t="s">
        <v>54</v>
      </c>
      <c r="E1021" s="39">
        <v>44286</v>
      </c>
      <c r="F1021" s="3">
        <v>2</v>
      </c>
      <c r="G1021" s="19">
        <v>13</v>
      </c>
    </row>
    <row r="1022" spans="2:7" hidden="1" outlineLevel="1" x14ac:dyDescent="0.2">
      <c r="B1022" s="19" t="s">
        <v>427</v>
      </c>
      <c r="C1022" s="3" t="s">
        <v>182</v>
      </c>
      <c r="D1022" s="3" t="s">
        <v>54</v>
      </c>
      <c r="E1022" s="39">
        <v>44292</v>
      </c>
      <c r="F1022" s="3">
        <v>6</v>
      </c>
      <c r="G1022" s="3">
        <v>39</v>
      </c>
    </row>
    <row r="1023" spans="2:7" hidden="1" outlineLevel="1" x14ac:dyDescent="0.2">
      <c r="B1023" s="19" t="s">
        <v>427</v>
      </c>
      <c r="C1023" s="3" t="s">
        <v>182</v>
      </c>
      <c r="D1023" s="3" t="s">
        <v>54</v>
      </c>
      <c r="E1023" s="39">
        <v>44292</v>
      </c>
      <c r="F1023" s="3">
        <v>2</v>
      </c>
      <c r="G1023" s="3">
        <v>13</v>
      </c>
    </row>
    <row r="1024" spans="2:7" hidden="1" outlineLevel="1" x14ac:dyDescent="0.2">
      <c r="B1024" s="19" t="s">
        <v>427</v>
      </c>
      <c r="C1024" s="3" t="s">
        <v>183</v>
      </c>
      <c r="D1024" s="3" t="s">
        <v>54</v>
      </c>
      <c r="E1024" s="39">
        <v>44292</v>
      </c>
      <c r="F1024" s="3">
        <v>6</v>
      </c>
      <c r="G1024" s="3">
        <v>39</v>
      </c>
    </row>
    <row r="1025" spans="2:7" hidden="1" outlineLevel="1" x14ac:dyDescent="0.2">
      <c r="B1025" s="19" t="s">
        <v>427</v>
      </c>
      <c r="C1025" s="3" t="s">
        <v>183</v>
      </c>
      <c r="D1025" s="3" t="s">
        <v>54</v>
      </c>
      <c r="E1025" s="39">
        <v>44292</v>
      </c>
      <c r="F1025" s="3">
        <v>2</v>
      </c>
      <c r="G1025" s="3">
        <v>13</v>
      </c>
    </row>
    <row r="1026" spans="2:7" hidden="1" outlineLevel="1" x14ac:dyDescent="0.2">
      <c r="B1026" s="19" t="s">
        <v>427</v>
      </c>
      <c r="C1026" s="3" t="s">
        <v>184</v>
      </c>
      <c r="D1026" s="3" t="s">
        <v>54</v>
      </c>
      <c r="E1026" s="39">
        <v>44292</v>
      </c>
      <c r="F1026" s="3">
        <v>6</v>
      </c>
      <c r="G1026" s="3">
        <v>39</v>
      </c>
    </row>
    <row r="1027" spans="2:7" hidden="1" outlineLevel="1" x14ac:dyDescent="0.2">
      <c r="B1027" s="19" t="s">
        <v>427</v>
      </c>
      <c r="C1027" s="3" t="s">
        <v>184</v>
      </c>
      <c r="D1027" s="3" t="s">
        <v>54</v>
      </c>
      <c r="E1027" s="39">
        <v>44292</v>
      </c>
      <c r="F1027" s="3">
        <v>2</v>
      </c>
      <c r="G1027" s="3">
        <v>13</v>
      </c>
    </row>
    <row r="1028" spans="2:7" hidden="1" outlineLevel="1" x14ac:dyDescent="0.2">
      <c r="B1028" s="19" t="s">
        <v>427</v>
      </c>
      <c r="C1028" s="3" t="s">
        <v>182</v>
      </c>
      <c r="D1028" s="3" t="s">
        <v>54</v>
      </c>
      <c r="E1028" s="39">
        <v>44293</v>
      </c>
      <c r="F1028" s="3">
        <v>6</v>
      </c>
      <c r="G1028" s="3">
        <v>39</v>
      </c>
    </row>
    <row r="1029" spans="2:7" hidden="1" outlineLevel="1" x14ac:dyDescent="0.2">
      <c r="B1029" s="19" t="s">
        <v>427</v>
      </c>
      <c r="C1029" s="3" t="s">
        <v>182</v>
      </c>
      <c r="D1029" s="3" t="s">
        <v>54</v>
      </c>
      <c r="E1029" s="39">
        <v>44293</v>
      </c>
      <c r="F1029" s="3">
        <v>2</v>
      </c>
      <c r="G1029" s="3">
        <v>13</v>
      </c>
    </row>
    <row r="1030" spans="2:7" hidden="1" outlineLevel="1" x14ac:dyDescent="0.2">
      <c r="B1030" s="19" t="s">
        <v>427</v>
      </c>
      <c r="C1030" s="3" t="s">
        <v>183</v>
      </c>
      <c r="D1030" s="3" t="s">
        <v>54</v>
      </c>
      <c r="E1030" s="39">
        <v>44293</v>
      </c>
      <c r="F1030" s="3">
        <v>6</v>
      </c>
      <c r="G1030" s="3">
        <v>39</v>
      </c>
    </row>
    <row r="1031" spans="2:7" hidden="1" outlineLevel="1" x14ac:dyDescent="0.2">
      <c r="B1031" s="19" t="s">
        <v>427</v>
      </c>
      <c r="C1031" s="3" t="s">
        <v>183</v>
      </c>
      <c r="D1031" s="3" t="s">
        <v>54</v>
      </c>
      <c r="E1031" s="39">
        <v>44293</v>
      </c>
      <c r="F1031" s="3">
        <v>2</v>
      </c>
      <c r="G1031" s="3">
        <v>13</v>
      </c>
    </row>
    <row r="1032" spans="2:7" hidden="1" outlineLevel="1" x14ac:dyDescent="0.2">
      <c r="B1032" s="19" t="s">
        <v>427</v>
      </c>
      <c r="C1032" s="3" t="s">
        <v>184</v>
      </c>
      <c r="D1032" s="3" t="s">
        <v>54</v>
      </c>
      <c r="E1032" s="39">
        <v>44293</v>
      </c>
      <c r="F1032" s="3">
        <v>6</v>
      </c>
      <c r="G1032" s="3">
        <v>39</v>
      </c>
    </row>
    <row r="1033" spans="2:7" hidden="1" outlineLevel="1" x14ac:dyDescent="0.2">
      <c r="B1033" s="19" t="s">
        <v>427</v>
      </c>
      <c r="C1033" s="3" t="s">
        <v>184</v>
      </c>
      <c r="D1033" s="3" t="s">
        <v>54</v>
      </c>
      <c r="E1033" s="39">
        <v>44293</v>
      </c>
      <c r="F1033" s="3">
        <v>2</v>
      </c>
      <c r="G1033" s="3">
        <v>13</v>
      </c>
    </row>
    <row r="1034" spans="2:7" hidden="1" outlineLevel="1" x14ac:dyDescent="0.2">
      <c r="B1034" s="19" t="s">
        <v>427</v>
      </c>
      <c r="C1034" s="3" t="s">
        <v>182</v>
      </c>
      <c r="D1034" s="3" t="s">
        <v>54</v>
      </c>
      <c r="E1034" s="39">
        <v>44294</v>
      </c>
      <c r="F1034" s="3">
        <v>6</v>
      </c>
      <c r="G1034" s="3">
        <v>39</v>
      </c>
    </row>
    <row r="1035" spans="2:7" hidden="1" outlineLevel="1" x14ac:dyDescent="0.2">
      <c r="B1035" s="19" t="s">
        <v>427</v>
      </c>
      <c r="C1035" s="3" t="s">
        <v>182</v>
      </c>
      <c r="D1035" s="3" t="s">
        <v>54</v>
      </c>
      <c r="E1035" s="39">
        <v>44294</v>
      </c>
      <c r="F1035" s="3">
        <v>2</v>
      </c>
      <c r="G1035" s="3">
        <v>13</v>
      </c>
    </row>
    <row r="1036" spans="2:7" hidden="1" outlineLevel="1" x14ac:dyDescent="0.2">
      <c r="B1036" s="19" t="s">
        <v>427</v>
      </c>
      <c r="C1036" s="3" t="s">
        <v>183</v>
      </c>
      <c r="D1036" s="3" t="s">
        <v>54</v>
      </c>
      <c r="E1036" s="39">
        <v>44294</v>
      </c>
      <c r="F1036" s="3">
        <v>6</v>
      </c>
      <c r="G1036" s="3">
        <v>39</v>
      </c>
    </row>
    <row r="1037" spans="2:7" hidden="1" outlineLevel="1" x14ac:dyDescent="0.2">
      <c r="B1037" s="19" t="s">
        <v>427</v>
      </c>
      <c r="C1037" s="3" t="s">
        <v>183</v>
      </c>
      <c r="D1037" s="3" t="s">
        <v>54</v>
      </c>
      <c r="E1037" s="39">
        <v>44294</v>
      </c>
      <c r="F1037" s="3">
        <v>2</v>
      </c>
      <c r="G1037" s="3">
        <v>13</v>
      </c>
    </row>
    <row r="1038" spans="2:7" hidden="1" outlineLevel="1" x14ac:dyDescent="0.2">
      <c r="B1038" s="19" t="s">
        <v>427</v>
      </c>
      <c r="C1038" s="3" t="s">
        <v>184</v>
      </c>
      <c r="D1038" s="3" t="s">
        <v>54</v>
      </c>
      <c r="E1038" s="39">
        <v>44294</v>
      </c>
      <c r="F1038" s="3">
        <v>6</v>
      </c>
      <c r="G1038" s="3">
        <v>39</v>
      </c>
    </row>
    <row r="1039" spans="2:7" hidden="1" outlineLevel="1" x14ac:dyDescent="0.2">
      <c r="B1039" s="19" t="s">
        <v>427</v>
      </c>
      <c r="C1039" s="3" t="s">
        <v>184</v>
      </c>
      <c r="D1039" s="3" t="s">
        <v>54</v>
      </c>
      <c r="E1039" s="39">
        <v>44294</v>
      </c>
      <c r="F1039" s="3">
        <v>2</v>
      </c>
      <c r="G1039" s="3">
        <v>13</v>
      </c>
    </row>
    <row r="1040" spans="2:7" hidden="1" outlineLevel="1" x14ac:dyDescent="0.2">
      <c r="B1040" s="19" t="s">
        <v>427</v>
      </c>
      <c r="C1040" s="3" t="s">
        <v>182</v>
      </c>
      <c r="D1040" s="3" t="s">
        <v>54</v>
      </c>
      <c r="E1040" s="39">
        <v>44295</v>
      </c>
      <c r="F1040" s="3">
        <v>6</v>
      </c>
      <c r="G1040" s="3">
        <v>39</v>
      </c>
    </row>
    <row r="1041" spans="2:7" hidden="1" outlineLevel="1" x14ac:dyDescent="0.2">
      <c r="B1041" s="19" t="s">
        <v>427</v>
      </c>
      <c r="C1041" s="3" t="s">
        <v>182</v>
      </c>
      <c r="D1041" s="3" t="s">
        <v>54</v>
      </c>
      <c r="E1041" s="39">
        <v>44295</v>
      </c>
      <c r="F1041" s="3">
        <v>2</v>
      </c>
      <c r="G1041" s="3">
        <v>13</v>
      </c>
    </row>
    <row r="1042" spans="2:7" hidden="1" outlineLevel="1" x14ac:dyDescent="0.2">
      <c r="B1042" s="19" t="s">
        <v>427</v>
      </c>
      <c r="C1042" s="3" t="s">
        <v>183</v>
      </c>
      <c r="D1042" s="3" t="s">
        <v>54</v>
      </c>
      <c r="E1042" s="39">
        <v>44295</v>
      </c>
      <c r="F1042" s="3">
        <v>6</v>
      </c>
      <c r="G1042" s="3">
        <v>39</v>
      </c>
    </row>
    <row r="1043" spans="2:7" hidden="1" outlineLevel="1" x14ac:dyDescent="0.2">
      <c r="B1043" s="19" t="s">
        <v>427</v>
      </c>
      <c r="C1043" s="3" t="s">
        <v>183</v>
      </c>
      <c r="D1043" s="3" t="s">
        <v>54</v>
      </c>
      <c r="E1043" s="39">
        <v>44295</v>
      </c>
      <c r="F1043" s="3">
        <v>2</v>
      </c>
      <c r="G1043" s="3">
        <v>13</v>
      </c>
    </row>
    <row r="1044" spans="2:7" hidden="1" outlineLevel="1" x14ac:dyDescent="0.2">
      <c r="B1044" s="19" t="s">
        <v>427</v>
      </c>
      <c r="C1044" s="3" t="s">
        <v>184</v>
      </c>
      <c r="D1044" s="3" t="s">
        <v>54</v>
      </c>
      <c r="E1044" s="39">
        <v>44295</v>
      </c>
      <c r="F1044" s="3">
        <v>6</v>
      </c>
      <c r="G1044" s="3">
        <v>39</v>
      </c>
    </row>
    <row r="1045" spans="2:7" hidden="1" outlineLevel="1" x14ac:dyDescent="0.2">
      <c r="B1045" s="19" t="s">
        <v>427</v>
      </c>
      <c r="C1045" s="3" t="s">
        <v>184</v>
      </c>
      <c r="D1045" s="3" t="s">
        <v>54</v>
      </c>
      <c r="E1045" s="39">
        <v>44295</v>
      </c>
      <c r="F1045" s="3">
        <v>2</v>
      </c>
      <c r="G1045" s="3">
        <v>13</v>
      </c>
    </row>
    <row r="1046" spans="2:7" hidden="1" outlineLevel="1" x14ac:dyDescent="0.2">
      <c r="B1046" s="19" t="s">
        <v>427</v>
      </c>
      <c r="C1046" s="3" t="s">
        <v>182</v>
      </c>
      <c r="D1046" s="3" t="s">
        <v>54</v>
      </c>
      <c r="E1046" s="39">
        <v>44298</v>
      </c>
      <c r="F1046" s="3">
        <v>6</v>
      </c>
      <c r="G1046" s="3">
        <v>39</v>
      </c>
    </row>
    <row r="1047" spans="2:7" hidden="1" outlineLevel="1" x14ac:dyDescent="0.2">
      <c r="B1047" s="19" t="s">
        <v>427</v>
      </c>
      <c r="C1047" s="3" t="s">
        <v>182</v>
      </c>
      <c r="D1047" s="3" t="s">
        <v>54</v>
      </c>
      <c r="E1047" s="39">
        <v>44298</v>
      </c>
      <c r="F1047" s="3">
        <v>2</v>
      </c>
      <c r="G1047" s="3">
        <v>13</v>
      </c>
    </row>
    <row r="1048" spans="2:7" hidden="1" outlineLevel="1" x14ac:dyDescent="0.2">
      <c r="B1048" s="19" t="s">
        <v>427</v>
      </c>
      <c r="C1048" s="3" t="s">
        <v>183</v>
      </c>
      <c r="D1048" s="3" t="s">
        <v>54</v>
      </c>
      <c r="E1048" s="39">
        <v>44298</v>
      </c>
      <c r="F1048" s="3">
        <v>6</v>
      </c>
      <c r="G1048" s="3">
        <v>39</v>
      </c>
    </row>
    <row r="1049" spans="2:7" hidden="1" outlineLevel="1" x14ac:dyDescent="0.2">
      <c r="B1049" s="19" t="s">
        <v>427</v>
      </c>
      <c r="C1049" s="3" t="s">
        <v>183</v>
      </c>
      <c r="D1049" s="3" t="s">
        <v>54</v>
      </c>
      <c r="E1049" s="39">
        <v>44298</v>
      </c>
      <c r="F1049" s="3">
        <v>2</v>
      </c>
      <c r="G1049" s="3">
        <v>13</v>
      </c>
    </row>
    <row r="1050" spans="2:7" hidden="1" outlineLevel="1" x14ac:dyDescent="0.2">
      <c r="B1050" s="19" t="s">
        <v>427</v>
      </c>
      <c r="C1050" s="3" t="s">
        <v>184</v>
      </c>
      <c r="D1050" s="3" t="s">
        <v>54</v>
      </c>
      <c r="E1050" s="39">
        <v>44298</v>
      </c>
      <c r="F1050" s="3">
        <v>6</v>
      </c>
      <c r="G1050" s="3">
        <v>39</v>
      </c>
    </row>
    <row r="1051" spans="2:7" hidden="1" outlineLevel="1" x14ac:dyDescent="0.2">
      <c r="B1051" s="19" t="s">
        <v>427</v>
      </c>
      <c r="C1051" s="3" t="s">
        <v>184</v>
      </c>
      <c r="D1051" s="3" t="s">
        <v>54</v>
      </c>
      <c r="E1051" s="39">
        <v>44298</v>
      </c>
      <c r="F1051" s="3">
        <v>2</v>
      </c>
      <c r="G1051" s="3">
        <v>13</v>
      </c>
    </row>
    <row r="1052" spans="2:7" hidden="1" outlineLevel="1" x14ac:dyDescent="0.2">
      <c r="B1052" s="19" t="s">
        <v>427</v>
      </c>
      <c r="C1052" s="3" t="s">
        <v>182</v>
      </c>
      <c r="D1052" s="3" t="s">
        <v>54</v>
      </c>
      <c r="E1052" s="39">
        <v>44299</v>
      </c>
      <c r="F1052" s="3">
        <v>6</v>
      </c>
      <c r="G1052" s="3">
        <v>39</v>
      </c>
    </row>
    <row r="1053" spans="2:7" hidden="1" outlineLevel="1" x14ac:dyDescent="0.2">
      <c r="B1053" s="19" t="s">
        <v>427</v>
      </c>
      <c r="C1053" s="3" t="s">
        <v>182</v>
      </c>
      <c r="D1053" s="3" t="s">
        <v>54</v>
      </c>
      <c r="E1053" s="39">
        <v>44299</v>
      </c>
      <c r="F1053" s="3">
        <v>2</v>
      </c>
      <c r="G1053" s="3">
        <v>13</v>
      </c>
    </row>
    <row r="1054" spans="2:7" hidden="1" outlineLevel="1" x14ac:dyDescent="0.2">
      <c r="B1054" s="19" t="s">
        <v>427</v>
      </c>
      <c r="C1054" s="3" t="s">
        <v>183</v>
      </c>
      <c r="D1054" s="3" t="s">
        <v>54</v>
      </c>
      <c r="E1054" s="39">
        <v>44299</v>
      </c>
      <c r="F1054" s="3">
        <v>6</v>
      </c>
      <c r="G1054" s="3">
        <v>39</v>
      </c>
    </row>
    <row r="1055" spans="2:7" hidden="1" outlineLevel="1" x14ac:dyDescent="0.2">
      <c r="B1055" s="19" t="s">
        <v>427</v>
      </c>
      <c r="C1055" s="3" t="s">
        <v>183</v>
      </c>
      <c r="D1055" s="3" t="s">
        <v>54</v>
      </c>
      <c r="E1055" s="39">
        <v>44299</v>
      </c>
      <c r="F1055" s="3">
        <v>2</v>
      </c>
      <c r="G1055" s="3">
        <v>13</v>
      </c>
    </row>
    <row r="1056" spans="2:7" hidden="1" outlineLevel="1" x14ac:dyDescent="0.2">
      <c r="B1056" s="19" t="s">
        <v>427</v>
      </c>
      <c r="C1056" s="3" t="s">
        <v>184</v>
      </c>
      <c r="D1056" s="3" t="s">
        <v>54</v>
      </c>
      <c r="E1056" s="39">
        <v>44299</v>
      </c>
      <c r="F1056" s="3">
        <v>6</v>
      </c>
      <c r="G1056" s="3">
        <v>39</v>
      </c>
    </row>
    <row r="1057" spans="2:7" hidden="1" outlineLevel="1" x14ac:dyDescent="0.2">
      <c r="B1057" s="19" t="s">
        <v>427</v>
      </c>
      <c r="C1057" s="3" t="s">
        <v>184</v>
      </c>
      <c r="D1057" s="3" t="s">
        <v>54</v>
      </c>
      <c r="E1057" s="39">
        <v>44299</v>
      </c>
      <c r="F1057" s="3">
        <v>2</v>
      </c>
      <c r="G1057" s="3">
        <v>13</v>
      </c>
    </row>
    <row r="1058" spans="2:7" hidden="1" outlineLevel="1" x14ac:dyDescent="0.2">
      <c r="B1058" s="19" t="s">
        <v>427</v>
      </c>
      <c r="C1058" s="3" t="s">
        <v>182</v>
      </c>
      <c r="D1058" s="3" t="s">
        <v>54</v>
      </c>
      <c r="E1058" s="39">
        <v>44300</v>
      </c>
      <c r="F1058" s="3">
        <v>6</v>
      </c>
      <c r="G1058" s="3">
        <v>39</v>
      </c>
    </row>
    <row r="1059" spans="2:7" hidden="1" outlineLevel="1" x14ac:dyDescent="0.2">
      <c r="B1059" s="19" t="s">
        <v>427</v>
      </c>
      <c r="C1059" s="3" t="s">
        <v>182</v>
      </c>
      <c r="D1059" s="3" t="s">
        <v>54</v>
      </c>
      <c r="E1059" s="39">
        <v>44300</v>
      </c>
      <c r="F1059" s="3">
        <v>2</v>
      </c>
      <c r="G1059" s="3">
        <v>13</v>
      </c>
    </row>
    <row r="1060" spans="2:7" hidden="1" outlineLevel="1" x14ac:dyDescent="0.2">
      <c r="B1060" s="19" t="s">
        <v>427</v>
      </c>
      <c r="C1060" s="3" t="s">
        <v>183</v>
      </c>
      <c r="D1060" s="3" t="s">
        <v>54</v>
      </c>
      <c r="E1060" s="39">
        <v>44300</v>
      </c>
      <c r="F1060" s="3">
        <v>6</v>
      </c>
      <c r="G1060" s="3">
        <v>39</v>
      </c>
    </row>
    <row r="1061" spans="2:7" hidden="1" outlineLevel="1" x14ac:dyDescent="0.2">
      <c r="B1061" s="19" t="s">
        <v>427</v>
      </c>
      <c r="C1061" s="3" t="s">
        <v>183</v>
      </c>
      <c r="D1061" s="3" t="s">
        <v>54</v>
      </c>
      <c r="E1061" s="39">
        <v>44300</v>
      </c>
      <c r="F1061" s="3">
        <v>2</v>
      </c>
      <c r="G1061" s="3">
        <v>13</v>
      </c>
    </row>
    <row r="1062" spans="2:7" hidden="1" outlineLevel="1" x14ac:dyDescent="0.2">
      <c r="B1062" s="19" t="s">
        <v>427</v>
      </c>
      <c r="C1062" s="3" t="s">
        <v>184</v>
      </c>
      <c r="D1062" s="3" t="s">
        <v>54</v>
      </c>
      <c r="E1062" s="39">
        <v>44300</v>
      </c>
      <c r="F1062" s="3">
        <v>6</v>
      </c>
      <c r="G1062" s="3">
        <v>39</v>
      </c>
    </row>
    <row r="1063" spans="2:7" hidden="1" outlineLevel="1" x14ac:dyDescent="0.2">
      <c r="B1063" s="19" t="s">
        <v>427</v>
      </c>
      <c r="C1063" s="3" t="s">
        <v>184</v>
      </c>
      <c r="D1063" s="3" t="s">
        <v>54</v>
      </c>
      <c r="E1063" s="39">
        <v>44300</v>
      </c>
      <c r="F1063" s="3">
        <v>2</v>
      </c>
      <c r="G1063" s="3">
        <v>13</v>
      </c>
    </row>
    <row r="1064" spans="2:7" hidden="1" outlineLevel="1" x14ac:dyDescent="0.2">
      <c r="B1064" s="19" t="s">
        <v>427</v>
      </c>
      <c r="C1064" s="3" t="s">
        <v>182</v>
      </c>
      <c r="D1064" s="3" t="s">
        <v>54</v>
      </c>
      <c r="E1064" s="39">
        <v>44301</v>
      </c>
      <c r="F1064" s="3">
        <v>6</v>
      </c>
      <c r="G1064" s="3">
        <v>39</v>
      </c>
    </row>
    <row r="1065" spans="2:7" hidden="1" outlineLevel="1" x14ac:dyDescent="0.2">
      <c r="B1065" s="19" t="s">
        <v>427</v>
      </c>
      <c r="C1065" s="3" t="s">
        <v>182</v>
      </c>
      <c r="D1065" s="3" t="s">
        <v>54</v>
      </c>
      <c r="E1065" s="39">
        <v>44301</v>
      </c>
      <c r="F1065" s="3">
        <v>2</v>
      </c>
      <c r="G1065" s="3">
        <v>13</v>
      </c>
    </row>
    <row r="1066" spans="2:7" hidden="1" outlineLevel="1" x14ac:dyDescent="0.2">
      <c r="B1066" s="19" t="s">
        <v>427</v>
      </c>
      <c r="C1066" s="3" t="s">
        <v>183</v>
      </c>
      <c r="D1066" s="3" t="s">
        <v>54</v>
      </c>
      <c r="E1066" s="39">
        <v>44301</v>
      </c>
      <c r="F1066" s="3">
        <v>6</v>
      </c>
      <c r="G1066" s="3">
        <v>39</v>
      </c>
    </row>
    <row r="1067" spans="2:7" hidden="1" outlineLevel="1" x14ac:dyDescent="0.2">
      <c r="B1067" s="19" t="s">
        <v>427</v>
      </c>
      <c r="C1067" s="3" t="s">
        <v>183</v>
      </c>
      <c r="D1067" s="3" t="s">
        <v>54</v>
      </c>
      <c r="E1067" s="39">
        <v>44301</v>
      </c>
      <c r="F1067" s="3">
        <v>2</v>
      </c>
      <c r="G1067" s="3">
        <v>13</v>
      </c>
    </row>
    <row r="1068" spans="2:7" hidden="1" outlineLevel="1" x14ac:dyDescent="0.2">
      <c r="B1068" s="19" t="s">
        <v>427</v>
      </c>
      <c r="C1068" s="3" t="s">
        <v>184</v>
      </c>
      <c r="D1068" s="3" t="s">
        <v>54</v>
      </c>
      <c r="E1068" s="39">
        <v>44301</v>
      </c>
      <c r="F1068" s="3">
        <v>6</v>
      </c>
      <c r="G1068" s="3">
        <v>39</v>
      </c>
    </row>
    <row r="1069" spans="2:7" hidden="1" outlineLevel="1" x14ac:dyDescent="0.2">
      <c r="B1069" s="19" t="s">
        <v>427</v>
      </c>
      <c r="C1069" s="3" t="s">
        <v>184</v>
      </c>
      <c r="D1069" s="3" t="s">
        <v>54</v>
      </c>
      <c r="E1069" s="39">
        <v>44301</v>
      </c>
      <c r="F1069" s="3">
        <v>2</v>
      </c>
      <c r="G1069" s="3">
        <v>13</v>
      </c>
    </row>
    <row r="1070" spans="2:7" hidden="1" outlineLevel="1" x14ac:dyDescent="0.2">
      <c r="B1070" s="19" t="s">
        <v>427</v>
      </c>
      <c r="C1070" s="3" t="s">
        <v>182</v>
      </c>
      <c r="D1070" s="3" t="s">
        <v>54</v>
      </c>
      <c r="E1070" s="39">
        <v>44302</v>
      </c>
      <c r="F1070" s="3">
        <v>6</v>
      </c>
      <c r="G1070" s="3">
        <v>39</v>
      </c>
    </row>
    <row r="1071" spans="2:7" hidden="1" outlineLevel="1" x14ac:dyDescent="0.2">
      <c r="B1071" s="19" t="s">
        <v>427</v>
      </c>
      <c r="C1071" s="3" t="s">
        <v>182</v>
      </c>
      <c r="D1071" s="3" t="s">
        <v>54</v>
      </c>
      <c r="E1071" s="39">
        <v>44302</v>
      </c>
      <c r="F1071" s="3">
        <v>2</v>
      </c>
      <c r="G1071" s="3">
        <v>13</v>
      </c>
    </row>
    <row r="1072" spans="2:7" hidden="1" outlineLevel="1" x14ac:dyDescent="0.2">
      <c r="B1072" s="19" t="s">
        <v>427</v>
      </c>
      <c r="C1072" s="3" t="s">
        <v>183</v>
      </c>
      <c r="D1072" s="3" t="s">
        <v>54</v>
      </c>
      <c r="E1072" s="39">
        <v>44302</v>
      </c>
      <c r="F1072" s="3">
        <v>6</v>
      </c>
      <c r="G1072" s="3">
        <v>39</v>
      </c>
    </row>
    <row r="1073" spans="2:7" hidden="1" outlineLevel="1" x14ac:dyDescent="0.2">
      <c r="B1073" s="19" t="s">
        <v>427</v>
      </c>
      <c r="C1073" s="3" t="s">
        <v>183</v>
      </c>
      <c r="D1073" s="3" t="s">
        <v>54</v>
      </c>
      <c r="E1073" s="39">
        <v>44302</v>
      </c>
      <c r="F1073" s="3">
        <v>2</v>
      </c>
      <c r="G1073" s="3">
        <v>13</v>
      </c>
    </row>
    <row r="1074" spans="2:7" hidden="1" outlineLevel="1" x14ac:dyDescent="0.2">
      <c r="B1074" s="19" t="s">
        <v>427</v>
      </c>
      <c r="C1074" s="3" t="s">
        <v>184</v>
      </c>
      <c r="D1074" s="3" t="s">
        <v>54</v>
      </c>
      <c r="E1074" s="39">
        <v>44302</v>
      </c>
      <c r="F1074" s="3">
        <v>6</v>
      </c>
      <c r="G1074" s="3">
        <v>39</v>
      </c>
    </row>
    <row r="1075" spans="2:7" hidden="1" outlineLevel="1" x14ac:dyDescent="0.2">
      <c r="B1075" s="19" t="s">
        <v>427</v>
      </c>
      <c r="C1075" s="3" t="s">
        <v>184</v>
      </c>
      <c r="D1075" s="3" t="s">
        <v>54</v>
      </c>
      <c r="E1075" s="39">
        <v>44302</v>
      </c>
      <c r="F1075" s="3">
        <v>2</v>
      </c>
      <c r="G1075" s="3">
        <v>13</v>
      </c>
    </row>
    <row r="1076" spans="2:7" hidden="1" outlineLevel="1" x14ac:dyDescent="0.2">
      <c r="B1076" s="19" t="s">
        <v>427</v>
      </c>
      <c r="C1076" s="3" t="s">
        <v>182</v>
      </c>
      <c r="D1076" s="3" t="s">
        <v>54</v>
      </c>
      <c r="E1076" s="39">
        <v>44305</v>
      </c>
      <c r="F1076" s="3">
        <v>6</v>
      </c>
      <c r="G1076" s="3">
        <v>39</v>
      </c>
    </row>
    <row r="1077" spans="2:7" hidden="1" outlineLevel="1" x14ac:dyDescent="0.2">
      <c r="B1077" s="19" t="s">
        <v>427</v>
      </c>
      <c r="C1077" s="3" t="s">
        <v>182</v>
      </c>
      <c r="D1077" s="3" t="s">
        <v>54</v>
      </c>
      <c r="E1077" s="39">
        <v>44305</v>
      </c>
      <c r="F1077" s="3">
        <v>2</v>
      </c>
      <c r="G1077" s="3">
        <v>13</v>
      </c>
    </row>
    <row r="1078" spans="2:7" hidden="1" outlineLevel="1" x14ac:dyDescent="0.2">
      <c r="B1078" s="19" t="s">
        <v>427</v>
      </c>
      <c r="C1078" s="3" t="s">
        <v>183</v>
      </c>
      <c r="D1078" s="3" t="s">
        <v>54</v>
      </c>
      <c r="E1078" s="39">
        <v>44305</v>
      </c>
      <c r="F1078" s="3">
        <v>6</v>
      </c>
      <c r="G1078" s="3">
        <v>39</v>
      </c>
    </row>
    <row r="1079" spans="2:7" hidden="1" outlineLevel="1" x14ac:dyDescent="0.2">
      <c r="B1079" s="19" t="s">
        <v>427</v>
      </c>
      <c r="C1079" s="3" t="s">
        <v>183</v>
      </c>
      <c r="D1079" s="3" t="s">
        <v>54</v>
      </c>
      <c r="E1079" s="39">
        <v>44305</v>
      </c>
      <c r="F1079" s="3">
        <v>2</v>
      </c>
      <c r="G1079" s="3">
        <v>13</v>
      </c>
    </row>
    <row r="1080" spans="2:7" hidden="1" outlineLevel="1" x14ac:dyDescent="0.2">
      <c r="B1080" s="19" t="s">
        <v>427</v>
      </c>
      <c r="C1080" s="3" t="s">
        <v>184</v>
      </c>
      <c r="D1080" s="3" t="s">
        <v>54</v>
      </c>
      <c r="E1080" s="39">
        <v>44305</v>
      </c>
      <c r="F1080" s="3">
        <v>6</v>
      </c>
      <c r="G1080" s="3">
        <v>39</v>
      </c>
    </row>
    <row r="1081" spans="2:7" hidden="1" outlineLevel="1" x14ac:dyDescent="0.2">
      <c r="B1081" s="19" t="s">
        <v>427</v>
      </c>
      <c r="C1081" s="3" t="s">
        <v>184</v>
      </c>
      <c r="D1081" s="3" t="s">
        <v>54</v>
      </c>
      <c r="E1081" s="39">
        <v>44305</v>
      </c>
      <c r="F1081" s="3">
        <v>2</v>
      </c>
      <c r="G1081" s="3">
        <v>13</v>
      </c>
    </row>
    <row r="1082" spans="2:7" hidden="1" outlineLevel="1" x14ac:dyDescent="0.2">
      <c r="B1082" s="19" t="s">
        <v>427</v>
      </c>
      <c r="C1082" s="3" t="s">
        <v>182</v>
      </c>
      <c r="D1082" s="3" t="s">
        <v>54</v>
      </c>
      <c r="E1082" s="39">
        <v>44306</v>
      </c>
      <c r="F1082" s="3">
        <v>6</v>
      </c>
      <c r="G1082" s="3">
        <v>39</v>
      </c>
    </row>
    <row r="1083" spans="2:7" hidden="1" outlineLevel="1" x14ac:dyDescent="0.2">
      <c r="B1083" s="19" t="s">
        <v>427</v>
      </c>
      <c r="C1083" s="3" t="s">
        <v>182</v>
      </c>
      <c r="D1083" s="3" t="s">
        <v>54</v>
      </c>
      <c r="E1083" s="39">
        <v>44306</v>
      </c>
      <c r="F1083" s="3">
        <v>2</v>
      </c>
      <c r="G1083" s="3">
        <v>13</v>
      </c>
    </row>
    <row r="1084" spans="2:7" hidden="1" outlineLevel="1" x14ac:dyDescent="0.2">
      <c r="B1084" s="19" t="s">
        <v>427</v>
      </c>
      <c r="C1084" s="3" t="s">
        <v>183</v>
      </c>
      <c r="D1084" s="3" t="s">
        <v>54</v>
      </c>
      <c r="E1084" s="39">
        <v>44306</v>
      </c>
      <c r="F1084" s="3">
        <v>6</v>
      </c>
      <c r="G1084" s="3">
        <v>39</v>
      </c>
    </row>
    <row r="1085" spans="2:7" hidden="1" outlineLevel="1" x14ac:dyDescent="0.2">
      <c r="B1085" s="19" t="s">
        <v>427</v>
      </c>
      <c r="C1085" s="3" t="s">
        <v>183</v>
      </c>
      <c r="D1085" s="3" t="s">
        <v>54</v>
      </c>
      <c r="E1085" s="39">
        <v>44306</v>
      </c>
      <c r="F1085" s="3">
        <v>2</v>
      </c>
      <c r="G1085" s="3">
        <v>13</v>
      </c>
    </row>
    <row r="1086" spans="2:7" hidden="1" outlineLevel="1" x14ac:dyDescent="0.2">
      <c r="B1086" s="19" t="s">
        <v>427</v>
      </c>
      <c r="C1086" s="3" t="s">
        <v>184</v>
      </c>
      <c r="D1086" s="3" t="s">
        <v>54</v>
      </c>
      <c r="E1086" s="39">
        <v>44306</v>
      </c>
      <c r="F1086" s="3">
        <v>6</v>
      </c>
      <c r="G1086" s="3">
        <v>39</v>
      </c>
    </row>
    <row r="1087" spans="2:7" hidden="1" outlineLevel="1" x14ac:dyDescent="0.2">
      <c r="B1087" s="19" t="s">
        <v>427</v>
      </c>
      <c r="C1087" s="3" t="s">
        <v>184</v>
      </c>
      <c r="D1087" s="3" t="s">
        <v>54</v>
      </c>
      <c r="E1087" s="39">
        <v>44306</v>
      </c>
      <c r="F1087" s="3">
        <v>2</v>
      </c>
      <c r="G1087" s="3">
        <v>13</v>
      </c>
    </row>
    <row r="1088" spans="2:7" hidden="1" outlineLevel="1" x14ac:dyDescent="0.2">
      <c r="B1088" s="19" t="s">
        <v>427</v>
      </c>
      <c r="C1088" s="3" t="s">
        <v>182</v>
      </c>
      <c r="D1088" s="3" t="s">
        <v>54</v>
      </c>
      <c r="E1088" s="39">
        <v>44307</v>
      </c>
      <c r="F1088" s="3">
        <v>6</v>
      </c>
      <c r="G1088" s="3">
        <v>39</v>
      </c>
    </row>
    <row r="1089" spans="2:7" hidden="1" outlineLevel="1" x14ac:dyDescent="0.2">
      <c r="B1089" s="19" t="s">
        <v>427</v>
      </c>
      <c r="C1089" s="3" t="s">
        <v>182</v>
      </c>
      <c r="D1089" s="3" t="s">
        <v>54</v>
      </c>
      <c r="E1089" s="39">
        <v>44307</v>
      </c>
      <c r="F1089" s="3">
        <v>2</v>
      </c>
      <c r="G1089" s="3">
        <v>13</v>
      </c>
    </row>
    <row r="1090" spans="2:7" hidden="1" outlineLevel="1" x14ac:dyDescent="0.2">
      <c r="B1090" s="19" t="s">
        <v>427</v>
      </c>
      <c r="C1090" s="3" t="s">
        <v>183</v>
      </c>
      <c r="D1090" s="3" t="s">
        <v>54</v>
      </c>
      <c r="E1090" s="39">
        <v>44307</v>
      </c>
      <c r="F1090" s="3">
        <v>6</v>
      </c>
      <c r="G1090" s="3">
        <v>39</v>
      </c>
    </row>
    <row r="1091" spans="2:7" hidden="1" outlineLevel="1" x14ac:dyDescent="0.2">
      <c r="B1091" s="19" t="s">
        <v>427</v>
      </c>
      <c r="C1091" s="3" t="s">
        <v>183</v>
      </c>
      <c r="D1091" s="3" t="s">
        <v>54</v>
      </c>
      <c r="E1091" s="39">
        <v>44307</v>
      </c>
      <c r="F1091" s="3">
        <v>2</v>
      </c>
      <c r="G1091" s="3">
        <v>13</v>
      </c>
    </row>
    <row r="1092" spans="2:7" hidden="1" outlineLevel="1" x14ac:dyDescent="0.2">
      <c r="B1092" s="19" t="s">
        <v>427</v>
      </c>
      <c r="C1092" s="3" t="s">
        <v>184</v>
      </c>
      <c r="D1092" s="3" t="s">
        <v>54</v>
      </c>
      <c r="E1092" s="39">
        <v>44307</v>
      </c>
      <c r="F1092" s="3">
        <v>6</v>
      </c>
      <c r="G1092" s="3">
        <v>39</v>
      </c>
    </row>
    <row r="1093" spans="2:7" hidden="1" outlineLevel="1" x14ac:dyDescent="0.2">
      <c r="B1093" s="19" t="s">
        <v>427</v>
      </c>
      <c r="C1093" s="3" t="s">
        <v>184</v>
      </c>
      <c r="D1093" s="3" t="s">
        <v>54</v>
      </c>
      <c r="E1093" s="39">
        <v>44307</v>
      </c>
      <c r="F1093" s="3">
        <v>2</v>
      </c>
      <c r="G1093" s="3">
        <v>13</v>
      </c>
    </row>
    <row r="1094" spans="2:7" hidden="1" outlineLevel="1" x14ac:dyDescent="0.2">
      <c r="B1094" s="19" t="s">
        <v>427</v>
      </c>
      <c r="C1094" s="3" t="s">
        <v>182</v>
      </c>
      <c r="D1094" s="3" t="s">
        <v>54</v>
      </c>
      <c r="E1094" s="39">
        <v>44308</v>
      </c>
      <c r="F1094" s="3">
        <v>6</v>
      </c>
      <c r="G1094" s="3">
        <v>39</v>
      </c>
    </row>
    <row r="1095" spans="2:7" hidden="1" outlineLevel="1" x14ac:dyDescent="0.2">
      <c r="B1095" s="19" t="s">
        <v>427</v>
      </c>
      <c r="C1095" s="3" t="s">
        <v>182</v>
      </c>
      <c r="D1095" s="3" t="s">
        <v>54</v>
      </c>
      <c r="E1095" s="39">
        <v>44308</v>
      </c>
      <c r="F1095" s="3">
        <v>2</v>
      </c>
      <c r="G1095" s="3">
        <v>13</v>
      </c>
    </row>
    <row r="1096" spans="2:7" hidden="1" outlineLevel="1" x14ac:dyDescent="0.2">
      <c r="B1096" s="19" t="s">
        <v>427</v>
      </c>
      <c r="C1096" s="3" t="s">
        <v>183</v>
      </c>
      <c r="D1096" s="3" t="s">
        <v>54</v>
      </c>
      <c r="E1096" s="39">
        <v>44308</v>
      </c>
      <c r="F1096" s="3">
        <v>6</v>
      </c>
      <c r="G1096" s="3">
        <v>39</v>
      </c>
    </row>
    <row r="1097" spans="2:7" hidden="1" outlineLevel="1" x14ac:dyDescent="0.2">
      <c r="B1097" s="19" t="s">
        <v>427</v>
      </c>
      <c r="C1097" s="3" t="s">
        <v>183</v>
      </c>
      <c r="D1097" s="3" t="s">
        <v>54</v>
      </c>
      <c r="E1097" s="39">
        <v>44308</v>
      </c>
      <c r="F1097" s="3">
        <v>2</v>
      </c>
      <c r="G1097" s="3">
        <v>13</v>
      </c>
    </row>
    <row r="1098" spans="2:7" hidden="1" outlineLevel="1" x14ac:dyDescent="0.2">
      <c r="B1098" s="19" t="s">
        <v>427</v>
      </c>
      <c r="C1098" s="3" t="s">
        <v>184</v>
      </c>
      <c r="D1098" s="3" t="s">
        <v>54</v>
      </c>
      <c r="E1098" s="39">
        <v>44308</v>
      </c>
      <c r="F1098" s="3">
        <v>6</v>
      </c>
      <c r="G1098" s="3">
        <v>39</v>
      </c>
    </row>
    <row r="1099" spans="2:7" hidden="1" outlineLevel="1" x14ac:dyDescent="0.2">
      <c r="B1099" s="19" t="s">
        <v>427</v>
      </c>
      <c r="C1099" s="3" t="s">
        <v>184</v>
      </c>
      <c r="D1099" s="3" t="s">
        <v>54</v>
      </c>
      <c r="E1099" s="39">
        <v>44308</v>
      </c>
      <c r="F1099" s="3">
        <v>2</v>
      </c>
      <c r="G1099" s="3">
        <v>13</v>
      </c>
    </row>
    <row r="1100" spans="2:7" hidden="1" outlineLevel="1" x14ac:dyDescent="0.2">
      <c r="B1100" s="19" t="s">
        <v>427</v>
      </c>
      <c r="C1100" s="3" t="s">
        <v>182</v>
      </c>
      <c r="D1100" s="3" t="s">
        <v>54</v>
      </c>
      <c r="E1100" s="39">
        <v>44309</v>
      </c>
      <c r="F1100" s="3">
        <v>6</v>
      </c>
      <c r="G1100" s="3">
        <v>39</v>
      </c>
    </row>
    <row r="1101" spans="2:7" hidden="1" outlineLevel="1" x14ac:dyDescent="0.2">
      <c r="B1101" s="19" t="s">
        <v>427</v>
      </c>
      <c r="C1101" s="3" t="s">
        <v>182</v>
      </c>
      <c r="D1101" s="3" t="s">
        <v>54</v>
      </c>
      <c r="E1101" s="39">
        <v>44309</v>
      </c>
      <c r="F1101" s="3">
        <v>2</v>
      </c>
      <c r="G1101" s="3">
        <v>13</v>
      </c>
    </row>
    <row r="1102" spans="2:7" hidden="1" outlineLevel="1" x14ac:dyDescent="0.2">
      <c r="B1102" s="19" t="s">
        <v>427</v>
      </c>
      <c r="C1102" s="3" t="s">
        <v>183</v>
      </c>
      <c r="D1102" s="3" t="s">
        <v>54</v>
      </c>
      <c r="E1102" s="39">
        <v>44309</v>
      </c>
      <c r="F1102" s="3">
        <v>6</v>
      </c>
      <c r="G1102" s="3">
        <v>39</v>
      </c>
    </row>
    <row r="1103" spans="2:7" hidden="1" outlineLevel="1" x14ac:dyDescent="0.2">
      <c r="B1103" s="19" t="s">
        <v>427</v>
      </c>
      <c r="C1103" s="3" t="s">
        <v>183</v>
      </c>
      <c r="D1103" s="3" t="s">
        <v>54</v>
      </c>
      <c r="E1103" s="39">
        <v>44309</v>
      </c>
      <c r="F1103" s="3">
        <v>2</v>
      </c>
      <c r="G1103" s="3">
        <v>13</v>
      </c>
    </row>
    <row r="1104" spans="2:7" hidden="1" outlineLevel="1" x14ac:dyDescent="0.2">
      <c r="B1104" s="19" t="s">
        <v>427</v>
      </c>
      <c r="C1104" s="3" t="s">
        <v>184</v>
      </c>
      <c r="D1104" s="3" t="s">
        <v>54</v>
      </c>
      <c r="E1104" s="39">
        <v>44309</v>
      </c>
      <c r="F1104" s="3">
        <v>6</v>
      </c>
      <c r="G1104" s="3">
        <v>39</v>
      </c>
    </row>
    <row r="1105" spans="2:7" hidden="1" outlineLevel="1" x14ac:dyDescent="0.2">
      <c r="B1105" s="19" t="s">
        <v>427</v>
      </c>
      <c r="C1105" s="3" t="s">
        <v>184</v>
      </c>
      <c r="D1105" s="3" t="s">
        <v>54</v>
      </c>
      <c r="E1105" s="39">
        <v>44309</v>
      </c>
      <c r="F1105" s="3">
        <v>2</v>
      </c>
      <c r="G1105" s="3">
        <v>13</v>
      </c>
    </row>
    <row r="1106" spans="2:7" hidden="1" outlineLevel="1" x14ac:dyDescent="0.2">
      <c r="B1106" s="19" t="s">
        <v>427</v>
      </c>
      <c r="C1106" s="3" t="s">
        <v>182</v>
      </c>
      <c r="D1106" s="3" t="s">
        <v>54</v>
      </c>
      <c r="E1106" s="39">
        <v>44312</v>
      </c>
      <c r="F1106" s="3">
        <v>6</v>
      </c>
      <c r="G1106" s="3">
        <v>39</v>
      </c>
    </row>
    <row r="1107" spans="2:7" hidden="1" outlineLevel="1" x14ac:dyDescent="0.2">
      <c r="B1107" s="19" t="s">
        <v>427</v>
      </c>
      <c r="C1107" s="3" t="s">
        <v>182</v>
      </c>
      <c r="D1107" s="3" t="s">
        <v>54</v>
      </c>
      <c r="E1107" s="39">
        <v>44312</v>
      </c>
      <c r="F1107" s="3">
        <v>2</v>
      </c>
      <c r="G1107" s="3">
        <v>13</v>
      </c>
    </row>
    <row r="1108" spans="2:7" hidden="1" outlineLevel="1" x14ac:dyDescent="0.2">
      <c r="B1108" s="19" t="s">
        <v>427</v>
      </c>
      <c r="C1108" s="3" t="s">
        <v>183</v>
      </c>
      <c r="D1108" s="3" t="s">
        <v>54</v>
      </c>
      <c r="E1108" s="39">
        <v>44312</v>
      </c>
      <c r="F1108" s="3">
        <v>6</v>
      </c>
      <c r="G1108" s="3">
        <v>39</v>
      </c>
    </row>
    <row r="1109" spans="2:7" hidden="1" outlineLevel="1" x14ac:dyDescent="0.2">
      <c r="B1109" s="19" t="s">
        <v>427</v>
      </c>
      <c r="C1109" s="3" t="s">
        <v>183</v>
      </c>
      <c r="D1109" s="3" t="s">
        <v>54</v>
      </c>
      <c r="E1109" s="39">
        <v>44312</v>
      </c>
      <c r="F1109" s="3">
        <v>2</v>
      </c>
      <c r="G1109" s="3">
        <v>13</v>
      </c>
    </row>
    <row r="1110" spans="2:7" hidden="1" outlineLevel="1" x14ac:dyDescent="0.2">
      <c r="B1110" s="19" t="s">
        <v>427</v>
      </c>
      <c r="C1110" s="3" t="s">
        <v>182</v>
      </c>
      <c r="D1110" s="3" t="s">
        <v>54</v>
      </c>
      <c r="E1110" s="39">
        <v>44313</v>
      </c>
      <c r="F1110" s="3">
        <v>6</v>
      </c>
      <c r="G1110" s="3">
        <v>39</v>
      </c>
    </row>
    <row r="1111" spans="2:7" hidden="1" outlineLevel="1" x14ac:dyDescent="0.2">
      <c r="B1111" s="19" t="s">
        <v>427</v>
      </c>
      <c r="C1111" s="3" t="s">
        <v>182</v>
      </c>
      <c r="D1111" s="3" t="s">
        <v>54</v>
      </c>
      <c r="E1111" s="39">
        <v>44313</v>
      </c>
      <c r="F1111" s="3">
        <v>2</v>
      </c>
      <c r="G1111" s="3">
        <v>13</v>
      </c>
    </row>
    <row r="1112" spans="2:7" hidden="1" outlineLevel="1" x14ac:dyDescent="0.2">
      <c r="B1112" s="19" t="s">
        <v>427</v>
      </c>
      <c r="C1112" s="3" t="s">
        <v>183</v>
      </c>
      <c r="D1112" s="3" t="s">
        <v>54</v>
      </c>
      <c r="E1112" s="39">
        <v>44313</v>
      </c>
      <c r="F1112" s="3">
        <v>6</v>
      </c>
      <c r="G1112" s="3">
        <v>39</v>
      </c>
    </row>
    <row r="1113" spans="2:7" hidden="1" outlineLevel="1" x14ac:dyDescent="0.2">
      <c r="B1113" s="19" t="s">
        <v>427</v>
      </c>
      <c r="C1113" s="3" t="s">
        <v>183</v>
      </c>
      <c r="D1113" s="3" t="s">
        <v>54</v>
      </c>
      <c r="E1113" s="39">
        <v>44313</v>
      </c>
      <c r="F1113" s="3">
        <v>2</v>
      </c>
      <c r="G1113" s="3">
        <v>13</v>
      </c>
    </row>
    <row r="1114" spans="2:7" hidden="1" outlineLevel="1" x14ac:dyDescent="0.2">
      <c r="B1114" s="19" t="s">
        <v>427</v>
      </c>
      <c r="C1114" s="3" t="s">
        <v>182</v>
      </c>
      <c r="D1114" s="3" t="s">
        <v>54</v>
      </c>
      <c r="E1114" s="39">
        <v>44314</v>
      </c>
      <c r="F1114" s="3">
        <v>6</v>
      </c>
      <c r="G1114" s="3">
        <v>39</v>
      </c>
    </row>
    <row r="1115" spans="2:7" hidden="1" outlineLevel="1" x14ac:dyDescent="0.2">
      <c r="B1115" s="19" t="s">
        <v>427</v>
      </c>
      <c r="C1115" s="3" t="s">
        <v>182</v>
      </c>
      <c r="D1115" s="3" t="s">
        <v>54</v>
      </c>
      <c r="E1115" s="39">
        <v>44314</v>
      </c>
      <c r="F1115" s="3">
        <v>2</v>
      </c>
      <c r="G1115" s="3">
        <v>13</v>
      </c>
    </row>
    <row r="1116" spans="2:7" hidden="1" outlineLevel="1" x14ac:dyDescent="0.2">
      <c r="B1116" s="19" t="s">
        <v>427</v>
      </c>
      <c r="C1116" s="3" t="s">
        <v>183</v>
      </c>
      <c r="D1116" s="3" t="s">
        <v>54</v>
      </c>
      <c r="E1116" s="39">
        <v>44314</v>
      </c>
      <c r="F1116" s="3">
        <v>6</v>
      </c>
      <c r="G1116" s="3">
        <v>39</v>
      </c>
    </row>
    <row r="1117" spans="2:7" hidden="1" outlineLevel="1" x14ac:dyDescent="0.2">
      <c r="B1117" s="19" t="s">
        <v>427</v>
      </c>
      <c r="C1117" s="3" t="s">
        <v>183</v>
      </c>
      <c r="D1117" s="3" t="s">
        <v>54</v>
      </c>
      <c r="E1117" s="39">
        <v>44314</v>
      </c>
      <c r="F1117" s="3">
        <v>2</v>
      </c>
      <c r="G1117" s="3">
        <v>13</v>
      </c>
    </row>
    <row r="1118" spans="2:7" hidden="1" outlineLevel="1" x14ac:dyDescent="0.2">
      <c r="B1118" s="19" t="s">
        <v>427</v>
      </c>
      <c r="C1118" s="3" t="s">
        <v>182</v>
      </c>
      <c r="D1118" s="3" t="s">
        <v>54</v>
      </c>
      <c r="E1118" s="39">
        <v>44315</v>
      </c>
      <c r="F1118" s="3">
        <v>2</v>
      </c>
      <c r="G1118" s="3">
        <v>13</v>
      </c>
    </row>
    <row r="1119" spans="2:7" hidden="1" outlineLevel="1" x14ac:dyDescent="0.2">
      <c r="B1119" s="19" t="s">
        <v>427</v>
      </c>
      <c r="C1119" s="3" t="s">
        <v>183</v>
      </c>
      <c r="D1119" s="3" t="s">
        <v>54</v>
      </c>
      <c r="E1119" s="39">
        <v>44315</v>
      </c>
      <c r="F1119" s="3">
        <v>2</v>
      </c>
      <c r="G1119" s="3">
        <v>13</v>
      </c>
    </row>
    <row r="1120" spans="2:7" hidden="1" outlineLevel="1" x14ac:dyDescent="0.2">
      <c r="B1120" s="19" t="s">
        <v>427</v>
      </c>
      <c r="C1120" s="3" t="s">
        <v>182</v>
      </c>
      <c r="D1120" s="3" t="s">
        <v>54</v>
      </c>
      <c r="E1120" s="39">
        <v>44320</v>
      </c>
      <c r="F1120" s="3">
        <v>6</v>
      </c>
      <c r="G1120" s="3">
        <v>39</v>
      </c>
    </row>
    <row r="1121" spans="2:7" hidden="1" outlineLevel="1" x14ac:dyDescent="0.2">
      <c r="B1121" s="19" t="s">
        <v>427</v>
      </c>
      <c r="C1121" s="3" t="s">
        <v>182</v>
      </c>
      <c r="D1121" s="3" t="s">
        <v>54</v>
      </c>
      <c r="E1121" s="39">
        <v>44320</v>
      </c>
      <c r="F1121" s="3">
        <v>2</v>
      </c>
      <c r="G1121" s="3">
        <v>13</v>
      </c>
    </row>
    <row r="1122" spans="2:7" hidden="1" outlineLevel="1" x14ac:dyDescent="0.2">
      <c r="B1122" s="19" t="s">
        <v>427</v>
      </c>
      <c r="C1122" s="3" t="s">
        <v>183</v>
      </c>
      <c r="D1122" s="3" t="s">
        <v>54</v>
      </c>
      <c r="E1122" s="39">
        <v>44320</v>
      </c>
      <c r="F1122" s="3">
        <v>6</v>
      </c>
      <c r="G1122" s="3">
        <v>39</v>
      </c>
    </row>
    <row r="1123" spans="2:7" hidden="1" outlineLevel="1" x14ac:dyDescent="0.2">
      <c r="B1123" s="19" t="s">
        <v>427</v>
      </c>
      <c r="C1123" s="3" t="s">
        <v>183</v>
      </c>
      <c r="D1123" s="3" t="s">
        <v>54</v>
      </c>
      <c r="E1123" s="39">
        <v>44320</v>
      </c>
      <c r="F1123" s="3">
        <v>2</v>
      </c>
      <c r="G1123" s="3">
        <v>13</v>
      </c>
    </row>
    <row r="1124" spans="2:7" hidden="1" outlineLevel="1" x14ac:dyDescent="0.2">
      <c r="B1124" s="19" t="s">
        <v>427</v>
      </c>
      <c r="C1124" s="3" t="s">
        <v>184</v>
      </c>
      <c r="D1124" s="3" t="s">
        <v>54</v>
      </c>
      <c r="E1124" s="39">
        <v>44320</v>
      </c>
      <c r="F1124" s="3">
        <v>6</v>
      </c>
      <c r="G1124" s="3">
        <v>39</v>
      </c>
    </row>
    <row r="1125" spans="2:7" hidden="1" outlineLevel="1" x14ac:dyDescent="0.2">
      <c r="B1125" s="19" t="s">
        <v>427</v>
      </c>
      <c r="C1125" s="3" t="s">
        <v>184</v>
      </c>
      <c r="D1125" s="3" t="s">
        <v>54</v>
      </c>
      <c r="E1125" s="39">
        <v>44320</v>
      </c>
      <c r="F1125" s="3">
        <v>2</v>
      </c>
      <c r="G1125" s="3">
        <v>13</v>
      </c>
    </row>
    <row r="1126" spans="2:7" hidden="1" outlineLevel="1" x14ac:dyDescent="0.2">
      <c r="B1126" s="19" t="s">
        <v>427</v>
      </c>
      <c r="C1126" s="3" t="s">
        <v>182</v>
      </c>
      <c r="D1126" s="3" t="s">
        <v>54</v>
      </c>
      <c r="E1126" s="39">
        <v>44321</v>
      </c>
      <c r="F1126" s="3">
        <v>6</v>
      </c>
      <c r="G1126" s="3">
        <v>39</v>
      </c>
    </row>
    <row r="1127" spans="2:7" hidden="1" outlineLevel="1" x14ac:dyDescent="0.2">
      <c r="B1127" s="19" t="s">
        <v>427</v>
      </c>
      <c r="C1127" s="3" t="s">
        <v>182</v>
      </c>
      <c r="D1127" s="3" t="s">
        <v>54</v>
      </c>
      <c r="E1127" s="39">
        <v>44321</v>
      </c>
      <c r="F1127" s="3">
        <v>2</v>
      </c>
      <c r="G1127" s="3">
        <v>13</v>
      </c>
    </row>
    <row r="1128" spans="2:7" hidden="1" outlineLevel="1" x14ac:dyDescent="0.2">
      <c r="B1128" s="19" t="s">
        <v>427</v>
      </c>
      <c r="C1128" s="3" t="s">
        <v>183</v>
      </c>
      <c r="D1128" s="3" t="s">
        <v>54</v>
      </c>
      <c r="E1128" s="39">
        <v>44321</v>
      </c>
      <c r="F1128" s="3">
        <v>6</v>
      </c>
      <c r="G1128" s="3">
        <v>39</v>
      </c>
    </row>
    <row r="1129" spans="2:7" hidden="1" outlineLevel="1" x14ac:dyDescent="0.2">
      <c r="B1129" s="19" t="s">
        <v>427</v>
      </c>
      <c r="C1129" s="3" t="s">
        <v>183</v>
      </c>
      <c r="D1129" s="3" t="s">
        <v>54</v>
      </c>
      <c r="E1129" s="39">
        <v>44321</v>
      </c>
      <c r="F1129" s="3">
        <v>2</v>
      </c>
      <c r="G1129" s="3">
        <v>13</v>
      </c>
    </row>
    <row r="1130" spans="2:7" hidden="1" outlineLevel="1" x14ac:dyDescent="0.2">
      <c r="B1130" s="19" t="s">
        <v>427</v>
      </c>
      <c r="C1130" s="3" t="s">
        <v>184</v>
      </c>
      <c r="D1130" s="3" t="s">
        <v>54</v>
      </c>
      <c r="E1130" s="39">
        <v>44321</v>
      </c>
      <c r="F1130" s="3">
        <v>6</v>
      </c>
      <c r="G1130" s="3">
        <v>39</v>
      </c>
    </row>
    <row r="1131" spans="2:7" hidden="1" outlineLevel="1" x14ac:dyDescent="0.2">
      <c r="B1131" s="19" t="s">
        <v>427</v>
      </c>
      <c r="C1131" s="3" t="s">
        <v>184</v>
      </c>
      <c r="D1131" s="3" t="s">
        <v>54</v>
      </c>
      <c r="E1131" s="39">
        <v>44321</v>
      </c>
      <c r="F1131" s="3">
        <v>2</v>
      </c>
      <c r="G1131" s="3">
        <v>13</v>
      </c>
    </row>
    <row r="1132" spans="2:7" hidden="1" outlineLevel="1" x14ac:dyDescent="0.2">
      <c r="B1132" s="19" t="s">
        <v>427</v>
      </c>
      <c r="C1132" s="3" t="s">
        <v>182</v>
      </c>
      <c r="D1132" s="3" t="s">
        <v>54</v>
      </c>
      <c r="E1132" s="39">
        <v>44322</v>
      </c>
      <c r="F1132" s="3">
        <v>6</v>
      </c>
      <c r="G1132" s="3">
        <v>39</v>
      </c>
    </row>
    <row r="1133" spans="2:7" hidden="1" outlineLevel="1" x14ac:dyDescent="0.2">
      <c r="B1133" s="19" t="s">
        <v>427</v>
      </c>
      <c r="C1133" s="3" t="s">
        <v>182</v>
      </c>
      <c r="D1133" s="3" t="s">
        <v>54</v>
      </c>
      <c r="E1133" s="39">
        <v>44322</v>
      </c>
      <c r="F1133" s="3">
        <v>2</v>
      </c>
      <c r="G1133" s="3">
        <v>13</v>
      </c>
    </row>
    <row r="1134" spans="2:7" hidden="1" outlineLevel="1" x14ac:dyDescent="0.2">
      <c r="B1134" s="19" t="s">
        <v>427</v>
      </c>
      <c r="C1134" s="3" t="s">
        <v>183</v>
      </c>
      <c r="D1134" s="3" t="s">
        <v>54</v>
      </c>
      <c r="E1134" s="39">
        <v>44322</v>
      </c>
      <c r="F1134" s="3">
        <v>6</v>
      </c>
      <c r="G1134" s="3">
        <v>39</v>
      </c>
    </row>
    <row r="1135" spans="2:7" hidden="1" outlineLevel="1" x14ac:dyDescent="0.2">
      <c r="B1135" s="19" t="s">
        <v>427</v>
      </c>
      <c r="C1135" s="3" t="s">
        <v>183</v>
      </c>
      <c r="D1135" s="3" t="s">
        <v>54</v>
      </c>
      <c r="E1135" s="39">
        <v>44322</v>
      </c>
      <c r="F1135" s="3">
        <v>2</v>
      </c>
      <c r="G1135" s="3">
        <v>13</v>
      </c>
    </row>
    <row r="1136" spans="2:7" hidden="1" outlineLevel="1" x14ac:dyDescent="0.2">
      <c r="B1136" s="19" t="s">
        <v>427</v>
      </c>
      <c r="C1136" s="3" t="s">
        <v>184</v>
      </c>
      <c r="D1136" s="3" t="s">
        <v>54</v>
      </c>
      <c r="E1136" s="39">
        <v>44322</v>
      </c>
      <c r="F1136" s="3">
        <v>6</v>
      </c>
      <c r="G1136" s="3">
        <v>39</v>
      </c>
    </row>
    <row r="1137" spans="2:7" hidden="1" outlineLevel="1" x14ac:dyDescent="0.2">
      <c r="B1137" s="19" t="s">
        <v>427</v>
      </c>
      <c r="C1137" s="3" t="s">
        <v>184</v>
      </c>
      <c r="D1137" s="3" t="s">
        <v>54</v>
      </c>
      <c r="E1137" s="39">
        <v>44322</v>
      </c>
      <c r="F1137" s="3">
        <v>2</v>
      </c>
      <c r="G1137" s="3">
        <v>13</v>
      </c>
    </row>
    <row r="1138" spans="2:7" hidden="1" outlineLevel="1" x14ac:dyDescent="0.2">
      <c r="B1138" s="19" t="s">
        <v>427</v>
      </c>
      <c r="C1138" s="3" t="s">
        <v>182</v>
      </c>
      <c r="D1138" s="3" t="s">
        <v>54</v>
      </c>
      <c r="E1138" s="39">
        <v>44323</v>
      </c>
      <c r="F1138" s="3">
        <v>6</v>
      </c>
      <c r="G1138" s="3">
        <v>39</v>
      </c>
    </row>
    <row r="1139" spans="2:7" hidden="1" outlineLevel="1" x14ac:dyDescent="0.2">
      <c r="B1139" s="19" t="s">
        <v>427</v>
      </c>
      <c r="C1139" s="3" t="s">
        <v>182</v>
      </c>
      <c r="D1139" s="3" t="s">
        <v>54</v>
      </c>
      <c r="E1139" s="39">
        <v>44323</v>
      </c>
      <c r="F1139" s="3">
        <v>2</v>
      </c>
      <c r="G1139" s="3">
        <v>13</v>
      </c>
    </row>
    <row r="1140" spans="2:7" hidden="1" outlineLevel="1" x14ac:dyDescent="0.2">
      <c r="B1140" s="19" t="s">
        <v>427</v>
      </c>
      <c r="C1140" s="3" t="s">
        <v>183</v>
      </c>
      <c r="D1140" s="3" t="s">
        <v>54</v>
      </c>
      <c r="E1140" s="39">
        <v>44323</v>
      </c>
      <c r="F1140" s="3">
        <v>6</v>
      </c>
      <c r="G1140" s="3">
        <v>39</v>
      </c>
    </row>
    <row r="1141" spans="2:7" hidden="1" outlineLevel="1" x14ac:dyDescent="0.2">
      <c r="B1141" s="19" t="s">
        <v>427</v>
      </c>
      <c r="C1141" s="3" t="s">
        <v>183</v>
      </c>
      <c r="D1141" s="3" t="s">
        <v>54</v>
      </c>
      <c r="E1141" s="39">
        <v>44323</v>
      </c>
      <c r="F1141" s="3">
        <v>2</v>
      </c>
      <c r="G1141" s="3">
        <v>13</v>
      </c>
    </row>
    <row r="1142" spans="2:7" hidden="1" outlineLevel="1" x14ac:dyDescent="0.2">
      <c r="B1142" s="19" t="s">
        <v>427</v>
      </c>
      <c r="C1142" s="3" t="s">
        <v>184</v>
      </c>
      <c r="D1142" s="3" t="s">
        <v>54</v>
      </c>
      <c r="E1142" s="39">
        <v>44323</v>
      </c>
      <c r="F1142" s="3">
        <v>6</v>
      </c>
      <c r="G1142" s="3">
        <v>39</v>
      </c>
    </row>
    <row r="1143" spans="2:7" hidden="1" outlineLevel="1" x14ac:dyDescent="0.2">
      <c r="B1143" s="19" t="s">
        <v>427</v>
      </c>
      <c r="C1143" s="3" t="s">
        <v>184</v>
      </c>
      <c r="D1143" s="3" t="s">
        <v>54</v>
      </c>
      <c r="E1143" s="39">
        <v>44323</v>
      </c>
      <c r="F1143" s="3">
        <v>2</v>
      </c>
      <c r="G1143" s="3">
        <v>13</v>
      </c>
    </row>
    <row r="1144" spans="2:7" hidden="1" outlineLevel="1" x14ac:dyDescent="0.2">
      <c r="B1144" s="19" t="s">
        <v>427</v>
      </c>
      <c r="C1144" s="3" t="s">
        <v>182</v>
      </c>
      <c r="D1144" s="3" t="s">
        <v>54</v>
      </c>
      <c r="E1144" s="39">
        <v>44326</v>
      </c>
      <c r="F1144" s="3">
        <v>6</v>
      </c>
      <c r="G1144" s="3">
        <v>39</v>
      </c>
    </row>
    <row r="1145" spans="2:7" hidden="1" outlineLevel="1" x14ac:dyDescent="0.2">
      <c r="B1145" s="19" t="s">
        <v>427</v>
      </c>
      <c r="C1145" s="3" t="s">
        <v>182</v>
      </c>
      <c r="D1145" s="3" t="s">
        <v>54</v>
      </c>
      <c r="E1145" s="39">
        <v>44326</v>
      </c>
      <c r="F1145" s="3">
        <v>2</v>
      </c>
      <c r="G1145" s="3">
        <v>13</v>
      </c>
    </row>
    <row r="1146" spans="2:7" hidden="1" outlineLevel="1" x14ac:dyDescent="0.2">
      <c r="B1146" s="19" t="s">
        <v>427</v>
      </c>
      <c r="C1146" s="3" t="s">
        <v>183</v>
      </c>
      <c r="D1146" s="3" t="s">
        <v>54</v>
      </c>
      <c r="E1146" s="39">
        <v>44326</v>
      </c>
      <c r="F1146" s="3">
        <v>6</v>
      </c>
      <c r="G1146" s="3">
        <v>39</v>
      </c>
    </row>
    <row r="1147" spans="2:7" hidden="1" outlineLevel="1" x14ac:dyDescent="0.2">
      <c r="B1147" s="19" t="s">
        <v>427</v>
      </c>
      <c r="C1147" s="3" t="s">
        <v>183</v>
      </c>
      <c r="D1147" s="3" t="s">
        <v>54</v>
      </c>
      <c r="E1147" s="39">
        <v>44326</v>
      </c>
      <c r="F1147" s="3">
        <v>2</v>
      </c>
      <c r="G1147" s="3">
        <v>13</v>
      </c>
    </row>
    <row r="1148" spans="2:7" hidden="1" outlineLevel="1" x14ac:dyDescent="0.2">
      <c r="B1148" s="19" t="s">
        <v>427</v>
      </c>
      <c r="C1148" s="3" t="s">
        <v>184</v>
      </c>
      <c r="D1148" s="3" t="s">
        <v>54</v>
      </c>
      <c r="E1148" s="39">
        <v>44326</v>
      </c>
      <c r="F1148" s="3">
        <v>6</v>
      </c>
      <c r="G1148" s="3">
        <v>39</v>
      </c>
    </row>
    <row r="1149" spans="2:7" hidden="1" outlineLevel="1" x14ac:dyDescent="0.2">
      <c r="B1149" s="19" t="s">
        <v>427</v>
      </c>
      <c r="C1149" s="3" t="s">
        <v>184</v>
      </c>
      <c r="D1149" s="3" t="s">
        <v>54</v>
      </c>
      <c r="E1149" s="39">
        <v>44326</v>
      </c>
      <c r="F1149" s="3">
        <v>2</v>
      </c>
      <c r="G1149" s="3">
        <v>13</v>
      </c>
    </row>
    <row r="1150" spans="2:7" hidden="1" outlineLevel="1" x14ac:dyDescent="0.2">
      <c r="B1150" s="19" t="s">
        <v>427</v>
      </c>
      <c r="C1150" s="3" t="s">
        <v>182</v>
      </c>
      <c r="D1150" s="3" t="s">
        <v>54</v>
      </c>
      <c r="E1150" s="39">
        <v>44327</v>
      </c>
      <c r="F1150" s="3">
        <v>6</v>
      </c>
      <c r="G1150" s="3">
        <v>39</v>
      </c>
    </row>
    <row r="1151" spans="2:7" hidden="1" outlineLevel="1" x14ac:dyDescent="0.2">
      <c r="B1151" s="19" t="s">
        <v>427</v>
      </c>
      <c r="C1151" s="3" t="s">
        <v>182</v>
      </c>
      <c r="D1151" s="3" t="s">
        <v>54</v>
      </c>
      <c r="E1151" s="39">
        <v>44327</v>
      </c>
      <c r="F1151" s="3">
        <v>2</v>
      </c>
      <c r="G1151" s="3">
        <v>13</v>
      </c>
    </row>
    <row r="1152" spans="2:7" hidden="1" outlineLevel="1" x14ac:dyDescent="0.2">
      <c r="B1152" s="19" t="s">
        <v>427</v>
      </c>
      <c r="C1152" s="3" t="s">
        <v>183</v>
      </c>
      <c r="D1152" s="3" t="s">
        <v>54</v>
      </c>
      <c r="E1152" s="39">
        <v>44327</v>
      </c>
      <c r="F1152" s="3">
        <v>6</v>
      </c>
      <c r="G1152" s="3">
        <v>39</v>
      </c>
    </row>
    <row r="1153" spans="2:7" hidden="1" outlineLevel="1" x14ac:dyDescent="0.2">
      <c r="B1153" s="19" t="s">
        <v>427</v>
      </c>
      <c r="C1153" s="3" t="s">
        <v>183</v>
      </c>
      <c r="D1153" s="3" t="s">
        <v>54</v>
      </c>
      <c r="E1153" s="39">
        <v>44327</v>
      </c>
      <c r="F1153" s="3">
        <v>2</v>
      </c>
      <c r="G1153" s="3">
        <v>13</v>
      </c>
    </row>
    <row r="1154" spans="2:7" hidden="1" outlineLevel="1" x14ac:dyDescent="0.2">
      <c r="B1154" s="19" t="s">
        <v>427</v>
      </c>
      <c r="C1154" s="3" t="s">
        <v>184</v>
      </c>
      <c r="D1154" s="3" t="s">
        <v>54</v>
      </c>
      <c r="E1154" s="39">
        <v>44327</v>
      </c>
      <c r="F1154" s="3">
        <v>6</v>
      </c>
      <c r="G1154" s="3">
        <v>39</v>
      </c>
    </row>
    <row r="1155" spans="2:7" hidden="1" outlineLevel="1" x14ac:dyDescent="0.2">
      <c r="B1155" s="19" t="s">
        <v>427</v>
      </c>
      <c r="C1155" s="3" t="s">
        <v>184</v>
      </c>
      <c r="D1155" s="3" t="s">
        <v>54</v>
      </c>
      <c r="E1155" s="39">
        <v>44327</v>
      </c>
      <c r="F1155" s="3">
        <v>2</v>
      </c>
      <c r="G1155" s="3">
        <v>13</v>
      </c>
    </row>
    <row r="1156" spans="2:7" hidden="1" outlineLevel="1" x14ac:dyDescent="0.2">
      <c r="B1156" s="19" t="s">
        <v>427</v>
      </c>
      <c r="C1156" s="3" t="s">
        <v>182</v>
      </c>
      <c r="D1156" s="3" t="s">
        <v>54</v>
      </c>
      <c r="E1156" s="39">
        <v>44328</v>
      </c>
      <c r="F1156" s="3">
        <v>6</v>
      </c>
      <c r="G1156" s="3">
        <v>39</v>
      </c>
    </row>
    <row r="1157" spans="2:7" hidden="1" outlineLevel="1" x14ac:dyDescent="0.2">
      <c r="B1157" s="19" t="s">
        <v>427</v>
      </c>
      <c r="C1157" s="3" t="s">
        <v>182</v>
      </c>
      <c r="D1157" s="3" t="s">
        <v>54</v>
      </c>
      <c r="E1157" s="39">
        <v>44328</v>
      </c>
      <c r="F1157" s="3">
        <v>2</v>
      </c>
      <c r="G1157" s="3">
        <v>13</v>
      </c>
    </row>
    <row r="1158" spans="2:7" hidden="1" outlineLevel="1" x14ac:dyDescent="0.2">
      <c r="B1158" s="19" t="s">
        <v>427</v>
      </c>
      <c r="C1158" s="3" t="s">
        <v>183</v>
      </c>
      <c r="D1158" s="3" t="s">
        <v>54</v>
      </c>
      <c r="E1158" s="39">
        <v>44328</v>
      </c>
      <c r="F1158" s="3">
        <v>6</v>
      </c>
      <c r="G1158" s="3">
        <v>39</v>
      </c>
    </row>
    <row r="1159" spans="2:7" hidden="1" outlineLevel="1" x14ac:dyDescent="0.2">
      <c r="B1159" s="19" t="s">
        <v>427</v>
      </c>
      <c r="C1159" s="3" t="s">
        <v>183</v>
      </c>
      <c r="D1159" s="3" t="s">
        <v>54</v>
      </c>
      <c r="E1159" s="39">
        <v>44328</v>
      </c>
      <c r="F1159" s="3">
        <v>2</v>
      </c>
      <c r="G1159" s="3">
        <v>13</v>
      </c>
    </row>
    <row r="1160" spans="2:7" hidden="1" outlineLevel="1" x14ac:dyDescent="0.2">
      <c r="B1160" s="19" t="s">
        <v>427</v>
      </c>
      <c r="C1160" s="3" t="s">
        <v>184</v>
      </c>
      <c r="D1160" s="3" t="s">
        <v>54</v>
      </c>
      <c r="E1160" s="39">
        <v>44328</v>
      </c>
      <c r="F1160" s="3">
        <v>6</v>
      </c>
      <c r="G1160" s="3">
        <v>39</v>
      </c>
    </row>
    <row r="1161" spans="2:7" hidden="1" outlineLevel="1" x14ac:dyDescent="0.2">
      <c r="B1161" s="19" t="s">
        <v>427</v>
      </c>
      <c r="C1161" s="3" t="s">
        <v>184</v>
      </c>
      <c r="D1161" s="3" t="s">
        <v>54</v>
      </c>
      <c r="E1161" s="39">
        <v>44328</v>
      </c>
      <c r="F1161" s="3">
        <v>2</v>
      </c>
      <c r="G1161" s="3">
        <v>13</v>
      </c>
    </row>
    <row r="1162" spans="2:7" hidden="1" outlineLevel="1" x14ac:dyDescent="0.2">
      <c r="B1162" s="19" t="s">
        <v>427</v>
      </c>
      <c r="C1162" s="3" t="s">
        <v>182</v>
      </c>
      <c r="D1162" s="3" t="s">
        <v>54</v>
      </c>
      <c r="E1162" s="39">
        <v>44329</v>
      </c>
      <c r="F1162" s="3">
        <v>6</v>
      </c>
      <c r="G1162" s="3">
        <v>39</v>
      </c>
    </row>
    <row r="1163" spans="2:7" hidden="1" outlineLevel="1" x14ac:dyDescent="0.2">
      <c r="B1163" s="19" t="s">
        <v>427</v>
      </c>
      <c r="C1163" s="3" t="s">
        <v>182</v>
      </c>
      <c r="D1163" s="3" t="s">
        <v>54</v>
      </c>
      <c r="E1163" s="39">
        <v>44329</v>
      </c>
      <c r="F1163" s="3">
        <v>2</v>
      </c>
      <c r="G1163" s="3">
        <v>13</v>
      </c>
    </row>
    <row r="1164" spans="2:7" hidden="1" outlineLevel="1" x14ac:dyDescent="0.2">
      <c r="B1164" s="19" t="s">
        <v>427</v>
      </c>
      <c r="C1164" s="3" t="s">
        <v>183</v>
      </c>
      <c r="D1164" s="3" t="s">
        <v>54</v>
      </c>
      <c r="E1164" s="39">
        <v>44329</v>
      </c>
      <c r="F1164" s="3">
        <v>6</v>
      </c>
      <c r="G1164" s="3">
        <v>39</v>
      </c>
    </row>
    <row r="1165" spans="2:7" hidden="1" outlineLevel="1" x14ac:dyDescent="0.2">
      <c r="B1165" s="19" t="s">
        <v>427</v>
      </c>
      <c r="C1165" s="3" t="s">
        <v>183</v>
      </c>
      <c r="D1165" s="3" t="s">
        <v>54</v>
      </c>
      <c r="E1165" s="39">
        <v>44329</v>
      </c>
      <c r="F1165" s="3">
        <v>2</v>
      </c>
      <c r="G1165" s="3">
        <v>13</v>
      </c>
    </row>
    <row r="1166" spans="2:7" hidden="1" outlineLevel="1" x14ac:dyDescent="0.2">
      <c r="B1166" s="19" t="s">
        <v>427</v>
      </c>
      <c r="C1166" s="3" t="s">
        <v>184</v>
      </c>
      <c r="D1166" s="3" t="s">
        <v>54</v>
      </c>
      <c r="E1166" s="39">
        <v>44329</v>
      </c>
      <c r="F1166" s="3">
        <v>6</v>
      </c>
      <c r="G1166" s="3">
        <v>39</v>
      </c>
    </row>
    <row r="1167" spans="2:7" hidden="1" outlineLevel="1" x14ac:dyDescent="0.2">
      <c r="B1167" s="19" t="s">
        <v>427</v>
      </c>
      <c r="C1167" s="3" t="s">
        <v>184</v>
      </c>
      <c r="D1167" s="3" t="s">
        <v>54</v>
      </c>
      <c r="E1167" s="39">
        <v>44329</v>
      </c>
      <c r="F1167" s="3">
        <v>2</v>
      </c>
      <c r="G1167" s="3">
        <v>13</v>
      </c>
    </row>
    <row r="1168" spans="2:7" hidden="1" outlineLevel="1" x14ac:dyDescent="0.2">
      <c r="B1168" s="19" t="s">
        <v>427</v>
      </c>
      <c r="C1168" s="3" t="s">
        <v>182</v>
      </c>
      <c r="D1168" s="3" t="s">
        <v>54</v>
      </c>
      <c r="E1168" s="39">
        <v>44333</v>
      </c>
      <c r="F1168" s="3">
        <v>6</v>
      </c>
      <c r="G1168" s="3">
        <v>39</v>
      </c>
    </row>
    <row r="1169" spans="2:7" hidden="1" outlineLevel="1" x14ac:dyDescent="0.2">
      <c r="B1169" s="19" t="s">
        <v>427</v>
      </c>
      <c r="C1169" s="3" t="s">
        <v>182</v>
      </c>
      <c r="D1169" s="3" t="s">
        <v>54</v>
      </c>
      <c r="E1169" s="39">
        <v>44333</v>
      </c>
      <c r="F1169" s="3">
        <v>2</v>
      </c>
      <c r="G1169" s="3">
        <v>13</v>
      </c>
    </row>
    <row r="1170" spans="2:7" hidden="1" outlineLevel="1" x14ac:dyDescent="0.2">
      <c r="B1170" s="19" t="s">
        <v>427</v>
      </c>
      <c r="C1170" s="3" t="s">
        <v>183</v>
      </c>
      <c r="D1170" s="3" t="s">
        <v>54</v>
      </c>
      <c r="E1170" s="39">
        <v>44333</v>
      </c>
      <c r="F1170" s="3">
        <v>6</v>
      </c>
      <c r="G1170" s="3">
        <v>39</v>
      </c>
    </row>
    <row r="1171" spans="2:7" hidden="1" outlineLevel="1" x14ac:dyDescent="0.2">
      <c r="B1171" s="19" t="s">
        <v>427</v>
      </c>
      <c r="C1171" s="3" t="s">
        <v>183</v>
      </c>
      <c r="D1171" s="3" t="s">
        <v>54</v>
      </c>
      <c r="E1171" s="39">
        <v>44333</v>
      </c>
      <c r="F1171" s="3">
        <v>2</v>
      </c>
      <c r="G1171" s="3">
        <v>13</v>
      </c>
    </row>
    <row r="1172" spans="2:7" hidden="1" outlineLevel="1" x14ac:dyDescent="0.2">
      <c r="B1172" s="19" t="s">
        <v>427</v>
      </c>
      <c r="C1172" s="3" t="s">
        <v>184</v>
      </c>
      <c r="D1172" s="3" t="s">
        <v>54</v>
      </c>
      <c r="E1172" s="39">
        <v>44333</v>
      </c>
      <c r="F1172" s="3">
        <v>6</v>
      </c>
      <c r="G1172" s="3">
        <v>39</v>
      </c>
    </row>
    <row r="1173" spans="2:7" hidden="1" outlineLevel="1" x14ac:dyDescent="0.2">
      <c r="B1173" s="19" t="s">
        <v>427</v>
      </c>
      <c r="C1173" s="3" t="s">
        <v>184</v>
      </c>
      <c r="D1173" s="3" t="s">
        <v>54</v>
      </c>
      <c r="E1173" s="39">
        <v>44333</v>
      </c>
      <c r="F1173" s="3">
        <v>2</v>
      </c>
      <c r="G1173" s="3">
        <v>13</v>
      </c>
    </row>
    <row r="1174" spans="2:7" hidden="1" outlineLevel="1" x14ac:dyDescent="0.2">
      <c r="B1174" s="19" t="s">
        <v>427</v>
      </c>
      <c r="C1174" s="3" t="s">
        <v>182</v>
      </c>
      <c r="D1174" s="3" t="s">
        <v>54</v>
      </c>
      <c r="E1174" s="39">
        <v>44334</v>
      </c>
      <c r="F1174" s="3">
        <v>6</v>
      </c>
      <c r="G1174" s="3">
        <v>39</v>
      </c>
    </row>
    <row r="1175" spans="2:7" hidden="1" outlineLevel="1" x14ac:dyDescent="0.2">
      <c r="B1175" s="19" t="s">
        <v>427</v>
      </c>
      <c r="C1175" s="3" t="s">
        <v>182</v>
      </c>
      <c r="D1175" s="3" t="s">
        <v>54</v>
      </c>
      <c r="E1175" s="39">
        <v>44334</v>
      </c>
      <c r="F1175" s="3">
        <v>2</v>
      </c>
      <c r="G1175" s="3">
        <v>13</v>
      </c>
    </row>
    <row r="1176" spans="2:7" hidden="1" outlineLevel="1" x14ac:dyDescent="0.2">
      <c r="B1176" s="19" t="s">
        <v>427</v>
      </c>
      <c r="C1176" s="3" t="s">
        <v>183</v>
      </c>
      <c r="D1176" s="3" t="s">
        <v>54</v>
      </c>
      <c r="E1176" s="39">
        <v>44334</v>
      </c>
      <c r="F1176" s="3">
        <v>6</v>
      </c>
      <c r="G1176" s="3">
        <v>39</v>
      </c>
    </row>
    <row r="1177" spans="2:7" hidden="1" outlineLevel="1" x14ac:dyDescent="0.2">
      <c r="B1177" s="19" t="s">
        <v>427</v>
      </c>
      <c r="C1177" s="3" t="s">
        <v>183</v>
      </c>
      <c r="D1177" s="3" t="s">
        <v>54</v>
      </c>
      <c r="E1177" s="39">
        <v>44334</v>
      </c>
      <c r="F1177" s="3">
        <v>2</v>
      </c>
      <c r="G1177" s="3">
        <v>13</v>
      </c>
    </row>
    <row r="1178" spans="2:7" hidden="1" outlineLevel="1" x14ac:dyDescent="0.2">
      <c r="B1178" s="19" t="s">
        <v>427</v>
      </c>
      <c r="C1178" s="3" t="s">
        <v>184</v>
      </c>
      <c r="D1178" s="3" t="s">
        <v>54</v>
      </c>
      <c r="E1178" s="39">
        <v>44334</v>
      </c>
      <c r="F1178" s="3">
        <v>6</v>
      </c>
      <c r="G1178" s="3">
        <v>39</v>
      </c>
    </row>
    <row r="1179" spans="2:7" hidden="1" outlineLevel="1" x14ac:dyDescent="0.2">
      <c r="B1179" s="19" t="s">
        <v>427</v>
      </c>
      <c r="C1179" s="3" t="s">
        <v>184</v>
      </c>
      <c r="D1179" s="3" t="s">
        <v>54</v>
      </c>
      <c r="E1179" s="39">
        <v>44334</v>
      </c>
      <c r="F1179" s="3">
        <v>2</v>
      </c>
      <c r="G1179" s="3">
        <v>13</v>
      </c>
    </row>
    <row r="1180" spans="2:7" hidden="1" outlineLevel="1" x14ac:dyDescent="0.2">
      <c r="B1180" s="19" t="s">
        <v>427</v>
      </c>
      <c r="C1180" s="3" t="s">
        <v>182</v>
      </c>
      <c r="D1180" s="3" t="s">
        <v>54</v>
      </c>
      <c r="E1180" s="39">
        <v>44335</v>
      </c>
      <c r="F1180" s="3">
        <v>6</v>
      </c>
      <c r="G1180" s="3">
        <v>39</v>
      </c>
    </row>
    <row r="1181" spans="2:7" hidden="1" outlineLevel="1" x14ac:dyDescent="0.2">
      <c r="B1181" s="19" t="s">
        <v>427</v>
      </c>
      <c r="C1181" s="3" t="s">
        <v>182</v>
      </c>
      <c r="D1181" s="3" t="s">
        <v>54</v>
      </c>
      <c r="E1181" s="39">
        <v>44335</v>
      </c>
      <c r="F1181" s="3">
        <v>2</v>
      </c>
      <c r="G1181" s="3">
        <v>13</v>
      </c>
    </row>
    <row r="1182" spans="2:7" hidden="1" outlineLevel="1" x14ac:dyDescent="0.2">
      <c r="B1182" s="19" t="s">
        <v>427</v>
      </c>
      <c r="C1182" s="3" t="s">
        <v>183</v>
      </c>
      <c r="D1182" s="3" t="s">
        <v>54</v>
      </c>
      <c r="E1182" s="39">
        <v>44335</v>
      </c>
      <c r="F1182" s="3">
        <v>6</v>
      </c>
      <c r="G1182" s="3">
        <v>39</v>
      </c>
    </row>
    <row r="1183" spans="2:7" hidden="1" outlineLevel="1" x14ac:dyDescent="0.2">
      <c r="B1183" s="19" t="s">
        <v>427</v>
      </c>
      <c r="C1183" s="3" t="s">
        <v>183</v>
      </c>
      <c r="D1183" s="3" t="s">
        <v>54</v>
      </c>
      <c r="E1183" s="39">
        <v>44335</v>
      </c>
      <c r="F1183" s="3">
        <v>2</v>
      </c>
      <c r="G1183" s="3">
        <v>13</v>
      </c>
    </row>
    <row r="1184" spans="2:7" hidden="1" outlineLevel="1" x14ac:dyDescent="0.2">
      <c r="B1184" s="19" t="s">
        <v>427</v>
      </c>
      <c r="C1184" s="3" t="s">
        <v>182</v>
      </c>
      <c r="D1184" s="3" t="s">
        <v>54</v>
      </c>
      <c r="E1184" s="39">
        <v>44336</v>
      </c>
      <c r="F1184" s="3">
        <v>6</v>
      </c>
      <c r="G1184" s="3">
        <v>39</v>
      </c>
    </row>
    <row r="1185" spans="2:7" hidden="1" outlineLevel="1" x14ac:dyDescent="0.2">
      <c r="B1185" s="19" t="s">
        <v>427</v>
      </c>
      <c r="C1185" s="3" t="s">
        <v>182</v>
      </c>
      <c r="D1185" s="3" t="s">
        <v>54</v>
      </c>
      <c r="E1185" s="39">
        <v>44336</v>
      </c>
      <c r="F1185" s="3">
        <v>2</v>
      </c>
      <c r="G1185" s="3">
        <v>13</v>
      </c>
    </row>
    <row r="1186" spans="2:7" hidden="1" outlineLevel="1" x14ac:dyDescent="0.2">
      <c r="B1186" s="19" t="s">
        <v>427</v>
      </c>
      <c r="C1186" s="3" t="s">
        <v>183</v>
      </c>
      <c r="D1186" s="3" t="s">
        <v>54</v>
      </c>
      <c r="E1186" s="39">
        <v>44336</v>
      </c>
      <c r="F1186" s="3">
        <v>6</v>
      </c>
      <c r="G1186" s="3">
        <v>39</v>
      </c>
    </row>
    <row r="1187" spans="2:7" hidden="1" outlineLevel="1" x14ac:dyDescent="0.2">
      <c r="B1187" s="19" t="s">
        <v>427</v>
      </c>
      <c r="C1187" s="3" t="s">
        <v>183</v>
      </c>
      <c r="D1187" s="3" t="s">
        <v>54</v>
      </c>
      <c r="E1187" s="39">
        <v>44336</v>
      </c>
      <c r="F1187" s="3">
        <v>2</v>
      </c>
      <c r="G1187" s="3">
        <v>13</v>
      </c>
    </row>
    <row r="1188" spans="2:7" hidden="1" outlineLevel="1" x14ac:dyDescent="0.2">
      <c r="B1188" s="19" t="s">
        <v>427</v>
      </c>
      <c r="C1188" s="3" t="s">
        <v>182</v>
      </c>
      <c r="D1188" s="3" t="s">
        <v>54</v>
      </c>
      <c r="E1188" s="39">
        <v>44337</v>
      </c>
      <c r="F1188" s="3">
        <v>6</v>
      </c>
      <c r="G1188" s="3">
        <v>39</v>
      </c>
    </row>
    <row r="1189" spans="2:7" hidden="1" outlineLevel="1" x14ac:dyDescent="0.2">
      <c r="B1189" s="19" t="s">
        <v>427</v>
      </c>
      <c r="C1189" s="3" t="s">
        <v>182</v>
      </c>
      <c r="D1189" s="3" t="s">
        <v>54</v>
      </c>
      <c r="E1189" s="39">
        <v>44337</v>
      </c>
      <c r="F1189" s="3">
        <v>2</v>
      </c>
      <c r="G1189" s="3">
        <v>13</v>
      </c>
    </row>
    <row r="1190" spans="2:7" hidden="1" outlineLevel="1" x14ac:dyDescent="0.2">
      <c r="B1190" s="19" t="s">
        <v>427</v>
      </c>
      <c r="C1190" s="3" t="s">
        <v>183</v>
      </c>
      <c r="D1190" s="3" t="s">
        <v>54</v>
      </c>
      <c r="E1190" s="39">
        <v>44337</v>
      </c>
      <c r="F1190" s="3">
        <v>6</v>
      </c>
      <c r="G1190" s="3">
        <v>39</v>
      </c>
    </row>
    <row r="1191" spans="2:7" hidden="1" outlineLevel="1" x14ac:dyDescent="0.2">
      <c r="B1191" s="19" t="s">
        <v>427</v>
      </c>
      <c r="C1191" s="3" t="s">
        <v>183</v>
      </c>
      <c r="D1191" s="3" t="s">
        <v>54</v>
      </c>
      <c r="E1191" s="39">
        <v>44337</v>
      </c>
      <c r="F1191" s="3">
        <v>2</v>
      </c>
      <c r="G1191" s="3">
        <v>13</v>
      </c>
    </row>
    <row r="1192" spans="2:7" hidden="1" outlineLevel="1" x14ac:dyDescent="0.2">
      <c r="B1192" s="19" t="s">
        <v>427</v>
      </c>
      <c r="C1192" s="3" t="s">
        <v>182</v>
      </c>
      <c r="D1192" s="3" t="s">
        <v>54</v>
      </c>
      <c r="E1192" s="39">
        <v>44340</v>
      </c>
      <c r="F1192" s="3">
        <v>6</v>
      </c>
      <c r="G1192" s="3">
        <v>39</v>
      </c>
    </row>
    <row r="1193" spans="2:7" hidden="1" outlineLevel="1" x14ac:dyDescent="0.2">
      <c r="B1193" s="19" t="s">
        <v>427</v>
      </c>
      <c r="C1193" s="3" t="s">
        <v>182</v>
      </c>
      <c r="D1193" s="3" t="s">
        <v>54</v>
      </c>
      <c r="E1193" s="39">
        <v>44340</v>
      </c>
      <c r="F1193" s="3">
        <v>2</v>
      </c>
      <c r="G1193" s="3">
        <v>13</v>
      </c>
    </row>
    <row r="1194" spans="2:7" hidden="1" outlineLevel="1" x14ac:dyDescent="0.2">
      <c r="B1194" s="19" t="s">
        <v>427</v>
      </c>
      <c r="C1194" s="3" t="s">
        <v>183</v>
      </c>
      <c r="D1194" s="3" t="s">
        <v>54</v>
      </c>
      <c r="E1194" s="39">
        <v>44340</v>
      </c>
      <c r="F1194" s="3">
        <v>6</v>
      </c>
      <c r="G1194" s="3">
        <v>39</v>
      </c>
    </row>
    <row r="1195" spans="2:7" hidden="1" outlineLevel="1" x14ac:dyDescent="0.2">
      <c r="B1195" s="19" t="s">
        <v>427</v>
      </c>
      <c r="C1195" s="3" t="s">
        <v>183</v>
      </c>
      <c r="D1195" s="3" t="s">
        <v>54</v>
      </c>
      <c r="E1195" s="39">
        <v>44340</v>
      </c>
      <c r="F1195" s="3">
        <v>2</v>
      </c>
      <c r="G1195" s="3">
        <v>13</v>
      </c>
    </row>
    <row r="1196" spans="2:7" hidden="1" outlineLevel="1" x14ac:dyDescent="0.2">
      <c r="B1196" s="19" t="s">
        <v>427</v>
      </c>
      <c r="C1196" s="3" t="s">
        <v>182</v>
      </c>
      <c r="D1196" s="3" t="s">
        <v>54</v>
      </c>
      <c r="E1196" s="39">
        <v>44341</v>
      </c>
      <c r="F1196" s="3">
        <v>6</v>
      </c>
      <c r="G1196" s="3">
        <v>39</v>
      </c>
    </row>
    <row r="1197" spans="2:7" hidden="1" outlineLevel="1" x14ac:dyDescent="0.2">
      <c r="B1197" s="19" t="s">
        <v>427</v>
      </c>
      <c r="C1197" s="3" t="s">
        <v>182</v>
      </c>
      <c r="D1197" s="3" t="s">
        <v>54</v>
      </c>
      <c r="E1197" s="39">
        <v>44341</v>
      </c>
      <c r="F1197" s="3">
        <v>2</v>
      </c>
      <c r="G1197" s="3">
        <v>13</v>
      </c>
    </row>
    <row r="1198" spans="2:7" hidden="1" outlineLevel="1" x14ac:dyDescent="0.2">
      <c r="B1198" s="19" t="s">
        <v>427</v>
      </c>
      <c r="C1198" s="3" t="s">
        <v>183</v>
      </c>
      <c r="D1198" s="3" t="s">
        <v>54</v>
      </c>
      <c r="E1198" s="39">
        <v>44341</v>
      </c>
      <c r="F1198" s="3">
        <v>6</v>
      </c>
      <c r="G1198" s="3">
        <v>39</v>
      </c>
    </row>
    <row r="1199" spans="2:7" hidden="1" outlineLevel="1" x14ac:dyDescent="0.2">
      <c r="B1199" s="19" t="s">
        <v>427</v>
      </c>
      <c r="C1199" s="3" t="s">
        <v>183</v>
      </c>
      <c r="D1199" s="3" t="s">
        <v>54</v>
      </c>
      <c r="E1199" s="39">
        <v>44341</v>
      </c>
      <c r="F1199" s="3">
        <v>2</v>
      </c>
      <c r="G1199" s="3">
        <v>13</v>
      </c>
    </row>
    <row r="1200" spans="2:7" hidden="1" outlineLevel="1" x14ac:dyDescent="0.2">
      <c r="B1200" s="19" t="s">
        <v>427</v>
      </c>
      <c r="C1200" s="3" t="s">
        <v>182</v>
      </c>
      <c r="D1200" s="3" t="s">
        <v>54</v>
      </c>
      <c r="E1200" s="39">
        <v>44342</v>
      </c>
      <c r="F1200" s="3">
        <v>6</v>
      </c>
      <c r="G1200" s="3">
        <v>39</v>
      </c>
    </row>
    <row r="1201" spans="2:7" hidden="1" outlineLevel="1" x14ac:dyDescent="0.2">
      <c r="B1201" s="19" t="s">
        <v>427</v>
      </c>
      <c r="C1201" s="3" t="s">
        <v>182</v>
      </c>
      <c r="D1201" s="3" t="s">
        <v>54</v>
      </c>
      <c r="E1201" s="39">
        <v>44342</v>
      </c>
      <c r="F1201" s="3">
        <v>2</v>
      </c>
      <c r="G1201" s="3">
        <v>13</v>
      </c>
    </row>
    <row r="1202" spans="2:7" hidden="1" outlineLevel="1" x14ac:dyDescent="0.2">
      <c r="B1202" s="19" t="s">
        <v>427</v>
      </c>
      <c r="C1202" s="3" t="s">
        <v>183</v>
      </c>
      <c r="D1202" s="3" t="s">
        <v>54</v>
      </c>
      <c r="E1202" s="39">
        <v>44342</v>
      </c>
      <c r="F1202" s="3">
        <v>6</v>
      </c>
      <c r="G1202" s="3">
        <v>39</v>
      </c>
    </row>
    <row r="1203" spans="2:7" hidden="1" outlineLevel="1" x14ac:dyDescent="0.2">
      <c r="B1203" s="19" t="s">
        <v>427</v>
      </c>
      <c r="C1203" s="3" t="s">
        <v>183</v>
      </c>
      <c r="D1203" s="3" t="s">
        <v>54</v>
      </c>
      <c r="E1203" s="39">
        <v>44342</v>
      </c>
      <c r="F1203" s="3">
        <v>2</v>
      </c>
      <c r="G1203" s="3">
        <v>13</v>
      </c>
    </row>
    <row r="1204" spans="2:7" hidden="1" outlineLevel="1" x14ac:dyDescent="0.2">
      <c r="B1204" s="19" t="s">
        <v>427</v>
      </c>
      <c r="C1204" s="3" t="s">
        <v>182</v>
      </c>
      <c r="D1204" s="3" t="s">
        <v>54</v>
      </c>
      <c r="E1204" s="39">
        <v>44343</v>
      </c>
      <c r="F1204" s="3">
        <v>6</v>
      </c>
      <c r="G1204" s="3">
        <v>39</v>
      </c>
    </row>
    <row r="1205" spans="2:7" hidden="1" outlineLevel="1" x14ac:dyDescent="0.2">
      <c r="B1205" s="19" t="s">
        <v>427</v>
      </c>
      <c r="C1205" s="3" t="s">
        <v>182</v>
      </c>
      <c r="D1205" s="3" t="s">
        <v>54</v>
      </c>
      <c r="E1205" s="39">
        <v>44343</v>
      </c>
      <c r="F1205" s="3">
        <v>2</v>
      </c>
      <c r="G1205" s="3">
        <v>13</v>
      </c>
    </row>
    <row r="1206" spans="2:7" hidden="1" outlineLevel="1" x14ac:dyDescent="0.2">
      <c r="B1206" s="19" t="s">
        <v>427</v>
      </c>
      <c r="C1206" s="3" t="s">
        <v>183</v>
      </c>
      <c r="D1206" s="3" t="s">
        <v>54</v>
      </c>
      <c r="E1206" s="39">
        <v>44343</v>
      </c>
      <c r="F1206" s="3">
        <v>6</v>
      </c>
      <c r="G1206" s="3">
        <v>39</v>
      </c>
    </row>
    <row r="1207" spans="2:7" hidden="1" outlineLevel="1" x14ac:dyDescent="0.2">
      <c r="B1207" s="19" t="s">
        <v>427</v>
      </c>
      <c r="C1207" s="3" t="s">
        <v>183</v>
      </c>
      <c r="D1207" s="3" t="s">
        <v>54</v>
      </c>
      <c r="E1207" s="39">
        <v>44343</v>
      </c>
      <c r="F1207" s="3">
        <v>2</v>
      </c>
      <c r="G1207" s="3">
        <v>13</v>
      </c>
    </row>
    <row r="1208" spans="2:7" hidden="1" outlineLevel="1" x14ac:dyDescent="0.2">
      <c r="B1208" s="19" t="s">
        <v>427</v>
      </c>
      <c r="C1208" s="3" t="s">
        <v>184</v>
      </c>
      <c r="D1208" s="3" t="s">
        <v>54</v>
      </c>
      <c r="E1208" s="39">
        <v>44343</v>
      </c>
      <c r="F1208" s="3">
        <v>6</v>
      </c>
      <c r="G1208" s="3">
        <v>39</v>
      </c>
    </row>
    <row r="1209" spans="2:7" hidden="1" outlineLevel="1" x14ac:dyDescent="0.2">
      <c r="B1209" s="19" t="s">
        <v>427</v>
      </c>
      <c r="C1209" s="3" t="s">
        <v>184</v>
      </c>
      <c r="D1209" s="3" t="s">
        <v>54</v>
      </c>
      <c r="E1209" s="39">
        <v>44343</v>
      </c>
      <c r="F1209" s="3">
        <v>2</v>
      </c>
      <c r="G1209" s="3">
        <v>13</v>
      </c>
    </row>
    <row r="1210" spans="2:7" hidden="1" outlineLevel="1" x14ac:dyDescent="0.2">
      <c r="B1210" s="19" t="s">
        <v>427</v>
      </c>
      <c r="C1210" s="3" t="s">
        <v>182</v>
      </c>
      <c r="D1210" s="3" t="s">
        <v>54</v>
      </c>
      <c r="E1210" s="39">
        <v>44344</v>
      </c>
      <c r="F1210" s="3">
        <v>6</v>
      </c>
      <c r="G1210" s="3">
        <v>39</v>
      </c>
    </row>
    <row r="1211" spans="2:7" hidden="1" outlineLevel="1" x14ac:dyDescent="0.2">
      <c r="B1211" s="19" t="s">
        <v>427</v>
      </c>
      <c r="C1211" s="3" t="s">
        <v>182</v>
      </c>
      <c r="D1211" s="3" t="s">
        <v>54</v>
      </c>
      <c r="E1211" s="39">
        <v>44344</v>
      </c>
      <c r="F1211" s="3">
        <v>2</v>
      </c>
      <c r="G1211" s="3">
        <v>13</v>
      </c>
    </row>
    <row r="1212" spans="2:7" hidden="1" outlineLevel="1" x14ac:dyDescent="0.2">
      <c r="B1212" s="19" t="s">
        <v>427</v>
      </c>
      <c r="C1212" s="3" t="s">
        <v>183</v>
      </c>
      <c r="D1212" s="3" t="s">
        <v>54</v>
      </c>
      <c r="E1212" s="39">
        <v>44344</v>
      </c>
      <c r="F1212" s="3">
        <v>6</v>
      </c>
      <c r="G1212" s="3">
        <v>39</v>
      </c>
    </row>
    <row r="1213" spans="2:7" hidden="1" outlineLevel="1" x14ac:dyDescent="0.2">
      <c r="B1213" s="19" t="s">
        <v>427</v>
      </c>
      <c r="C1213" s="3" t="s">
        <v>183</v>
      </c>
      <c r="D1213" s="3" t="s">
        <v>54</v>
      </c>
      <c r="E1213" s="39">
        <v>44344</v>
      </c>
      <c r="F1213" s="3">
        <v>2</v>
      </c>
      <c r="G1213" s="3">
        <v>13</v>
      </c>
    </row>
    <row r="1214" spans="2:7" hidden="1" outlineLevel="1" x14ac:dyDescent="0.2">
      <c r="B1214" s="19" t="s">
        <v>427</v>
      </c>
      <c r="C1214" s="3" t="s">
        <v>184</v>
      </c>
      <c r="D1214" s="3" t="s">
        <v>54</v>
      </c>
      <c r="E1214" s="39">
        <v>44344</v>
      </c>
      <c r="F1214" s="3">
        <v>6</v>
      </c>
      <c r="G1214" s="3">
        <v>39</v>
      </c>
    </row>
    <row r="1215" spans="2:7" hidden="1" outlineLevel="1" x14ac:dyDescent="0.2">
      <c r="B1215" s="19" t="s">
        <v>427</v>
      </c>
      <c r="C1215" s="3" t="s">
        <v>184</v>
      </c>
      <c r="D1215" s="3" t="s">
        <v>54</v>
      </c>
      <c r="E1215" s="39">
        <v>44344</v>
      </c>
      <c r="F1215" s="3">
        <v>2</v>
      </c>
      <c r="G1215" s="3">
        <v>13</v>
      </c>
    </row>
    <row r="1216" spans="2:7" hidden="1" outlineLevel="1" x14ac:dyDescent="0.2">
      <c r="B1216" s="19" t="s">
        <v>427</v>
      </c>
      <c r="C1216" s="3" t="s">
        <v>182</v>
      </c>
      <c r="D1216" s="3" t="s">
        <v>54</v>
      </c>
      <c r="E1216" s="39">
        <v>44347</v>
      </c>
      <c r="F1216" s="3">
        <v>6</v>
      </c>
      <c r="G1216" s="3">
        <v>39</v>
      </c>
    </row>
    <row r="1217" spans="2:7" hidden="1" outlineLevel="1" x14ac:dyDescent="0.2">
      <c r="B1217" s="19" t="s">
        <v>427</v>
      </c>
      <c r="C1217" s="3" t="s">
        <v>182</v>
      </c>
      <c r="D1217" s="3" t="s">
        <v>54</v>
      </c>
      <c r="E1217" s="39">
        <v>44347</v>
      </c>
      <c r="F1217" s="3">
        <v>2</v>
      </c>
      <c r="G1217" s="3">
        <v>13</v>
      </c>
    </row>
    <row r="1218" spans="2:7" hidden="1" outlineLevel="1" x14ac:dyDescent="0.2">
      <c r="B1218" s="19" t="s">
        <v>427</v>
      </c>
      <c r="C1218" s="3" t="s">
        <v>183</v>
      </c>
      <c r="D1218" s="3" t="s">
        <v>54</v>
      </c>
      <c r="E1218" s="39">
        <v>44347</v>
      </c>
      <c r="F1218" s="3">
        <v>6</v>
      </c>
      <c r="G1218" s="3">
        <v>39</v>
      </c>
    </row>
    <row r="1219" spans="2:7" hidden="1" outlineLevel="1" x14ac:dyDescent="0.2">
      <c r="B1219" s="19" t="s">
        <v>427</v>
      </c>
      <c r="C1219" s="3" t="s">
        <v>183</v>
      </c>
      <c r="D1219" s="3" t="s">
        <v>54</v>
      </c>
      <c r="E1219" s="39">
        <v>44347</v>
      </c>
      <c r="F1219" s="3">
        <v>2</v>
      </c>
      <c r="G1219" s="3">
        <v>13</v>
      </c>
    </row>
    <row r="1220" spans="2:7" hidden="1" outlineLevel="1" x14ac:dyDescent="0.2">
      <c r="B1220" s="19" t="s">
        <v>427</v>
      </c>
      <c r="C1220" s="3" t="s">
        <v>184</v>
      </c>
      <c r="D1220" s="3" t="s">
        <v>54</v>
      </c>
      <c r="E1220" s="39">
        <v>44347</v>
      </c>
      <c r="F1220" s="3">
        <v>6</v>
      </c>
      <c r="G1220" s="3">
        <v>39</v>
      </c>
    </row>
    <row r="1221" spans="2:7" hidden="1" outlineLevel="1" x14ac:dyDescent="0.2">
      <c r="B1221" s="19" t="s">
        <v>427</v>
      </c>
      <c r="C1221" s="3" t="s">
        <v>184</v>
      </c>
      <c r="D1221" s="3" t="s">
        <v>54</v>
      </c>
      <c r="E1221" s="39">
        <v>44347</v>
      </c>
      <c r="F1221" s="3">
        <v>2</v>
      </c>
      <c r="G1221" s="3">
        <v>13</v>
      </c>
    </row>
    <row r="1222" spans="2:7" hidden="1" outlineLevel="1" x14ac:dyDescent="0.2">
      <c r="B1222" s="19" t="s">
        <v>427</v>
      </c>
      <c r="C1222" s="3" t="s">
        <v>182</v>
      </c>
      <c r="D1222" s="3" t="s">
        <v>54</v>
      </c>
      <c r="E1222" s="39">
        <v>44348</v>
      </c>
      <c r="F1222" s="3">
        <v>6</v>
      </c>
      <c r="G1222" s="3">
        <v>39</v>
      </c>
    </row>
    <row r="1223" spans="2:7" hidden="1" outlineLevel="1" x14ac:dyDescent="0.2">
      <c r="B1223" s="19" t="s">
        <v>427</v>
      </c>
      <c r="C1223" s="3" t="s">
        <v>182</v>
      </c>
      <c r="D1223" s="3" t="s">
        <v>54</v>
      </c>
      <c r="E1223" s="39">
        <v>44348</v>
      </c>
      <c r="F1223" s="3">
        <v>2</v>
      </c>
      <c r="G1223" s="3">
        <v>13</v>
      </c>
    </row>
    <row r="1224" spans="2:7" hidden="1" outlineLevel="1" x14ac:dyDescent="0.2">
      <c r="B1224" s="19" t="s">
        <v>427</v>
      </c>
      <c r="C1224" s="3" t="s">
        <v>183</v>
      </c>
      <c r="D1224" s="3" t="s">
        <v>54</v>
      </c>
      <c r="E1224" s="39">
        <v>44348</v>
      </c>
      <c r="F1224" s="3">
        <v>6</v>
      </c>
      <c r="G1224" s="3">
        <v>39</v>
      </c>
    </row>
    <row r="1225" spans="2:7" hidden="1" outlineLevel="1" x14ac:dyDescent="0.2">
      <c r="B1225" s="19" t="s">
        <v>427</v>
      </c>
      <c r="C1225" s="3" t="s">
        <v>183</v>
      </c>
      <c r="D1225" s="3" t="s">
        <v>54</v>
      </c>
      <c r="E1225" s="39">
        <v>44348</v>
      </c>
      <c r="F1225" s="3">
        <v>2</v>
      </c>
      <c r="G1225" s="3">
        <v>13</v>
      </c>
    </row>
    <row r="1226" spans="2:7" hidden="1" outlineLevel="1" x14ac:dyDescent="0.2">
      <c r="B1226" s="19" t="s">
        <v>427</v>
      </c>
      <c r="C1226" s="3" t="s">
        <v>184</v>
      </c>
      <c r="D1226" s="3" t="s">
        <v>54</v>
      </c>
      <c r="E1226" s="39">
        <v>44348</v>
      </c>
      <c r="F1226" s="3">
        <v>6</v>
      </c>
      <c r="G1226" s="3">
        <v>39</v>
      </c>
    </row>
    <row r="1227" spans="2:7" hidden="1" outlineLevel="1" x14ac:dyDescent="0.2">
      <c r="B1227" s="19" t="s">
        <v>427</v>
      </c>
      <c r="C1227" s="3" t="s">
        <v>184</v>
      </c>
      <c r="D1227" s="3" t="s">
        <v>54</v>
      </c>
      <c r="E1227" s="39">
        <v>44348</v>
      </c>
      <c r="F1227" s="3">
        <v>2</v>
      </c>
      <c r="G1227" s="3">
        <v>13</v>
      </c>
    </row>
    <row r="1228" spans="2:7" hidden="1" outlineLevel="1" x14ac:dyDescent="0.2">
      <c r="B1228" s="19" t="s">
        <v>427</v>
      </c>
      <c r="C1228" s="3" t="s">
        <v>182</v>
      </c>
      <c r="D1228" s="3" t="s">
        <v>54</v>
      </c>
      <c r="E1228" s="39">
        <v>44349</v>
      </c>
      <c r="F1228" s="3">
        <v>6</v>
      </c>
      <c r="G1228" s="3">
        <v>39</v>
      </c>
    </row>
    <row r="1229" spans="2:7" hidden="1" outlineLevel="1" x14ac:dyDescent="0.2">
      <c r="B1229" s="19" t="s">
        <v>427</v>
      </c>
      <c r="C1229" s="3" t="s">
        <v>182</v>
      </c>
      <c r="D1229" s="3" t="s">
        <v>54</v>
      </c>
      <c r="E1229" s="39">
        <v>44349</v>
      </c>
      <c r="F1229" s="3">
        <v>2</v>
      </c>
      <c r="G1229" s="3">
        <v>13</v>
      </c>
    </row>
    <row r="1230" spans="2:7" hidden="1" outlineLevel="1" x14ac:dyDescent="0.2">
      <c r="B1230" s="19" t="s">
        <v>427</v>
      </c>
      <c r="C1230" s="3" t="s">
        <v>183</v>
      </c>
      <c r="D1230" s="3" t="s">
        <v>54</v>
      </c>
      <c r="E1230" s="39">
        <v>44349</v>
      </c>
      <c r="F1230" s="3">
        <v>6</v>
      </c>
      <c r="G1230" s="3">
        <v>39</v>
      </c>
    </row>
    <row r="1231" spans="2:7" hidden="1" outlineLevel="1" x14ac:dyDescent="0.2">
      <c r="B1231" s="19" t="s">
        <v>427</v>
      </c>
      <c r="C1231" s="3" t="s">
        <v>183</v>
      </c>
      <c r="D1231" s="3" t="s">
        <v>54</v>
      </c>
      <c r="E1231" s="39">
        <v>44349</v>
      </c>
      <c r="F1231" s="3">
        <v>2</v>
      </c>
      <c r="G1231" s="3">
        <v>13</v>
      </c>
    </row>
    <row r="1232" spans="2:7" hidden="1" outlineLevel="1" x14ac:dyDescent="0.2">
      <c r="B1232" s="19" t="s">
        <v>427</v>
      </c>
      <c r="C1232" s="3" t="s">
        <v>184</v>
      </c>
      <c r="D1232" s="3" t="s">
        <v>54</v>
      </c>
      <c r="E1232" s="39">
        <v>44349</v>
      </c>
      <c r="F1232" s="3">
        <v>6</v>
      </c>
      <c r="G1232" s="3">
        <v>39</v>
      </c>
    </row>
    <row r="1233" spans="2:7" hidden="1" outlineLevel="1" x14ac:dyDescent="0.2">
      <c r="B1233" s="19" t="s">
        <v>427</v>
      </c>
      <c r="C1233" s="3" t="s">
        <v>184</v>
      </c>
      <c r="D1233" s="3" t="s">
        <v>54</v>
      </c>
      <c r="E1233" s="39">
        <v>44349</v>
      </c>
      <c r="F1233" s="3">
        <v>2</v>
      </c>
      <c r="G1233" s="3">
        <v>13</v>
      </c>
    </row>
    <row r="1234" spans="2:7" hidden="1" outlineLevel="1" x14ac:dyDescent="0.2">
      <c r="B1234" s="19" t="s">
        <v>427</v>
      </c>
      <c r="C1234" s="3" t="s">
        <v>182</v>
      </c>
      <c r="D1234" s="3" t="s">
        <v>54</v>
      </c>
      <c r="E1234" s="39">
        <v>44350</v>
      </c>
      <c r="F1234" s="3">
        <v>6</v>
      </c>
      <c r="G1234" s="3">
        <v>39</v>
      </c>
    </row>
    <row r="1235" spans="2:7" hidden="1" outlineLevel="1" x14ac:dyDescent="0.2">
      <c r="B1235" s="19" t="s">
        <v>427</v>
      </c>
      <c r="C1235" s="3" t="s">
        <v>182</v>
      </c>
      <c r="D1235" s="3" t="s">
        <v>54</v>
      </c>
      <c r="E1235" s="39">
        <v>44350</v>
      </c>
      <c r="F1235" s="3">
        <v>2</v>
      </c>
      <c r="G1235" s="3">
        <v>13</v>
      </c>
    </row>
    <row r="1236" spans="2:7" hidden="1" outlineLevel="1" x14ac:dyDescent="0.2">
      <c r="B1236" s="19" t="s">
        <v>427</v>
      </c>
      <c r="C1236" s="3" t="s">
        <v>183</v>
      </c>
      <c r="D1236" s="3" t="s">
        <v>54</v>
      </c>
      <c r="E1236" s="39">
        <v>44350</v>
      </c>
      <c r="F1236" s="3">
        <v>6</v>
      </c>
      <c r="G1236" s="3">
        <v>39</v>
      </c>
    </row>
    <row r="1237" spans="2:7" hidden="1" outlineLevel="1" x14ac:dyDescent="0.2">
      <c r="B1237" s="19" t="s">
        <v>427</v>
      </c>
      <c r="C1237" s="3" t="s">
        <v>183</v>
      </c>
      <c r="D1237" s="3" t="s">
        <v>54</v>
      </c>
      <c r="E1237" s="39">
        <v>44350</v>
      </c>
      <c r="F1237" s="3">
        <v>2</v>
      </c>
      <c r="G1237" s="3">
        <v>13</v>
      </c>
    </row>
    <row r="1238" spans="2:7" hidden="1" outlineLevel="1" x14ac:dyDescent="0.2">
      <c r="B1238" s="19" t="s">
        <v>427</v>
      </c>
      <c r="C1238" s="3" t="s">
        <v>184</v>
      </c>
      <c r="D1238" s="3" t="s">
        <v>54</v>
      </c>
      <c r="E1238" s="39">
        <v>44350</v>
      </c>
      <c r="F1238" s="3">
        <v>6</v>
      </c>
      <c r="G1238" s="3">
        <v>39</v>
      </c>
    </row>
    <row r="1239" spans="2:7" hidden="1" outlineLevel="1" x14ac:dyDescent="0.2">
      <c r="B1239" s="19" t="s">
        <v>427</v>
      </c>
      <c r="C1239" s="3" t="s">
        <v>184</v>
      </c>
      <c r="D1239" s="3" t="s">
        <v>54</v>
      </c>
      <c r="E1239" s="39">
        <v>44350</v>
      </c>
      <c r="F1239" s="3">
        <v>2</v>
      </c>
      <c r="G1239" s="3">
        <v>13</v>
      </c>
    </row>
    <row r="1240" spans="2:7" hidden="1" outlineLevel="1" x14ac:dyDescent="0.2">
      <c r="B1240" s="19" t="s">
        <v>427</v>
      </c>
      <c r="C1240" s="3" t="s">
        <v>182</v>
      </c>
      <c r="D1240" s="3" t="s">
        <v>54</v>
      </c>
      <c r="E1240" s="39">
        <v>44351</v>
      </c>
      <c r="F1240" s="3">
        <v>6</v>
      </c>
      <c r="G1240" s="3">
        <v>39</v>
      </c>
    </row>
    <row r="1241" spans="2:7" hidden="1" outlineLevel="1" x14ac:dyDescent="0.2">
      <c r="B1241" s="19" t="s">
        <v>427</v>
      </c>
      <c r="C1241" s="3" t="s">
        <v>182</v>
      </c>
      <c r="D1241" s="3" t="s">
        <v>54</v>
      </c>
      <c r="E1241" s="39">
        <v>44351</v>
      </c>
      <c r="F1241" s="3">
        <v>2</v>
      </c>
      <c r="G1241" s="3">
        <v>13</v>
      </c>
    </row>
    <row r="1242" spans="2:7" hidden="1" outlineLevel="1" x14ac:dyDescent="0.2">
      <c r="B1242" s="19" t="s">
        <v>427</v>
      </c>
      <c r="C1242" s="3" t="s">
        <v>183</v>
      </c>
      <c r="D1242" s="3" t="s">
        <v>54</v>
      </c>
      <c r="E1242" s="39">
        <v>44351</v>
      </c>
      <c r="F1242" s="3">
        <v>6</v>
      </c>
      <c r="G1242" s="3">
        <v>39</v>
      </c>
    </row>
    <row r="1243" spans="2:7" hidden="1" outlineLevel="1" x14ac:dyDescent="0.2">
      <c r="B1243" s="19" t="s">
        <v>427</v>
      </c>
      <c r="C1243" s="3" t="s">
        <v>183</v>
      </c>
      <c r="D1243" s="3" t="s">
        <v>54</v>
      </c>
      <c r="E1243" s="39">
        <v>44351</v>
      </c>
      <c r="F1243" s="3">
        <v>2</v>
      </c>
      <c r="G1243" s="3">
        <v>13</v>
      </c>
    </row>
    <row r="1244" spans="2:7" hidden="1" outlineLevel="1" x14ac:dyDescent="0.2">
      <c r="B1244" s="19" t="s">
        <v>427</v>
      </c>
      <c r="C1244" s="3" t="s">
        <v>184</v>
      </c>
      <c r="D1244" s="3" t="s">
        <v>54</v>
      </c>
      <c r="E1244" s="39">
        <v>44351</v>
      </c>
      <c r="F1244" s="3">
        <v>6</v>
      </c>
      <c r="G1244" s="3">
        <v>39</v>
      </c>
    </row>
    <row r="1245" spans="2:7" hidden="1" outlineLevel="1" x14ac:dyDescent="0.2">
      <c r="B1245" s="19" t="s">
        <v>427</v>
      </c>
      <c r="C1245" s="3" t="s">
        <v>184</v>
      </c>
      <c r="D1245" s="3" t="s">
        <v>54</v>
      </c>
      <c r="E1245" s="39">
        <v>44351</v>
      </c>
      <c r="F1245" s="3">
        <v>2</v>
      </c>
      <c r="G1245" s="3">
        <v>13</v>
      </c>
    </row>
    <row r="1246" spans="2:7" hidden="1" outlineLevel="1" x14ac:dyDescent="0.2">
      <c r="B1246" s="19" t="s">
        <v>427</v>
      </c>
      <c r="C1246" s="3" t="s">
        <v>182</v>
      </c>
      <c r="D1246" s="3" t="s">
        <v>54</v>
      </c>
      <c r="E1246" s="39">
        <v>44354</v>
      </c>
      <c r="F1246" s="3">
        <v>6</v>
      </c>
      <c r="G1246" s="3">
        <v>39</v>
      </c>
    </row>
    <row r="1247" spans="2:7" hidden="1" outlineLevel="1" x14ac:dyDescent="0.2">
      <c r="B1247" s="19" t="s">
        <v>427</v>
      </c>
      <c r="C1247" s="3" t="s">
        <v>182</v>
      </c>
      <c r="D1247" s="3" t="s">
        <v>54</v>
      </c>
      <c r="E1247" s="39">
        <v>44354</v>
      </c>
      <c r="F1247" s="3">
        <v>2</v>
      </c>
      <c r="G1247" s="3">
        <v>13</v>
      </c>
    </row>
    <row r="1248" spans="2:7" hidden="1" outlineLevel="1" x14ac:dyDescent="0.2">
      <c r="B1248" s="19" t="s">
        <v>427</v>
      </c>
      <c r="C1248" s="3" t="s">
        <v>183</v>
      </c>
      <c r="D1248" s="3" t="s">
        <v>54</v>
      </c>
      <c r="E1248" s="39">
        <v>44354</v>
      </c>
      <c r="F1248" s="3">
        <v>6</v>
      </c>
      <c r="G1248" s="3">
        <v>39</v>
      </c>
    </row>
    <row r="1249" spans="2:7" hidden="1" outlineLevel="1" x14ac:dyDescent="0.2">
      <c r="B1249" s="19" t="s">
        <v>427</v>
      </c>
      <c r="C1249" s="3" t="s">
        <v>183</v>
      </c>
      <c r="D1249" s="3" t="s">
        <v>54</v>
      </c>
      <c r="E1249" s="39">
        <v>44354</v>
      </c>
      <c r="F1249" s="3">
        <v>2</v>
      </c>
      <c r="G1249" s="3">
        <v>13</v>
      </c>
    </row>
    <row r="1250" spans="2:7" hidden="1" outlineLevel="1" x14ac:dyDescent="0.2">
      <c r="B1250" s="19" t="s">
        <v>427</v>
      </c>
      <c r="C1250" s="3" t="s">
        <v>184</v>
      </c>
      <c r="D1250" s="3" t="s">
        <v>54</v>
      </c>
      <c r="E1250" s="39">
        <v>44354</v>
      </c>
      <c r="F1250" s="3">
        <v>6</v>
      </c>
      <c r="G1250" s="3">
        <v>39</v>
      </c>
    </row>
    <row r="1251" spans="2:7" hidden="1" outlineLevel="1" x14ac:dyDescent="0.2">
      <c r="B1251" s="19" t="s">
        <v>427</v>
      </c>
      <c r="C1251" s="3" t="s">
        <v>184</v>
      </c>
      <c r="D1251" s="3" t="s">
        <v>54</v>
      </c>
      <c r="E1251" s="39">
        <v>44354</v>
      </c>
      <c r="F1251" s="3">
        <v>2</v>
      </c>
      <c r="G1251" s="3">
        <v>13</v>
      </c>
    </row>
    <row r="1252" spans="2:7" hidden="1" outlineLevel="1" x14ac:dyDescent="0.2">
      <c r="B1252" s="19" t="s">
        <v>427</v>
      </c>
      <c r="C1252" s="3" t="s">
        <v>182</v>
      </c>
      <c r="D1252" s="3" t="s">
        <v>54</v>
      </c>
      <c r="E1252" s="39">
        <v>44355</v>
      </c>
      <c r="F1252" s="3">
        <v>6</v>
      </c>
      <c r="G1252" s="3">
        <v>39</v>
      </c>
    </row>
    <row r="1253" spans="2:7" hidden="1" outlineLevel="1" x14ac:dyDescent="0.2">
      <c r="B1253" s="19" t="s">
        <v>427</v>
      </c>
      <c r="C1253" s="3" t="s">
        <v>182</v>
      </c>
      <c r="D1253" s="3" t="s">
        <v>54</v>
      </c>
      <c r="E1253" s="39">
        <v>44355</v>
      </c>
      <c r="F1253" s="3">
        <v>2</v>
      </c>
      <c r="G1253" s="3">
        <v>13</v>
      </c>
    </row>
    <row r="1254" spans="2:7" hidden="1" outlineLevel="1" x14ac:dyDescent="0.2">
      <c r="B1254" s="19" t="s">
        <v>427</v>
      </c>
      <c r="C1254" s="3" t="s">
        <v>183</v>
      </c>
      <c r="D1254" s="3" t="s">
        <v>54</v>
      </c>
      <c r="E1254" s="39">
        <v>44355</v>
      </c>
      <c r="F1254" s="3">
        <v>6</v>
      </c>
      <c r="G1254" s="3">
        <v>39</v>
      </c>
    </row>
    <row r="1255" spans="2:7" hidden="1" outlineLevel="1" x14ac:dyDescent="0.2">
      <c r="B1255" s="19" t="s">
        <v>427</v>
      </c>
      <c r="C1255" s="3" t="s">
        <v>183</v>
      </c>
      <c r="D1255" s="3" t="s">
        <v>54</v>
      </c>
      <c r="E1255" s="39">
        <v>44355</v>
      </c>
      <c r="F1255" s="3">
        <v>2</v>
      </c>
      <c r="G1255" s="3">
        <v>13</v>
      </c>
    </row>
    <row r="1256" spans="2:7" hidden="1" outlineLevel="1" x14ac:dyDescent="0.2">
      <c r="B1256" s="19" t="s">
        <v>427</v>
      </c>
      <c r="C1256" s="3" t="s">
        <v>184</v>
      </c>
      <c r="D1256" s="3" t="s">
        <v>54</v>
      </c>
      <c r="E1256" s="39">
        <v>44355</v>
      </c>
      <c r="F1256" s="3">
        <v>6</v>
      </c>
      <c r="G1256" s="3">
        <v>39</v>
      </c>
    </row>
    <row r="1257" spans="2:7" hidden="1" outlineLevel="1" x14ac:dyDescent="0.2">
      <c r="B1257" s="19" t="s">
        <v>427</v>
      </c>
      <c r="C1257" s="3" t="s">
        <v>184</v>
      </c>
      <c r="D1257" s="3" t="s">
        <v>54</v>
      </c>
      <c r="E1257" s="39">
        <v>44355</v>
      </c>
      <c r="F1257" s="3">
        <v>2</v>
      </c>
      <c r="G1257" s="3">
        <v>13</v>
      </c>
    </row>
    <row r="1258" spans="2:7" hidden="1" outlineLevel="1" x14ac:dyDescent="0.2">
      <c r="B1258" s="19" t="s">
        <v>427</v>
      </c>
      <c r="C1258" s="3" t="s">
        <v>182</v>
      </c>
      <c r="D1258" s="3" t="s">
        <v>54</v>
      </c>
      <c r="E1258" s="39">
        <v>44356</v>
      </c>
      <c r="F1258" s="3">
        <v>6</v>
      </c>
      <c r="G1258" s="3">
        <v>39</v>
      </c>
    </row>
    <row r="1259" spans="2:7" hidden="1" outlineLevel="1" x14ac:dyDescent="0.2">
      <c r="B1259" s="19" t="s">
        <v>427</v>
      </c>
      <c r="C1259" s="3" t="s">
        <v>182</v>
      </c>
      <c r="D1259" s="3" t="s">
        <v>54</v>
      </c>
      <c r="E1259" s="39">
        <v>44356</v>
      </c>
      <c r="F1259" s="3">
        <v>2</v>
      </c>
      <c r="G1259" s="3">
        <v>13</v>
      </c>
    </row>
    <row r="1260" spans="2:7" hidden="1" outlineLevel="1" x14ac:dyDescent="0.2">
      <c r="B1260" s="19" t="s">
        <v>427</v>
      </c>
      <c r="C1260" s="3" t="s">
        <v>183</v>
      </c>
      <c r="D1260" s="3" t="s">
        <v>54</v>
      </c>
      <c r="E1260" s="39">
        <v>44356</v>
      </c>
      <c r="F1260" s="3">
        <v>6</v>
      </c>
      <c r="G1260" s="3">
        <v>39</v>
      </c>
    </row>
    <row r="1261" spans="2:7" hidden="1" outlineLevel="1" x14ac:dyDescent="0.2">
      <c r="B1261" s="19" t="s">
        <v>427</v>
      </c>
      <c r="C1261" s="3" t="s">
        <v>183</v>
      </c>
      <c r="D1261" s="3" t="s">
        <v>54</v>
      </c>
      <c r="E1261" s="39">
        <v>44356</v>
      </c>
      <c r="F1261" s="3">
        <v>2</v>
      </c>
      <c r="G1261" s="3">
        <v>13</v>
      </c>
    </row>
    <row r="1262" spans="2:7" hidden="1" outlineLevel="1" x14ac:dyDescent="0.2">
      <c r="B1262" s="19" t="s">
        <v>427</v>
      </c>
      <c r="C1262" s="3" t="s">
        <v>184</v>
      </c>
      <c r="D1262" s="3" t="s">
        <v>54</v>
      </c>
      <c r="E1262" s="39">
        <v>44356</v>
      </c>
      <c r="F1262" s="3">
        <v>6</v>
      </c>
      <c r="G1262" s="3">
        <v>39</v>
      </c>
    </row>
    <row r="1263" spans="2:7" hidden="1" outlineLevel="1" x14ac:dyDescent="0.2">
      <c r="B1263" s="19" t="s">
        <v>427</v>
      </c>
      <c r="C1263" s="3" t="s">
        <v>184</v>
      </c>
      <c r="D1263" s="3" t="s">
        <v>54</v>
      </c>
      <c r="E1263" s="39">
        <v>44356</v>
      </c>
      <c r="F1263" s="3">
        <v>2</v>
      </c>
      <c r="G1263" s="3">
        <v>13</v>
      </c>
    </row>
    <row r="1264" spans="2:7" hidden="1" outlineLevel="1" x14ac:dyDescent="0.2">
      <c r="B1264" s="19" t="s">
        <v>427</v>
      </c>
      <c r="C1264" s="3" t="s">
        <v>182</v>
      </c>
      <c r="D1264" s="3" t="s">
        <v>54</v>
      </c>
      <c r="E1264" s="39">
        <v>44357</v>
      </c>
      <c r="F1264" s="3">
        <v>6</v>
      </c>
      <c r="G1264" s="3">
        <v>39</v>
      </c>
    </row>
    <row r="1265" spans="2:7" hidden="1" outlineLevel="1" x14ac:dyDescent="0.2">
      <c r="B1265" s="19" t="s">
        <v>427</v>
      </c>
      <c r="C1265" s="3" t="s">
        <v>182</v>
      </c>
      <c r="D1265" s="3" t="s">
        <v>54</v>
      </c>
      <c r="E1265" s="39">
        <v>44357</v>
      </c>
      <c r="F1265" s="3">
        <v>2</v>
      </c>
      <c r="G1265" s="3">
        <v>13</v>
      </c>
    </row>
    <row r="1266" spans="2:7" hidden="1" outlineLevel="1" x14ac:dyDescent="0.2">
      <c r="B1266" s="19" t="s">
        <v>427</v>
      </c>
      <c r="C1266" s="3" t="s">
        <v>183</v>
      </c>
      <c r="D1266" s="3" t="s">
        <v>54</v>
      </c>
      <c r="E1266" s="39">
        <v>44357</v>
      </c>
      <c r="F1266" s="3">
        <v>6</v>
      </c>
      <c r="G1266" s="3">
        <v>39</v>
      </c>
    </row>
    <row r="1267" spans="2:7" hidden="1" outlineLevel="1" x14ac:dyDescent="0.2">
      <c r="B1267" s="19" t="s">
        <v>427</v>
      </c>
      <c r="C1267" s="3" t="s">
        <v>183</v>
      </c>
      <c r="D1267" s="3" t="s">
        <v>54</v>
      </c>
      <c r="E1267" s="39">
        <v>44357</v>
      </c>
      <c r="F1267" s="3">
        <v>2</v>
      </c>
      <c r="G1267" s="3">
        <v>13</v>
      </c>
    </row>
    <row r="1268" spans="2:7" hidden="1" outlineLevel="1" x14ac:dyDescent="0.2">
      <c r="B1268" s="19" t="s">
        <v>427</v>
      </c>
      <c r="C1268" s="3" t="s">
        <v>184</v>
      </c>
      <c r="D1268" s="3" t="s">
        <v>54</v>
      </c>
      <c r="E1268" s="39">
        <v>44357</v>
      </c>
      <c r="F1268" s="3">
        <v>6</v>
      </c>
      <c r="G1268" s="3">
        <v>39</v>
      </c>
    </row>
    <row r="1269" spans="2:7" hidden="1" outlineLevel="1" x14ac:dyDescent="0.2">
      <c r="B1269" s="19" t="s">
        <v>427</v>
      </c>
      <c r="C1269" s="3" t="s">
        <v>184</v>
      </c>
      <c r="D1269" s="3" t="s">
        <v>54</v>
      </c>
      <c r="E1269" s="39">
        <v>44357</v>
      </c>
      <c r="F1269" s="3">
        <v>2</v>
      </c>
      <c r="G1269" s="3">
        <v>13</v>
      </c>
    </row>
    <row r="1270" spans="2:7" hidden="1" outlineLevel="1" x14ac:dyDescent="0.2">
      <c r="B1270" s="19" t="s">
        <v>427</v>
      </c>
      <c r="C1270" s="3" t="s">
        <v>183</v>
      </c>
      <c r="D1270" s="3" t="s">
        <v>54</v>
      </c>
      <c r="E1270" s="39">
        <v>44358</v>
      </c>
      <c r="F1270" s="3">
        <v>6</v>
      </c>
      <c r="G1270" s="3">
        <v>39</v>
      </c>
    </row>
    <row r="1271" spans="2:7" hidden="1" outlineLevel="1" x14ac:dyDescent="0.2">
      <c r="B1271" s="19" t="s">
        <v>427</v>
      </c>
      <c r="C1271" s="3" t="s">
        <v>183</v>
      </c>
      <c r="D1271" s="3" t="s">
        <v>54</v>
      </c>
      <c r="E1271" s="39">
        <v>44358</v>
      </c>
      <c r="F1271" s="3">
        <v>2</v>
      </c>
      <c r="G1271" s="3">
        <v>13</v>
      </c>
    </row>
    <row r="1272" spans="2:7" hidden="1" outlineLevel="1" x14ac:dyDescent="0.2">
      <c r="B1272" s="19" t="s">
        <v>427</v>
      </c>
      <c r="C1272" s="3" t="s">
        <v>184</v>
      </c>
      <c r="D1272" s="3" t="s">
        <v>54</v>
      </c>
      <c r="E1272" s="39">
        <v>44358</v>
      </c>
      <c r="F1272" s="3">
        <v>6</v>
      </c>
      <c r="G1272" s="3">
        <v>39</v>
      </c>
    </row>
    <row r="1273" spans="2:7" hidden="1" outlineLevel="1" x14ac:dyDescent="0.2">
      <c r="B1273" s="19" t="s">
        <v>427</v>
      </c>
      <c r="C1273" s="3" t="s">
        <v>184</v>
      </c>
      <c r="D1273" s="3" t="s">
        <v>54</v>
      </c>
      <c r="E1273" s="39">
        <v>44358</v>
      </c>
      <c r="F1273" s="3">
        <v>2</v>
      </c>
      <c r="G1273" s="3">
        <v>13</v>
      </c>
    </row>
    <row r="1274" spans="2:7" hidden="1" outlineLevel="1" x14ac:dyDescent="0.2">
      <c r="B1274" s="19" t="s">
        <v>427</v>
      </c>
      <c r="C1274" s="3" t="s">
        <v>182</v>
      </c>
      <c r="D1274" s="3" t="s">
        <v>54</v>
      </c>
      <c r="E1274" s="39">
        <v>44361</v>
      </c>
      <c r="F1274" s="3">
        <v>6</v>
      </c>
      <c r="G1274" s="3">
        <v>39</v>
      </c>
    </row>
    <row r="1275" spans="2:7" hidden="1" outlineLevel="1" x14ac:dyDescent="0.2">
      <c r="B1275" s="19" t="s">
        <v>427</v>
      </c>
      <c r="C1275" s="3" t="s">
        <v>182</v>
      </c>
      <c r="D1275" s="3" t="s">
        <v>54</v>
      </c>
      <c r="E1275" s="39">
        <v>44361</v>
      </c>
      <c r="F1275" s="3">
        <v>2</v>
      </c>
      <c r="G1275" s="3">
        <v>13</v>
      </c>
    </row>
    <row r="1276" spans="2:7" hidden="1" outlineLevel="1" x14ac:dyDescent="0.2">
      <c r="B1276" s="19" t="s">
        <v>427</v>
      </c>
      <c r="C1276" s="3" t="s">
        <v>183</v>
      </c>
      <c r="D1276" s="3" t="s">
        <v>54</v>
      </c>
      <c r="E1276" s="39">
        <v>44361</v>
      </c>
      <c r="F1276" s="3">
        <v>6</v>
      </c>
      <c r="G1276" s="3">
        <v>39</v>
      </c>
    </row>
    <row r="1277" spans="2:7" hidden="1" outlineLevel="1" x14ac:dyDescent="0.2">
      <c r="B1277" s="19" t="s">
        <v>427</v>
      </c>
      <c r="C1277" s="3" t="s">
        <v>183</v>
      </c>
      <c r="D1277" s="3" t="s">
        <v>54</v>
      </c>
      <c r="E1277" s="39">
        <v>44361</v>
      </c>
      <c r="F1277" s="3">
        <v>2</v>
      </c>
      <c r="G1277" s="3">
        <v>13</v>
      </c>
    </row>
    <row r="1278" spans="2:7" hidden="1" outlineLevel="1" x14ac:dyDescent="0.2">
      <c r="B1278" s="19" t="s">
        <v>427</v>
      </c>
      <c r="C1278" s="3" t="s">
        <v>184</v>
      </c>
      <c r="D1278" s="3" t="s">
        <v>54</v>
      </c>
      <c r="E1278" s="39">
        <v>44361</v>
      </c>
      <c r="F1278" s="3">
        <v>6</v>
      </c>
      <c r="G1278" s="3">
        <v>39</v>
      </c>
    </row>
    <row r="1279" spans="2:7" hidden="1" outlineLevel="1" x14ac:dyDescent="0.2">
      <c r="B1279" s="19" t="s">
        <v>427</v>
      </c>
      <c r="C1279" s="3" t="s">
        <v>184</v>
      </c>
      <c r="D1279" s="3" t="s">
        <v>54</v>
      </c>
      <c r="E1279" s="39">
        <v>44361</v>
      </c>
      <c r="F1279" s="3">
        <v>2</v>
      </c>
      <c r="G1279" s="3">
        <v>13</v>
      </c>
    </row>
    <row r="1280" spans="2:7" hidden="1" outlineLevel="1" x14ac:dyDescent="0.2">
      <c r="B1280" s="19" t="s">
        <v>427</v>
      </c>
      <c r="C1280" s="3" t="s">
        <v>182</v>
      </c>
      <c r="D1280" s="3" t="s">
        <v>54</v>
      </c>
      <c r="E1280" s="39">
        <v>44362</v>
      </c>
      <c r="F1280" s="3">
        <v>6</v>
      </c>
      <c r="G1280" s="3">
        <v>39</v>
      </c>
    </row>
    <row r="1281" spans="2:7" hidden="1" outlineLevel="1" x14ac:dyDescent="0.2">
      <c r="B1281" s="19" t="s">
        <v>427</v>
      </c>
      <c r="C1281" s="3" t="s">
        <v>182</v>
      </c>
      <c r="D1281" s="3" t="s">
        <v>54</v>
      </c>
      <c r="E1281" s="39">
        <v>44362</v>
      </c>
      <c r="F1281" s="3">
        <v>2</v>
      </c>
      <c r="G1281" s="3">
        <v>13</v>
      </c>
    </row>
    <row r="1282" spans="2:7" hidden="1" outlineLevel="1" x14ac:dyDescent="0.2">
      <c r="B1282" s="19" t="s">
        <v>427</v>
      </c>
      <c r="C1282" s="3" t="s">
        <v>183</v>
      </c>
      <c r="D1282" s="3" t="s">
        <v>54</v>
      </c>
      <c r="E1282" s="39">
        <v>44362</v>
      </c>
      <c r="F1282" s="3">
        <v>6</v>
      </c>
      <c r="G1282" s="3">
        <v>39</v>
      </c>
    </row>
    <row r="1283" spans="2:7" hidden="1" outlineLevel="1" x14ac:dyDescent="0.2">
      <c r="B1283" s="19" t="s">
        <v>427</v>
      </c>
      <c r="C1283" s="3" t="s">
        <v>183</v>
      </c>
      <c r="D1283" s="3" t="s">
        <v>54</v>
      </c>
      <c r="E1283" s="39">
        <v>44362</v>
      </c>
      <c r="F1283" s="3">
        <v>2</v>
      </c>
      <c r="G1283" s="3">
        <v>13</v>
      </c>
    </row>
    <row r="1284" spans="2:7" hidden="1" outlineLevel="1" x14ac:dyDescent="0.2">
      <c r="B1284" s="19" t="s">
        <v>427</v>
      </c>
      <c r="C1284" s="3" t="s">
        <v>184</v>
      </c>
      <c r="D1284" s="3" t="s">
        <v>54</v>
      </c>
      <c r="E1284" s="39">
        <v>44362</v>
      </c>
      <c r="F1284" s="3">
        <v>6</v>
      </c>
      <c r="G1284" s="3">
        <v>39</v>
      </c>
    </row>
    <row r="1285" spans="2:7" hidden="1" outlineLevel="1" x14ac:dyDescent="0.2">
      <c r="B1285" s="19" t="s">
        <v>427</v>
      </c>
      <c r="C1285" s="3" t="s">
        <v>184</v>
      </c>
      <c r="D1285" s="3" t="s">
        <v>54</v>
      </c>
      <c r="E1285" s="39">
        <v>44362</v>
      </c>
      <c r="F1285" s="3">
        <v>2</v>
      </c>
      <c r="G1285" s="3">
        <v>13</v>
      </c>
    </row>
    <row r="1286" spans="2:7" hidden="1" outlineLevel="1" x14ac:dyDescent="0.2">
      <c r="B1286" s="19" t="s">
        <v>427</v>
      </c>
      <c r="C1286" s="3" t="s">
        <v>182</v>
      </c>
      <c r="D1286" s="3" t="s">
        <v>54</v>
      </c>
      <c r="E1286" s="39">
        <v>44363</v>
      </c>
      <c r="F1286" s="3">
        <v>6</v>
      </c>
      <c r="G1286" s="3">
        <v>39</v>
      </c>
    </row>
    <row r="1287" spans="2:7" hidden="1" outlineLevel="1" x14ac:dyDescent="0.2">
      <c r="B1287" s="19" t="s">
        <v>427</v>
      </c>
      <c r="C1287" s="3" t="s">
        <v>182</v>
      </c>
      <c r="D1287" s="3" t="s">
        <v>54</v>
      </c>
      <c r="E1287" s="39">
        <v>44363</v>
      </c>
      <c r="F1287" s="3">
        <v>2</v>
      </c>
      <c r="G1287" s="3">
        <v>13</v>
      </c>
    </row>
    <row r="1288" spans="2:7" hidden="1" outlineLevel="1" x14ac:dyDescent="0.2">
      <c r="B1288" s="19" t="s">
        <v>427</v>
      </c>
      <c r="C1288" s="3" t="s">
        <v>183</v>
      </c>
      <c r="D1288" s="3" t="s">
        <v>54</v>
      </c>
      <c r="E1288" s="39">
        <v>44363</v>
      </c>
      <c r="F1288" s="3">
        <v>6</v>
      </c>
      <c r="G1288" s="3">
        <v>39</v>
      </c>
    </row>
    <row r="1289" spans="2:7" hidden="1" outlineLevel="1" x14ac:dyDescent="0.2">
      <c r="B1289" s="19" t="s">
        <v>427</v>
      </c>
      <c r="C1289" s="3" t="s">
        <v>183</v>
      </c>
      <c r="D1289" s="3" t="s">
        <v>54</v>
      </c>
      <c r="E1289" s="39">
        <v>44363</v>
      </c>
      <c r="F1289" s="3">
        <v>2</v>
      </c>
      <c r="G1289" s="3">
        <v>13</v>
      </c>
    </row>
    <row r="1290" spans="2:7" hidden="1" outlineLevel="1" x14ac:dyDescent="0.2">
      <c r="B1290" s="19" t="s">
        <v>427</v>
      </c>
      <c r="C1290" s="3" t="s">
        <v>184</v>
      </c>
      <c r="D1290" s="3" t="s">
        <v>54</v>
      </c>
      <c r="E1290" s="39">
        <v>44363</v>
      </c>
      <c r="F1290" s="3">
        <v>6</v>
      </c>
      <c r="G1290" s="3">
        <v>39</v>
      </c>
    </row>
    <row r="1291" spans="2:7" hidden="1" outlineLevel="1" x14ac:dyDescent="0.2">
      <c r="B1291" s="19" t="s">
        <v>427</v>
      </c>
      <c r="C1291" s="3" t="s">
        <v>184</v>
      </c>
      <c r="D1291" s="3" t="s">
        <v>54</v>
      </c>
      <c r="E1291" s="39">
        <v>44363</v>
      </c>
      <c r="F1291" s="3">
        <v>2</v>
      </c>
      <c r="G1291" s="3">
        <v>13</v>
      </c>
    </row>
    <row r="1292" spans="2:7" hidden="1" outlineLevel="1" x14ac:dyDescent="0.2">
      <c r="B1292" s="19" t="s">
        <v>427</v>
      </c>
      <c r="C1292" s="3" t="s">
        <v>182</v>
      </c>
      <c r="D1292" s="3" t="s">
        <v>54</v>
      </c>
      <c r="E1292" s="39">
        <v>44364</v>
      </c>
      <c r="F1292" s="3">
        <v>6</v>
      </c>
      <c r="G1292" s="3">
        <v>39</v>
      </c>
    </row>
    <row r="1293" spans="2:7" hidden="1" outlineLevel="1" x14ac:dyDescent="0.2">
      <c r="B1293" s="19" t="s">
        <v>427</v>
      </c>
      <c r="C1293" s="3" t="s">
        <v>182</v>
      </c>
      <c r="D1293" s="3" t="s">
        <v>54</v>
      </c>
      <c r="E1293" s="39">
        <v>44364</v>
      </c>
      <c r="F1293" s="3">
        <v>2</v>
      </c>
      <c r="G1293" s="3">
        <v>13</v>
      </c>
    </row>
    <row r="1294" spans="2:7" hidden="1" outlineLevel="1" x14ac:dyDescent="0.2">
      <c r="B1294" s="19" t="s">
        <v>427</v>
      </c>
      <c r="C1294" s="3" t="s">
        <v>183</v>
      </c>
      <c r="D1294" s="3" t="s">
        <v>54</v>
      </c>
      <c r="E1294" s="39">
        <v>44364</v>
      </c>
      <c r="F1294" s="3">
        <v>6</v>
      </c>
      <c r="G1294" s="3">
        <v>39</v>
      </c>
    </row>
    <row r="1295" spans="2:7" hidden="1" outlineLevel="1" x14ac:dyDescent="0.2">
      <c r="B1295" s="19" t="s">
        <v>427</v>
      </c>
      <c r="C1295" s="3" t="s">
        <v>183</v>
      </c>
      <c r="D1295" s="3" t="s">
        <v>54</v>
      </c>
      <c r="E1295" s="39">
        <v>44364</v>
      </c>
      <c r="F1295" s="3">
        <v>2</v>
      </c>
      <c r="G1295" s="3">
        <v>13</v>
      </c>
    </row>
    <row r="1296" spans="2:7" hidden="1" outlineLevel="1" x14ac:dyDescent="0.2">
      <c r="B1296" s="19" t="s">
        <v>427</v>
      </c>
      <c r="C1296" s="3" t="s">
        <v>184</v>
      </c>
      <c r="D1296" s="3" t="s">
        <v>54</v>
      </c>
      <c r="E1296" s="39">
        <v>44364</v>
      </c>
      <c r="F1296" s="3">
        <v>6</v>
      </c>
      <c r="G1296" s="3">
        <v>39</v>
      </c>
    </row>
    <row r="1297" spans="2:7" hidden="1" outlineLevel="1" x14ac:dyDescent="0.2">
      <c r="B1297" s="19" t="s">
        <v>427</v>
      </c>
      <c r="C1297" s="3" t="s">
        <v>184</v>
      </c>
      <c r="D1297" s="3" t="s">
        <v>54</v>
      </c>
      <c r="E1297" s="39">
        <v>44364</v>
      </c>
      <c r="F1297" s="3">
        <v>2</v>
      </c>
      <c r="G1297" s="3">
        <v>13</v>
      </c>
    </row>
    <row r="1298" spans="2:7" hidden="1" outlineLevel="1" x14ac:dyDescent="0.2">
      <c r="B1298" s="19" t="s">
        <v>427</v>
      </c>
      <c r="C1298" s="3" t="s">
        <v>182</v>
      </c>
      <c r="D1298" s="3" t="s">
        <v>54</v>
      </c>
      <c r="E1298" s="39">
        <v>44365</v>
      </c>
      <c r="F1298" s="3">
        <v>6</v>
      </c>
      <c r="G1298" s="3">
        <v>39</v>
      </c>
    </row>
    <row r="1299" spans="2:7" hidden="1" outlineLevel="1" x14ac:dyDescent="0.2">
      <c r="B1299" s="19" t="s">
        <v>427</v>
      </c>
      <c r="C1299" s="3" t="s">
        <v>182</v>
      </c>
      <c r="D1299" s="3" t="s">
        <v>54</v>
      </c>
      <c r="E1299" s="39">
        <v>44365</v>
      </c>
      <c r="F1299" s="3">
        <v>2</v>
      </c>
      <c r="G1299" s="3">
        <v>13</v>
      </c>
    </row>
    <row r="1300" spans="2:7" hidden="1" outlineLevel="1" x14ac:dyDescent="0.2">
      <c r="B1300" s="19" t="s">
        <v>427</v>
      </c>
      <c r="C1300" s="3" t="s">
        <v>183</v>
      </c>
      <c r="D1300" s="3" t="s">
        <v>54</v>
      </c>
      <c r="E1300" s="39">
        <v>44365</v>
      </c>
      <c r="F1300" s="3">
        <v>6</v>
      </c>
      <c r="G1300" s="3">
        <v>39</v>
      </c>
    </row>
    <row r="1301" spans="2:7" hidden="1" outlineLevel="1" x14ac:dyDescent="0.2">
      <c r="B1301" s="19" t="s">
        <v>427</v>
      </c>
      <c r="C1301" s="3" t="s">
        <v>183</v>
      </c>
      <c r="D1301" s="3" t="s">
        <v>54</v>
      </c>
      <c r="E1301" s="39">
        <v>44365</v>
      </c>
      <c r="F1301" s="3">
        <v>2</v>
      </c>
      <c r="G1301" s="3">
        <v>13</v>
      </c>
    </row>
    <row r="1302" spans="2:7" hidden="1" outlineLevel="1" x14ac:dyDescent="0.2">
      <c r="B1302" s="19" t="s">
        <v>427</v>
      </c>
      <c r="C1302" s="3" t="s">
        <v>184</v>
      </c>
      <c r="D1302" s="3" t="s">
        <v>54</v>
      </c>
      <c r="E1302" s="39">
        <v>44365</v>
      </c>
      <c r="F1302" s="3">
        <v>6</v>
      </c>
      <c r="G1302" s="3">
        <v>39</v>
      </c>
    </row>
    <row r="1303" spans="2:7" hidden="1" outlineLevel="1" x14ac:dyDescent="0.2">
      <c r="B1303" s="19" t="s">
        <v>427</v>
      </c>
      <c r="C1303" s="3" t="s">
        <v>184</v>
      </c>
      <c r="D1303" s="3" t="s">
        <v>54</v>
      </c>
      <c r="E1303" s="39">
        <v>44365</v>
      </c>
      <c r="F1303" s="3">
        <v>2</v>
      </c>
      <c r="G1303" s="3">
        <v>13</v>
      </c>
    </row>
    <row r="1304" spans="2:7" hidden="1" outlineLevel="1" x14ac:dyDescent="0.2">
      <c r="B1304" s="19" t="s">
        <v>427</v>
      </c>
      <c r="C1304" s="3" t="s">
        <v>182</v>
      </c>
      <c r="D1304" s="3" t="s">
        <v>54</v>
      </c>
      <c r="E1304" s="39">
        <v>44368</v>
      </c>
      <c r="F1304" s="3">
        <v>6</v>
      </c>
      <c r="G1304" s="3">
        <v>39</v>
      </c>
    </row>
    <row r="1305" spans="2:7" hidden="1" outlineLevel="1" x14ac:dyDescent="0.2">
      <c r="B1305" s="19" t="s">
        <v>427</v>
      </c>
      <c r="C1305" s="3" t="s">
        <v>182</v>
      </c>
      <c r="D1305" s="3" t="s">
        <v>54</v>
      </c>
      <c r="E1305" s="39">
        <v>44368</v>
      </c>
      <c r="F1305" s="3">
        <v>2</v>
      </c>
      <c r="G1305" s="3">
        <v>13</v>
      </c>
    </row>
    <row r="1306" spans="2:7" hidden="1" outlineLevel="1" x14ac:dyDescent="0.2">
      <c r="B1306" s="19" t="s">
        <v>427</v>
      </c>
      <c r="C1306" s="3" t="s">
        <v>183</v>
      </c>
      <c r="D1306" s="3" t="s">
        <v>54</v>
      </c>
      <c r="E1306" s="39">
        <v>44368</v>
      </c>
      <c r="F1306" s="3">
        <v>6</v>
      </c>
      <c r="G1306" s="3">
        <v>39</v>
      </c>
    </row>
    <row r="1307" spans="2:7" hidden="1" outlineLevel="1" x14ac:dyDescent="0.2">
      <c r="B1307" s="19" t="s">
        <v>427</v>
      </c>
      <c r="C1307" s="3" t="s">
        <v>183</v>
      </c>
      <c r="D1307" s="3" t="s">
        <v>54</v>
      </c>
      <c r="E1307" s="39">
        <v>44368</v>
      </c>
      <c r="F1307" s="3">
        <v>2</v>
      </c>
      <c r="G1307" s="3">
        <v>13</v>
      </c>
    </row>
    <row r="1308" spans="2:7" hidden="1" outlineLevel="1" x14ac:dyDescent="0.2">
      <c r="B1308" s="19" t="s">
        <v>427</v>
      </c>
      <c r="C1308" s="3" t="s">
        <v>184</v>
      </c>
      <c r="D1308" s="3" t="s">
        <v>54</v>
      </c>
      <c r="E1308" s="39">
        <v>44368</v>
      </c>
      <c r="F1308" s="3">
        <v>6</v>
      </c>
      <c r="G1308" s="3">
        <v>39</v>
      </c>
    </row>
    <row r="1309" spans="2:7" hidden="1" outlineLevel="1" x14ac:dyDescent="0.2">
      <c r="B1309" s="19" t="s">
        <v>427</v>
      </c>
      <c r="C1309" s="3" t="s">
        <v>184</v>
      </c>
      <c r="D1309" s="3" t="s">
        <v>54</v>
      </c>
      <c r="E1309" s="39">
        <v>44368</v>
      </c>
      <c r="F1309" s="3">
        <v>2</v>
      </c>
      <c r="G1309" s="3">
        <v>13</v>
      </c>
    </row>
    <row r="1310" spans="2:7" hidden="1" outlineLevel="1" x14ac:dyDescent="0.2">
      <c r="B1310" s="19" t="s">
        <v>427</v>
      </c>
      <c r="C1310" s="3" t="s">
        <v>182</v>
      </c>
      <c r="D1310" s="3" t="s">
        <v>54</v>
      </c>
      <c r="E1310" s="39">
        <v>44369</v>
      </c>
      <c r="F1310" s="3">
        <v>6</v>
      </c>
      <c r="G1310" s="3">
        <v>39</v>
      </c>
    </row>
    <row r="1311" spans="2:7" hidden="1" outlineLevel="1" x14ac:dyDescent="0.2">
      <c r="B1311" s="19" t="s">
        <v>427</v>
      </c>
      <c r="C1311" s="3" t="s">
        <v>182</v>
      </c>
      <c r="D1311" s="3" t="s">
        <v>54</v>
      </c>
      <c r="E1311" s="39">
        <v>44369</v>
      </c>
      <c r="F1311" s="3">
        <v>2</v>
      </c>
      <c r="G1311" s="3">
        <v>13</v>
      </c>
    </row>
    <row r="1312" spans="2:7" hidden="1" outlineLevel="1" x14ac:dyDescent="0.2">
      <c r="B1312" s="19" t="s">
        <v>427</v>
      </c>
      <c r="C1312" s="3" t="s">
        <v>183</v>
      </c>
      <c r="D1312" s="3" t="s">
        <v>54</v>
      </c>
      <c r="E1312" s="39">
        <v>44369</v>
      </c>
      <c r="F1312" s="3">
        <v>6</v>
      </c>
      <c r="G1312" s="3">
        <v>39</v>
      </c>
    </row>
    <row r="1313" spans="2:7" hidden="1" outlineLevel="1" x14ac:dyDescent="0.2">
      <c r="B1313" s="19" t="s">
        <v>427</v>
      </c>
      <c r="C1313" s="3" t="s">
        <v>183</v>
      </c>
      <c r="D1313" s="3" t="s">
        <v>54</v>
      </c>
      <c r="E1313" s="39">
        <v>44369</v>
      </c>
      <c r="F1313" s="3">
        <v>2</v>
      </c>
      <c r="G1313" s="3">
        <v>13</v>
      </c>
    </row>
    <row r="1314" spans="2:7" hidden="1" outlineLevel="1" x14ac:dyDescent="0.2">
      <c r="B1314" s="19" t="s">
        <v>427</v>
      </c>
      <c r="C1314" s="3" t="s">
        <v>182</v>
      </c>
      <c r="D1314" s="3" t="s">
        <v>54</v>
      </c>
      <c r="E1314" s="39">
        <v>44370</v>
      </c>
      <c r="F1314" s="3">
        <v>6</v>
      </c>
      <c r="G1314" s="3">
        <v>39</v>
      </c>
    </row>
    <row r="1315" spans="2:7" hidden="1" outlineLevel="1" x14ac:dyDescent="0.2">
      <c r="B1315" s="19" t="s">
        <v>427</v>
      </c>
      <c r="C1315" s="3" t="s">
        <v>182</v>
      </c>
      <c r="D1315" s="3" t="s">
        <v>54</v>
      </c>
      <c r="E1315" s="39">
        <v>44370</v>
      </c>
      <c r="F1315" s="3">
        <v>2</v>
      </c>
      <c r="G1315" s="3">
        <v>13</v>
      </c>
    </row>
    <row r="1316" spans="2:7" hidden="1" outlineLevel="1" x14ac:dyDescent="0.2">
      <c r="B1316" s="19" t="s">
        <v>427</v>
      </c>
      <c r="C1316" s="3" t="s">
        <v>183</v>
      </c>
      <c r="D1316" s="3" t="s">
        <v>54</v>
      </c>
      <c r="E1316" s="39">
        <v>44370</v>
      </c>
      <c r="F1316" s="3">
        <v>6</v>
      </c>
      <c r="G1316" s="3">
        <v>39</v>
      </c>
    </row>
    <row r="1317" spans="2:7" hidden="1" outlineLevel="1" x14ac:dyDescent="0.2">
      <c r="B1317" s="19" t="s">
        <v>427</v>
      </c>
      <c r="C1317" s="3" t="s">
        <v>183</v>
      </c>
      <c r="D1317" s="3" t="s">
        <v>54</v>
      </c>
      <c r="E1317" s="39">
        <v>44370</v>
      </c>
      <c r="F1317" s="3">
        <v>2</v>
      </c>
      <c r="G1317" s="3">
        <v>13</v>
      </c>
    </row>
    <row r="1318" spans="2:7" hidden="1" outlineLevel="1" x14ac:dyDescent="0.2">
      <c r="B1318" s="19" t="s">
        <v>427</v>
      </c>
      <c r="C1318" s="3" t="s">
        <v>182</v>
      </c>
      <c r="D1318" s="3" t="s">
        <v>54</v>
      </c>
      <c r="E1318" s="39">
        <v>44371</v>
      </c>
      <c r="F1318" s="3">
        <v>6</v>
      </c>
      <c r="G1318" s="3">
        <v>39</v>
      </c>
    </row>
    <row r="1319" spans="2:7" hidden="1" outlineLevel="1" x14ac:dyDescent="0.2">
      <c r="B1319" s="19" t="s">
        <v>427</v>
      </c>
      <c r="C1319" s="3" t="s">
        <v>182</v>
      </c>
      <c r="D1319" s="3" t="s">
        <v>54</v>
      </c>
      <c r="E1319" s="39">
        <v>44371</v>
      </c>
      <c r="F1319" s="3">
        <v>2</v>
      </c>
      <c r="G1319" s="3">
        <v>13</v>
      </c>
    </row>
    <row r="1320" spans="2:7" hidden="1" outlineLevel="1" x14ac:dyDescent="0.2">
      <c r="B1320" s="19" t="s">
        <v>427</v>
      </c>
      <c r="C1320" s="3" t="s">
        <v>183</v>
      </c>
      <c r="D1320" s="3" t="s">
        <v>54</v>
      </c>
      <c r="E1320" s="39">
        <v>44371</v>
      </c>
      <c r="F1320" s="3">
        <v>6</v>
      </c>
      <c r="G1320" s="3">
        <v>39</v>
      </c>
    </row>
    <row r="1321" spans="2:7" hidden="1" outlineLevel="1" x14ac:dyDescent="0.2">
      <c r="B1321" s="19" t="s">
        <v>427</v>
      </c>
      <c r="C1321" s="3" t="s">
        <v>183</v>
      </c>
      <c r="D1321" s="3" t="s">
        <v>54</v>
      </c>
      <c r="E1321" s="39">
        <v>44371</v>
      </c>
      <c r="F1321" s="3">
        <v>2</v>
      </c>
      <c r="G1321" s="3">
        <v>13</v>
      </c>
    </row>
    <row r="1322" spans="2:7" hidden="1" outlineLevel="1" x14ac:dyDescent="0.2">
      <c r="B1322" s="19" t="s">
        <v>427</v>
      </c>
      <c r="C1322" s="3" t="s">
        <v>182</v>
      </c>
      <c r="D1322" s="3" t="s">
        <v>54</v>
      </c>
      <c r="E1322" s="39">
        <v>44372</v>
      </c>
      <c r="F1322" s="3">
        <v>6</v>
      </c>
      <c r="G1322" s="3">
        <v>39</v>
      </c>
    </row>
    <row r="1323" spans="2:7" hidden="1" outlineLevel="1" x14ac:dyDescent="0.2">
      <c r="B1323" s="19" t="s">
        <v>427</v>
      </c>
      <c r="C1323" s="3" t="s">
        <v>182</v>
      </c>
      <c r="D1323" s="3" t="s">
        <v>54</v>
      </c>
      <c r="E1323" s="39">
        <v>44372</v>
      </c>
      <c r="F1323" s="3">
        <v>2</v>
      </c>
      <c r="G1323" s="3">
        <v>13</v>
      </c>
    </row>
    <row r="1324" spans="2:7" hidden="1" outlineLevel="1" x14ac:dyDescent="0.2">
      <c r="B1324" s="19" t="s">
        <v>427</v>
      </c>
      <c r="C1324" s="3" t="s">
        <v>183</v>
      </c>
      <c r="D1324" s="3" t="s">
        <v>54</v>
      </c>
      <c r="E1324" s="39">
        <v>44372</v>
      </c>
      <c r="F1324" s="3">
        <v>6</v>
      </c>
      <c r="G1324" s="3">
        <v>39</v>
      </c>
    </row>
    <row r="1325" spans="2:7" hidden="1" outlineLevel="1" x14ac:dyDescent="0.2">
      <c r="B1325" s="19" t="s">
        <v>427</v>
      </c>
      <c r="C1325" s="3" t="s">
        <v>183</v>
      </c>
      <c r="D1325" s="3" t="s">
        <v>54</v>
      </c>
      <c r="E1325" s="39">
        <v>44372</v>
      </c>
      <c r="F1325" s="3">
        <v>2</v>
      </c>
      <c r="G1325" s="3">
        <v>13</v>
      </c>
    </row>
    <row r="1326" spans="2:7" hidden="1" outlineLevel="1" x14ac:dyDescent="0.2">
      <c r="B1326" s="19" t="s">
        <v>427</v>
      </c>
      <c r="C1326" s="3" t="s">
        <v>182</v>
      </c>
      <c r="D1326" s="3" t="s">
        <v>54</v>
      </c>
      <c r="E1326" s="39">
        <v>44375</v>
      </c>
      <c r="F1326" s="3">
        <v>6</v>
      </c>
      <c r="G1326" s="3">
        <v>39</v>
      </c>
    </row>
    <row r="1327" spans="2:7" hidden="1" outlineLevel="1" x14ac:dyDescent="0.2">
      <c r="B1327" s="19" t="s">
        <v>427</v>
      </c>
      <c r="C1327" s="3" t="s">
        <v>182</v>
      </c>
      <c r="D1327" s="3" t="s">
        <v>54</v>
      </c>
      <c r="E1327" s="39">
        <v>44375</v>
      </c>
      <c r="F1327" s="3">
        <v>2</v>
      </c>
      <c r="G1327" s="3">
        <v>13</v>
      </c>
    </row>
    <row r="1328" spans="2:7" hidden="1" outlineLevel="1" x14ac:dyDescent="0.2">
      <c r="B1328" s="19" t="s">
        <v>427</v>
      </c>
      <c r="C1328" s="3" t="s">
        <v>183</v>
      </c>
      <c r="D1328" s="3" t="s">
        <v>54</v>
      </c>
      <c r="E1328" s="39">
        <v>44375</v>
      </c>
      <c r="F1328" s="3">
        <v>6</v>
      </c>
      <c r="G1328" s="3">
        <v>39</v>
      </c>
    </row>
    <row r="1329" spans="2:7" hidden="1" outlineLevel="1" x14ac:dyDescent="0.2">
      <c r="B1329" s="19" t="s">
        <v>427</v>
      </c>
      <c r="C1329" s="3" t="s">
        <v>183</v>
      </c>
      <c r="D1329" s="3" t="s">
        <v>54</v>
      </c>
      <c r="E1329" s="39">
        <v>44375</v>
      </c>
      <c r="F1329" s="3">
        <v>2</v>
      </c>
      <c r="G1329" s="3">
        <v>13</v>
      </c>
    </row>
    <row r="1330" spans="2:7" hidden="1" outlineLevel="1" x14ac:dyDescent="0.2">
      <c r="B1330" s="19" t="s">
        <v>427</v>
      </c>
      <c r="C1330" s="3" t="s">
        <v>182</v>
      </c>
      <c r="D1330" s="3" t="s">
        <v>54</v>
      </c>
      <c r="E1330" s="39">
        <v>44376</v>
      </c>
      <c r="F1330" s="3">
        <v>6</v>
      </c>
      <c r="G1330" s="3">
        <v>39</v>
      </c>
    </row>
    <row r="1331" spans="2:7" hidden="1" outlineLevel="1" x14ac:dyDescent="0.2">
      <c r="B1331" s="19" t="s">
        <v>427</v>
      </c>
      <c r="C1331" s="3" t="s">
        <v>182</v>
      </c>
      <c r="D1331" s="3" t="s">
        <v>54</v>
      </c>
      <c r="E1331" s="39">
        <v>44376</v>
      </c>
      <c r="F1331" s="3">
        <v>2</v>
      </c>
      <c r="G1331" s="3">
        <v>13</v>
      </c>
    </row>
    <row r="1332" spans="2:7" hidden="1" outlineLevel="1" x14ac:dyDescent="0.2">
      <c r="B1332" s="19" t="s">
        <v>427</v>
      </c>
      <c r="C1332" s="3" t="s">
        <v>183</v>
      </c>
      <c r="D1332" s="3" t="s">
        <v>54</v>
      </c>
      <c r="E1332" s="39">
        <v>44376</v>
      </c>
      <c r="F1332" s="3">
        <v>6</v>
      </c>
      <c r="G1332" s="3">
        <v>39</v>
      </c>
    </row>
    <row r="1333" spans="2:7" hidden="1" outlineLevel="1" x14ac:dyDescent="0.2">
      <c r="B1333" s="19" t="s">
        <v>427</v>
      </c>
      <c r="C1333" s="3" t="s">
        <v>183</v>
      </c>
      <c r="D1333" s="3" t="s">
        <v>54</v>
      </c>
      <c r="E1333" s="39">
        <v>44376</v>
      </c>
      <c r="F1333" s="3">
        <v>2</v>
      </c>
      <c r="G1333" s="3">
        <v>13</v>
      </c>
    </row>
    <row r="1334" spans="2:7" hidden="1" outlineLevel="1" x14ac:dyDescent="0.2">
      <c r="B1334" s="19" t="s">
        <v>427</v>
      </c>
      <c r="C1334" s="3" t="s">
        <v>182</v>
      </c>
      <c r="D1334" s="3" t="s">
        <v>54</v>
      </c>
      <c r="E1334" s="39">
        <v>44377</v>
      </c>
      <c r="F1334" s="3">
        <v>6</v>
      </c>
      <c r="G1334" s="3">
        <v>39</v>
      </c>
    </row>
    <row r="1335" spans="2:7" hidden="1" outlineLevel="1" x14ac:dyDescent="0.2">
      <c r="B1335" s="19" t="s">
        <v>427</v>
      </c>
      <c r="C1335" s="3" t="s">
        <v>182</v>
      </c>
      <c r="D1335" s="3" t="s">
        <v>54</v>
      </c>
      <c r="E1335" s="39">
        <v>44377</v>
      </c>
      <c r="F1335" s="3">
        <v>2</v>
      </c>
      <c r="G1335" s="3">
        <v>13</v>
      </c>
    </row>
    <row r="1336" spans="2:7" hidden="1" outlineLevel="1" x14ac:dyDescent="0.2">
      <c r="B1336" s="19" t="s">
        <v>427</v>
      </c>
      <c r="C1336" s="3" t="s">
        <v>183</v>
      </c>
      <c r="D1336" s="3" t="s">
        <v>54</v>
      </c>
      <c r="E1336" s="39">
        <v>44377</v>
      </c>
      <c r="F1336" s="3">
        <v>6</v>
      </c>
      <c r="G1336" s="3">
        <v>39</v>
      </c>
    </row>
    <row r="1337" spans="2:7" hidden="1" outlineLevel="1" x14ac:dyDescent="0.2">
      <c r="B1337" s="19" t="s">
        <v>427</v>
      </c>
      <c r="C1337" s="3" t="s">
        <v>183</v>
      </c>
      <c r="D1337" s="3" t="s">
        <v>54</v>
      </c>
      <c r="E1337" s="39">
        <v>44377</v>
      </c>
      <c r="F1337" s="3">
        <v>2</v>
      </c>
      <c r="G1337" s="3">
        <v>13</v>
      </c>
    </row>
    <row r="1338" spans="2:7" hidden="1" outlineLevel="1" x14ac:dyDescent="0.2">
      <c r="B1338" s="81" t="s">
        <v>427</v>
      </c>
      <c r="C1338" s="223" t="s">
        <v>183</v>
      </c>
      <c r="D1338" s="224" t="s">
        <v>54</v>
      </c>
      <c r="E1338" s="259">
        <v>44378</v>
      </c>
      <c r="F1338" s="226">
        <v>6</v>
      </c>
      <c r="G1338" s="227">
        <v>39</v>
      </c>
    </row>
    <row r="1339" spans="2:7" hidden="1" outlineLevel="1" x14ac:dyDescent="0.2">
      <c r="B1339" s="81" t="s">
        <v>427</v>
      </c>
      <c r="C1339" s="223" t="s">
        <v>183</v>
      </c>
      <c r="D1339" s="224" t="s">
        <v>54</v>
      </c>
      <c r="E1339" s="259">
        <v>44378</v>
      </c>
      <c r="F1339" s="226">
        <v>2</v>
      </c>
      <c r="G1339" s="227">
        <v>13</v>
      </c>
    </row>
    <row r="1340" spans="2:7" hidden="1" outlineLevel="1" x14ac:dyDescent="0.2">
      <c r="B1340" s="81" t="s">
        <v>427</v>
      </c>
      <c r="C1340" s="223" t="s">
        <v>182</v>
      </c>
      <c r="D1340" s="224" t="s">
        <v>54</v>
      </c>
      <c r="E1340" s="259">
        <v>44378</v>
      </c>
      <c r="F1340" s="226">
        <v>6</v>
      </c>
      <c r="G1340" s="227">
        <v>39</v>
      </c>
    </row>
    <row r="1341" spans="2:7" hidden="1" outlineLevel="1" x14ac:dyDescent="0.2">
      <c r="B1341" s="81" t="s">
        <v>427</v>
      </c>
      <c r="C1341" s="223" t="s">
        <v>182</v>
      </c>
      <c r="D1341" s="224" t="s">
        <v>54</v>
      </c>
      <c r="E1341" s="259">
        <v>44378</v>
      </c>
      <c r="F1341" s="226">
        <v>2</v>
      </c>
      <c r="G1341" s="227">
        <v>13</v>
      </c>
    </row>
    <row r="1342" spans="2:7" hidden="1" outlineLevel="1" x14ac:dyDescent="0.2">
      <c r="B1342" s="81" t="s">
        <v>427</v>
      </c>
      <c r="C1342" s="223" t="s">
        <v>183</v>
      </c>
      <c r="D1342" s="224" t="s">
        <v>54</v>
      </c>
      <c r="E1342" s="259">
        <v>44379</v>
      </c>
      <c r="F1342" s="226">
        <v>6</v>
      </c>
      <c r="G1342" s="227">
        <v>39</v>
      </c>
    </row>
    <row r="1343" spans="2:7" hidden="1" outlineLevel="1" x14ac:dyDescent="0.2">
      <c r="B1343" s="81" t="s">
        <v>427</v>
      </c>
      <c r="C1343" s="223" t="s">
        <v>183</v>
      </c>
      <c r="D1343" s="224" t="s">
        <v>54</v>
      </c>
      <c r="E1343" s="259">
        <v>44379</v>
      </c>
      <c r="F1343" s="226">
        <v>2</v>
      </c>
      <c r="G1343" s="227">
        <v>13</v>
      </c>
    </row>
    <row r="1344" spans="2:7" hidden="1" outlineLevel="1" x14ac:dyDescent="0.2">
      <c r="B1344" s="81" t="s">
        <v>427</v>
      </c>
      <c r="C1344" s="223" t="s">
        <v>182</v>
      </c>
      <c r="D1344" s="224" t="s">
        <v>54</v>
      </c>
      <c r="E1344" s="259">
        <v>44379</v>
      </c>
      <c r="F1344" s="226">
        <v>6</v>
      </c>
      <c r="G1344" s="227">
        <v>39</v>
      </c>
    </row>
    <row r="1345" spans="2:7" hidden="1" outlineLevel="1" x14ac:dyDescent="0.2">
      <c r="B1345" s="81" t="s">
        <v>427</v>
      </c>
      <c r="C1345" s="223" t="s">
        <v>182</v>
      </c>
      <c r="D1345" s="224" t="s">
        <v>54</v>
      </c>
      <c r="E1345" s="259">
        <v>44379</v>
      </c>
      <c r="F1345" s="226">
        <v>2</v>
      </c>
      <c r="G1345" s="227">
        <v>13</v>
      </c>
    </row>
    <row r="1346" spans="2:7" hidden="1" outlineLevel="1" x14ac:dyDescent="0.2">
      <c r="B1346" s="81" t="s">
        <v>427</v>
      </c>
      <c r="C1346" s="223" t="s">
        <v>183</v>
      </c>
      <c r="D1346" s="224" t="s">
        <v>54</v>
      </c>
      <c r="E1346" s="259">
        <v>44382</v>
      </c>
      <c r="F1346" s="226">
        <v>6</v>
      </c>
      <c r="G1346" s="227">
        <v>39</v>
      </c>
    </row>
    <row r="1347" spans="2:7" hidden="1" outlineLevel="1" x14ac:dyDescent="0.2">
      <c r="B1347" s="81" t="s">
        <v>427</v>
      </c>
      <c r="C1347" s="223" t="s">
        <v>183</v>
      </c>
      <c r="D1347" s="224" t="s">
        <v>54</v>
      </c>
      <c r="E1347" s="259">
        <v>44382</v>
      </c>
      <c r="F1347" s="226">
        <v>2</v>
      </c>
      <c r="G1347" s="227">
        <v>13</v>
      </c>
    </row>
    <row r="1348" spans="2:7" hidden="1" outlineLevel="1" x14ac:dyDescent="0.2">
      <c r="B1348" s="81" t="s">
        <v>427</v>
      </c>
      <c r="C1348" s="223" t="s">
        <v>182</v>
      </c>
      <c r="D1348" s="224" t="s">
        <v>54</v>
      </c>
      <c r="E1348" s="259">
        <v>44382</v>
      </c>
      <c r="F1348" s="226">
        <v>6</v>
      </c>
      <c r="G1348" s="227">
        <v>39</v>
      </c>
    </row>
    <row r="1349" spans="2:7" hidden="1" outlineLevel="1" x14ac:dyDescent="0.2">
      <c r="B1349" s="81" t="s">
        <v>427</v>
      </c>
      <c r="C1349" s="223" t="s">
        <v>182</v>
      </c>
      <c r="D1349" s="224" t="s">
        <v>54</v>
      </c>
      <c r="E1349" s="259">
        <v>44382</v>
      </c>
      <c r="F1349" s="226">
        <v>2</v>
      </c>
      <c r="G1349" s="227">
        <v>13</v>
      </c>
    </row>
    <row r="1350" spans="2:7" hidden="1" outlineLevel="1" x14ac:dyDescent="0.2">
      <c r="B1350" s="81" t="s">
        <v>427</v>
      </c>
      <c r="C1350" s="223" t="s">
        <v>183</v>
      </c>
      <c r="D1350" s="224" t="s">
        <v>54</v>
      </c>
      <c r="E1350" s="259">
        <v>44383</v>
      </c>
      <c r="F1350" s="226">
        <v>6</v>
      </c>
      <c r="G1350" s="227">
        <v>39</v>
      </c>
    </row>
    <row r="1351" spans="2:7" hidden="1" outlineLevel="1" x14ac:dyDescent="0.2">
      <c r="B1351" s="81" t="s">
        <v>427</v>
      </c>
      <c r="C1351" s="223" t="s">
        <v>183</v>
      </c>
      <c r="D1351" s="224" t="s">
        <v>54</v>
      </c>
      <c r="E1351" s="259">
        <v>44383</v>
      </c>
      <c r="F1351" s="226">
        <v>2</v>
      </c>
      <c r="G1351" s="227">
        <v>13</v>
      </c>
    </row>
    <row r="1352" spans="2:7" hidden="1" outlineLevel="1" x14ac:dyDescent="0.2">
      <c r="B1352" s="81" t="s">
        <v>427</v>
      </c>
      <c r="C1352" s="223" t="s">
        <v>182</v>
      </c>
      <c r="D1352" s="224" t="s">
        <v>54</v>
      </c>
      <c r="E1352" s="259">
        <v>44383</v>
      </c>
      <c r="F1352" s="226">
        <v>6</v>
      </c>
      <c r="G1352" s="227">
        <v>39</v>
      </c>
    </row>
    <row r="1353" spans="2:7" hidden="1" outlineLevel="1" x14ac:dyDescent="0.2">
      <c r="B1353" s="81" t="s">
        <v>427</v>
      </c>
      <c r="C1353" s="223" t="s">
        <v>182</v>
      </c>
      <c r="D1353" s="224" t="s">
        <v>54</v>
      </c>
      <c r="E1353" s="259">
        <v>44383</v>
      </c>
      <c r="F1353" s="226">
        <v>2</v>
      </c>
      <c r="G1353" s="227">
        <v>13</v>
      </c>
    </row>
    <row r="1354" spans="2:7" hidden="1" outlineLevel="1" x14ac:dyDescent="0.2">
      <c r="B1354" s="81" t="s">
        <v>427</v>
      </c>
      <c r="C1354" s="223" t="s">
        <v>183</v>
      </c>
      <c r="D1354" s="224" t="s">
        <v>54</v>
      </c>
      <c r="E1354" s="259">
        <v>44384</v>
      </c>
      <c r="F1354" s="226">
        <v>6</v>
      </c>
      <c r="G1354" s="227">
        <v>39</v>
      </c>
    </row>
    <row r="1355" spans="2:7" hidden="1" outlineLevel="1" x14ac:dyDescent="0.2">
      <c r="B1355" s="81" t="s">
        <v>427</v>
      </c>
      <c r="C1355" s="223" t="s">
        <v>183</v>
      </c>
      <c r="D1355" s="224" t="s">
        <v>54</v>
      </c>
      <c r="E1355" s="259">
        <v>44384</v>
      </c>
      <c r="F1355" s="226">
        <v>2</v>
      </c>
      <c r="G1355" s="227">
        <v>13</v>
      </c>
    </row>
    <row r="1356" spans="2:7" hidden="1" outlineLevel="1" x14ac:dyDescent="0.2">
      <c r="B1356" s="81" t="s">
        <v>427</v>
      </c>
      <c r="C1356" s="223" t="s">
        <v>182</v>
      </c>
      <c r="D1356" s="224" t="s">
        <v>54</v>
      </c>
      <c r="E1356" s="259">
        <v>44384</v>
      </c>
      <c r="F1356" s="226">
        <v>6</v>
      </c>
      <c r="G1356" s="227">
        <v>39</v>
      </c>
    </row>
    <row r="1357" spans="2:7" hidden="1" outlineLevel="1" x14ac:dyDescent="0.2">
      <c r="B1357" s="81" t="s">
        <v>427</v>
      </c>
      <c r="C1357" s="223" t="s">
        <v>182</v>
      </c>
      <c r="D1357" s="224" t="s">
        <v>54</v>
      </c>
      <c r="E1357" s="259">
        <v>44384</v>
      </c>
      <c r="F1357" s="226">
        <v>2</v>
      </c>
      <c r="G1357" s="227">
        <v>13</v>
      </c>
    </row>
    <row r="1358" spans="2:7" hidden="1" outlineLevel="1" x14ac:dyDescent="0.2">
      <c r="B1358" s="81" t="s">
        <v>427</v>
      </c>
      <c r="C1358" s="223" t="s">
        <v>246</v>
      </c>
      <c r="D1358" s="224" t="s">
        <v>31</v>
      </c>
      <c r="E1358" s="259">
        <v>44385</v>
      </c>
      <c r="F1358" s="226">
        <v>6</v>
      </c>
      <c r="G1358" s="227">
        <v>49.98</v>
      </c>
    </row>
    <row r="1359" spans="2:7" hidden="1" outlineLevel="1" x14ac:dyDescent="0.2">
      <c r="B1359" s="81" t="s">
        <v>427</v>
      </c>
      <c r="C1359" s="223" t="s">
        <v>246</v>
      </c>
      <c r="D1359" s="224" t="s">
        <v>31</v>
      </c>
      <c r="E1359" s="259">
        <v>44385</v>
      </c>
      <c r="F1359" s="226">
        <v>2</v>
      </c>
      <c r="G1359" s="227">
        <v>16.66</v>
      </c>
    </row>
    <row r="1360" spans="2:7" hidden="1" outlineLevel="1" x14ac:dyDescent="0.2">
      <c r="B1360" s="81" t="s">
        <v>427</v>
      </c>
      <c r="C1360" s="223" t="s">
        <v>183</v>
      </c>
      <c r="D1360" s="224" t="s">
        <v>54</v>
      </c>
      <c r="E1360" s="259">
        <v>44385</v>
      </c>
      <c r="F1360" s="226">
        <v>6</v>
      </c>
      <c r="G1360" s="227">
        <v>39</v>
      </c>
    </row>
    <row r="1361" spans="2:7" hidden="1" outlineLevel="1" x14ac:dyDescent="0.2">
      <c r="B1361" s="81" t="s">
        <v>427</v>
      </c>
      <c r="C1361" s="223" t="s">
        <v>183</v>
      </c>
      <c r="D1361" s="224" t="s">
        <v>54</v>
      </c>
      <c r="E1361" s="259">
        <v>44385</v>
      </c>
      <c r="F1361" s="226">
        <v>2</v>
      </c>
      <c r="G1361" s="227">
        <v>13</v>
      </c>
    </row>
    <row r="1362" spans="2:7" hidden="1" outlineLevel="1" x14ac:dyDescent="0.2">
      <c r="B1362" s="81" t="s">
        <v>427</v>
      </c>
      <c r="C1362" s="223" t="s">
        <v>182</v>
      </c>
      <c r="D1362" s="224" t="s">
        <v>54</v>
      </c>
      <c r="E1362" s="259">
        <v>44385</v>
      </c>
      <c r="F1362" s="226">
        <v>6</v>
      </c>
      <c r="G1362" s="227">
        <v>39</v>
      </c>
    </row>
    <row r="1363" spans="2:7" hidden="1" outlineLevel="1" x14ac:dyDescent="0.2">
      <c r="B1363" s="81" t="s">
        <v>427</v>
      </c>
      <c r="C1363" s="223" t="s">
        <v>182</v>
      </c>
      <c r="D1363" s="224" t="s">
        <v>54</v>
      </c>
      <c r="E1363" s="259">
        <v>44385</v>
      </c>
      <c r="F1363" s="226">
        <v>2</v>
      </c>
      <c r="G1363" s="227">
        <v>13</v>
      </c>
    </row>
    <row r="1364" spans="2:7" hidden="1" outlineLevel="1" x14ac:dyDescent="0.2">
      <c r="B1364" s="81" t="s">
        <v>427</v>
      </c>
      <c r="C1364" s="223" t="s">
        <v>246</v>
      </c>
      <c r="D1364" s="224" t="s">
        <v>31</v>
      </c>
      <c r="E1364" s="259">
        <v>44386</v>
      </c>
      <c r="F1364" s="226">
        <v>6</v>
      </c>
      <c r="G1364" s="227">
        <v>49.98</v>
      </c>
    </row>
    <row r="1365" spans="2:7" hidden="1" outlineLevel="1" x14ac:dyDescent="0.2">
      <c r="B1365" s="81" t="s">
        <v>427</v>
      </c>
      <c r="C1365" s="223" t="s">
        <v>246</v>
      </c>
      <c r="D1365" s="224" t="s">
        <v>31</v>
      </c>
      <c r="E1365" s="259">
        <v>44386</v>
      </c>
      <c r="F1365" s="226">
        <v>2</v>
      </c>
      <c r="G1365" s="227">
        <v>16.66</v>
      </c>
    </row>
    <row r="1366" spans="2:7" hidden="1" outlineLevel="1" x14ac:dyDescent="0.2">
      <c r="B1366" s="81" t="s">
        <v>427</v>
      </c>
      <c r="C1366" s="223" t="s">
        <v>183</v>
      </c>
      <c r="D1366" s="224" t="s">
        <v>54</v>
      </c>
      <c r="E1366" s="259">
        <v>44386</v>
      </c>
      <c r="F1366" s="226">
        <v>6</v>
      </c>
      <c r="G1366" s="227">
        <v>39</v>
      </c>
    </row>
    <row r="1367" spans="2:7" hidden="1" outlineLevel="1" x14ac:dyDescent="0.2">
      <c r="B1367" s="81" t="s">
        <v>427</v>
      </c>
      <c r="C1367" s="223" t="s">
        <v>183</v>
      </c>
      <c r="D1367" s="224" t="s">
        <v>54</v>
      </c>
      <c r="E1367" s="259">
        <v>44386</v>
      </c>
      <c r="F1367" s="226">
        <v>2</v>
      </c>
      <c r="G1367" s="227">
        <v>13</v>
      </c>
    </row>
    <row r="1368" spans="2:7" hidden="1" outlineLevel="1" x14ac:dyDescent="0.2">
      <c r="B1368" s="81" t="s">
        <v>427</v>
      </c>
      <c r="C1368" s="223" t="s">
        <v>182</v>
      </c>
      <c r="D1368" s="224" t="s">
        <v>54</v>
      </c>
      <c r="E1368" s="259">
        <v>44386</v>
      </c>
      <c r="F1368" s="226">
        <v>6</v>
      </c>
      <c r="G1368" s="227">
        <v>39</v>
      </c>
    </row>
    <row r="1369" spans="2:7" hidden="1" outlineLevel="1" x14ac:dyDescent="0.2">
      <c r="B1369" s="81" t="s">
        <v>427</v>
      </c>
      <c r="C1369" s="223" t="s">
        <v>182</v>
      </c>
      <c r="D1369" s="224" t="s">
        <v>54</v>
      </c>
      <c r="E1369" s="259">
        <v>44386</v>
      </c>
      <c r="F1369" s="226">
        <v>2</v>
      </c>
      <c r="G1369" s="227">
        <v>13</v>
      </c>
    </row>
    <row r="1370" spans="2:7" hidden="1" outlineLevel="1" x14ac:dyDescent="0.2">
      <c r="B1370" s="81" t="s">
        <v>427</v>
      </c>
      <c r="C1370" s="223" t="s">
        <v>183</v>
      </c>
      <c r="D1370" s="224" t="s">
        <v>54</v>
      </c>
      <c r="E1370" s="259">
        <v>44389</v>
      </c>
      <c r="F1370" s="226">
        <v>6</v>
      </c>
      <c r="G1370" s="227">
        <v>39</v>
      </c>
    </row>
    <row r="1371" spans="2:7" hidden="1" outlineLevel="1" x14ac:dyDescent="0.2">
      <c r="B1371" s="81" t="s">
        <v>427</v>
      </c>
      <c r="C1371" s="223" t="s">
        <v>183</v>
      </c>
      <c r="D1371" s="224" t="s">
        <v>54</v>
      </c>
      <c r="E1371" s="259">
        <v>44389</v>
      </c>
      <c r="F1371" s="226">
        <v>2</v>
      </c>
      <c r="G1371" s="227">
        <v>13</v>
      </c>
    </row>
    <row r="1372" spans="2:7" hidden="1" outlineLevel="1" x14ac:dyDescent="0.2">
      <c r="B1372" s="81" t="s">
        <v>427</v>
      </c>
      <c r="C1372" s="223" t="s">
        <v>182</v>
      </c>
      <c r="D1372" s="224" t="s">
        <v>54</v>
      </c>
      <c r="E1372" s="259">
        <v>44389</v>
      </c>
      <c r="F1372" s="226">
        <v>6</v>
      </c>
      <c r="G1372" s="227">
        <v>39</v>
      </c>
    </row>
    <row r="1373" spans="2:7" hidden="1" outlineLevel="1" x14ac:dyDescent="0.2">
      <c r="B1373" s="81" t="s">
        <v>427</v>
      </c>
      <c r="C1373" s="223" t="s">
        <v>182</v>
      </c>
      <c r="D1373" s="224" t="s">
        <v>54</v>
      </c>
      <c r="E1373" s="259">
        <v>44389</v>
      </c>
      <c r="F1373" s="226">
        <v>2</v>
      </c>
      <c r="G1373" s="227">
        <v>13</v>
      </c>
    </row>
    <row r="1374" spans="2:7" hidden="1" outlineLevel="1" x14ac:dyDescent="0.2">
      <c r="B1374" s="81" t="s">
        <v>427</v>
      </c>
      <c r="C1374" s="223" t="s">
        <v>246</v>
      </c>
      <c r="D1374" s="224" t="s">
        <v>31</v>
      </c>
      <c r="E1374" s="259">
        <v>44389</v>
      </c>
      <c r="F1374" s="226">
        <v>6</v>
      </c>
      <c r="G1374" s="227">
        <v>49.98</v>
      </c>
    </row>
    <row r="1375" spans="2:7" hidden="1" outlineLevel="1" x14ac:dyDescent="0.2">
      <c r="B1375" s="81" t="s">
        <v>427</v>
      </c>
      <c r="C1375" s="223" t="s">
        <v>246</v>
      </c>
      <c r="D1375" s="224" t="s">
        <v>31</v>
      </c>
      <c r="E1375" s="259">
        <v>44389</v>
      </c>
      <c r="F1375" s="226">
        <v>2</v>
      </c>
      <c r="G1375" s="227">
        <v>16.66</v>
      </c>
    </row>
    <row r="1376" spans="2:7" hidden="1" outlineLevel="1" x14ac:dyDescent="0.2">
      <c r="B1376" s="81" t="s">
        <v>427</v>
      </c>
      <c r="C1376" s="223" t="s">
        <v>183</v>
      </c>
      <c r="D1376" s="224" t="s">
        <v>54</v>
      </c>
      <c r="E1376" s="259">
        <v>44390</v>
      </c>
      <c r="F1376" s="226">
        <v>6</v>
      </c>
      <c r="G1376" s="227">
        <v>39</v>
      </c>
    </row>
    <row r="1377" spans="2:7" hidden="1" outlineLevel="1" x14ac:dyDescent="0.2">
      <c r="B1377" s="81" t="s">
        <v>427</v>
      </c>
      <c r="C1377" s="223" t="s">
        <v>183</v>
      </c>
      <c r="D1377" s="224" t="s">
        <v>54</v>
      </c>
      <c r="E1377" s="259">
        <v>44390</v>
      </c>
      <c r="F1377" s="226">
        <v>2</v>
      </c>
      <c r="G1377" s="227">
        <v>13</v>
      </c>
    </row>
    <row r="1378" spans="2:7" hidden="1" outlineLevel="1" x14ac:dyDescent="0.2">
      <c r="B1378" s="81" t="s">
        <v>427</v>
      </c>
      <c r="C1378" s="223" t="s">
        <v>182</v>
      </c>
      <c r="D1378" s="224" t="s">
        <v>54</v>
      </c>
      <c r="E1378" s="259">
        <v>44390</v>
      </c>
      <c r="F1378" s="226">
        <v>6</v>
      </c>
      <c r="G1378" s="227">
        <v>39</v>
      </c>
    </row>
    <row r="1379" spans="2:7" hidden="1" outlineLevel="1" x14ac:dyDescent="0.2">
      <c r="B1379" s="81" t="s">
        <v>427</v>
      </c>
      <c r="C1379" s="223" t="s">
        <v>182</v>
      </c>
      <c r="D1379" s="224" t="s">
        <v>54</v>
      </c>
      <c r="E1379" s="259">
        <v>44390</v>
      </c>
      <c r="F1379" s="226">
        <v>2</v>
      </c>
      <c r="G1379" s="227">
        <v>13</v>
      </c>
    </row>
    <row r="1380" spans="2:7" hidden="1" outlineLevel="1" x14ac:dyDescent="0.2">
      <c r="B1380" s="81" t="s">
        <v>427</v>
      </c>
      <c r="C1380" s="223" t="s">
        <v>246</v>
      </c>
      <c r="D1380" s="224" t="s">
        <v>31</v>
      </c>
      <c r="E1380" s="259">
        <v>44390</v>
      </c>
      <c r="F1380" s="226">
        <v>6</v>
      </c>
      <c r="G1380" s="227">
        <v>49.98</v>
      </c>
    </row>
    <row r="1381" spans="2:7" hidden="1" outlineLevel="1" x14ac:dyDescent="0.2">
      <c r="B1381" s="81" t="s">
        <v>427</v>
      </c>
      <c r="C1381" s="223" t="s">
        <v>246</v>
      </c>
      <c r="D1381" s="224" t="s">
        <v>31</v>
      </c>
      <c r="E1381" s="259">
        <v>44390</v>
      </c>
      <c r="F1381" s="226">
        <v>2</v>
      </c>
      <c r="G1381" s="227">
        <v>16.66</v>
      </c>
    </row>
    <row r="1382" spans="2:7" hidden="1" outlineLevel="1" x14ac:dyDescent="0.2">
      <c r="B1382" s="81" t="s">
        <v>427</v>
      </c>
      <c r="C1382" s="223" t="s">
        <v>183</v>
      </c>
      <c r="D1382" s="224" t="s">
        <v>54</v>
      </c>
      <c r="E1382" s="259">
        <v>44391</v>
      </c>
      <c r="F1382" s="226">
        <v>6</v>
      </c>
      <c r="G1382" s="227">
        <v>39</v>
      </c>
    </row>
    <row r="1383" spans="2:7" hidden="1" outlineLevel="1" x14ac:dyDescent="0.2">
      <c r="B1383" s="81" t="s">
        <v>427</v>
      </c>
      <c r="C1383" s="223" t="s">
        <v>183</v>
      </c>
      <c r="D1383" s="224" t="s">
        <v>54</v>
      </c>
      <c r="E1383" s="259">
        <v>44391</v>
      </c>
      <c r="F1383" s="226">
        <v>2</v>
      </c>
      <c r="G1383" s="227">
        <v>13</v>
      </c>
    </row>
    <row r="1384" spans="2:7" hidden="1" outlineLevel="1" x14ac:dyDescent="0.2">
      <c r="B1384" s="81" t="s">
        <v>427</v>
      </c>
      <c r="C1384" s="223" t="s">
        <v>182</v>
      </c>
      <c r="D1384" s="224" t="s">
        <v>54</v>
      </c>
      <c r="E1384" s="259">
        <v>44391</v>
      </c>
      <c r="F1384" s="226">
        <v>6</v>
      </c>
      <c r="G1384" s="227">
        <v>39</v>
      </c>
    </row>
    <row r="1385" spans="2:7" hidden="1" outlineLevel="1" x14ac:dyDescent="0.2">
      <c r="B1385" s="81" t="s">
        <v>427</v>
      </c>
      <c r="C1385" s="223" t="s">
        <v>182</v>
      </c>
      <c r="D1385" s="224" t="s">
        <v>54</v>
      </c>
      <c r="E1385" s="259">
        <v>44391</v>
      </c>
      <c r="F1385" s="226">
        <v>2</v>
      </c>
      <c r="G1385" s="227">
        <v>13</v>
      </c>
    </row>
    <row r="1386" spans="2:7" hidden="1" outlineLevel="1" x14ac:dyDescent="0.2">
      <c r="B1386" s="81" t="s">
        <v>427</v>
      </c>
      <c r="C1386" s="223" t="s">
        <v>246</v>
      </c>
      <c r="D1386" s="224" t="s">
        <v>31</v>
      </c>
      <c r="E1386" s="259">
        <v>44391</v>
      </c>
      <c r="F1386" s="226">
        <v>6</v>
      </c>
      <c r="G1386" s="227">
        <v>49.98</v>
      </c>
    </row>
    <row r="1387" spans="2:7" hidden="1" outlineLevel="1" x14ac:dyDescent="0.2">
      <c r="B1387" s="81" t="s">
        <v>427</v>
      </c>
      <c r="C1387" s="223" t="s">
        <v>246</v>
      </c>
      <c r="D1387" s="224" t="s">
        <v>31</v>
      </c>
      <c r="E1387" s="259">
        <v>44391</v>
      </c>
      <c r="F1387" s="226">
        <v>2</v>
      </c>
      <c r="G1387" s="227">
        <v>16.66</v>
      </c>
    </row>
    <row r="1388" spans="2:7" hidden="1" outlineLevel="1" x14ac:dyDescent="0.2">
      <c r="B1388" s="81" t="s">
        <v>427</v>
      </c>
      <c r="C1388" s="223" t="s">
        <v>183</v>
      </c>
      <c r="D1388" s="224" t="s">
        <v>54</v>
      </c>
      <c r="E1388" s="259">
        <v>44392</v>
      </c>
      <c r="F1388" s="226">
        <v>6</v>
      </c>
      <c r="G1388" s="227">
        <v>39</v>
      </c>
    </row>
    <row r="1389" spans="2:7" hidden="1" outlineLevel="1" x14ac:dyDescent="0.2">
      <c r="B1389" s="81" t="s">
        <v>427</v>
      </c>
      <c r="C1389" s="223" t="s">
        <v>183</v>
      </c>
      <c r="D1389" s="224" t="s">
        <v>54</v>
      </c>
      <c r="E1389" s="259">
        <v>44392</v>
      </c>
      <c r="F1389" s="226">
        <v>2</v>
      </c>
      <c r="G1389" s="227">
        <v>13</v>
      </c>
    </row>
    <row r="1390" spans="2:7" hidden="1" outlineLevel="1" x14ac:dyDescent="0.2">
      <c r="B1390" s="81" t="s">
        <v>427</v>
      </c>
      <c r="C1390" s="223" t="s">
        <v>182</v>
      </c>
      <c r="D1390" s="224" t="s">
        <v>54</v>
      </c>
      <c r="E1390" s="259">
        <v>44392</v>
      </c>
      <c r="F1390" s="226">
        <v>6</v>
      </c>
      <c r="G1390" s="227">
        <v>39</v>
      </c>
    </row>
    <row r="1391" spans="2:7" hidden="1" outlineLevel="1" x14ac:dyDescent="0.2">
      <c r="B1391" s="81" t="s">
        <v>427</v>
      </c>
      <c r="C1391" s="223" t="s">
        <v>182</v>
      </c>
      <c r="D1391" s="224" t="s">
        <v>54</v>
      </c>
      <c r="E1391" s="259">
        <v>44392</v>
      </c>
      <c r="F1391" s="226">
        <v>2</v>
      </c>
      <c r="G1391" s="227">
        <v>13</v>
      </c>
    </row>
    <row r="1392" spans="2:7" hidden="1" outlineLevel="1" x14ac:dyDescent="0.2">
      <c r="B1392" s="81" t="s">
        <v>427</v>
      </c>
      <c r="C1392" s="223" t="s">
        <v>246</v>
      </c>
      <c r="D1392" s="224" t="s">
        <v>31</v>
      </c>
      <c r="E1392" s="259">
        <v>44392</v>
      </c>
      <c r="F1392" s="226">
        <v>6</v>
      </c>
      <c r="G1392" s="227">
        <v>49.98</v>
      </c>
    </row>
    <row r="1393" spans="2:7" hidden="1" outlineLevel="1" x14ac:dyDescent="0.2">
      <c r="B1393" s="81" t="s">
        <v>427</v>
      </c>
      <c r="C1393" s="223" t="s">
        <v>246</v>
      </c>
      <c r="D1393" s="224" t="s">
        <v>31</v>
      </c>
      <c r="E1393" s="259">
        <v>44392</v>
      </c>
      <c r="F1393" s="226">
        <v>2</v>
      </c>
      <c r="G1393" s="227">
        <v>16.66</v>
      </c>
    </row>
    <row r="1394" spans="2:7" hidden="1" outlineLevel="1" x14ac:dyDescent="0.2">
      <c r="B1394" s="81" t="s">
        <v>427</v>
      </c>
      <c r="C1394" s="223" t="s">
        <v>183</v>
      </c>
      <c r="D1394" s="224" t="s">
        <v>54</v>
      </c>
      <c r="E1394" s="259">
        <v>44393</v>
      </c>
      <c r="F1394" s="226">
        <v>6</v>
      </c>
      <c r="G1394" s="227">
        <v>39</v>
      </c>
    </row>
    <row r="1395" spans="2:7" hidden="1" outlineLevel="1" x14ac:dyDescent="0.2">
      <c r="B1395" s="81" t="s">
        <v>427</v>
      </c>
      <c r="C1395" s="223" t="s">
        <v>183</v>
      </c>
      <c r="D1395" s="224" t="s">
        <v>54</v>
      </c>
      <c r="E1395" s="259">
        <v>44393</v>
      </c>
      <c r="F1395" s="226">
        <v>2</v>
      </c>
      <c r="G1395" s="227">
        <v>13</v>
      </c>
    </row>
    <row r="1396" spans="2:7" hidden="1" outlineLevel="1" x14ac:dyDescent="0.2">
      <c r="B1396" s="81" t="s">
        <v>427</v>
      </c>
      <c r="C1396" s="223" t="s">
        <v>182</v>
      </c>
      <c r="D1396" s="224" t="s">
        <v>54</v>
      </c>
      <c r="E1396" s="259">
        <v>44393</v>
      </c>
      <c r="F1396" s="226">
        <v>6</v>
      </c>
      <c r="G1396" s="227">
        <v>39</v>
      </c>
    </row>
    <row r="1397" spans="2:7" hidden="1" outlineLevel="1" x14ac:dyDescent="0.2">
      <c r="B1397" s="81" t="s">
        <v>427</v>
      </c>
      <c r="C1397" s="223" t="s">
        <v>182</v>
      </c>
      <c r="D1397" s="224" t="s">
        <v>54</v>
      </c>
      <c r="E1397" s="259">
        <v>44393</v>
      </c>
      <c r="F1397" s="226">
        <v>2</v>
      </c>
      <c r="G1397" s="227">
        <v>13</v>
      </c>
    </row>
    <row r="1398" spans="2:7" hidden="1" outlineLevel="1" x14ac:dyDescent="0.2">
      <c r="B1398" s="81" t="s">
        <v>427</v>
      </c>
      <c r="C1398" s="223" t="s">
        <v>246</v>
      </c>
      <c r="D1398" s="224" t="s">
        <v>31</v>
      </c>
      <c r="E1398" s="259">
        <v>44393</v>
      </c>
      <c r="F1398" s="226">
        <v>6</v>
      </c>
      <c r="G1398" s="227">
        <v>49.98</v>
      </c>
    </row>
    <row r="1399" spans="2:7" hidden="1" outlineLevel="1" x14ac:dyDescent="0.2">
      <c r="B1399" s="81" t="s">
        <v>427</v>
      </c>
      <c r="C1399" s="223" t="s">
        <v>246</v>
      </c>
      <c r="D1399" s="224" t="s">
        <v>31</v>
      </c>
      <c r="E1399" s="259">
        <v>44393</v>
      </c>
      <c r="F1399" s="226">
        <v>2</v>
      </c>
      <c r="G1399" s="227">
        <v>16.66</v>
      </c>
    </row>
    <row r="1400" spans="2:7" hidden="1" outlineLevel="1" x14ac:dyDescent="0.2">
      <c r="B1400" s="81" t="s">
        <v>427</v>
      </c>
      <c r="C1400" s="223" t="s">
        <v>182</v>
      </c>
      <c r="D1400" s="224" t="s">
        <v>54</v>
      </c>
      <c r="E1400" s="259">
        <v>44396</v>
      </c>
      <c r="F1400" s="226">
        <v>6</v>
      </c>
      <c r="G1400" s="227">
        <v>39</v>
      </c>
    </row>
    <row r="1401" spans="2:7" hidden="1" outlineLevel="1" x14ac:dyDescent="0.2">
      <c r="B1401" s="81" t="s">
        <v>427</v>
      </c>
      <c r="C1401" s="223" t="s">
        <v>182</v>
      </c>
      <c r="D1401" s="224" t="s">
        <v>54</v>
      </c>
      <c r="E1401" s="259">
        <v>44396</v>
      </c>
      <c r="F1401" s="226">
        <v>2</v>
      </c>
      <c r="G1401" s="227">
        <v>13</v>
      </c>
    </row>
    <row r="1402" spans="2:7" hidden="1" outlineLevel="1" x14ac:dyDescent="0.2">
      <c r="B1402" s="81" t="s">
        <v>427</v>
      </c>
      <c r="C1402" s="223" t="s">
        <v>183</v>
      </c>
      <c r="D1402" s="224" t="s">
        <v>54</v>
      </c>
      <c r="E1402" s="259">
        <v>44396</v>
      </c>
      <c r="F1402" s="226">
        <v>6</v>
      </c>
      <c r="G1402" s="227">
        <v>39</v>
      </c>
    </row>
    <row r="1403" spans="2:7" hidden="1" outlineLevel="1" x14ac:dyDescent="0.2">
      <c r="B1403" s="81" t="s">
        <v>427</v>
      </c>
      <c r="C1403" s="223" t="s">
        <v>183</v>
      </c>
      <c r="D1403" s="224" t="s">
        <v>54</v>
      </c>
      <c r="E1403" s="259">
        <v>44396</v>
      </c>
      <c r="F1403" s="226">
        <v>2</v>
      </c>
      <c r="G1403" s="227">
        <v>13</v>
      </c>
    </row>
    <row r="1404" spans="2:7" hidden="1" outlineLevel="1" x14ac:dyDescent="0.2">
      <c r="B1404" s="81" t="s">
        <v>427</v>
      </c>
      <c r="C1404" s="223" t="s">
        <v>246</v>
      </c>
      <c r="D1404" s="224" t="s">
        <v>31</v>
      </c>
      <c r="E1404" s="259">
        <v>44396</v>
      </c>
      <c r="F1404" s="226">
        <v>6</v>
      </c>
      <c r="G1404" s="227">
        <v>49.98</v>
      </c>
    </row>
    <row r="1405" spans="2:7" hidden="1" outlineLevel="1" x14ac:dyDescent="0.2">
      <c r="B1405" s="81" t="s">
        <v>427</v>
      </c>
      <c r="C1405" s="223" t="s">
        <v>246</v>
      </c>
      <c r="D1405" s="224" t="s">
        <v>31</v>
      </c>
      <c r="E1405" s="259">
        <v>44396</v>
      </c>
      <c r="F1405" s="226">
        <v>2</v>
      </c>
      <c r="G1405" s="227">
        <v>16.66</v>
      </c>
    </row>
    <row r="1406" spans="2:7" hidden="1" outlineLevel="1" x14ac:dyDescent="0.2">
      <c r="B1406" s="81" t="s">
        <v>427</v>
      </c>
      <c r="C1406" s="223" t="s">
        <v>182</v>
      </c>
      <c r="D1406" s="224" t="s">
        <v>54</v>
      </c>
      <c r="E1406" s="259">
        <v>44397</v>
      </c>
      <c r="F1406" s="226">
        <v>6</v>
      </c>
      <c r="G1406" s="227">
        <v>39</v>
      </c>
    </row>
    <row r="1407" spans="2:7" hidden="1" outlineLevel="1" x14ac:dyDescent="0.2">
      <c r="B1407" s="81" t="s">
        <v>427</v>
      </c>
      <c r="C1407" s="223" t="s">
        <v>182</v>
      </c>
      <c r="D1407" s="224" t="s">
        <v>54</v>
      </c>
      <c r="E1407" s="259">
        <v>44397</v>
      </c>
      <c r="F1407" s="226">
        <v>2</v>
      </c>
      <c r="G1407" s="227">
        <v>13</v>
      </c>
    </row>
    <row r="1408" spans="2:7" hidden="1" outlineLevel="1" x14ac:dyDescent="0.2">
      <c r="B1408" s="81" t="s">
        <v>427</v>
      </c>
      <c r="C1408" s="223" t="s">
        <v>183</v>
      </c>
      <c r="D1408" s="224" t="s">
        <v>54</v>
      </c>
      <c r="E1408" s="259">
        <v>44397</v>
      </c>
      <c r="F1408" s="226">
        <v>6</v>
      </c>
      <c r="G1408" s="227">
        <v>39</v>
      </c>
    </row>
    <row r="1409" spans="2:7" hidden="1" outlineLevel="1" x14ac:dyDescent="0.2">
      <c r="B1409" s="81" t="s">
        <v>427</v>
      </c>
      <c r="C1409" s="223" t="s">
        <v>183</v>
      </c>
      <c r="D1409" s="224" t="s">
        <v>54</v>
      </c>
      <c r="E1409" s="259">
        <v>44397</v>
      </c>
      <c r="F1409" s="226">
        <v>2</v>
      </c>
      <c r="G1409" s="227">
        <v>13</v>
      </c>
    </row>
    <row r="1410" spans="2:7" hidden="1" outlineLevel="1" x14ac:dyDescent="0.2">
      <c r="B1410" s="81" t="s">
        <v>427</v>
      </c>
      <c r="C1410" s="223" t="s">
        <v>182</v>
      </c>
      <c r="D1410" s="224" t="s">
        <v>54</v>
      </c>
      <c r="E1410" s="259">
        <v>44398</v>
      </c>
      <c r="F1410" s="226">
        <v>6</v>
      </c>
      <c r="G1410" s="227">
        <v>39</v>
      </c>
    </row>
    <row r="1411" spans="2:7" hidden="1" outlineLevel="1" x14ac:dyDescent="0.2">
      <c r="B1411" s="81" t="s">
        <v>427</v>
      </c>
      <c r="C1411" s="223" t="s">
        <v>182</v>
      </c>
      <c r="D1411" s="224" t="s">
        <v>54</v>
      </c>
      <c r="E1411" s="259">
        <v>44398</v>
      </c>
      <c r="F1411" s="226">
        <v>2</v>
      </c>
      <c r="G1411" s="227">
        <v>13</v>
      </c>
    </row>
    <row r="1412" spans="2:7" hidden="1" outlineLevel="1" x14ac:dyDescent="0.2">
      <c r="B1412" s="81" t="s">
        <v>427</v>
      </c>
      <c r="C1412" s="223" t="s">
        <v>183</v>
      </c>
      <c r="D1412" s="224" t="s">
        <v>54</v>
      </c>
      <c r="E1412" s="259">
        <v>44398</v>
      </c>
      <c r="F1412" s="226">
        <v>6</v>
      </c>
      <c r="G1412" s="227">
        <v>39</v>
      </c>
    </row>
    <row r="1413" spans="2:7" hidden="1" outlineLevel="1" x14ac:dyDescent="0.2">
      <c r="B1413" s="81" t="s">
        <v>427</v>
      </c>
      <c r="C1413" s="223" t="s">
        <v>183</v>
      </c>
      <c r="D1413" s="224" t="s">
        <v>54</v>
      </c>
      <c r="E1413" s="259">
        <v>44398</v>
      </c>
      <c r="F1413" s="226">
        <v>2</v>
      </c>
      <c r="G1413" s="227">
        <v>13</v>
      </c>
    </row>
    <row r="1414" spans="2:7" hidden="1" outlineLevel="1" x14ac:dyDescent="0.2">
      <c r="B1414" s="81" t="s">
        <v>427</v>
      </c>
      <c r="C1414" s="223" t="s">
        <v>182</v>
      </c>
      <c r="D1414" s="224" t="s">
        <v>54</v>
      </c>
      <c r="E1414" s="259">
        <v>44399</v>
      </c>
      <c r="F1414" s="226">
        <v>6</v>
      </c>
      <c r="G1414" s="227">
        <v>39</v>
      </c>
    </row>
    <row r="1415" spans="2:7" hidden="1" outlineLevel="1" x14ac:dyDescent="0.2">
      <c r="B1415" s="81" t="s">
        <v>427</v>
      </c>
      <c r="C1415" s="223" t="s">
        <v>182</v>
      </c>
      <c r="D1415" s="224" t="s">
        <v>54</v>
      </c>
      <c r="E1415" s="259">
        <v>44399</v>
      </c>
      <c r="F1415" s="226">
        <v>2</v>
      </c>
      <c r="G1415" s="227">
        <v>13</v>
      </c>
    </row>
    <row r="1416" spans="2:7" hidden="1" outlineLevel="1" x14ac:dyDescent="0.2">
      <c r="B1416" s="81" t="s">
        <v>427</v>
      </c>
      <c r="C1416" s="223" t="s">
        <v>183</v>
      </c>
      <c r="D1416" s="224" t="s">
        <v>54</v>
      </c>
      <c r="E1416" s="259">
        <v>44399</v>
      </c>
      <c r="F1416" s="226">
        <v>6</v>
      </c>
      <c r="G1416" s="227">
        <v>39</v>
      </c>
    </row>
    <row r="1417" spans="2:7" hidden="1" outlineLevel="1" x14ac:dyDescent="0.2">
      <c r="B1417" s="81" t="s">
        <v>427</v>
      </c>
      <c r="C1417" s="223" t="s">
        <v>183</v>
      </c>
      <c r="D1417" s="224" t="s">
        <v>54</v>
      </c>
      <c r="E1417" s="259">
        <v>44399</v>
      </c>
      <c r="F1417" s="226">
        <v>2</v>
      </c>
      <c r="G1417" s="227">
        <v>13</v>
      </c>
    </row>
    <row r="1418" spans="2:7" hidden="1" outlineLevel="1" x14ac:dyDescent="0.2">
      <c r="B1418" s="81" t="s">
        <v>427</v>
      </c>
      <c r="C1418" s="223" t="s">
        <v>182</v>
      </c>
      <c r="D1418" s="224" t="s">
        <v>54</v>
      </c>
      <c r="E1418" s="259">
        <v>44400</v>
      </c>
      <c r="F1418" s="226">
        <v>6</v>
      </c>
      <c r="G1418" s="227">
        <v>39</v>
      </c>
    </row>
    <row r="1419" spans="2:7" hidden="1" outlineLevel="1" x14ac:dyDescent="0.2">
      <c r="B1419" s="81" t="s">
        <v>427</v>
      </c>
      <c r="C1419" s="223" t="s">
        <v>182</v>
      </c>
      <c r="D1419" s="224" t="s">
        <v>54</v>
      </c>
      <c r="E1419" s="259">
        <v>44400</v>
      </c>
      <c r="F1419" s="226">
        <v>2</v>
      </c>
      <c r="G1419" s="227">
        <v>13</v>
      </c>
    </row>
    <row r="1420" spans="2:7" hidden="1" outlineLevel="1" x14ac:dyDescent="0.2">
      <c r="B1420" s="81" t="s">
        <v>427</v>
      </c>
      <c r="C1420" s="223" t="s">
        <v>183</v>
      </c>
      <c r="D1420" s="224" t="s">
        <v>54</v>
      </c>
      <c r="E1420" s="259">
        <v>44400</v>
      </c>
      <c r="F1420" s="226">
        <v>6</v>
      </c>
      <c r="G1420" s="227">
        <v>39</v>
      </c>
    </row>
    <row r="1421" spans="2:7" hidden="1" outlineLevel="1" x14ac:dyDescent="0.2">
      <c r="B1421" s="81" t="s">
        <v>427</v>
      </c>
      <c r="C1421" s="223" t="s">
        <v>183</v>
      </c>
      <c r="D1421" s="224" t="s">
        <v>54</v>
      </c>
      <c r="E1421" s="259">
        <v>44400</v>
      </c>
      <c r="F1421" s="226">
        <v>2</v>
      </c>
      <c r="G1421" s="227">
        <v>13</v>
      </c>
    </row>
    <row r="1422" spans="2:7" hidden="1" outlineLevel="1" x14ac:dyDescent="0.2">
      <c r="B1422" s="81" t="s">
        <v>427</v>
      </c>
      <c r="C1422" s="223" t="s">
        <v>246</v>
      </c>
      <c r="D1422" s="224" t="s">
        <v>31</v>
      </c>
      <c r="E1422" s="259">
        <v>44400</v>
      </c>
      <c r="F1422" s="226">
        <v>6</v>
      </c>
      <c r="G1422" s="227">
        <v>49.98</v>
      </c>
    </row>
    <row r="1423" spans="2:7" hidden="1" outlineLevel="1" x14ac:dyDescent="0.2">
      <c r="B1423" s="81" t="s">
        <v>427</v>
      </c>
      <c r="C1423" s="223" t="s">
        <v>246</v>
      </c>
      <c r="D1423" s="224" t="s">
        <v>31</v>
      </c>
      <c r="E1423" s="259">
        <v>44400</v>
      </c>
      <c r="F1423" s="226">
        <v>2</v>
      </c>
      <c r="G1423" s="227">
        <v>16.66</v>
      </c>
    </row>
    <row r="1424" spans="2:7" hidden="1" outlineLevel="1" x14ac:dyDescent="0.2">
      <c r="B1424" s="81" t="s">
        <v>427</v>
      </c>
      <c r="C1424" s="223" t="s">
        <v>1207</v>
      </c>
      <c r="D1424" s="224" t="s">
        <v>54</v>
      </c>
      <c r="E1424" s="259">
        <v>44403</v>
      </c>
      <c r="F1424" s="226">
        <v>6</v>
      </c>
      <c r="G1424" s="227">
        <v>39</v>
      </c>
    </row>
    <row r="1425" spans="2:8" hidden="1" outlineLevel="1" x14ac:dyDescent="0.2">
      <c r="B1425" s="81" t="s">
        <v>427</v>
      </c>
      <c r="C1425" s="223" t="s">
        <v>1207</v>
      </c>
      <c r="D1425" s="224" t="s">
        <v>54</v>
      </c>
      <c r="E1425" s="259">
        <v>44403</v>
      </c>
      <c r="F1425" s="226">
        <v>2</v>
      </c>
      <c r="G1425" s="227">
        <v>13</v>
      </c>
    </row>
    <row r="1426" spans="2:8" hidden="1" outlineLevel="1" x14ac:dyDescent="0.2">
      <c r="B1426" s="81" t="s">
        <v>427</v>
      </c>
      <c r="C1426" s="223" t="s">
        <v>1207</v>
      </c>
      <c r="D1426" s="224" t="s">
        <v>54</v>
      </c>
      <c r="E1426" s="259">
        <v>44404</v>
      </c>
      <c r="F1426" s="226">
        <v>6</v>
      </c>
      <c r="G1426" s="227">
        <v>39</v>
      </c>
    </row>
    <row r="1427" spans="2:8" hidden="1" outlineLevel="1" x14ac:dyDescent="0.2">
      <c r="B1427" s="81" t="s">
        <v>427</v>
      </c>
      <c r="C1427" s="223" t="s">
        <v>1207</v>
      </c>
      <c r="D1427" s="224" t="s">
        <v>54</v>
      </c>
      <c r="E1427" s="259">
        <v>44404</v>
      </c>
      <c r="F1427" s="226">
        <v>2</v>
      </c>
      <c r="G1427" s="227">
        <v>13</v>
      </c>
    </row>
    <row r="1428" spans="2:8" hidden="1" outlineLevel="1" x14ac:dyDescent="0.2">
      <c r="B1428" s="81" t="s">
        <v>427</v>
      </c>
      <c r="C1428" s="223" t="s">
        <v>246</v>
      </c>
      <c r="D1428" s="224" t="s">
        <v>31</v>
      </c>
      <c r="E1428" s="259">
        <v>44410</v>
      </c>
      <c r="F1428" s="226">
        <v>6</v>
      </c>
      <c r="G1428" s="227">
        <v>46.62</v>
      </c>
      <c r="H1428" s="80"/>
    </row>
    <row r="1429" spans="2:8" hidden="1" outlineLevel="1" x14ac:dyDescent="0.2">
      <c r="B1429" s="81" t="s">
        <v>427</v>
      </c>
      <c r="C1429" s="223" t="s">
        <v>246</v>
      </c>
      <c r="D1429" s="224" t="s">
        <v>31</v>
      </c>
      <c r="E1429" s="259">
        <v>44410</v>
      </c>
      <c r="F1429" s="226">
        <v>2</v>
      </c>
      <c r="G1429" s="227">
        <v>15.54</v>
      </c>
      <c r="H1429" s="80"/>
    </row>
    <row r="1430" spans="2:8" hidden="1" outlineLevel="1" x14ac:dyDescent="0.2">
      <c r="B1430" s="81" t="s">
        <v>427</v>
      </c>
      <c r="C1430" s="223" t="s">
        <v>1207</v>
      </c>
      <c r="D1430" s="224" t="s">
        <v>54</v>
      </c>
      <c r="E1430" s="259">
        <v>44410</v>
      </c>
      <c r="F1430" s="226">
        <v>6</v>
      </c>
      <c r="G1430" s="227">
        <v>39</v>
      </c>
      <c r="H1430" s="80"/>
    </row>
    <row r="1431" spans="2:8" hidden="1" outlineLevel="1" x14ac:dyDescent="0.2">
      <c r="B1431" s="81" t="s">
        <v>427</v>
      </c>
      <c r="C1431" s="223" t="s">
        <v>1207</v>
      </c>
      <c r="D1431" s="224" t="s">
        <v>54</v>
      </c>
      <c r="E1431" s="259">
        <v>44410</v>
      </c>
      <c r="F1431" s="226">
        <v>2</v>
      </c>
      <c r="G1431" s="227">
        <v>13</v>
      </c>
      <c r="H1431" s="80"/>
    </row>
    <row r="1432" spans="2:8" hidden="1" outlineLevel="1" x14ac:dyDescent="0.2">
      <c r="B1432" s="81" t="s">
        <v>427</v>
      </c>
      <c r="C1432" s="223" t="s">
        <v>246</v>
      </c>
      <c r="D1432" s="224" t="s">
        <v>31</v>
      </c>
      <c r="E1432" s="259">
        <v>44411</v>
      </c>
      <c r="F1432" s="226">
        <v>6</v>
      </c>
      <c r="G1432" s="227">
        <v>46.62</v>
      </c>
      <c r="H1432" s="80"/>
    </row>
    <row r="1433" spans="2:8" hidden="1" outlineLevel="1" x14ac:dyDescent="0.2">
      <c r="B1433" s="81" t="s">
        <v>427</v>
      </c>
      <c r="C1433" s="223" t="s">
        <v>246</v>
      </c>
      <c r="D1433" s="224" t="s">
        <v>31</v>
      </c>
      <c r="E1433" s="259">
        <v>44411</v>
      </c>
      <c r="F1433" s="226">
        <v>2</v>
      </c>
      <c r="G1433" s="227">
        <v>15.54</v>
      </c>
      <c r="H1433" s="80"/>
    </row>
    <row r="1434" spans="2:8" hidden="1" outlineLevel="1" x14ac:dyDescent="0.2">
      <c r="B1434" s="81" t="s">
        <v>427</v>
      </c>
      <c r="C1434" s="223" t="s">
        <v>1207</v>
      </c>
      <c r="D1434" s="224" t="s">
        <v>54</v>
      </c>
      <c r="E1434" s="259">
        <v>44411</v>
      </c>
      <c r="F1434" s="226">
        <v>6</v>
      </c>
      <c r="G1434" s="227">
        <v>39</v>
      </c>
      <c r="H1434" s="80"/>
    </row>
    <row r="1435" spans="2:8" hidden="1" outlineLevel="1" x14ac:dyDescent="0.2">
      <c r="B1435" s="81" t="s">
        <v>427</v>
      </c>
      <c r="C1435" s="223" t="s">
        <v>1207</v>
      </c>
      <c r="D1435" s="224" t="s">
        <v>54</v>
      </c>
      <c r="E1435" s="259">
        <v>44411</v>
      </c>
      <c r="F1435" s="226">
        <v>2</v>
      </c>
      <c r="G1435" s="227">
        <v>13</v>
      </c>
      <c r="H1435" s="80"/>
    </row>
    <row r="1436" spans="2:8" hidden="1" outlineLevel="1" x14ac:dyDescent="0.2">
      <c r="B1436" s="81" t="s">
        <v>427</v>
      </c>
      <c r="C1436" s="223" t="s">
        <v>246</v>
      </c>
      <c r="D1436" s="224" t="s">
        <v>31</v>
      </c>
      <c r="E1436" s="259">
        <v>44412</v>
      </c>
      <c r="F1436" s="226">
        <v>6</v>
      </c>
      <c r="G1436" s="227">
        <v>46.62</v>
      </c>
      <c r="H1436" s="80"/>
    </row>
    <row r="1437" spans="2:8" hidden="1" outlineLevel="1" x14ac:dyDescent="0.2">
      <c r="B1437" s="81" t="s">
        <v>427</v>
      </c>
      <c r="C1437" s="223" t="s">
        <v>246</v>
      </c>
      <c r="D1437" s="224" t="s">
        <v>31</v>
      </c>
      <c r="E1437" s="259">
        <v>44412</v>
      </c>
      <c r="F1437" s="226">
        <v>2</v>
      </c>
      <c r="G1437" s="227">
        <v>15.54</v>
      </c>
      <c r="H1437" s="80"/>
    </row>
    <row r="1438" spans="2:8" hidden="1" outlineLevel="1" x14ac:dyDescent="0.2">
      <c r="B1438" s="81" t="s">
        <v>427</v>
      </c>
      <c r="C1438" s="223" t="s">
        <v>1207</v>
      </c>
      <c r="D1438" s="224" t="s">
        <v>54</v>
      </c>
      <c r="E1438" s="259">
        <v>44412</v>
      </c>
      <c r="F1438" s="226">
        <v>6</v>
      </c>
      <c r="G1438" s="227">
        <v>39</v>
      </c>
      <c r="H1438" s="80"/>
    </row>
    <row r="1439" spans="2:8" hidden="1" outlineLevel="1" x14ac:dyDescent="0.2">
      <c r="B1439" s="81" t="s">
        <v>427</v>
      </c>
      <c r="C1439" s="223" t="s">
        <v>1207</v>
      </c>
      <c r="D1439" s="224" t="s">
        <v>54</v>
      </c>
      <c r="E1439" s="259">
        <v>44412</v>
      </c>
      <c r="F1439" s="226">
        <v>2</v>
      </c>
      <c r="G1439" s="227">
        <v>13</v>
      </c>
      <c r="H1439" s="80"/>
    </row>
    <row r="1440" spans="2:8" hidden="1" outlineLevel="1" x14ac:dyDescent="0.2">
      <c r="B1440" s="81" t="s">
        <v>427</v>
      </c>
      <c r="C1440" s="223" t="s">
        <v>246</v>
      </c>
      <c r="D1440" s="224" t="s">
        <v>31</v>
      </c>
      <c r="E1440" s="259">
        <v>44413</v>
      </c>
      <c r="F1440" s="226">
        <v>6</v>
      </c>
      <c r="G1440" s="227">
        <v>46.62</v>
      </c>
      <c r="H1440" s="80"/>
    </row>
    <row r="1441" spans="2:8" hidden="1" outlineLevel="1" x14ac:dyDescent="0.2">
      <c r="B1441" s="81" t="s">
        <v>427</v>
      </c>
      <c r="C1441" s="223" t="s">
        <v>246</v>
      </c>
      <c r="D1441" s="224" t="s">
        <v>31</v>
      </c>
      <c r="E1441" s="259">
        <v>44413</v>
      </c>
      <c r="F1441" s="226">
        <v>2</v>
      </c>
      <c r="G1441" s="227">
        <v>15.54</v>
      </c>
      <c r="H1441" s="80"/>
    </row>
    <row r="1442" spans="2:8" hidden="1" outlineLevel="1" x14ac:dyDescent="0.2">
      <c r="B1442" s="81" t="s">
        <v>427</v>
      </c>
      <c r="C1442" s="223" t="s">
        <v>1207</v>
      </c>
      <c r="D1442" s="224" t="s">
        <v>54</v>
      </c>
      <c r="E1442" s="259">
        <v>44413</v>
      </c>
      <c r="F1442" s="226">
        <v>6</v>
      </c>
      <c r="G1442" s="227">
        <v>39</v>
      </c>
      <c r="H1442" s="80"/>
    </row>
    <row r="1443" spans="2:8" hidden="1" outlineLevel="1" x14ac:dyDescent="0.2">
      <c r="B1443" s="81" t="s">
        <v>427</v>
      </c>
      <c r="C1443" s="223" t="s">
        <v>1207</v>
      </c>
      <c r="D1443" s="224" t="s">
        <v>54</v>
      </c>
      <c r="E1443" s="259">
        <v>44413</v>
      </c>
      <c r="F1443" s="226">
        <v>2</v>
      </c>
      <c r="G1443" s="227">
        <v>13</v>
      </c>
      <c r="H1443" s="80"/>
    </row>
    <row r="1444" spans="2:8" hidden="1" outlineLevel="1" x14ac:dyDescent="0.2">
      <c r="B1444" s="81" t="s">
        <v>427</v>
      </c>
      <c r="C1444" s="223" t="s">
        <v>246</v>
      </c>
      <c r="D1444" s="224" t="s">
        <v>31</v>
      </c>
      <c r="E1444" s="259">
        <v>44414</v>
      </c>
      <c r="F1444" s="226">
        <v>5</v>
      </c>
      <c r="G1444" s="227">
        <v>38.85</v>
      </c>
      <c r="H1444" s="80"/>
    </row>
    <row r="1445" spans="2:8" hidden="1" outlineLevel="1" x14ac:dyDescent="0.2">
      <c r="B1445" s="81" t="s">
        <v>427</v>
      </c>
      <c r="C1445" s="223" t="s">
        <v>1207</v>
      </c>
      <c r="D1445" s="224" t="s">
        <v>54</v>
      </c>
      <c r="E1445" s="259">
        <v>44414</v>
      </c>
      <c r="F1445" s="226">
        <v>5</v>
      </c>
      <c r="G1445" s="227">
        <v>32.5</v>
      </c>
      <c r="H1445" s="80"/>
    </row>
    <row r="1446" spans="2:8" hidden="1" outlineLevel="1" x14ac:dyDescent="0.2">
      <c r="B1446" s="81" t="s">
        <v>427</v>
      </c>
      <c r="C1446" s="223" t="s">
        <v>246</v>
      </c>
      <c r="D1446" s="224" t="s">
        <v>31</v>
      </c>
      <c r="E1446" s="259">
        <v>44417</v>
      </c>
      <c r="F1446" s="226">
        <v>6</v>
      </c>
      <c r="G1446" s="227">
        <v>46.62</v>
      </c>
      <c r="H1446" s="80"/>
    </row>
    <row r="1447" spans="2:8" hidden="1" outlineLevel="1" x14ac:dyDescent="0.2">
      <c r="B1447" s="81" t="s">
        <v>427</v>
      </c>
      <c r="C1447" s="223" t="s">
        <v>246</v>
      </c>
      <c r="D1447" s="224" t="s">
        <v>31</v>
      </c>
      <c r="E1447" s="259">
        <v>44417</v>
      </c>
      <c r="F1447" s="226">
        <v>2</v>
      </c>
      <c r="G1447" s="227">
        <v>15.54</v>
      </c>
      <c r="H1447" s="80"/>
    </row>
    <row r="1448" spans="2:8" hidden="1" outlineLevel="1" x14ac:dyDescent="0.2">
      <c r="B1448" s="81" t="s">
        <v>427</v>
      </c>
      <c r="C1448" s="223" t="s">
        <v>246</v>
      </c>
      <c r="D1448" s="224" t="s">
        <v>31</v>
      </c>
      <c r="E1448" s="259">
        <v>44418</v>
      </c>
      <c r="F1448" s="226">
        <v>6</v>
      </c>
      <c r="G1448" s="227">
        <v>46.62</v>
      </c>
      <c r="H1448" s="80"/>
    </row>
    <row r="1449" spans="2:8" hidden="1" outlineLevel="1" x14ac:dyDescent="0.2">
      <c r="B1449" s="81" t="s">
        <v>427</v>
      </c>
      <c r="C1449" s="223" t="s">
        <v>246</v>
      </c>
      <c r="D1449" s="224" t="s">
        <v>31</v>
      </c>
      <c r="E1449" s="259">
        <v>44418</v>
      </c>
      <c r="F1449" s="226">
        <v>2</v>
      </c>
      <c r="G1449" s="227">
        <v>15.54</v>
      </c>
      <c r="H1449" s="80"/>
    </row>
    <row r="1450" spans="2:8" hidden="1" outlineLevel="1" x14ac:dyDescent="0.2">
      <c r="B1450" s="81" t="s">
        <v>427</v>
      </c>
      <c r="C1450" s="223" t="s">
        <v>246</v>
      </c>
      <c r="D1450" s="224" t="s">
        <v>31</v>
      </c>
      <c r="E1450" s="259">
        <v>44419</v>
      </c>
      <c r="F1450" s="226">
        <v>6</v>
      </c>
      <c r="G1450" s="227">
        <v>46.62</v>
      </c>
      <c r="H1450" s="80"/>
    </row>
    <row r="1451" spans="2:8" hidden="1" outlineLevel="1" x14ac:dyDescent="0.2">
      <c r="B1451" s="81" t="s">
        <v>427</v>
      </c>
      <c r="C1451" s="223" t="s">
        <v>246</v>
      </c>
      <c r="D1451" s="224" t="s">
        <v>31</v>
      </c>
      <c r="E1451" s="259">
        <v>44419</v>
      </c>
      <c r="F1451" s="226">
        <v>2</v>
      </c>
      <c r="G1451" s="227">
        <v>15.54</v>
      </c>
      <c r="H1451" s="80"/>
    </row>
    <row r="1452" spans="2:8" hidden="1" outlineLevel="1" x14ac:dyDescent="0.2">
      <c r="B1452" s="81" t="s">
        <v>427</v>
      </c>
      <c r="C1452" s="223" t="s">
        <v>246</v>
      </c>
      <c r="D1452" s="224" t="s">
        <v>31</v>
      </c>
      <c r="E1452" s="259">
        <v>44420</v>
      </c>
      <c r="F1452" s="226">
        <v>6</v>
      </c>
      <c r="G1452" s="227">
        <v>46.62</v>
      </c>
      <c r="H1452" s="80"/>
    </row>
    <row r="1453" spans="2:8" hidden="1" outlineLevel="1" x14ac:dyDescent="0.2">
      <c r="B1453" s="81" t="s">
        <v>427</v>
      </c>
      <c r="C1453" s="223" t="s">
        <v>246</v>
      </c>
      <c r="D1453" s="224" t="s">
        <v>31</v>
      </c>
      <c r="E1453" s="259">
        <v>44420</v>
      </c>
      <c r="F1453" s="226">
        <v>2</v>
      </c>
      <c r="G1453" s="227">
        <v>15.54</v>
      </c>
      <c r="H1453" s="80"/>
    </row>
    <row r="1454" spans="2:8" hidden="1" outlineLevel="1" x14ac:dyDescent="0.2">
      <c r="B1454" s="81" t="s">
        <v>427</v>
      </c>
      <c r="C1454" s="223" t="s">
        <v>246</v>
      </c>
      <c r="D1454" s="224" t="s">
        <v>31</v>
      </c>
      <c r="E1454" s="259">
        <v>44421</v>
      </c>
      <c r="F1454" s="226">
        <v>5</v>
      </c>
      <c r="G1454" s="227">
        <v>38.85</v>
      </c>
      <c r="H1454" s="80"/>
    </row>
    <row r="1455" spans="2:8" hidden="1" outlineLevel="1" x14ac:dyDescent="0.2">
      <c r="B1455" s="81" t="s">
        <v>427</v>
      </c>
      <c r="C1455" s="223" t="s">
        <v>246</v>
      </c>
      <c r="D1455" s="224" t="s">
        <v>31</v>
      </c>
      <c r="E1455" s="259">
        <v>44424</v>
      </c>
      <c r="F1455" s="226">
        <v>6</v>
      </c>
      <c r="G1455" s="227">
        <v>46.62</v>
      </c>
      <c r="H1455" s="80"/>
    </row>
    <row r="1456" spans="2:8" hidden="1" outlineLevel="1" x14ac:dyDescent="0.2">
      <c r="B1456" s="81" t="s">
        <v>427</v>
      </c>
      <c r="C1456" s="223" t="s">
        <v>246</v>
      </c>
      <c r="D1456" s="224" t="s">
        <v>31</v>
      </c>
      <c r="E1456" s="259">
        <v>44424</v>
      </c>
      <c r="F1456" s="226">
        <v>2</v>
      </c>
      <c r="G1456" s="227">
        <v>15.54</v>
      </c>
      <c r="H1456" s="80"/>
    </row>
    <row r="1457" spans="2:8" hidden="1" outlineLevel="1" x14ac:dyDescent="0.2">
      <c r="B1457" s="81" t="s">
        <v>427</v>
      </c>
      <c r="C1457" s="223" t="s">
        <v>246</v>
      </c>
      <c r="D1457" s="224" t="s">
        <v>31</v>
      </c>
      <c r="E1457" s="259">
        <v>44425</v>
      </c>
      <c r="F1457" s="226">
        <v>6</v>
      </c>
      <c r="G1457" s="227">
        <v>46.62</v>
      </c>
      <c r="H1457" s="80"/>
    </row>
    <row r="1458" spans="2:8" hidden="1" outlineLevel="1" x14ac:dyDescent="0.2">
      <c r="B1458" s="81" t="s">
        <v>427</v>
      </c>
      <c r="C1458" s="223" t="s">
        <v>246</v>
      </c>
      <c r="D1458" s="224" t="s">
        <v>31</v>
      </c>
      <c r="E1458" s="259">
        <v>44425</v>
      </c>
      <c r="F1458" s="226">
        <v>2</v>
      </c>
      <c r="G1458" s="227">
        <v>15.54</v>
      </c>
      <c r="H1458" s="80"/>
    </row>
    <row r="1459" spans="2:8" hidden="1" outlineLevel="1" x14ac:dyDescent="0.2">
      <c r="B1459" s="81" t="s">
        <v>427</v>
      </c>
      <c r="C1459" s="223" t="s">
        <v>246</v>
      </c>
      <c r="D1459" s="224" t="s">
        <v>31</v>
      </c>
      <c r="E1459" s="259">
        <v>44426</v>
      </c>
      <c r="F1459" s="226">
        <v>6</v>
      </c>
      <c r="G1459" s="227">
        <v>46.62</v>
      </c>
      <c r="H1459" s="80"/>
    </row>
    <row r="1460" spans="2:8" hidden="1" outlineLevel="1" x14ac:dyDescent="0.2">
      <c r="B1460" s="81" t="s">
        <v>427</v>
      </c>
      <c r="C1460" s="223" t="s">
        <v>246</v>
      </c>
      <c r="D1460" s="224" t="s">
        <v>31</v>
      </c>
      <c r="E1460" s="259">
        <v>44426</v>
      </c>
      <c r="F1460" s="226">
        <v>2</v>
      </c>
      <c r="G1460" s="227">
        <v>15.54</v>
      </c>
      <c r="H1460" s="80"/>
    </row>
    <row r="1461" spans="2:8" hidden="1" outlineLevel="1" x14ac:dyDescent="0.2">
      <c r="B1461" s="81" t="s">
        <v>427</v>
      </c>
      <c r="C1461" s="223" t="s">
        <v>246</v>
      </c>
      <c r="D1461" s="224" t="s">
        <v>31</v>
      </c>
      <c r="E1461" s="259">
        <v>44427</v>
      </c>
      <c r="F1461" s="226">
        <v>6</v>
      </c>
      <c r="G1461" s="227">
        <v>46.62</v>
      </c>
      <c r="H1461" s="80"/>
    </row>
    <row r="1462" spans="2:8" hidden="1" outlineLevel="1" x14ac:dyDescent="0.2">
      <c r="B1462" s="81" t="s">
        <v>427</v>
      </c>
      <c r="C1462" s="223" t="s">
        <v>246</v>
      </c>
      <c r="D1462" s="224" t="s">
        <v>31</v>
      </c>
      <c r="E1462" s="259">
        <v>44427</v>
      </c>
      <c r="F1462" s="226">
        <v>2</v>
      </c>
      <c r="G1462" s="227">
        <v>15.54</v>
      </c>
      <c r="H1462" s="80"/>
    </row>
    <row r="1463" spans="2:8" hidden="1" outlineLevel="1" x14ac:dyDescent="0.2">
      <c r="B1463" s="81" t="s">
        <v>427</v>
      </c>
      <c r="C1463" s="223" t="s">
        <v>246</v>
      </c>
      <c r="D1463" s="224" t="s">
        <v>31</v>
      </c>
      <c r="E1463" s="259">
        <v>44428</v>
      </c>
      <c r="F1463" s="226">
        <v>5</v>
      </c>
      <c r="G1463" s="227">
        <v>38.85</v>
      </c>
      <c r="H1463" s="80"/>
    </row>
    <row r="1464" spans="2:8" hidden="1" outlineLevel="1" x14ac:dyDescent="0.2">
      <c r="B1464" s="81" t="s">
        <v>427</v>
      </c>
      <c r="C1464" s="223" t="s">
        <v>246</v>
      </c>
      <c r="D1464" s="224" t="s">
        <v>31</v>
      </c>
      <c r="E1464" s="259">
        <v>44431</v>
      </c>
      <c r="F1464" s="226">
        <v>6</v>
      </c>
      <c r="G1464" s="227">
        <v>46.62</v>
      </c>
      <c r="H1464" s="80"/>
    </row>
    <row r="1465" spans="2:8" hidden="1" outlineLevel="1" x14ac:dyDescent="0.2">
      <c r="B1465" s="81" t="s">
        <v>427</v>
      </c>
      <c r="C1465" s="223" t="s">
        <v>246</v>
      </c>
      <c r="D1465" s="224" t="s">
        <v>31</v>
      </c>
      <c r="E1465" s="259">
        <v>44431</v>
      </c>
      <c r="F1465" s="226">
        <v>2</v>
      </c>
      <c r="G1465" s="227">
        <v>15.54</v>
      </c>
      <c r="H1465" s="80"/>
    </row>
    <row r="1466" spans="2:8" hidden="1" outlineLevel="1" x14ac:dyDescent="0.2">
      <c r="B1466" s="81" t="s">
        <v>427</v>
      </c>
      <c r="C1466" s="223" t="s">
        <v>246</v>
      </c>
      <c r="D1466" s="224" t="s">
        <v>31</v>
      </c>
      <c r="E1466" s="259">
        <v>44432</v>
      </c>
      <c r="F1466" s="226">
        <v>6</v>
      </c>
      <c r="G1466" s="227">
        <v>46.62</v>
      </c>
      <c r="H1466" s="80"/>
    </row>
    <row r="1467" spans="2:8" hidden="1" outlineLevel="1" x14ac:dyDescent="0.2">
      <c r="B1467" s="81" t="s">
        <v>427</v>
      </c>
      <c r="C1467" s="223" t="s">
        <v>246</v>
      </c>
      <c r="D1467" s="224" t="s">
        <v>31</v>
      </c>
      <c r="E1467" s="259">
        <v>44432</v>
      </c>
      <c r="F1467" s="226">
        <v>2</v>
      </c>
      <c r="G1467" s="227">
        <v>15.54</v>
      </c>
      <c r="H1467" s="80"/>
    </row>
    <row r="1468" spans="2:8" hidden="1" outlineLevel="1" x14ac:dyDescent="0.2">
      <c r="B1468" s="81" t="s">
        <v>427</v>
      </c>
      <c r="C1468" s="223" t="s">
        <v>246</v>
      </c>
      <c r="D1468" s="224" t="s">
        <v>31</v>
      </c>
      <c r="E1468" s="259">
        <v>44433</v>
      </c>
      <c r="F1468" s="226">
        <v>6</v>
      </c>
      <c r="G1468" s="227">
        <v>46.62</v>
      </c>
      <c r="H1468" s="80"/>
    </row>
    <row r="1469" spans="2:8" hidden="1" outlineLevel="1" x14ac:dyDescent="0.2">
      <c r="B1469" s="81" t="s">
        <v>427</v>
      </c>
      <c r="C1469" s="223" t="s">
        <v>246</v>
      </c>
      <c r="D1469" s="224" t="s">
        <v>31</v>
      </c>
      <c r="E1469" s="259">
        <v>44433</v>
      </c>
      <c r="F1469" s="226">
        <v>2</v>
      </c>
      <c r="G1469" s="227">
        <v>15.54</v>
      </c>
      <c r="H1469" s="80"/>
    </row>
    <row r="1470" spans="2:8" hidden="1" outlineLevel="1" x14ac:dyDescent="0.2">
      <c r="B1470" s="81" t="s">
        <v>427</v>
      </c>
      <c r="C1470" s="223" t="s">
        <v>246</v>
      </c>
      <c r="D1470" s="224" t="s">
        <v>31</v>
      </c>
      <c r="E1470" s="259">
        <v>44434</v>
      </c>
      <c r="F1470" s="226">
        <v>6</v>
      </c>
      <c r="G1470" s="227">
        <v>46.62</v>
      </c>
      <c r="H1470" s="80"/>
    </row>
    <row r="1471" spans="2:8" hidden="1" outlineLevel="1" x14ac:dyDescent="0.2">
      <c r="B1471" s="81" t="s">
        <v>427</v>
      </c>
      <c r="C1471" s="223" t="s">
        <v>246</v>
      </c>
      <c r="D1471" s="224" t="s">
        <v>31</v>
      </c>
      <c r="E1471" s="259">
        <v>44434</v>
      </c>
      <c r="F1471" s="226">
        <v>2</v>
      </c>
      <c r="G1471" s="227">
        <v>15.54</v>
      </c>
      <c r="H1471" s="80"/>
    </row>
    <row r="1472" spans="2:8" hidden="1" outlineLevel="1" x14ac:dyDescent="0.2">
      <c r="B1472" s="81" t="s">
        <v>427</v>
      </c>
      <c r="C1472" s="223" t="s">
        <v>246</v>
      </c>
      <c r="D1472" s="224" t="s">
        <v>31</v>
      </c>
      <c r="E1472" s="259">
        <v>44435</v>
      </c>
      <c r="F1472" s="226">
        <v>6</v>
      </c>
      <c r="G1472" s="227">
        <v>46.62</v>
      </c>
      <c r="H1472" s="80"/>
    </row>
    <row r="1473" spans="2:8" hidden="1" outlineLevel="1" x14ac:dyDescent="0.2">
      <c r="B1473" s="81" t="s">
        <v>427</v>
      </c>
      <c r="C1473" s="223" t="s">
        <v>246</v>
      </c>
      <c r="D1473" s="224" t="s">
        <v>31</v>
      </c>
      <c r="E1473" s="259">
        <v>44435</v>
      </c>
      <c r="F1473" s="226">
        <v>2</v>
      </c>
      <c r="G1473" s="227">
        <v>15.54</v>
      </c>
      <c r="H1473" s="80"/>
    </row>
    <row r="1474" spans="2:8" hidden="1" outlineLevel="1" x14ac:dyDescent="0.2">
      <c r="B1474" s="81" t="s">
        <v>427</v>
      </c>
      <c r="C1474" s="223" t="s">
        <v>246</v>
      </c>
      <c r="D1474" s="224" t="s">
        <v>31</v>
      </c>
      <c r="E1474" s="259">
        <v>44438</v>
      </c>
      <c r="F1474" s="226">
        <v>6</v>
      </c>
      <c r="G1474" s="227">
        <v>46.62</v>
      </c>
      <c r="H1474" s="80"/>
    </row>
    <row r="1475" spans="2:8" hidden="1" outlineLevel="1" x14ac:dyDescent="0.2">
      <c r="B1475" s="81" t="s">
        <v>427</v>
      </c>
      <c r="C1475" s="223" t="s">
        <v>246</v>
      </c>
      <c r="D1475" s="224" t="s">
        <v>31</v>
      </c>
      <c r="E1475" s="259">
        <v>44438</v>
      </c>
      <c r="F1475" s="226">
        <v>2</v>
      </c>
      <c r="G1475" s="227">
        <v>15.54</v>
      </c>
      <c r="H1475" s="80"/>
    </row>
    <row r="1476" spans="2:8" hidden="1" outlineLevel="1" x14ac:dyDescent="0.2">
      <c r="B1476" s="81" t="s">
        <v>427</v>
      </c>
      <c r="C1476" s="223" t="s">
        <v>246</v>
      </c>
      <c r="D1476" s="224" t="s">
        <v>31</v>
      </c>
      <c r="E1476" s="259">
        <v>44439</v>
      </c>
      <c r="F1476" s="226">
        <v>6</v>
      </c>
      <c r="G1476" s="227">
        <v>46.62</v>
      </c>
      <c r="H1476" s="80"/>
    </row>
    <row r="1477" spans="2:8" hidden="1" outlineLevel="1" x14ac:dyDescent="0.2">
      <c r="B1477" s="81" t="s">
        <v>427</v>
      </c>
      <c r="C1477" s="223" t="s">
        <v>246</v>
      </c>
      <c r="D1477" s="224" t="s">
        <v>31</v>
      </c>
      <c r="E1477" s="259">
        <v>44439</v>
      </c>
      <c r="F1477" s="226">
        <v>2</v>
      </c>
      <c r="G1477" s="227">
        <v>15.54</v>
      </c>
      <c r="H1477" s="80"/>
    </row>
    <row r="1478" spans="2:8" hidden="1" outlineLevel="1" x14ac:dyDescent="0.2">
      <c r="B1478" s="81" t="s">
        <v>427</v>
      </c>
      <c r="C1478" s="223" t="s">
        <v>246</v>
      </c>
      <c r="D1478" s="224" t="s">
        <v>31</v>
      </c>
      <c r="E1478" s="259">
        <v>44440</v>
      </c>
      <c r="F1478" s="226">
        <v>6</v>
      </c>
      <c r="G1478" s="227">
        <v>46.62</v>
      </c>
      <c r="H1478" s="80"/>
    </row>
    <row r="1479" spans="2:8" hidden="1" outlineLevel="1" x14ac:dyDescent="0.2">
      <c r="B1479" s="81" t="s">
        <v>427</v>
      </c>
      <c r="C1479" s="223" t="s">
        <v>246</v>
      </c>
      <c r="D1479" s="224" t="s">
        <v>31</v>
      </c>
      <c r="E1479" s="259">
        <v>44440</v>
      </c>
      <c r="F1479" s="226">
        <v>2</v>
      </c>
      <c r="G1479" s="227">
        <v>15.54</v>
      </c>
      <c r="H1479" s="80"/>
    </row>
    <row r="1480" spans="2:8" hidden="1" outlineLevel="1" x14ac:dyDescent="0.2">
      <c r="B1480" s="81" t="s">
        <v>427</v>
      </c>
      <c r="C1480" s="223" t="s">
        <v>246</v>
      </c>
      <c r="D1480" s="224" t="s">
        <v>31</v>
      </c>
      <c r="E1480" s="259">
        <v>44441</v>
      </c>
      <c r="F1480" s="226">
        <v>6</v>
      </c>
      <c r="G1480" s="227">
        <v>46.62</v>
      </c>
      <c r="H1480" s="80"/>
    </row>
    <row r="1481" spans="2:8" hidden="1" outlineLevel="1" x14ac:dyDescent="0.2">
      <c r="B1481" s="81" t="s">
        <v>427</v>
      </c>
      <c r="C1481" s="223" t="s">
        <v>246</v>
      </c>
      <c r="D1481" s="224" t="s">
        <v>31</v>
      </c>
      <c r="E1481" s="259">
        <v>44441</v>
      </c>
      <c r="F1481" s="226">
        <v>2</v>
      </c>
      <c r="G1481" s="227">
        <v>15.54</v>
      </c>
      <c r="H1481" s="80"/>
    </row>
    <row r="1482" spans="2:8" hidden="1" outlineLevel="1" x14ac:dyDescent="0.2">
      <c r="B1482" s="81" t="s">
        <v>427</v>
      </c>
      <c r="C1482" s="223" t="s">
        <v>246</v>
      </c>
      <c r="D1482" s="224" t="s">
        <v>31</v>
      </c>
      <c r="E1482" s="259">
        <v>44442</v>
      </c>
      <c r="F1482" s="226">
        <v>6</v>
      </c>
      <c r="G1482" s="227">
        <v>46.62</v>
      </c>
      <c r="H1482" s="80"/>
    </row>
    <row r="1483" spans="2:8" hidden="1" outlineLevel="1" x14ac:dyDescent="0.2">
      <c r="B1483" s="81" t="s">
        <v>427</v>
      </c>
      <c r="C1483" s="223" t="s">
        <v>246</v>
      </c>
      <c r="D1483" s="224" t="s">
        <v>31</v>
      </c>
      <c r="E1483" s="259">
        <v>44442</v>
      </c>
      <c r="F1483" s="226">
        <v>2</v>
      </c>
      <c r="G1483" s="227">
        <v>15.54</v>
      </c>
      <c r="H1483" s="80"/>
    </row>
    <row r="1484" spans="2:8" hidden="1" outlineLevel="1" x14ac:dyDescent="0.2">
      <c r="B1484" s="81" t="s">
        <v>427</v>
      </c>
      <c r="C1484" s="223" t="s">
        <v>246</v>
      </c>
      <c r="D1484" s="224" t="s">
        <v>31</v>
      </c>
      <c r="E1484" s="259">
        <v>44445</v>
      </c>
      <c r="F1484" s="226">
        <v>6</v>
      </c>
      <c r="G1484" s="227">
        <v>46.62</v>
      </c>
      <c r="H1484" s="80"/>
    </row>
    <row r="1485" spans="2:8" hidden="1" outlineLevel="1" x14ac:dyDescent="0.2">
      <c r="B1485" s="81" t="s">
        <v>427</v>
      </c>
      <c r="C1485" s="223" t="s">
        <v>246</v>
      </c>
      <c r="D1485" s="224" t="s">
        <v>31</v>
      </c>
      <c r="E1485" s="259">
        <v>44445</v>
      </c>
      <c r="F1485" s="226">
        <v>2</v>
      </c>
      <c r="G1485" s="227">
        <v>15.54</v>
      </c>
      <c r="H1485" s="80"/>
    </row>
    <row r="1486" spans="2:8" hidden="1" outlineLevel="1" x14ac:dyDescent="0.2">
      <c r="B1486" s="81" t="s">
        <v>427</v>
      </c>
      <c r="C1486" s="223" t="s">
        <v>246</v>
      </c>
      <c r="D1486" s="224" t="s">
        <v>31</v>
      </c>
      <c r="E1486" s="259">
        <v>44446</v>
      </c>
      <c r="F1486" s="226">
        <v>6</v>
      </c>
      <c r="G1486" s="227">
        <v>46.62</v>
      </c>
      <c r="H1486" s="80"/>
    </row>
    <row r="1487" spans="2:8" hidden="1" outlineLevel="1" x14ac:dyDescent="0.2">
      <c r="B1487" s="81" t="s">
        <v>427</v>
      </c>
      <c r="C1487" s="223" t="s">
        <v>246</v>
      </c>
      <c r="D1487" s="224" t="s">
        <v>31</v>
      </c>
      <c r="E1487" s="259">
        <v>44446</v>
      </c>
      <c r="F1487" s="226">
        <v>2</v>
      </c>
      <c r="G1487" s="227">
        <v>15.54</v>
      </c>
      <c r="H1487" s="80"/>
    </row>
    <row r="1488" spans="2:8" hidden="1" outlineLevel="1" x14ac:dyDescent="0.2">
      <c r="B1488" s="81" t="s">
        <v>427</v>
      </c>
      <c r="C1488" s="223" t="s">
        <v>246</v>
      </c>
      <c r="D1488" s="224" t="s">
        <v>31</v>
      </c>
      <c r="E1488" s="259">
        <v>44487</v>
      </c>
      <c r="F1488" s="226">
        <v>8</v>
      </c>
      <c r="G1488" s="227">
        <v>62.16</v>
      </c>
      <c r="H1488" s="80"/>
    </row>
    <row r="1489" spans="2:8" hidden="1" outlineLevel="1" x14ac:dyDescent="0.2">
      <c r="B1489" s="81" t="s">
        <v>427</v>
      </c>
      <c r="C1489" s="223" t="s">
        <v>246</v>
      </c>
      <c r="D1489" s="224" t="s">
        <v>31</v>
      </c>
      <c r="E1489" s="259">
        <v>44488</v>
      </c>
      <c r="F1489" s="226">
        <v>8</v>
      </c>
      <c r="G1489" s="227">
        <v>62.16</v>
      </c>
      <c r="H1489" s="80"/>
    </row>
    <row r="1490" spans="2:8" hidden="1" outlineLevel="1" x14ac:dyDescent="0.2">
      <c r="B1490" s="81" t="s">
        <v>427</v>
      </c>
      <c r="C1490" s="223" t="s">
        <v>182</v>
      </c>
      <c r="D1490" s="224" t="s">
        <v>54</v>
      </c>
      <c r="E1490" s="259">
        <v>44488</v>
      </c>
      <c r="F1490" s="226">
        <v>8</v>
      </c>
      <c r="G1490" s="227">
        <v>52</v>
      </c>
      <c r="H1490" s="80"/>
    </row>
    <row r="1491" spans="2:8" hidden="1" outlineLevel="1" x14ac:dyDescent="0.2">
      <c r="B1491" s="81" t="s">
        <v>427</v>
      </c>
      <c r="C1491" s="223" t="s">
        <v>246</v>
      </c>
      <c r="D1491" s="224" t="s">
        <v>31</v>
      </c>
      <c r="E1491" s="259">
        <v>44489</v>
      </c>
      <c r="F1491" s="226">
        <v>8</v>
      </c>
      <c r="G1491" s="227">
        <v>62.16</v>
      </c>
      <c r="H1491" s="80"/>
    </row>
    <row r="1492" spans="2:8" hidden="1" outlineLevel="1" x14ac:dyDescent="0.2">
      <c r="B1492" s="81" t="s">
        <v>427</v>
      </c>
      <c r="C1492" s="223" t="s">
        <v>182</v>
      </c>
      <c r="D1492" s="224" t="s">
        <v>54</v>
      </c>
      <c r="E1492" s="259">
        <v>44489</v>
      </c>
      <c r="F1492" s="226">
        <v>8</v>
      </c>
      <c r="G1492" s="227">
        <v>52</v>
      </c>
      <c r="H1492" s="80"/>
    </row>
    <row r="1493" spans="2:8" hidden="1" outlineLevel="1" x14ac:dyDescent="0.2">
      <c r="B1493" s="81" t="s">
        <v>427</v>
      </c>
      <c r="C1493" s="223" t="s">
        <v>246</v>
      </c>
      <c r="D1493" s="224" t="s">
        <v>31</v>
      </c>
      <c r="E1493" s="259">
        <v>44490</v>
      </c>
      <c r="F1493" s="226">
        <v>8</v>
      </c>
      <c r="G1493" s="227">
        <v>62.16</v>
      </c>
      <c r="H1493" s="80"/>
    </row>
    <row r="1494" spans="2:8" hidden="1" outlineLevel="1" x14ac:dyDescent="0.2">
      <c r="B1494" s="81" t="s">
        <v>427</v>
      </c>
      <c r="C1494" s="223" t="s">
        <v>182</v>
      </c>
      <c r="D1494" s="224" t="s">
        <v>54</v>
      </c>
      <c r="E1494" s="259">
        <v>44490</v>
      </c>
      <c r="F1494" s="226">
        <v>8</v>
      </c>
      <c r="G1494" s="227">
        <v>52</v>
      </c>
      <c r="H1494" s="80"/>
    </row>
    <row r="1495" spans="2:8" hidden="1" outlineLevel="1" x14ac:dyDescent="0.2">
      <c r="B1495" s="81" t="s">
        <v>427</v>
      </c>
      <c r="C1495" s="223" t="s">
        <v>246</v>
      </c>
      <c r="D1495" s="224" t="s">
        <v>31</v>
      </c>
      <c r="E1495" s="259">
        <v>44491</v>
      </c>
      <c r="F1495" s="226">
        <v>8</v>
      </c>
      <c r="G1495" s="227">
        <v>62.16</v>
      </c>
      <c r="H1495" s="80"/>
    </row>
    <row r="1496" spans="2:8" hidden="1" outlineLevel="1" x14ac:dyDescent="0.2">
      <c r="B1496" s="81" t="s">
        <v>427</v>
      </c>
      <c r="C1496" s="223" t="s">
        <v>182</v>
      </c>
      <c r="D1496" s="224" t="s">
        <v>54</v>
      </c>
      <c r="E1496" s="259">
        <v>44491</v>
      </c>
      <c r="F1496" s="226">
        <v>8</v>
      </c>
      <c r="G1496" s="227">
        <v>52</v>
      </c>
      <c r="H1496" s="80"/>
    </row>
    <row r="1497" spans="2:8" hidden="1" outlineLevel="1" x14ac:dyDescent="0.2">
      <c r="B1497" s="81" t="s">
        <v>427</v>
      </c>
      <c r="C1497" s="223" t="s">
        <v>246</v>
      </c>
      <c r="D1497" s="224" t="s">
        <v>31</v>
      </c>
      <c r="E1497" s="259">
        <v>44494</v>
      </c>
      <c r="F1497" s="226">
        <v>8</v>
      </c>
      <c r="G1497" s="227">
        <v>62.16</v>
      </c>
      <c r="H1497" s="80"/>
    </row>
    <row r="1498" spans="2:8" hidden="1" outlineLevel="1" x14ac:dyDescent="0.2">
      <c r="B1498" s="81" t="s">
        <v>427</v>
      </c>
      <c r="C1498" s="223" t="s">
        <v>182</v>
      </c>
      <c r="D1498" s="224" t="s">
        <v>54</v>
      </c>
      <c r="E1498" s="259">
        <v>44494</v>
      </c>
      <c r="F1498" s="226">
        <v>8</v>
      </c>
      <c r="G1498" s="227">
        <v>52</v>
      </c>
      <c r="H1498" s="80"/>
    </row>
    <row r="1499" spans="2:8" hidden="1" outlineLevel="1" x14ac:dyDescent="0.2">
      <c r="B1499" s="81" t="s">
        <v>427</v>
      </c>
      <c r="C1499" s="223" t="s">
        <v>182</v>
      </c>
      <c r="D1499" s="224" t="s">
        <v>54</v>
      </c>
      <c r="E1499" s="259">
        <v>44495</v>
      </c>
      <c r="F1499" s="226">
        <v>8</v>
      </c>
      <c r="G1499" s="227">
        <v>52</v>
      </c>
      <c r="H1499" s="80"/>
    </row>
    <row r="1500" spans="2:8" hidden="1" outlineLevel="1" x14ac:dyDescent="0.2">
      <c r="B1500" s="81" t="s">
        <v>427</v>
      </c>
      <c r="C1500" s="223" t="s">
        <v>182</v>
      </c>
      <c r="D1500" s="224" t="s">
        <v>54</v>
      </c>
      <c r="E1500" s="259">
        <v>44496</v>
      </c>
      <c r="F1500" s="226">
        <v>8</v>
      </c>
      <c r="G1500" s="227">
        <v>52</v>
      </c>
      <c r="H1500" s="80"/>
    </row>
    <row r="1501" spans="2:8" hidden="1" outlineLevel="1" x14ac:dyDescent="0.2">
      <c r="B1501" s="81" t="s">
        <v>427</v>
      </c>
      <c r="C1501" s="223" t="s">
        <v>182</v>
      </c>
      <c r="D1501" s="224" t="s">
        <v>54</v>
      </c>
      <c r="E1501" s="259">
        <v>44497</v>
      </c>
      <c r="F1501" s="226">
        <v>8</v>
      </c>
      <c r="G1501" s="227">
        <v>52</v>
      </c>
      <c r="H1501" s="80"/>
    </row>
    <row r="1502" spans="2:8" hidden="1" outlineLevel="1" x14ac:dyDescent="0.2">
      <c r="B1502" s="81" t="s">
        <v>427</v>
      </c>
      <c r="C1502" s="223" t="s">
        <v>182</v>
      </c>
      <c r="D1502" s="224" t="s">
        <v>54</v>
      </c>
      <c r="E1502" s="259">
        <v>44498</v>
      </c>
      <c r="F1502" s="226">
        <v>8</v>
      </c>
      <c r="G1502" s="227">
        <v>52</v>
      </c>
      <c r="H1502" s="80"/>
    </row>
    <row r="1503" spans="2:8" hidden="1" outlineLevel="1" x14ac:dyDescent="0.2">
      <c r="B1503" s="81" t="s">
        <v>427</v>
      </c>
      <c r="C1503" s="223" t="s">
        <v>182</v>
      </c>
      <c r="D1503" s="224" t="s">
        <v>54</v>
      </c>
      <c r="E1503" s="259">
        <v>44502</v>
      </c>
      <c r="F1503" s="226">
        <v>8</v>
      </c>
      <c r="G1503" s="227">
        <v>52</v>
      </c>
      <c r="H1503" s="80"/>
    </row>
    <row r="1504" spans="2:8" hidden="1" outlineLevel="1" x14ac:dyDescent="0.2">
      <c r="B1504" s="81" t="s">
        <v>427</v>
      </c>
      <c r="C1504" s="223" t="s">
        <v>182</v>
      </c>
      <c r="D1504" s="224" t="s">
        <v>54</v>
      </c>
      <c r="E1504" s="259">
        <v>44503</v>
      </c>
      <c r="F1504" s="226">
        <v>8</v>
      </c>
      <c r="G1504" s="227">
        <v>52</v>
      </c>
      <c r="H1504" s="80"/>
    </row>
    <row r="1505" spans="2:8" hidden="1" outlineLevel="1" x14ac:dyDescent="0.2">
      <c r="B1505" s="81" t="s">
        <v>427</v>
      </c>
      <c r="C1505" s="223" t="s">
        <v>182</v>
      </c>
      <c r="D1505" s="224" t="s">
        <v>54</v>
      </c>
      <c r="E1505" s="259">
        <v>44504</v>
      </c>
      <c r="F1505" s="226">
        <v>8</v>
      </c>
      <c r="G1505" s="227">
        <v>52</v>
      </c>
      <c r="H1505" s="80"/>
    </row>
    <row r="1506" spans="2:8" hidden="1" outlineLevel="1" x14ac:dyDescent="0.2">
      <c r="B1506" s="81" t="s">
        <v>427</v>
      </c>
      <c r="C1506" s="223" t="s">
        <v>182</v>
      </c>
      <c r="D1506" s="224" t="s">
        <v>54</v>
      </c>
      <c r="E1506" s="259">
        <v>44505</v>
      </c>
      <c r="F1506" s="226">
        <v>8</v>
      </c>
      <c r="G1506" s="227">
        <v>52</v>
      </c>
      <c r="H1506" s="80"/>
    </row>
    <row r="1507" spans="2:8" hidden="1" outlineLevel="1" x14ac:dyDescent="0.2">
      <c r="B1507" s="81" t="s">
        <v>427</v>
      </c>
      <c r="C1507" s="223" t="s">
        <v>182</v>
      </c>
      <c r="D1507" s="224" t="s">
        <v>54</v>
      </c>
      <c r="E1507" s="259">
        <v>44510</v>
      </c>
      <c r="F1507" s="226">
        <v>8</v>
      </c>
      <c r="G1507" s="227">
        <v>52</v>
      </c>
      <c r="H1507" s="80"/>
    </row>
    <row r="1508" spans="2:8" hidden="1" outlineLevel="1" x14ac:dyDescent="0.2">
      <c r="B1508" s="81" t="s">
        <v>427</v>
      </c>
      <c r="C1508" s="223" t="s">
        <v>182</v>
      </c>
      <c r="D1508" s="224" t="s">
        <v>54</v>
      </c>
      <c r="E1508" s="259">
        <v>44511</v>
      </c>
      <c r="F1508" s="226">
        <v>8</v>
      </c>
      <c r="G1508" s="227">
        <v>52</v>
      </c>
      <c r="H1508" s="80"/>
    </row>
    <row r="1509" spans="2:8" hidden="1" outlineLevel="1" x14ac:dyDescent="0.2">
      <c r="B1509" s="81" t="s">
        <v>427</v>
      </c>
      <c r="C1509" s="223" t="s">
        <v>182</v>
      </c>
      <c r="D1509" s="224" t="s">
        <v>54</v>
      </c>
      <c r="E1509" s="259">
        <v>44512</v>
      </c>
      <c r="F1509" s="226">
        <v>8</v>
      </c>
      <c r="G1509" s="227">
        <v>52</v>
      </c>
      <c r="H1509" s="80"/>
    </row>
    <row r="1510" spans="2:8" hidden="1" outlineLevel="1" x14ac:dyDescent="0.2">
      <c r="B1510" s="81" t="s">
        <v>427</v>
      </c>
      <c r="C1510" s="223" t="s">
        <v>182</v>
      </c>
      <c r="D1510" s="224" t="s">
        <v>54</v>
      </c>
      <c r="E1510" s="259">
        <v>44515</v>
      </c>
      <c r="F1510" s="226">
        <v>8</v>
      </c>
      <c r="G1510" s="227">
        <v>52</v>
      </c>
      <c r="H1510" s="80"/>
    </row>
    <row r="1511" spans="2:8" hidden="1" outlineLevel="1" x14ac:dyDescent="0.2">
      <c r="B1511" s="81" t="s">
        <v>427</v>
      </c>
      <c r="C1511" s="223" t="s">
        <v>182</v>
      </c>
      <c r="D1511" s="224" t="s">
        <v>54</v>
      </c>
      <c r="E1511" s="259">
        <v>44516</v>
      </c>
      <c r="F1511" s="226">
        <v>8</v>
      </c>
      <c r="G1511" s="227">
        <v>52</v>
      </c>
      <c r="H1511" s="80"/>
    </row>
    <row r="1512" spans="2:8" hidden="1" outlineLevel="1" x14ac:dyDescent="0.2">
      <c r="B1512" s="81" t="s">
        <v>427</v>
      </c>
      <c r="C1512" s="223" t="s">
        <v>182</v>
      </c>
      <c r="D1512" s="224" t="s">
        <v>54</v>
      </c>
      <c r="E1512" s="259">
        <v>44517</v>
      </c>
      <c r="F1512" s="226">
        <v>8</v>
      </c>
      <c r="G1512" s="227">
        <v>52</v>
      </c>
      <c r="H1512" s="80"/>
    </row>
    <row r="1513" spans="2:8" hidden="1" outlineLevel="1" x14ac:dyDescent="0.2">
      <c r="B1513" s="81" t="s">
        <v>427</v>
      </c>
      <c r="C1513" s="223" t="s">
        <v>182</v>
      </c>
      <c r="D1513" s="224" t="s">
        <v>54</v>
      </c>
      <c r="E1513" s="259">
        <v>44518</v>
      </c>
      <c r="F1513" s="226">
        <v>8</v>
      </c>
      <c r="G1513" s="227">
        <v>52</v>
      </c>
      <c r="H1513" s="80"/>
    </row>
    <row r="1514" spans="2:8" hidden="1" outlineLevel="1" x14ac:dyDescent="0.2">
      <c r="B1514" s="81" t="s">
        <v>427</v>
      </c>
      <c r="C1514" s="223" t="s">
        <v>182</v>
      </c>
      <c r="D1514" s="224" t="s">
        <v>54</v>
      </c>
      <c r="E1514" s="259">
        <v>44519</v>
      </c>
      <c r="F1514" s="226">
        <v>8</v>
      </c>
      <c r="G1514" s="227">
        <v>52</v>
      </c>
      <c r="H1514" s="80"/>
    </row>
    <row r="1515" spans="2:8" hidden="1" outlineLevel="1" x14ac:dyDescent="0.2">
      <c r="B1515" s="81" t="s">
        <v>427</v>
      </c>
      <c r="C1515" s="223" t="s">
        <v>182</v>
      </c>
      <c r="D1515" s="224" t="s">
        <v>54</v>
      </c>
      <c r="E1515" s="259">
        <v>44522</v>
      </c>
      <c r="F1515" s="226">
        <v>8</v>
      </c>
      <c r="G1515" s="227">
        <v>52</v>
      </c>
      <c r="H1515" s="80"/>
    </row>
    <row r="1516" spans="2:8" hidden="1" outlineLevel="1" x14ac:dyDescent="0.2">
      <c r="B1516" s="81" t="s">
        <v>427</v>
      </c>
      <c r="C1516" s="223" t="s">
        <v>182</v>
      </c>
      <c r="D1516" s="224" t="s">
        <v>54</v>
      </c>
      <c r="E1516" s="259">
        <v>44523</v>
      </c>
      <c r="F1516" s="226">
        <v>8</v>
      </c>
      <c r="G1516" s="227">
        <v>52</v>
      </c>
      <c r="H1516" s="80"/>
    </row>
    <row r="1517" spans="2:8" hidden="1" outlineLevel="1" x14ac:dyDescent="0.2">
      <c r="B1517" s="81" t="s">
        <v>427</v>
      </c>
      <c r="C1517" s="223" t="s">
        <v>182</v>
      </c>
      <c r="D1517" s="224" t="s">
        <v>54</v>
      </c>
      <c r="E1517" s="259">
        <v>44524</v>
      </c>
      <c r="F1517" s="226">
        <v>8</v>
      </c>
      <c r="G1517" s="227">
        <v>52</v>
      </c>
      <c r="H1517" s="80"/>
    </row>
    <row r="1518" spans="2:8" hidden="1" outlineLevel="1" x14ac:dyDescent="0.2">
      <c r="B1518" s="81" t="s">
        <v>427</v>
      </c>
      <c r="C1518" s="223" t="s">
        <v>182</v>
      </c>
      <c r="D1518" s="224" t="s">
        <v>54</v>
      </c>
      <c r="E1518" s="259">
        <v>44525</v>
      </c>
      <c r="F1518" s="226">
        <v>8</v>
      </c>
      <c r="G1518" s="227">
        <v>52</v>
      </c>
      <c r="H1518" s="80"/>
    </row>
    <row r="1519" spans="2:8" hidden="1" outlineLevel="1" x14ac:dyDescent="0.2">
      <c r="B1519" s="81" t="s">
        <v>427</v>
      </c>
      <c r="C1519" s="223" t="s">
        <v>182</v>
      </c>
      <c r="D1519" s="224" t="s">
        <v>54</v>
      </c>
      <c r="E1519" s="259">
        <v>44526</v>
      </c>
      <c r="F1519" s="226">
        <v>8</v>
      </c>
      <c r="G1519" s="227">
        <v>52</v>
      </c>
      <c r="H1519" s="80"/>
    </row>
    <row r="1520" spans="2:8" hidden="1" outlineLevel="1" x14ac:dyDescent="0.2">
      <c r="B1520" s="81" t="s">
        <v>427</v>
      </c>
      <c r="C1520" s="223" t="s">
        <v>182</v>
      </c>
      <c r="D1520" s="224" t="s">
        <v>54</v>
      </c>
      <c r="E1520" s="259">
        <v>44529</v>
      </c>
      <c r="F1520" s="226">
        <v>8</v>
      </c>
      <c r="G1520" s="227">
        <v>52</v>
      </c>
      <c r="H1520" s="80"/>
    </row>
    <row r="1521" spans="2:8" hidden="1" outlineLevel="1" x14ac:dyDescent="0.2">
      <c r="B1521" s="81" t="s">
        <v>427</v>
      </c>
      <c r="C1521" s="223" t="s">
        <v>182</v>
      </c>
      <c r="D1521" s="224" t="s">
        <v>54</v>
      </c>
      <c r="E1521" s="259">
        <v>44530</v>
      </c>
      <c r="F1521" s="226">
        <v>8</v>
      </c>
      <c r="G1521" s="227">
        <v>52</v>
      </c>
      <c r="H1521" s="80"/>
    </row>
    <row r="1522" spans="2:8" hidden="1" outlineLevel="1" x14ac:dyDescent="0.2">
      <c r="B1522" s="81"/>
      <c r="C1522" s="223"/>
      <c r="D1522" s="224"/>
      <c r="E1522" s="259"/>
      <c r="F1522" s="226"/>
      <c r="G1522" s="227"/>
      <c r="H1522" s="80"/>
    </row>
    <row r="1523" spans="2:8" hidden="1" outlineLevel="1" x14ac:dyDescent="0.2">
      <c r="B1523" s="81"/>
      <c r="C1523" s="223"/>
      <c r="D1523" s="224"/>
      <c r="E1523" s="259"/>
      <c r="F1523" s="226"/>
      <c r="G1523" s="227"/>
      <c r="H1523" s="80"/>
    </row>
    <row r="1524" spans="2:8" hidden="1" outlineLevel="1" x14ac:dyDescent="0.2">
      <c r="B1524" s="81"/>
      <c r="C1524" s="223"/>
      <c r="D1524" s="224"/>
      <c r="E1524" s="259"/>
      <c r="F1524" s="226"/>
      <c r="G1524" s="227"/>
      <c r="H1524" s="80"/>
    </row>
    <row r="1525" spans="2:8" hidden="1" outlineLevel="1" x14ac:dyDescent="0.2">
      <c r="B1525" s="81"/>
      <c r="C1525" s="223"/>
      <c r="D1525" s="224"/>
      <c r="E1525" s="259"/>
      <c r="F1525" s="226"/>
      <c r="G1525" s="227"/>
      <c r="H1525" s="80"/>
    </row>
    <row r="1526" spans="2:8" hidden="1" outlineLevel="1" x14ac:dyDescent="0.2">
      <c r="B1526" s="81"/>
      <c r="C1526" s="223"/>
      <c r="D1526" s="224"/>
      <c r="E1526" s="259"/>
      <c r="F1526" s="226"/>
      <c r="G1526" s="227"/>
      <c r="H1526" s="80"/>
    </row>
    <row r="1527" spans="2:8" hidden="1" outlineLevel="1" x14ac:dyDescent="0.2">
      <c r="B1527" s="81"/>
      <c r="C1527" s="223"/>
      <c r="D1527" s="224"/>
      <c r="E1527" s="225"/>
      <c r="F1527" s="226"/>
      <c r="G1527" s="227"/>
      <c r="H1527" s="80"/>
    </row>
    <row r="1528" spans="2:8" hidden="1" outlineLevel="1" x14ac:dyDescent="0.2">
      <c r="B1528" s="81"/>
      <c r="C1528" s="223"/>
      <c r="D1528" s="224"/>
      <c r="E1528" s="225"/>
      <c r="F1528" s="226"/>
      <c r="G1528" s="227"/>
      <c r="H1528" s="80"/>
    </row>
    <row r="1529" spans="2:8" hidden="1" outlineLevel="1" x14ac:dyDescent="0.2"/>
    <row r="1530" spans="2:8" ht="12.75" collapsed="1" thickBot="1" x14ac:dyDescent="0.25">
      <c r="C1530" s="16"/>
      <c r="D1530" s="16"/>
      <c r="E1530" s="239"/>
      <c r="F1530" s="73">
        <f>+SUM(F67:F1529)</f>
        <v>5971.75</v>
      </c>
      <c r="G1530" s="17">
        <f>+SUM(G67:G1529)</f>
        <v>39645.985000000161</v>
      </c>
    </row>
    <row r="1531" spans="2:8" ht="12.75" thickTop="1" x14ac:dyDescent="0.2"/>
    <row r="1533" spans="2:8" x14ac:dyDescent="0.2">
      <c r="C1533" s="8" t="s">
        <v>722</v>
      </c>
    </row>
    <row r="1535" spans="2:8" x14ac:dyDescent="0.2">
      <c r="C1535" s="19" t="s">
        <v>81</v>
      </c>
      <c r="D1535" s="20">
        <f>+G53-G61-G1530</f>
        <v>43355.514999999839</v>
      </c>
    </row>
    <row r="1536" spans="2:8" ht="12.75" thickBot="1" x14ac:dyDescent="0.25">
      <c r="D1536" s="9"/>
      <c r="G1536" s="3"/>
    </row>
    <row r="1537" spans="3:7" ht="12.75" thickBot="1" x14ac:dyDescent="0.25">
      <c r="C1537" s="19" t="s">
        <v>713</v>
      </c>
      <c r="D1537" s="21">
        <f>+D1535/G53</f>
        <v>0.52234616241874954</v>
      </c>
      <c r="G1537" s="3"/>
    </row>
    <row r="1538" spans="3:7" x14ac:dyDescent="0.2">
      <c r="G1538" s="3"/>
    </row>
    <row r="1539" spans="3:7" x14ac:dyDescent="0.2">
      <c r="C1539" s="19" t="s">
        <v>84</v>
      </c>
      <c r="D1539" s="20">
        <f>+RESUMEN!O16</f>
        <v>25730.098105147328</v>
      </c>
      <c r="G1539" s="3"/>
    </row>
    <row r="1540" spans="3:7" ht="12.75" thickBot="1" x14ac:dyDescent="0.25">
      <c r="D1540" s="9"/>
    </row>
    <row r="1541" spans="3:7" ht="12.75" thickBot="1" x14ac:dyDescent="0.25">
      <c r="C1541" s="19" t="s">
        <v>716</v>
      </c>
      <c r="D1541" s="83">
        <f>+RESUMEN!P16</f>
        <v>0.30999557965997393</v>
      </c>
    </row>
    <row r="1542" spans="3:7" ht="12.75" thickBot="1" x14ac:dyDescent="0.25"/>
    <row r="1543" spans="3:7" ht="12.75" thickBot="1" x14ac:dyDescent="0.25">
      <c r="C1543" s="19" t="s">
        <v>719</v>
      </c>
      <c r="D1543" s="86" t="str">
        <f>+IF(D1541&gt;$D$24,"OK","REVISAR")</f>
        <v>OK</v>
      </c>
    </row>
    <row r="1544" spans="3:7" x14ac:dyDescent="0.2">
      <c r="G1544" s="3"/>
    </row>
    <row r="1546" spans="3:7" x14ac:dyDescent="0.2">
      <c r="C1546" s="8" t="s">
        <v>85</v>
      </c>
    </row>
    <row r="1548" spans="3:7" x14ac:dyDescent="0.2">
      <c r="C1548" s="10"/>
      <c r="D1548" s="10"/>
      <c r="E1548" s="237"/>
      <c r="F1548" s="10"/>
      <c r="G1548" s="11"/>
    </row>
    <row r="1549" spans="3:7" x14ac:dyDescent="0.2">
      <c r="C1549" s="10"/>
      <c r="D1549" s="10"/>
      <c r="E1549" s="237"/>
      <c r="F1549" s="10"/>
      <c r="G1549" s="11"/>
    </row>
    <row r="1550" spans="3:7" x14ac:dyDescent="0.2">
      <c r="C1550" s="10"/>
      <c r="D1550" s="10"/>
      <c r="E1550" s="237"/>
      <c r="F1550" s="10"/>
      <c r="G1550" s="11"/>
    </row>
    <row r="1553" spans="3:6" x14ac:dyDescent="0.2">
      <c r="C1553" s="12"/>
      <c r="D1553" s="23" t="s">
        <v>427</v>
      </c>
      <c r="E1553" s="238" t="s">
        <v>428</v>
      </c>
      <c r="F1553" s="23" t="s">
        <v>429</v>
      </c>
    </row>
    <row r="1554" spans="3:6" x14ac:dyDescent="0.2">
      <c r="C1554" s="3" t="s">
        <v>8</v>
      </c>
      <c r="D1554" s="22">
        <f>+SUMIF(B38:B52,$D$1553,G38:G52)</f>
        <v>83001.5</v>
      </c>
      <c r="E1554" s="38">
        <f>+SUMIF(B38:B52,$E$1553,G38:G52)</f>
        <v>0</v>
      </c>
      <c r="F1554" s="22">
        <f>+SUMIF(B38:B52,$F$1553,G38:G52)</f>
        <v>0</v>
      </c>
    </row>
    <row r="1555" spans="3:6" x14ac:dyDescent="0.2">
      <c r="C1555" s="3" t="s">
        <v>1019</v>
      </c>
      <c r="D1555" s="22">
        <f>-SUMIF(B59:B60,$D$1553,G59:G60)</f>
        <v>0</v>
      </c>
      <c r="E1555" s="38">
        <f>-SUMIF(B59:B60,$E$1553,G59:G60)</f>
        <v>0</v>
      </c>
      <c r="F1555" s="22">
        <f>-SUMIF(B59:B60,$F$1553,G59:G60)</f>
        <v>0</v>
      </c>
    </row>
    <row r="1556" spans="3:6" x14ac:dyDescent="0.2">
      <c r="C1556" s="3" t="s">
        <v>24</v>
      </c>
      <c r="D1556" s="22">
        <f>-SUMIF(B67:B1529,$D$1553,G67:G1529)</f>
        <v>-39645.985000000161</v>
      </c>
      <c r="E1556" s="38">
        <f>-SUMIF(B67:B1529,$E$1553,G67:G1529)</f>
        <v>0</v>
      </c>
      <c r="F1556" s="22">
        <f>-SUMIF(B67:B1529,$F$1553,G67:G1529)</f>
        <v>0</v>
      </c>
    </row>
    <row r="1557" spans="3:6" ht="12.75" thickBot="1" x14ac:dyDescent="0.25">
      <c r="C1557" s="16" t="s">
        <v>1036</v>
      </c>
      <c r="D1557" s="182">
        <f>SUM(D1554:D1556)</f>
        <v>43355.514999999839</v>
      </c>
      <c r="E1557" s="241">
        <f t="shared" ref="E1557:F1557" si="0">SUM(E1554:E1556)</f>
        <v>0</v>
      </c>
      <c r="F1557" s="182">
        <f t="shared" si="0"/>
        <v>0</v>
      </c>
    </row>
    <row r="1558" spans="3:6" ht="12.75" thickTop="1" x14ac:dyDescent="0.2"/>
  </sheetData>
  <autoFilter ref="B66:G1502" xr:uid="{00000000-0009-0000-0000-000011000000}"/>
  <sortState xmlns:xlrd2="http://schemas.microsoft.com/office/spreadsheetml/2017/richdata2" ref="B67:G1502">
    <sortCondition ref="E67:E1502"/>
  </sortState>
  <conditionalFormatting sqref="D1543">
    <cfRule type="containsText" dxfId="194" priority="1" operator="containsText" text="OK">
      <formula>NOT(ISERROR(SEARCH("OK",D1543)))</formula>
    </cfRule>
    <cfRule type="cellIs" dxfId="193" priority="2" operator="greaterThan">
      <formula>$D$89</formula>
    </cfRule>
  </conditionalFormatting>
  <pageMargins left="0.25" right="0.25" top="0.45" bottom="0.17" header="0.3" footer="0.3"/>
  <pageSetup paperSize="9" scale="72" fitToHeight="0" orientation="portrait" r:id="rId1"/>
  <rowBreaks count="2" manualBreakCount="2">
    <brk id="1251" max="7" man="1"/>
    <brk id="1530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4A1D-9030-4FE0-B32F-9A93E0CDEB95}">
  <sheetPr filterMode="1"/>
  <dimension ref="B1:C158"/>
  <sheetViews>
    <sheetView workbookViewId="0">
      <selection activeCell="B56" sqref="B56"/>
    </sheetView>
  </sheetViews>
  <sheetFormatPr baseColWidth="10" defaultRowHeight="15" x14ac:dyDescent="0.25"/>
  <sheetData>
    <row r="1" spans="2:3" x14ac:dyDescent="0.25">
      <c r="B1" t="s">
        <v>1623</v>
      </c>
    </row>
    <row r="2" spans="2:3" ht="31.5" hidden="1" x14ac:dyDescent="0.5">
      <c r="B2" s="305" t="s">
        <v>1622</v>
      </c>
      <c r="C2" s="100"/>
    </row>
    <row r="3" spans="2:3" ht="31.5" hidden="1" x14ac:dyDescent="0.5">
      <c r="B3" s="305" t="s">
        <v>1621</v>
      </c>
      <c r="C3" s="100"/>
    </row>
    <row r="4" spans="2:3" ht="31.5" hidden="1" x14ac:dyDescent="0.5">
      <c r="B4" s="305" t="s">
        <v>1620</v>
      </c>
      <c r="C4" s="100"/>
    </row>
    <row r="5" spans="2:3" ht="31.5" hidden="1" x14ac:dyDescent="0.5">
      <c r="B5" s="305" t="s">
        <v>1619</v>
      </c>
      <c r="C5" s="100"/>
    </row>
    <row r="6" spans="2:3" ht="31.5" hidden="1" x14ac:dyDescent="0.5">
      <c r="B6" s="305" t="s">
        <v>1618</v>
      </c>
      <c r="C6" s="100"/>
    </row>
    <row r="7" spans="2:3" ht="31.5" hidden="1" x14ac:dyDescent="0.5">
      <c r="B7" s="305" t="s">
        <v>1617</v>
      </c>
      <c r="C7" s="100"/>
    </row>
    <row r="8" spans="2:3" ht="31.5" hidden="1" x14ac:dyDescent="0.5">
      <c r="B8" s="305" t="s">
        <v>1616</v>
      </c>
      <c r="C8" s="100"/>
    </row>
    <row r="9" spans="2:3" ht="31.5" hidden="1" x14ac:dyDescent="0.5">
      <c r="B9" s="305" t="s">
        <v>1615</v>
      </c>
      <c r="C9" s="100"/>
    </row>
    <row r="10" spans="2:3" ht="31.5" hidden="1" x14ac:dyDescent="0.5">
      <c r="B10" s="305" t="s">
        <v>1614</v>
      </c>
      <c r="C10" s="100"/>
    </row>
    <row r="11" spans="2:3" ht="31.5" hidden="1" x14ac:dyDescent="0.5">
      <c r="B11" s="305" t="s">
        <v>1613</v>
      </c>
      <c r="C11" s="100"/>
    </row>
    <row r="12" spans="2:3" ht="31.5" hidden="1" x14ac:dyDescent="0.5">
      <c r="B12" s="305" t="s">
        <v>1612</v>
      </c>
      <c r="C12" s="100"/>
    </row>
    <row r="13" spans="2:3" ht="31.5" hidden="1" x14ac:dyDescent="0.5">
      <c r="B13" s="305" t="s">
        <v>1611</v>
      </c>
      <c r="C13" s="100"/>
    </row>
    <row r="14" spans="2:3" ht="31.5" hidden="1" x14ac:dyDescent="0.5">
      <c r="B14" s="305" t="s">
        <v>1610</v>
      </c>
      <c r="C14" s="100"/>
    </row>
    <row r="15" spans="2:3" ht="31.5" hidden="1" x14ac:dyDescent="0.5">
      <c r="B15" s="305" t="s">
        <v>1609</v>
      </c>
      <c r="C15" s="100"/>
    </row>
    <row r="16" spans="2:3" ht="31.5" hidden="1" x14ac:dyDescent="0.5">
      <c r="B16" s="305" t="s">
        <v>1608</v>
      </c>
      <c r="C16" s="100"/>
    </row>
    <row r="17" spans="2:3" ht="31.5" hidden="1" x14ac:dyDescent="0.5">
      <c r="B17" s="305" t="s">
        <v>1607</v>
      </c>
      <c r="C17" s="100"/>
    </row>
    <row r="18" spans="2:3" ht="31.5" hidden="1" x14ac:dyDescent="0.5">
      <c r="B18" s="305" t="s">
        <v>1606</v>
      </c>
      <c r="C18" s="100"/>
    </row>
    <row r="19" spans="2:3" ht="31.5" hidden="1" x14ac:dyDescent="0.5">
      <c r="B19" s="305" t="s">
        <v>1605</v>
      </c>
      <c r="C19" s="100"/>
    </row>
    <row r="20" spans="2:3" ht="31.5" hidden="1" x14ac:dyDescent="0.5">
      <c r="B20" s="305" t="s">
        <v>1604</v>
      </c>
      <c r="C20" s="100"/>
    </row>
    <row r="21" spans="2:3" ht="31.5" hidden="1" x14ac:dyDescent="0.5">
      <c r="B21" s="305" t="s">
        <v>1603</v>
      </c>
      <c r="C21" s="100"/>
    </row>
    <row r="22" spans="2:3" ht="31.5" hidden="1" x14ac:dyDescent="0.5">
      <c r="B22" s="305" t="s">
        <v>1602</v>
      </c>
      <c r="C22" s="100"/>
    </row>
    <row r="23" spans="2:3" ht="31.5" hidden="1" x14ac:dyDescent="0.5">
      <c r="B23" s="305" t="s">
        <v>1601</v>
      </c>
      <c r="C23" s="100"/>
    </row>
    <row r="24" spans="2:3" ht="31.5" hidden="1" x14ac:dyDescent="0.5">
      <c r="B24" s="305" t="s">
        <v>1600</v>
      </c>
      <c r="C24" s="100"/>
    </row>
    <row r="25" spans="2:3" ht="31.5" hidden="1" x14ac:dyDescent="0.5">
      <c r="B25" s="305" t="s">
        <v>1599</v>
      </c>
      <c r="C25" s="100"/>
    </row>
    <row r="26" spans="2:3" ht="31.5" hidden="1" x14ac:dyDescent="0.5">
      <c r="B26" s="305" t="s">
        <v>1598</v>
      </c>
      <c r="C26" s="100"/>
    </row>
    <row r="27" spans="2:3" ht="31.5" hidden="1" x14ac:dyDescent="0.5">
      <c r="B27" s="305" t="s">
        <v>1597</v>
      </c>
      <c r="C27" s="100"/>
    </row>
    <row r="28" spans="2:3" ht="31.5" hidden="1" x14ac:dyDescent="0.5">
      <c r="B28" s="305" t="s">
        <v>1596</v>
      </c>
      <c r="C28" s="100"/>
    </row>
    <row r="29" spans="2:3" ht="31.5" hidden="1" x14ac:dyDescent="0.5">
      <c r="B29" s="305" t="s">
        <v>1595</v>
      </c>
      <c r="C29" s="100"/>
    </row>
    <row r="30" spans="2:3" ht="31.5" hidden="1" x14ac:dyDescent="0.5">
      <c r="B30" s="305" t="s">
        <v>1594</v>
      </c>
      <c r="C30" s="100"/>
    </row>
    <row r="31" spans="2:3" ht="31.5" hidden="1" x14ac:dyDescent="0.5">
      <c r="B31" s="305" t="s">
        <v>1593</v>
      </c>
      <c r="C31" s="100"/>
    </row>
    <row r="32" spans="2:3" ht="31.5" hidden="1" x14ac:dyDescent="0.5">
      <c r="B32" s="305" t="s">
        <v>1592</v>
      </c>
      <c r="C32" s="100"/>
    </row>
    <row r="33" spans="2:3" ht="31.5" hidden="1" x14ac:dyDescent="0.5">
      <c r="B33" s="305" t="s">
        <v>1591</v>
      </c>
      <c r="C33" s="100"/>
    </row>
    <row r="34" spans="2:3" ht="31.5" hidden="1" x14ac:dyDescent="0.5">
      <c r="B34" s="305" t="s">
        <v>1590</v>
      </c>
      <c r="C34" s="100"/>
    </row>
    <row r="35" spans="2:3" ht="31.5" hidden="1" x14ac:dyDescent="0.5">
      <c r="B35" s="305" t="s">
        <v>1589</v>
      </c>
      <c r="C35" s="100"/>
    </row>
    <row r="36" spans="2:3" ht="31.5" hidden="1" x14ac:dyDescent="0.5">
      <c r="B36" s="305" t="s">
        <v>1588</v>
      </c>
      <c r="C36" s="100"/>
    </row>
    <row r="37" spans="2:3" ht="31.5" hidden="1" x14ac:dyDescent="0.5">
      <c r="B37" s="305" t="s">
        <v>1587</v>
      </c>
      <c r="C37" s="100"/>
    </row>
    <row r="38" spans="2:3" ht="31.5" hidden="1" x14ac:dyDescent="0.5">
      <c r="B38" s="305" t="s">
        <v>1586</v>
      </c>
      <c r="C38" s="100"/>
    </row>
    <row r="39" spans="2:3" ht="31.5" hidden="1" x14ac:dyDescent="0.5">
      <c r="B39" s="305" t="s">
        <v>1585</v>
      </c>
      <c r="C39" s="100"/>
    </row>
    <row r="40" spans="2:3" ht="31.5" hidden="1" x14ac:dyDescent="0.5">
      <c r="B40" s="305" t="s">
        <v>1584</v>
      </c>
      <c r="C40" s="100"/>
    </row>
    <row r="41" spans="2:3" ht="31.5" hidden="1" x14ac:dyDescent="0.5">
      <c r="B41" s="305" t="s">
        <v>1583</v>
      </c>
      <c r="C41" s="100"/>
    </row>
    <row r="42" spans="2:3" ht="31.5" hidden="1" x14ac:dyDescent="0.5">
      <c r="B42" s="305" t="s">
        <v>1582</v>
      </c>
      <c r="C42" s="100"/>
    </row>
    <row r="43" spans="2:3" ht="31.5" hidden="1" x14ac:dyDescent="0.5">
      <c r="B43" s="305" t="s">
        <v>1581</v>
      </c>
      <c r="C43" s="100"/>
    </row>
    <row r="44" spans="2:3" ht="31.5" hidden="1" x14ac:dyDescent="0.5">
      <c r="B44" s="305" t="s">
        <v>1580</v>
      </c>
      <c r="C44" s="100"/>
    </row>
    <row r="45" spans="2:3" ht="31.5" hidden="1" x14ac:dyDescent="0.5">
      <c r="B45" s="305" t="s">
        <v>1579</v>
      </c>
      <c r="C45" s="100"/>
    </row>
    <row r="46" spans="2:3" ht="31.5" hidden="1" x14ac:dyDescent="0.5">
      <c r="B46" s="305" t="s">
        <v>1578</v>
      </c>
      <c r="C46" s="100"/>
    </row>
    <row r="47" spans="2:3" ht="31.5" x14ac:dyDescent="0.5">
      <c r="B47" s="305" t="s">
        <v>1577</v>
      </c>
      <c r="C47" s="100"/>
    </row>
    <row r="48" spans="2:3" ht="31.5" hidden="1" x14ac:dyDescent="0.5">
      <c r="B48" s="305" t="s">
        <v>1576</v>
      </c>
      <c r="C48" s="100"/>
    </row>
    <row r="49" spans="2:3" ht="31.5" hidden="1" x14ac:dyDescent="0.5">
      <c r="B49" s="305" t="s">
        <v>1575</v>
      </c>
      <c r="C49" s="100"/>
    </row>
    <row r="50" spans="2:3" ht="31.5" hidden="1" x14ac:dyDescent="0.5">
      <c r="B50" s="305" t="s">
        <v>1574</v>
      </c>
      <c r="C50" s="100"/>
    </row>
    <row r="51" spans="2:3" ht="31.5" hidden="1" x14ac:dyDescent="0.5">
      <c r="B51" s="305" t="s">
        <v>1573</v>
      </c>
      <c r="C51" s="100"/>
    </row>
    <row r="52" spans="2:3" ht="31.5" hidden="1" x14ac:dyDescent="0.5">
      <c r="B52" s="305" t="s">
        <v>1572</v>
      </c>
      <c r="C52" s="100"/>
    </row>
    <row r="53" spans="2:3" ht="31.5" hidden="1" x14ac:dyDescent="0.5">
      <c r="B53" s="305" t="s">
        <v>1571</v>
      </c>
      <c r="C53" s="100"/>
    </row>
    <row r="54" spans="2:3" ht="31.5" hidden="1" x14ac:dyDescent="0.5">
      <c r="B54" s="305" t="s">
        <v>1570</v>
      </c>
      <c r="C54" s="100"/>
    </row>
    <row r="55" spans="2:3" ht="31.5" hidden="1" x14ac:dyDescent="0.5">
      <c r="B55" s="305" t="s">
        <v>1569</v>
      </c>
      <c r="C55" s="100"/>
    </row>
    <row r="56" spans="2:3" ht="31.5" x14ac:dyDescent="0.5">
      <c r="B56" s="305" t="s">
        <v>1568</v>
      </c>
      <c r="C56" s="100"/>
    </row>
    <row r="57" spans="2:3" ht="31.5" hidden="1" x14ac:dyDescent="0.5">
      <c r="B57" s="305" t="s">
        <v>1567</v>
      </c>
      <c r="C57" s="100"/>
    </row>
    <row r="58" spans="2:3" ht="31.5" hidden="1" x14ac:dyDescent="0.5">
      <c r="B58" s="305" t="s">
        <v>1566</v>
      </c>
      <c r="C58" s="100"/>
    </row>
    <row r="59" spans="2:3" ht="31.5" hidden="1" x14ac:dyDescent="0.5">
      <c r="B59" s="305" t="s">
        <v>1565</v>
      </c>
      <c r="C59" s="100"/>
    </row>
    <row r="60" spans="2:3" ht="31.5" hidden="1" x14ac:dyDescent="0.5">
      <c r="B60" s="305" t="s">
        <v>1564</v>
      </c>
      <c r="C60" s="100"/>
    </row>
    <row r="61" spans="2:3" ht="31.5" hidden="1" x14ac:dyDescent="0.5">
      <c r="B61" s="305" t="s">
        <v>1563</v>
      </c>
      <c r="C61" s="100"/>
    </row>
    <row r="62" spans="2:3" ht="31.5" hidden="1" x14ac:dyDescent="0.5">
      <c r="B62" s="305" t="s">
        <v>1562</v>
      </c>
      <c r="C62" s="100"/>
    </row>
    <row r="63" spans="2:3" ht="31.5" hidden="1" x14ac:dyDescent="0.5">
      <c r="B63" s="305" t="s">
        <v>1561</v>
      </c>
      <c r="C63" s="100"/>
    </row>
    <row r="64" spans="2:3" ht="31.5" hidden="1" x14ac:dyDescent="0.5">
      <c r="B64" s="305" t="s">
        <v>1560</v>
      </c>
      <c r="C64" s="100"/>
    </row>
    <row r="65" spans="2:3" ht="31.5" hidden="1" x14ac:dyDescent="0.5">
      <c r="B65" s="305" t="s">
        <v>1559</v>
      </c>
      <c r="C65" s="100"/>
    </row>
    <row r="66" spans="2:3" ht="31.5" hidden="1" x14ac:dyDescent="0.5">
      <c r="B66" s="305" t="s">
        <v>1558</v>
      </c>
      <c r="C66" s="100"/>
    </row>
    <row r="67" spans="2:3" ht="31.5" hidden="1" x14ac:dyDescent="0.5">
      <c r="B67" s="305" t="s">
        <v>1557</v>
      </c>
      <c r="C67" s="100"/>
    </row>
    <row r="68" spans="2:3" ht="31.5" hidden="1" x14ac:dyDescent="0.5">
      <c r="B68" s="305" t="s">
        <v>1556</v>
      </c>
      <c r="C68" s="100"/>
    </row>
    <row r="69" spans="2:3" ht="31.5" hidden="1" x14ac:dyDescent="0.5">
      <c r="B69" s="305" t="s">
        <v>1555</v>
      </c>
      <c r="C69" s="100"/>
    </row>
    <row r="70" spans="2:3" ht="31.5" hidden="1" x14ac:dyDescent="0.5">
      <c r="B70" s="305" t="s">
        <v>1554</v>
      </c>
      <c r="C70" s="100"/>
    </row>
    <row r="71" spans="2:3" ht="31.5" hidden="1" x14ac:dyDescent="0.5">
      <c r="B71" s="305" t="s">
        <v>1553</v>
      </c>
      <c r="C71" s="100"/>
    </row>
    <row r="72" spans="2:3" ht="31.5" hidden="1" x14ac:dyDescent="0.5">
      <c r="B72" s="305" t="s">
        <v>1552</v>
      </c>
      <c r="C72" s="100"/>
    </row>
    <row r="73" spans="2:3" ht="31.5" hidden="1" x14ac:dyDescent="0.5">
      <c r="B73" s="305" t="s">
        <v>1551</v>
      </c>
      <c r="C73" s="100"/>
    </row>
    <row r="74" spans="2:3" ht="31.5" hidden="1" x14ac:dyDescent="0.5">
      <c r="B74" s="305" t="s">
        <v>1550</v>
      </c>
      <c r="C74" s="100"/>
    </row>
    <row r="75" spans="2:3" ht="31.5" hidden="1" x14ac:dyDescent="0.5">
      <c r="B75" s="305" t="s">
        <v>1549</v>
      </c>
      <c r="C75" s="100"/>
    </row>
    <row r="76" spans="2:3" ht="31.5" hidden="1" x14ac:dyDescent="0.5">
      <c r="B76" s="305" t="s">
        <v>1548</v>
      </c>
      <c r="C76" s="100"/>
    </row>
    <row r="77" spans="2:3" ht="31.5" hidden="1" x14ac:dyDescent="0.5">
      <c r="B77" s="305" t="s">
        <v>1547</v>
      </c>
      <c r="C77" s="100"/>
    </row>
    <row r="78" spans="2:3" ht="31.5" hidden="1" x14ac:dyDescent="0.5">
      <c r="B78" s="305" t="s">
        <v>1546</v>
      </c>
      <c r="C78" s="100"/>
    </row>
    <row r="79" spans="2:3" ht="31.5" hidden="1" x14ac:dyDescent="0.5">
      <c r="B79" s="305" t="s">
        <v>1545</v>
      </c>
      <c r="C79" s="100"/>
    </row>
    <row r="80" spans="2:3" ht="31.5" hidden="1" x14ac:dyDescent="0.5">
      <c r="B80" s="305" t="s">
        <v>1544</v>
      </c>
      <c r="C80" s="100"/>
    </row>
    <row r="81" spans="2:3" ht="31.5" hidden="1" x14ac:dyDescent="0.5">
      <c r="B81" s="305" t="s">
        <v>1543</v>
      </c>
      <c r="C81" s="100"/>
    </row>
    <row r="82" spans="2:3" ht="31.5" hidden="1" x14ac:dyDescent="0.5">
      <c r="B82" s="305" t="s">
        <v>1542</v>
      </c>
      <c r="C82" s="100"/>
    </row>
    <row r="83" spans="2:3" ht="31.5" hidden="1" x14ac:dyDescent="0.5">
      <c r="B83" s="305" t="s">
        <v>1541</v>
      </c>
      <c r="C83" s="100"/>
    </row>
    <row r="84" spans="2:3" ht="31.5" hidden="1" x14ac:dyDescent="0.5">
      <c r="B84" s="305" t="s">
        <v>1540</v>
      </c>
      <c r="C84" s="100"/>
    </row>
    <row r="85" spans="2:3" ht="31.5" hidden="1" x14ac:dyDescent="0.5">
      <c r="B85" s="305" t="s">
        <v>1539</v>
      </c>
      <c r="C85" s="100"/>
    </row>
    <row r="86" spans="2:3" ht="31.5" hidden="1" x14ac:dyDescent="0.5">
      <c r="B86" s="305" t="s">
        <v>1538</v>
      </c>
      <c r="C86" s="100"/>
    </row>
    <row r="87" spans="2:3" ht="31.5" hidden="1" x14ac:dyDescent="0.5">
      <c r="B87" s="305" t="s">
        <v>1537</v>
      </c>
      <c r="C87" s="100"/>
    </row>
    <row r="88" spans="2:3" ht="31.5" hidden="1" x14ac:dyDescent="0.5">
      <c r="B88" s="305" t="s">
        <v>1536</v>
      </c>
      <c r="C88" s="100"/>
    </row>
    <row r="89" spans="2:3" ht="31.5" hidden="1" x14ac:dyDescent="0.5">
      <c r="B89" s="305" t="s">
        <v>1535</v>
      </c>
      <c r="C89" s="100"/>
    </row>
    <row r="90" spans="2:3" ht="31.5" hidden="1" x14ac:dyDescent="0.5">
      <c r="B90" s="305" t="s">
        <v>1534</v>
      </c>
      <c r="C90" s="100"/>
    </row>
    <row r="91" spans="2:3" ht="31.5" hidden="1" x14ac:dyDescent="0.5">
      <c r="B91" s="305" t="s">
        <v>1533</v>
      </c>
      <c r="C91" s="100"/>
    </row>
    <row r="92" spans="2:3" ht="31.5" hidden="1" x14ac:dyDescent="0.5">
      <c r="B92" s="305" t="s">
        <v>1532</v>
      </c>
      <c r="C92" s="100"/>
    </row>
    <row r="93" spans="2:3" ht="31.5" hidden="1" x14ac:dyDescent="0.5">
      <c r="B93" s="305" t="s">
        <v>1531</v>
      </c>
      <c r="C93" s="100"/>
    </row>
    <row r="94" spans="2:3" ht="31.5" hidden="1" x14ac:dyDescent="0.5">
      <c r="B94" s="305" t="s">
        <v>1530</v>
      </c>
      <c r="C94" s="100"/>
    </row>
    <row r="95" spans="2:3" ht="31.5" hidden="1" x14ac:dyDescent="0.5">
      <c r="B95" s="305" t="s">
        <v>1529</v>
      </c>
      <c r="C95" s="100"/>
    </row>
    <row r="96" spans="2:3" ht="31.5" hidden="1" x14ac:dyDescent="0.5">
      <c r="B96" s="305" t="s">
        <v>1528</v>
      </c>
      <c r="C96" s="100"/>
    </row>
    <row r="97" spans="2:3" ht="31.5" hidden="1" x14ac:dyDescent="0.5">
      <c r="B97" s="305" t="s">
        <v>1527</v>
      </c>
      <c r="C97" s="100"/>
    </row>
    <row r="98" spans="2:3" ht="31.5" hidden="1" x14ac:dyDescent="0.5">
      <c r="B98" s="305" t="s">
        <v>1526</v>
      </c>
      <c r="C98" s="100"/>
    </row>
    <row r="99" spans="2:3" ht="31.5" hidden="1" x14ac:dyDescent="0.5">
      <c r="B99" s="305" t="s">
        <v>1525</v>
      </c>
      <c r="C99" s="100"/>
    </row>
    <row r="100" spans="2:3" ht="31.5" hidden="1" x14ac:dyDescent="0.5">
      <c r="B100" s="305" t="s">
        <v>1524</v>
      </c>
      <c r="C100" s="100"/>
    </row>
    <row r="101" spans="2:3" ht="31.5" hidden="1" x14ac:dyDescent="0.5">
      <c r="B101" s="305" t="s">
        <v>1523</v>
      </c>
      <c r="C101" s="100"/>
    </row>
    <row r="102" spans="2:3" ht="31.5" hidden="1" x14ac:dyDescent="0.5">
      <c r="B102" s="305" t="s">
        <v>1522</v>
      </c>
      <c r="C102" s="100"/>
    </row>
    <row r="103" spans="2:3" ht="31.5" hidden="1" x14ac:dyDescent="0.5">
      <c r="B103" s="305" t="s">
        <v>1521</v>
      </c>
      <c r="C103" s="100"/>
    </row>
    <row r="104" spans="2:3" ht="31.5" hidden="1" x14ac:dyDescent="0.5">
      <c r="B104" s="305" t="s">
        <v>1520</v>
      </c>
      <c r="C104" s="100"/>
    </row>
    <row r="105" spans="2:3" ht="31.5" hidden="1" x14ac:dyDescent="0.5">
      <c r="B105" s="305" t="s">
        <v>1519</v>
      </c>
      <c r="C105" s="100"/>
    </row>
    <row r="106" spans="2:3" ht="31.5" hidden="1" x14ac:dyDescent="0.5">
      <c r="B106" s="305" t="s">
        <v>1518</v>
      </c>
      <c r="C106" s="100"/>
    </row>
    <row r="107" spans="2:3" ht="31.5" hidden="1" x14ac:dyDescent="0.5">
      <c r="B107" s="305" t="s">
        <v>1517</v>
      </c>
      <c r="C107" s="100"/>
    </row>
    <row r="108" spans="2:3" ht="31.5" hidden="1" x14ac:dyDescent="0.5">
      <c r="B108" s="305" t="s">
        <v>1516</v>
      </c>
      <c r="C108" s="100"/>
    </row>
    <row r="109" spans="2:3" ht="31.5" hidden="1" x14ac:dyDescent="0.5">
      <c r="B109" s="305" t="s">
        <v>1515</v>
      </c>
      <c r="C109" s="100"/>
    </row>
    <row r="110" spans="2:3" ht="31.5" hidden="1" x14ac:dyDescent="0.5">
      <c r="B110" s="305" t="s">
        <v>1514</v>
      </c>
      <c r="C110" s="100"/>
    </row>
    <row r="111" spans="2:3" ht="31.5" hidden="1" x14ac:dyDescent="0.5">
      <c r="B111" s="305" t="s">
        <v>1513</v>
      </c>
      <c r="C111" s="100"/>
    </row>
    <row r="112" spans="2:3" ht="31.5" hidden="1" x14ac:dyDescent="0.5">
      <c r="B112" s="305" t="s">
        <v>1512</v>
      </c>
      <c r="C112" s="100"/>
    </row>
    <row r="113" spans="2:3" ht="31.5" hidden="1" x14ac:dyDescent="0.5">
      <c r="B113" s="305" t="s">
        <v>1511</v>
      </c>
      <c r="C113" s="100"/>
    </row>
    <row r="114" spans="2:3" ht="31.5" hidden="1" x14ac:dyDescent="0.5">
      <c r="B114" s="305" t="s">
        <v>1510</v>
      </c>
      <c r="C114" s="100"/>
    </row>
    <row r="115" spans="2:3" ht="31.5" hidden="1" x14ac:dyDescent="0.5">
      <c r="B115" s="305" t="s">
        <v>1509</v>
      </c>
      <c r="C115" s="100"/>
    </row>
    <row r="116" spans="2:3" ht="31.5" hidden="1" x14ac:dyDescent="0.5">
      <c r="B116" s="305" t="s">
        <v>1508</v>
      </c>
      <c r="C116" s="100"/>
    </row>
    <row r="117" spans="2:3" ht="31.5" hidden="1" x14ac:dyDescent="0.5">
      <c r="B117" s="305" t="s">
        <v>1507</v>
      </c>
      <c r="C117" s="100"/>
    </row>
    <row r="118" spans="2:3" ht="31.5" hidden="1" x14ac:dyDescent="0.5">
      <c r="B118" s="305" t="s">
        <v>1506</v>
      </c>
      <c r="C118" s="100"/>
    </row>
    <row r="119" spans="2:3" ht="31.5" hidden="1" x14ac:dyDescent="0.5">
      <c r="B119" s="305" t="s">
        <v>1505</v>
      </c>
      <c r="C119" s="100"/>
    </row>
    <row r="120" spans="2:3" ht="31.5" hidden="1" x14ac:dyDescent="0.5">
      <c r="B120" s="305" t="s">
        <v>1504</v>
      </c>
      <c r="C120" s="100"/>
    </row>
    <row r="121" spans="2:3" ht="31.5" hidden="1" x14ac:dyDescent="0.5">
      <c r="B121" s="305" t="s">
        <v>1503</v>
      </c>
      <c r="C121" s="100"/>
    </row>
    <row r="122" spans="2:3" ht="31.5" hidden="1" x14ac:dyDescent="0.5">
      <c r="B122" s="305" t="s">
        <v>1502</v>
      </c>
      <c r="C122" s="100"/>
    </row>
    <row r="123" spans="2:3" ht="31.5" hidden="1" x14ac:dyDescent="0.5">
      <c r="B123" s="305" t="s">
        <v>1501</v>
      </c>
      <c r="C123" s="100"/>
    </row>
    <row r="124" spans="2:3" ht="31.5" hidden="1" x14ac:dyDescent="0.5">
      <c r="B124" s="305" t="s">
        <v>1500</v>
      </c>
      <c r="C124" s="100"/>
    </row>
    <row r="125" spans="2:3" ht="31.5" hidden="1" x14ac:dyDescent="0.5">
      <c r="B125" s="305" t="s">
        <v>1499</v>
      </c>
      <c r="C125" s="100"/>
    </row>
    <row r="126" spans="2:3" ht="31.5" hidden="1" x14ac:dyDescent="0.5">
      <c r="B126" s="305" t="s">
        <v>1498</v>
      </c>
      <c r="C126" s="100"/>
    </row>
    <row r="127" spans="2:3" ht="31.5" hidden="1" x14ac:dyDescent="0.5">
      <c r="B127" s="305" t="s">
        <v>1497</v>
      </c>
      <c r="C127" s="100"/>
    </row>
    <row r="128" spans="2:3" ht="31.5" hidden="1" x14ac:dyDescent="0.5">
      <c r="B128" s="305" t="s">
        <v>1496</v>
      </c>
      <c r="C128" s="100"/>
    </row>
    <row r="129" spans="2:3" ht="31.5" hidden="1" x14ac:dyDescent="0.5">
      <c r="B129" s="305" t="s">
        <v>1495</v>
      </c>
      <c r="C129" s="100"/>
    </row>
    <row r="130" spans="2:3" ht="31.5" hidden="1" x14ac:dyDescent="0.5">
      <c r="B130" s="305" t="s">
        <v>1494</v>
      </c>
      <c r="C130" s="100"/>
    </row>
    <row r="131" spans="2:3" ht="31.5" hidden="1" x14ac:dyDescent="0.5">
      <c r="B131" s="305" t="s">
        <v>1493</v>
      </c>
      <c r="C131" s="100"/>
    </row>
    <row r="132" spans="2:3" ht="31.5" hidden="1" x14ac:dyDescent="0.5">
      <c r="B132" s="305" t="s">
        <v>1492</v>
      </c>
      <c r="C132" s="100"/>
    </row>
    <row r="133" spans="2:3" ht="31.5" hidden="1" x14ac:dyDescent="0.5">
      <c r="B133" s="305" t="s">
        <v>1491</v>
      </c>
      <c r="C133" s="100"/>
    </row>
    <row r="134" spans="2:3" ht="31.5" hidden="1" x14ac:dyDescent="0.5">
      <c r="B134" s="305" t="s">
        <v>1490</v>
      </c>
      <c r="C134" s="100"/>
    </row>
    <row r="135" spans="2:3" ht="31.5" hidden="1" x14ac:dyDescent="0.5">
      <c r="B135" s="305" t="s">
        <v>1489</v>
      </c>
      <c r="C135" s="100"/>
    </row>
    <row r="136" spans="2:3" ht="31.5" hidden="1" x14ac:dyDescent="0.5">
      <c r="B136" s="305" t="s">
        <v>1488</v>
      </c>
      <c r="C136" s="100"/>
    </row>
    <row r="137" spans="2:3" ht="31.5" hidden="1" x14ac:dyDescent="0.5">
      <c r="B137" s="305" t="s">
        <v>1487</v>
      </c>
      <c r="C137" s="100"/>
    </row>
    <row r="138" spans="2:3" ht="31.5" hidden="1" x14ac:dyDescent="0.5">
      <c r="B138" s="305" t="s">
        <v>1486</v>
      </c>
      <c r="C138" s="100"/>
    </row>
    <row r="139" spans="2:3" ht="31.5" hidden="1" x14ac:dyDescent="0.5">
      <c r="B139" s="305" t="s">
        <v>1485</v>
      </c>
      <c r="C139" s="100"/>
    </row>
    <row r="140" spans="2:3" ht="31.5" hidden="1" x14ac:dyDescent="0.5">
      <c r="B140" s="305" t="s">
        <v>1484</v>
      </c>
      <c r="C140" s="100"/>
    </row>
    <row r="141" spans="2:3" ht="31.5" hidden="1" x14ac:dyDescent="0.5">
      <c r="B141" s="305" t="s">
        <v>1483</v>
      </c>
      <c r="C141" s="100"/>
    </row>
    <row r="142" spans="2:3" ht="31.5" hidden="1" x14ac:dyDescent="0.5">
      <c r="B142" s="305" t="s">
        <v>1482</v>
      </c>
      <c r="C142" s="100"/>
    </row>
    <row r="143" spans="2:3" ht="31.5" hidden="1" x14ac:dyDescent="0.5">
      <c r="B143" s="305" t="s">
        <v>1481</v>
      </c>
      <c r="C143" s="100"/>
    </row>
    <row r="144" spans="2:3" ht="31.5" hidden="1" x14ac:dyDescent="0.5">
      <c r="B144" s="305" t="s">
        <v>1480</v>
      </c>
      <c r="C144" s="100"/>
    </row>
    <row r="145" spans="2:3" ht="31.5" hidden="1" x14ac:dyDescent="0.5">
      <c r="B145" s="305" t="s">
        <v>1479</v>
      </c>
      <c r="C145" s="100"/>
    </row>
    <row r="146" spans="2:3" ht="31.5" hidden="1" x14ac:dyDescent="0.5">
      <c r="B146" s="305" t="s">
        <v>1478</v>
      </c>
      <c r="C146" s="100"/>
    </row>
    <row r="147" spans="2:3" ht="31.5" hidden="1" x14ac:dyDescent="0.5">
      <c r="B147" s="305" t="s">
        <v>1477</v>
      </c>
      <c r="C147" s="100"/>
    </row>
    <row r="148" spans="2:3" ht="31.5" hidden="1" x14ac:dyDescent="0.5">
      <c r="B148" s="305" t="s">
        <v>1476</v>
      </c>
      <c r="C148" s="100"/>
    </row>
    <row r="149" spans="2:3" ht="31.5" hidden="1" x14ac:dyDescent="0.5">
      <c r="B149" s="305" t="s">
        <v>1475</v>
      </c>
      <c r="C149" s="100"/>
    </row>
    <row r="150" spans="2:3" ht="31.5" hidden="1" x14ac:dyDescent="0.5">
      <c r="B150" s="305" t="s">
        <v>1474</v>
      </c>
      <c r="C150" s="100"/>
    </row>
    <row r="151" spans="2:3" ht="31.5" hidden="1" x14ac:dyDescent="0.5">
      <c r="B151" s="305" t="s">
        <v>1473</v>
      </c>
      <c r="C151" s="100"/>
    </row>
    <row r="152" spans="2:3" ht="31.5" hidden="1" x14ac:dyDescent="0.5">
      <c r="B152" s="305" t="s">
        <v>1472</v>
      </c>
      <c r="C152" s="100"/>
    </row>
    <row r="153" spans="2:3" ht="31.5" hidden="1" x14ac:dyDescent="0.5">
      <c r="B153" s="305" t="s">
        <v>1471</v>
      </c>
      <c r="C153" s="100"/>
    </row>
    <row r="154" spans="2:3" ht="31.5" hidden="1" x14ac:dyDescent="0.5">
      <c r="B154" s="305" t="s">
        <v>1470</v>
      </c>
      <c r="C154" s="100"/>
    </row>
    <row r="155" spans="2:3" ht="31.5" hidden="1" x14ac:dyDescent="0.5">
      <c r="B155" s="305" t="s">
        <v>1469</v>
      </c>
      <c r="C155" s="100"/>
    </row>
    <row r="156" spans="2:3" ht="31.5" hidden="1" x14ac:dyDescent="0.5">
      <c r="B156" s="305" t="s">
        <v>1468</v>
      </c>
      <c r="C156" s="100"/>
    </row>
    <row r="157" spans="2:3" ht="31.5" hidden="1" x14ac:dyDescent="0.5">
      <c r="B157" s="305" t="s">
        <v>1467</v>
      </c>
      <c r="C157" s="100"/>
    </row>
    <row r="158" spans="2:3" ht="31.5" hidden="1" x14ac:dyDescent="0.5">
      <c r="B158" s="305" t="s">
        <v>1466</v>
      </c>
      <c r="C158" s="100"/>
    </row>
  </sheetData>
  <autoFilter ref="B1:B158" xr:uid="{94E34A1D-9030-4FE0-B32F-9A93E0CDEB95}">
    <filterColumn colId="0">
      <filters>
        <filter val="32763_014 C.C. LA CAÑADA"/>
        <filter val="41901_001 C/DE LA CAÑADA Nº4"/>
      </filters>
    </filterColumn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>
    <tabColor rgb="FFFF0000"/>
    <pageSetUpPr fitToPage="1"/>
  </sheetPr>
  <dimension ref="B1:K101"/>
  <sheetViews>
    <sheetView topLeftCell="A31" zoomScaleNormal="100" workbookViewId="0">
      <selection activeCell="C83" sqref="C83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27.85546875" style="3" customWidth="1"/>
    <col min="4" max="4" width="13.710937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301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668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0.2</v>
      </c>
      <c r="E24" s="80"/>
    </row>
    <row r="26" spans="3:7" x14ac:dyDescent="0.2">
      <c r="C26" s="8" t="s">
        <v>7</v>
      </c>
    </row>
    <row r="28" spans="3:7" x14ac:dyDescent="0.2">
      <c r="C28" s="10" t="s">
        <v>999</v>
      </c>
      <c r="D28" s="10"/>
      <c r="E28" s="10"/>
      <c r="F28" s="10"/>
      <c r="G28" s="11"/>
    </row>
    <row r="29" spans="3:7" x14ac:dyDescent="0.2">
      <c r="C29" s="10"/>
      <c r="D29" s="10"/>
      <c r="E29" s="10"/>
      <c r="F29" s="10"/>
      <c r="G29" s="11"/>
    </row>
    <row r="31" spans="3:7" x14ac:dyDescent="0.2">
      <c r="C31" s="8" t="s">
        <v>8</v>
      </c>
    </row>
    <row r="34" spans="2:11" x14ac:dyDescent="0.2">
      <c r="B34" s="12" t="s">
        <v>1035</v>
      </c>
      <c r="C34" s="23" t="s">
        <v>9</v>
      </c>
      <c r="D34" s="23" t="s">
        <v>10</v>
      </c>
      <c r="E34" s="23" t="s">
        <v>11</v>
      </c>
      <c r="F34" s="23" t="s">
        <v>1</v>
      </c>
      <c r="G34" s="23" t="s">
        <v>12</v>
      </c>
    </row>
    <row r="35" spans="2:11" hidden="1" outlineLevel="1" x14ac:dyDescent="0.2">
      <c r="B35" s="19" t="s">
        <v>427</v>
      </c>
      <c r="C35" s="24">
        <v>44223</v>
      </c>
      <c r="D35" s="3" t="s">
        <v>371</v>
      </c>
      <c r="E35" s="3">
        <v>43000017</v>
      </c>
      <c r="F35" s="3" t="s">
        <v>372</v>
      </c>
      <c r="G35" s="38">
        <v>897</v>
      </c>
    </row>
    <row r="36" spans="2:11" s="9" customFormat="1" hidden="1" outlineLevel="1" x14ac:dyDescent="0.2">
      <c r="B36" s="19" t="s">
        <v>427</v>
      </c>
      <c r="C36" s="24">
        <v>44257</v>
      </c>
      <c r="D36" s="3" t="s">
        <v>411</v>
      </c>
      <c r="E36" s="3">
        <v>43000017</v>
      </c>
      <c r="F36" s="3" t="s">
        <v>372</v>
      </c>
      <c r="G36" s="15">
        <v>143</v>
      </c>
      <c r="H36" s="3"/>
      <c r="I36" s="3"/>
      <c r="J36" s="3"/>
      <c r="K36" s="3"/>
    </row>
    <row r="37" spans="2:11" s="9" customFormat="1" hidden="1" outlineLevel="1" x14ac:dyDescent="0.2">
      <c r="B37" s="19" t="s">
        <v>427</v>
      </c>
      <c r="C37" s="24">
        <v>44286</v>
      </c>
      <c r="D37" s="3" t="s">
        <v>645</v>
      </c>
      <c r="E37" s="3">
        <v>43000017</v>
      </c>
      <c r="F37" s="3" t="s">
        <v>372</v>
      </c>
      <c r="G37" s="15">
        <v>165</v>
      </c>
      <c r="H37" s="3"/>
      <c r="I37" s="3"/>
      <c r="J37" s="3"/>
      <c r="K37" s="3"/>
    </row>
    <row r="38" spans="2:11" s="9" customFormat="1" hidden="1" outlineLevel="1" x14ac:dyDescent="0.2">
      <c r="B38" s="3"/>
      <c r="C38" s="14"/>
      <c r="D38" s="3"/>
      <c r="E38" s="3"/>
      <c r="F38" s="3"/>
      <c r="G38" s="15"/>
      <c r="H38" s="3"/>
      <c r="I38" s="3"/>
      <c r="J38" s="3"/>
      <c r="K38" s="3"/>
    </row>
    <row r="39" spans="2:11" s="9" customFormat="1" ht="12.75" collapsed="1" thickBot="1" x14ac:dyDescent="0.25">
      <c r="B39" s="3"/>
      <c r="C39" s="16"/>
      <c r="D39" s="16"/>
      <c r="E39" s="16"/>
      <c r="F39" s="16"/>
      <c r="G39" s="17">
        <f>SUM(G35:G38)</f>
        <v>1205</v>
      </c>
      <c r="H39" s="3"/>
      <c r="I39" s="3"/>
      <c r="J39" s="3"/>
      <c r="K39" s="3"/>
    </row>
    <row r="40" spans="2:11" ht="12.75" thickTop="1" x14ac:dyDescent="0.2"/>
    <row r="42" spans="2:11" x14ac:dyDescent="0.2">
      <c r="C42" s="8" t="s">
        <v>13</v>
      </c>
    </row>
    <row r="43" spans="2:11" x14ac:dyDescent="0.2">
      <c r="C43" s="18"/>
    </row>
    <row r="44" spans="2:11" x14ac:dyDescent="0.2">
      <c r="B44" s="12" t="s">
        <v>1035</v>
      </c>
      <c r="C44" s="23" t="s">
        <v>9</v>
      </c>
      <c r="D44" s="23" t="s">
        <v>14</v>
      </c>
      <c r="E44" s="23" t="s">
        <v>15</v>
      </c>
      <c r="F44" s="23" t="s">
        <v>16</v>
      </c>
      <c r="G44" s="23" t="s">
        <v>17</v>
      </c>
    </row>
    <row r="45" spans="2:11" outlineLevel="1" x14ac:dyDescent="0.2">
      <c r="C45" s="14"/>
      <c r="G45" s="15"/>
    </row>
    <row r="46" spans="2:11" outlineLevel="1" x14ac:dyDescent="0.2">
      <c r="C46" s="14"/>
      <c r="G46" s="15"/>
    </row>
    <row r="47" spans="2:11" ht="12.75" thickBot="1" x14ac:dyDescent="0.25">
      <c r="C47" s="16"/>
      <c r="D47" s="16"/>
      <c r="E47" s="16"/>
      <c r="F47" s="16"/>
      <c r="G47" s="17">
        <f>+SUM(G45:G46)</f>
        <v>0</v>
      </c>
    </row>
    <row r="48" spans="2:11" ht="12.75" thickTop="1" x14ac:dyDescent="0.2"/>
    <row r="50" spans="2:7" x14ac:dyDescent="0.2">
      <c r="C50" s="8" t="s">
        <v>24</v>
      </c>
    </row>
    <row r="52" spans="2:7" x14ac:dyDescent="0.2">
      <c r="B52" s="12" t="s">
        <v>1035</v>
      </c>
      <c r="C52" s="12" t="s">
        <v>25</v>
      </c>
      <c r="D52" s="12" t="s">
        <v>26</v>
      </c>
      <c r="E52" s="12" t="s">
        <v>27</v>
      </c>
      <c r="F52" s="12" t="s">
        <v>637</v>
      </c>
      <c r="G52" s="13" t="s">
        <v>29</v>
      </c>
    </row>
    <row r="53" spans="2:7" hidden="1" outlineLevel="1" x14ac:dyDescent="0.2">
      <c r="B53" s="3" t="s">
        <v>429</v>
      </c>
      <c r="C53" s="3" t="s">
        <v>118</v>
      </c>
      <c r="D53" s="3" t="s">
        <v>54</v>
      </c>
      <c r="E53" s="14">
        <v>44229</v>
      </c>
      <c r="F53" s="3">
        <v>5</v>
      </c>
      <c r="G53" s="19">
        <v>33.299999999999997</v>
      </c>
    </row>
    <row r="54" spans="2:7" hidden="1" outlineLevel="1" x14ac:dyDescent="0.2">
      <c r="B54" s="3" t="s">
        <v>429</v>
      </c>
      <c r="C54" s="3" t="s">
        <v>118</v>
      </c>
      <c r="D54" s="3" t="s">
        <v>54</v>
      </c>
      <c r="E54" s="14">
        <v>44255</v>
      </c>
      <c r="F54" s="3">
        <v>5.5</v>
      </c>
      <c r="G54" s="19">
        <v>36.630000000000003</v>
      </c>
    </row>
    <row r="55" spans="2:7" hidden="1" outlineLevel="1" x14ac:dyDescent="0.2">
      <c r="B55" s="3" t="s">
        <v>429</v>
      </c>
      <c r="C55" s="3" t="s">
        <v>96</v>
      </c>
      <c r="D55" s="3" t="s">
        <v>54</v>
      </c>
      <c r="E55" s="14">
        <v>44214</v>
      </c>
      <c r="F55" s="3">
        <v>9</v>
      </c>
      <c r="G55" s="19">
        <v>49.95</v>
      </c>
    </row>
    <row r="56" spans="2:7" hidden="1" outlineLevel="1" x14ac:dyDescent="0.2">
      <c r="B56" s="3" t="s">
        <v>429</v>
      </c>
      <c r="C56" s="3" t="s">
        <v>96</v>
      </c>
      <c r="D56" s="3" t="s">
        <v>54</v>
      </c>
      <c r="E56" s="14">
        <v>44216</v>
      </c>
      <c r="F56" s="3">
        <v>6</v>
      </c>
      <c r="G56" s="19">
        <v>33.299999999999997</v>
      </c>
    </row>
    <row r="57" spans="2:7" hidden="1" outlineLevel="1" x14ac:dyDescent="0.2">
      <c r="B57" s="3" t="s">
        <v>429</v>
      </c>
      <c r="C57" s="3" t="s">
        <v>96</v>
      </c>
      <c r="D57" s="3" t="s">
        <v>54</v>
      </c>
      <c r="E57" s="14">
        <v>44216</v>
      </c>
      <c r="F57" s="3">
        <v>3</v>
      </c>
      <c r="G57" s="19">
        <v>16.649999999999999</v>
      </c>
    </row>
    <row r="58" spans="2:7" hidden="1" outlineLevel="1" x14ac:dyDescent="0.2">
      <c r="B58" s="3" t="s">
        <v>429</v>
      </c>
      <c r="C58" s="3" t="s">
        <v>96</v>
      </c>
      <c r="D58" s="3" t="s">
        <v>54</v>
      </c>
      <c r="E58" s="14">
        <v>44217</v>
      </c>
      <c r="F58" s="3">
        <v>6</v>
      </c>
      <c r="G58" s="19">
        <v>33.299999999999997</v>
      </c>
    </row>
    <row r="59" spans="2:7" hidden="1" outlineLevel="1" x14ac:dyDescent="0.2">
      <c r="B59" s="3" t="s">
        <v>429</v>
      </c>
      <c r="C59" s="3" t="s">
        <v>96</v>
      </c>
      <c r="D59" s="3" t="s">
        <v>54</v>
      </c>
      <c r="E59" s="14">
        <v>44217</v>
      </c>
      <c r="F59" s="3">
        <v>3</v>
      </c>
      <c r="G59" s="19">
        <v>16.649999999999999</v>
      </c>
    </row>
    <row r="60" spans="2:7" hidden="1" outlineLevel="1" x14ac:dyDescent="0.2">
      <c r="B60" s="3" t="s">
        <v>429</v>
      </c>
      <c r="C60" s="3" t="s">
        <v>96</v>
      </c>
      <c r="D60" s="3" t="s">
        <v>54</v>
      </c>
      <c r="E60" s="14">
        <v>44221</v>
      </c>
      <c r="F60" s="3">
        <v>6</v>
      </c>
      <c r="G60" s="19">
        <v>33.299999999999997</v>
      </c>
    </row>
    <row r="61" spans="2:7" hidden="1" outlineLevel="1" x14ac:dyDescent="0.2">
      <c r="B61" s="3" t="s">
        <v>429</v>
      </c>
      <c r="C61" s="3" t="s">
        <v>96</v>
      </c>
      <c r="D61" s="3" t="s">
        <v>54</v>
      </c>
      <c r="E61" s="14">
        <v>44221</v>
      </c>
      <c r="F61" s="3">
        <v>3</v>
      </c>
      <c r="G61" s="19">
        <v>16.649999999999999</v>
      </c>
    </row>
    <row r="62" spans="2:7" hidden="1" outlineLevel="1" x14ac:dyDescent="0.2">
      <c r="B62" s="3" t="s">
        <v>429</v>
      </c>
      <c r="C62" s="3" t="s">
        <v>96</v>
      </c>
      <c r="D62" s="3" t="s">
        <v>54</v>
      </c>
      <c r="E62" s="14">
        <v>44222</v>
      </c>
      <c r="F62" s="3">
        <v>6</v>
      </c>
      <c r="G62" s="19">
        <v>33.299999999999997</v>
      </c>
    </row>
    <row r="63" spans="2:7" hidden="1" outlineLevel="1" x14ac:dyDescent="0.2">
      <c r="B63" s="3" t="s">
        <v>429</v>
      </c>
      <c r="C63" s="3" t="s">
        <v>96</v>
      </c>
      <c r="D63" s="3" t="s">
        <v>54</v>
      </c>
      <c r="E63" s="14">
        <v>44219</v>
      </c>
      <c r="F63" s="3">
        <v>6</v>
      </c>
      <c r="G63" s="19">
        <v>33.299999999999997</v>
      </c>
    </row>
    <row r="64" spans="2:7" hidden="1" outlineLevel="1" x14ac:dyDescent="0.2">
      <c r="B64" s="3" t="s">
        <v>427</v>
      </c>
      <c r="C64" s="3" t="s">
        <v>497</v>
      </c>
      <c r="D64" s="3" t="s">
        <v>54</v>
      </c>
      <c r="E64" s="14">
        <v>44216</v>
      </c>
      <c r="F64" s="3">
        <v>6</v>
      </c>
      <c r="G64" s="19">
        <v>33.299999999999997</v>
      </c>
    </row>
    <row r="65" spans="2:7" hidden="1" outlineLevel="1" x14ac:dyDescent="0.2">
      <c r="B65" s="3" t="s">
        <v>427</v>
      </c>
      <c r="C65" s="3" t="s">
        <v>497</v>
      </c>
      <c r="D65" s="3" t="s">
        <v>54</v>
      </c>
      <c r="E65" s="14">
        <v>44216</v>
      </c>
      <c r="F65" s="3">
        <v>3</v>
      </c>
      <c r="G65" s="19">
        <v>16.649999999999999</v>
      </c>
    </row>
    <row r="66" spans="2:7" hidden="1" outlineLevel="1" x14ac:dyDescent="0.2">
      <c r="B66" s="3" t="s">
        <v>427</v>
      </c>
      <c r="C66" s="3" t="s">
        <v>497</v>
      </c>
      <c r="D66" s="3" t="s">
        <v>54</v>
      </c>
      <c r="E66" s="14">
        <v>44217</v>
      </c>
      <c r="F66" s="3">
        <v>6</v>
      </c>
      <c r="G66" s="19">
        <v>33.299999999999997</v>
      </c>
    </row>
    <row r="67" spans="2:7" hidden="1" outlineLevel="1" x14ac:dyDescent="0.2">
      <c r="B67" s="3" t="s">
        <v>427</v>
      </c>
      <c r="C67" s="3" t="s">
        <v>497</v>
      </c>
      <c r="D67" s="3" t="s">
        <v>54</v>
      </c>
      <c r="E67" s="14">
        <v>44217</v>
      </c>
      <c r="F67" s="3">
        <v>3</v>
      </c>
      <c r="G67" s="19">
        <v>16.649999999999999</v>
      </c>
    </row>
    <row r="68" spans="2:7" hidden="1" outlineLevel="1" x14ac:dyDescent="0.2">
      <c r="B68" s="3" t="s">
        <v>427</v>
      </c>
      <c r="C68" s="3" t="s">
        <v>497</v>
      </c>
      <c r="D68" s="3" t="s">
        <v>54</v>
      </c>
      <c r="E68" s="14">
        <v>44214</v>
      </c>
      <c r="F68" s="3">
        <v>9</v>
      </c>
      <c r="G68" s="19">
        <v>49.95</v>
      </c>
    </row>
    <row r="69" spans="2:7" hidden="1" outlineLevel="1" x14ac:dyDescent="0.2">
      <c r="B69" s="3" t="s">
        <v>427</v>
      </c>
      <c r="C69" s="3" t="s">
        <v>145</v>
      </c>
      <c r="D69" s="3" t="s">
        <v>54</v>
      </c>
      <c r="E69" s="14">
        <v>44255</v>
      </c>
      <c r="F69" s="3">
        <v>5.5</v>
      </c>
      <c r="G69" s="19">
        <v>30.524999999999999</v>
      </c>
    </row>
    <row r="70" spans="2:7" hidden="1" outlineLevel="1" x14ac:dyDescent="0.2">
      <c r="E70" s="14"/>
    </row>
    <row r="71" spans="2:7" hidden="1" outlineLevel="1" x14ac:dyDescent="0.2"/>
    <row r="72" spans="2:7" ht="12.75" collapsed="1" thickBot="1" x14ac:dyDescent="0.25">
      <c r="C72" s="16"/>
      <c r="D72" s="16"/>
      <c r="E72" s="16"/>
      <c r="F72" s="16"/>
      <c r="G72" s="17">
        <f>+SUM(G53:G71)</f>
        <v>516.70499999999993</v>
      </c>
    </row>
    <row r="73" spans="2:7" ht="12.75" thickTop="1" x14ac:dyDescent="0.2"/>
    <row r="75" spans="2:7" x14ac:dyDescent="0.2">
      <c r="C75" s="8" t="s">
        <v>722</v>
      </c>
    </row>
    <row r="77" spans="2:7" x14ac:dyDescent="0.2">
      <c r="C77" s="19" t="s">
        <v>81</v>
      </c>
      <c r="D77" s="20">
        <f>+G39-G47-G72</f>
        <v>688.29500000000007</v>
      </c>
    </row>
    <row r="78" spans="2:7" ht="12.75" thickBot="1" x14ac:dyDescent="0.25">
      <c r="D78" s="9"/>
      <c r="G78" s="3"/>
    </row>
    <row r="79" spans="2:7" ht="12.75" thickBot="1" x14ac:dyDescent="0.25">
      <c r="C79" s="19" t="s">
        <v>713</v>
      </c>
      <c r="D79" s="21">
        <f>+D77/G39</f>
        <v>0.5711991701244814</v>
      </c>
      <c r="G79" s="3"/>
    </row>
    <row r="80" spans="2:7" x14ac:dyDescent="0.2">
      <c r="G80" s="3"/>
    </row>
    <row r="81" spans="3:7" x14ac:dyDescent="0.2">
      <c r="C81" s="19" t="s">
        <v>84</v>
      </c>
      <c r="D81" s="20">
        <f>+RESUMEN!O17</f>
        <v>515.5974899748486</v>
      </c>
      <c r="G81" s="3"/>
    </row>
    <row r="82" spans="3:7" ht="12.75" thickBot="1" x14ac:dyDescent="0.25">
      <c r="D82" s="9"/>
    </row>
    <row r="83" spans="3:7" ht="12.75" thickBot="1" x14ac:dyDescent="0.25">
      <c r="C83" s="19" t="s">
        <v>716</v>
      </c>
      <c r="D83" s="83">
        <f>+RESUMEN!P17</f>
        <v>0.42788173441896149</v>
      </c>
    </row>
    <row r="84" spans="3:7" ht="12.75" thickBot="1" x14ac:dyDescent="0.25"/>
    <row r="85" spans="3:7" ht="12.75" thickBot="1" x14ac:dyDescent="0.25">
      <c r="C85" s="19" t="s">
        <v>719</v>
      </c>
      <c r="D85" s="86" t="str">
        <f>+IF(D83&gt;$D$24,"OK","REVISAR")</f>
        <v>OK</v>
      </c>
    </row>
    <row r="86" spans="3:7" x14ac:dyDescent="0.2">
      <c r="G86" s="3"/>
    </row>
    <row r="87" spans="3:7" x14ac:dyDescent="0.2">
      <c r="C87" s="19"/>
      <c r="D87" s="9"/>
      <c r="G87" s="3"/>
    </row>
    <row r="89" spans="3:7" x14ac:dyDescent="0.2">
      <c r="C89" s="8" t="s">
        <v>85</v>
      </c>
    </row>
    <row r="91" spans="3:7" x14ac:dyDescent="0.2">
      <c r="C91" s="10"/>
      <c r="D91" s="10"/>
      <c r="E91" s="10"/>
      <c r="F91" s="10"/>
      <c r="G91" s="11"/>
    </row>
    <row r="92" spans="3:7" x14ac:dyDescent="0.2">
      <c r="C92" s="10"/>
      <c r="D92" s="10"/>
      <c r="E92" s="10"/>
      <c r="F92" s="10"/>
      <c r="G92" s="11"/>
    </row>
    <row r="93" spans="3:7" x14ac:dyDescent="0.2">
      <c r="C93" s="10"/>
      <c r="D93" s="10"/>
      <c r="E93" s="10"/>
      <c r="F93" s="10"/>
      <c r="G93" s="11"/>
    </row>
    <row r="96" spans="3:7" x14ac:dyDescent="0.2">
      <c r="C96" s="12"/>
      <c r="D96" s="23" t="s">
        <v>427</v>
      </c>
      <c r="E96" s="23" t="s">
        <v>428</v>
      </c>
      <c r="F96" s="23" t="s">
        <v>429</v>
      </c>
    </row>
    <row r="97" spans="3:6" x14ac:dyDescent="0.2">
      <c r="C97" s="3" t="s">
        <v>8</v>
      </c>
      <c r="D97" s="22">
        <f>+SUMIF(B35:B38,$D$96,G35:G38)</f>
        <v>1205</v>
      </c>
      <c r="E97" s="22">
        <f>+SUMIF(B35:B38,$E$96,G35:G38)</f>
        <v>0</v>
      </c>
      <c r="F97" s="22">
        <f>+SUMIF(B35:B38,$F$96,G35:G38)</f>
        <v>0</v>
      </c>
    </row>
    <row r="98" spans="3:6" x14ac:dyDescent="0.2">
      <c r="C98" s="3" t="s">
        <v>1019</v>
      </c>
      <c r="D98" s="22">
        <f>-SUMIF(B45:B46,$D$96,G45:G46)</f>
        <v>0</v>
      </c>
      <c r="E98" s="22">
        <f>-SUMIF(B45:B46,$E$96,G45:G46)</f>
        <v>0</v>
      </c>
      <c r="F98" s="22">
        <f>-SUMIF(B45:B46,$F$96,G45:G46)</f>
        <v>0</v>
      </c>
    </row>
    <row r="99" spans="3:6" x14ac:dyDescent="0.2">
      <c r="C99" s="3" t="s">
        <v>24</v>
      </c>
      <c r="D99" s="22">
        <f>-SUMIF(B53:B71,$D$96,G53:G71)</f>
        <v>-180.37500000000003</v>
      </c>
      <c r="E99" s="22">
        <f>-SUMIF(B53:B71,$E$96,G53:G71)</f>
        <v>0</v>
      </c>
      <c r="F99" s="22">
        <f>-SUMIF(B53:B71,$F$96,G53:G71)</f>
        <v>-336.33</v>
      </c>
    </row>
    <row r="100" spans="3:6" ht="12.75" thickBot="1" x14ac:dyDescent="0.25">
      <c r="C100" s="16" t="s">
        <v>1036</v>
      </c>
      <c r="D100" s="182">
        <f>SUM(D97:D99)</f>
        <v>1024.625</v>
      </c>
      <c r="E100" s="182">
        <f t="shared" ref="E100:F100" si="0">SUM(E97:E99)</f>
        <v>0</v>
      </c>
      <c r="F100" s="182">
        <f t="shared" si="0"/>
        <v>-336.33</v>
      </c>
    </row>
    <row r="101" spans="3:6" ht="12.75" thickTop="1" x14ac:dyDescent="0.2"/>
  </sheetData>
  <autoFilter ref="B52:G69" xr:uid="{00000000-0009-0000-0000-000012000000}">
    <sortState xmlns:xlrd2="http://schemas.microsoft.com/office/spreadsheetml/2017/richdata2" ref="B53:G69">
      <sortCondition ref="C52:C69"/>
    </sortState>
  </autoFilter>
  <conditionalFormatting sqref="D85">
    <cfRule type="containsText" dxfId="192" priority="1" operator="containsText" text="OK">
      <formula>NOT(ISERROR(SEARCH("OK",D85)))</formula>
    </cfRule>
    <cfRule type="cellIs" dxfId="191" priority="2" operator="greaterThan">
      <formula>$D$80</formula>
    </cfRule>
  </conditionalFormatting>
  <pageMargins left="0.25" right="0.25" top="0.75" bottom="0.17" header="0.3" footer="0.3"/>
  <pageSetup paperSize="9" scale="77" fitToHeight="0" orientation="portrait" r:id="rId1"/>
  <rowBreaks count="1" manualBreakCount="1">
    <brk id="73" max="7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>
    <tabColor rgb="FFFF0000"/>
    <pageSetUpPr fitToPage="1"/>
  </sheetPr>
  <dimension ref="B1:K126"/>
  <sheetViews>
    <sheetView topLeftCell="A27" zoomScaleNormal="100" workbookViewId="0">
      <selection activeCell="C83" sqref="C83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3.710937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304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361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3" spans="2:11" x14ac:dyDescent="0.2">
      <c r="C33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hidden="1" outlineLevel="1" x14ac:dyDescent="0.2">
      <c r="B37" s="19" t="s">
        <v>427</v>
      </c>
      <c r="C37" s="14">
        <v>44257</v>
      </c>
      <c r="D37" s="3" t="s">
        <v>400</v>
      </c>
      <c r="E37" s="3">
        <v>430000002</v>
      </c>
      <c r="F37" s="3" t="s">
        <v>304</v>
      </c>
      <c r="G37" s="15">
        <v>224</v>
      </c>
      <c r="H37" s="3"/>
      <c r="I37" s="3"/>
      <c r="J37" s="3"/>
      <c r="K37" s="3"/>
    </row>
    <row r="38" spans="2:11" s="9" customFormat="1" hidden="1" outlineLevel="1" x14ac:dyDescent="0.2">
      <c r="B38" s="19" t="s">
        <v>427</v>
      </c>
      <c r="C38" s="14">
        <v>44286</v>
      </c>
      <c r="D38" s="3" t="s">
        <v>648</v>
      </c>
      <c r="E38" s="3">
        <v>430000002</v>
      </c>
      <c r="F38" s="3" t="s">
        <v>304</v>
      </c>
      <c r="G38" s="15">
        <v>1456</v>
      </c>
      <c r="H38" s="3"/>
      <c r="I38" s="3"/>
      <c r="J38" s="3"/>
      <c r="K38" s="3"/>
    </row>
    <row r="39" spans="2:11" s="9" customFormat="1" hidden="1" outlineLevel="1" x14ac:dyDescent="0.2">
      <c r="B39" s="19" t="s">
        <v>427</v>
      </c>
      <c r="C39" s="14">
        <v>44314</v>
      </c>
      <c r="D39" s="3" t="s">
        <v>752</v>
      </c>
      <c r="E39" s="3">
        <v>430000002</v>
      </c>
      <c r="F39" s="3" t="s">
        <v>304</v>
      </c>
      <c r="G39" s="15">
        <v>728</v>
      </c>
      <c r="H39" s="3"/>
      <c r="I39" s="3"/>
      <c r="J39" s="3"/>
      <c r="K39" s="3"/>
    </row>
    <row r="40" spans="2:11" s="9" customFormat="1" hidden="1" outlineLevel="1" x14ac:dyDescent="0.2">
      <c r="B40" s="3"/>
      <c r="C40" s="14"/>
      <c r="D40" s="3"/>
      <c r="E40" s="3"/>
      <c r="F40" s="3"/>
      <c r="G40" s="15"/>
      <c r="H40" s="3"/>
      <c r="I40" s="3"/>
      <c r="J40" s="3"/>
      <c r="K40" s="3"/>
    </row>
    <row r="41" spans="2:11" s="9" customFormat="1" ht="12.75" collapsed="1" thickBot="1" x14ac:dyDescent="0.25">
      <c r="B41" s="3"/>
      <c r="C41" s="16"/>
      <c r="D41" s="16"/>
      <c r="E41" s="16"/>
      <c r="F41" s="16"/>
      <c r="G41" s="17">
        <f>SUM(G37:G40)</f>
        <v>2408</v>
      </c>
      <c r="H41" s="3"/>
      <c r="I41" s="3"/>
      <c r="J41" s="3"/>
      <c r="K41" s="3"/>
    </row>
    <row r="42" spans="2:11" ht="12.75" thickTop="1" x14ac:dyDescent="0.2"/>
    <row r="44" spans="2:11" x14ac:dyDescent="0.2">
      <c r="C44" s="8" t="s">
        <v>13</v>
      </c>
    </row>
    <row r="45" spans="2:11" x14ac:dyDescent="0.2">
      <c r="C45" s="18"/>
    </row>
    <row r="46" spans="2:11" x14ac:dyDescent="0.2">
      <c r="B46" s="12" t="s">
        <v>1035</v>
      </c>
      <c r="C46" s="23" t="s">
        <v>9</v>
      </c>
      <c r="D46" s="23" t="s">
        <v>14</v>
      </c>
      <c r="E46" s="23" t="s">
        <v>15</v>
      </c>
      <c r="F46" s="23" t="s">
        <v>16</v>
      </c>
      <c r="G46" s="23" t="s">
        <v>17</v>
      </c>
    </row>
    <row r="47" spans="2:11" outlineLevel="1" x14ac:dyDescent="0.2">
      <c r="C47" s="14"/>
      <c r="G47" s="15"/>
    </row>
    <row r="48" spans="2:11" outlineLevel="1" x14ac:dyDescent="0.2">
      <c r="C48" s="14"/>
      <c r="G48" s="15"/>
    </row>
    <row r="49" spans="2:7" ht="12.75" thickBot="1" x14ac:dyDescent="0.25">
      <c r="C49" s="16"/>
      <c r="D49" s="16"/>
      <c r="E49" s="16"/>
      <c r="F49" s="16"/>
      <c r="G49" s="17">
        <f>+SUM(G47:G48)</f>
        <v>0</v>
      </c>
    </row>
    <row r="50" spans="2:7" ht="12.75" thickTop="1" x14ac:dyDescent="0.2"/>
    <row r="52" spans="2:7" x14ac:dyDescent="0.2">
      <c r="C52" s="8" t="s">
        <v>24</v>
      </c>
    </row>
    <row r="53" spans="2:7" x14ac:dyDescent="0.2">
      <c r="C53" s="42"/>
      <c r="D53" s="42"/>
      <c r="E53" s="42"/>
      <c r="F53" s="42"/>
      <c r="G53" s="42"/>
    </row>
    <row r="54" spans="2:7" x14ac:dyDescent="0.2">
      <c r="B54" s="12" t="s">
        <v>1035</v>
      </c>
      <c r="C54" s="23" t="s">
        <v>25</v>
      </c>
      <c r="D54" s="23" t="s">
        <v>26</v>
      </c>
      <c r="E54" s="23" t="s">
        <v>27</v>
      </c>
      <c r="F54" s="23" t="s">
        <v>637</v>
      </c>
      <c r="G54" s="23" t="s">
        <v>29</v>
      </c>
    </row>
    <row r="55" spans="2:7" hidden="1" outlineLevel="1" x14ac:dyDescent="0.2">
      <c r="B55" s="3" t="s">
        <v>427</v>
      </c>
      <c r="C55" s="3" t="s">
        <v>179</v>
      </c>
      <c r="D55" s="3" t="s">
        <v>54</v>
      </c>
      <c r="E55" s="14">
        <v>44270</v>
      </c>
      <c r="F55" s="3">
        <v>6</v>
      </c>
      <c r="G55" s="19">
        <v>39</v>
      </c>
    </row>
    <row r="56" spans="2:7" hidden="1" outlineLevel="1" x14ac:dyDescent="0.2">
      <c r="B56" s="3" t="s">
        <v>427</v>
      </c>
      <c r="C56" s="3" t="s">
        <v>179</v>
      </c>
      <c r="D56" s="3" t="s">
        <v>54</v>
      </c>
      <c r="E56" s="14">
        <v>44270</v>
      </c>
      <c r="F56" s="3">
        <v>2</v>
      </c>
      <c r="G56" s="19">
        <v>13</v>
      </c>
    </row>
    <row r="57" spans="2:7" hidden="1" outlineLevel="1" x14ac:dyDescent="0.2">
      <c r="B57" s="3" t="s">
        <v>427</v>
      </c>
      <c r="C57" s="3" t="s">
        <v>179</v>
      </c>
      <c r="D57" s="3" t="s">
        <v>54</v>
      </c>
      <c r="E57" s="14">
        <v>44271</v>
      </c>
      <c r="F57" s="3">
        <v>6</v>
      </c>
      <c r="G57" s="19">
        <v>39</v>
      </c>
    </row>
    <row r="58" spans="2:7" hidden="1" outlineLevel="1" x14ac:dyDescent="0.2">
      <c r="B58" s="3" t="s">
        <v>427</v>
      </c>
      <c r="C58" s="3" t="s">
        <v>179</v>
      </c>
      <c r="D58" s="3" t="s">
        <v>54</v>
      </c>
      <c r="E58" s="14">
        <v>44271</v>
      </c>
      <c r="F58" s="3">
        <v>2</v>
      </c>
      <c r="G58" s="19">
        <v>13</v>
      </c>
    </row>
    <row r="59" spans="2:7" hidden="1" outlineLevel="1" x14ac:dyDescent="0.2">
      <c r="B59" s="3" t="s">
        <v>427</v>
      </c>
      <c r="C59" s="3" t="s">
        <v>179</v>
      </c>
      <c r="D59" s="3" t="s">
        <v>54</v>
      </c>
      <c r="E59" s="14">
        <v>44272</v>
      </c>
      <c r="F59" s="3">
        <v>6</v>
      </c>
      <c r="G59" s="19">
        <v>39</v>
      </c>
    </row>
    <row r="60" spans="2:7" hidden="1" outlineLevel="1" x14ac:dyDescent="0.2">
      <c r="B60" s="3" t="s">
        <v>427</v>
      </c>
      <c r="C60" s="3" t="s">
        <v>179</v>
      </c>
      <c r="D60" s="3" t="s">
        <v>54</v>
      </c>
      <c r="E60" s="14">
        <v>44272</v>
      </c>
      <c r="F60" s="3">
        <v>2</v>
      </c>
      <c r="G60" s="19">
        <v>13</v>
      </c>
    </row>
    <row r="61" spans="2:7" hidden="1" outlineLevel="1" x14ac:dyDescent="0.2">
      <c r="B61" s="3" t="s">
        <v>427</v>
      </c>
      <c r="C61" s="3" t="s">
        <v>179</v>
      </c>
      <c r="D61" s="3" t="s">
        <v>54</v>
      </c>
      <c r="E61" s="14">
        <v>44273</v>
      </c>
      <c r="F61" s="3">
        <v>6</v>
      </c>
      <c r="G61" s="19">
        <v>39</v>
      </c>
    </row>
    <row r="62" spans="2:7" hidden="1" outlineLevel="1" x14ac:dyDescent="0.2">
      <c r="B62" s="3" t="s">
        <v>427</v>
      </c>
      <c r="C62" s="3" t="s">
        <v>179</v>
      </c>
      <c r="D62" s="3" t="s">
        <v>54</v>
      </c>
      <c r="E62" s="14">
        <v>44273</v>
      </c>
      <c r="F62" s="3">
        <v>2</v>
      </c>
      <c r="G62" s="19">
        <v>13</v>
      </c>
    </row>
    <row r="63" spans="2:7" hidden="1" outlineLevel="1" x14ac:dyDescent="0.2">
      <c r="B63" s="3" t="s">
        <v>427</v>
      </c>
      <c r="C63" s="3" t="s">
        <v>179</v>
      </c>
      <c r="D63" s="3" t="s">
        <v>54</v>
      </c>
      <c r="E63" s="14">
        <v>44277</v>
      </c>
      <c r="F63" s="3">
        <v>6</v>
      </c>
      <c r="G63" s="19">
        <v>39</v>
      </c>
    </row>
    <row r="64" spans="2:7" hidden="1" outlineLevel="1" x14ac:dyDescent="0.2">
      <c r="B64" s="3" t="s">
        <v>427</v>
      </c>
      <c r="C64" s="3" t="s">
        <v>179</v>
      </c>
      <c r="D64" s="3" t="s">
        <v>54</v>
      </c>
      <c r="E64" s="14">
        <v>44277</v>
      </c>
      <c r="F64" s="3">
        <v>2</v>
      </c>
      <c r="G64" s="19">
        <v>13</v>
      </c>
    </row>
    <row r="65" spans="2:7" hidden="1" outlineLevel="1" x14ac:dyDescent="0.2">
      <c r="B65" s="3" t="s">
        <v>427</v>
      </c>
      <c r="C65" s="3" t="s">
        <v>179</v>
      </c>
      <c r="D65" s="3" t="s">
        <v>54</v>
      </c>
      <c r="E65" s="14">
        <v>44278</v>
      </c>
      <c r="F65" s="3">
        <v>6</v>
      </c>
      <c r="G65" s="19">
        <v>39</v>
      </c>
    </row>
    <row r="66" spans="2:7" hidden="1" outlineLevel="1" x14ac:dyDescent="0.2">
      <c r="B66" s="3" t="s">
        <v>427</v>
      </c>
      <c r="C66" s="3" t="s">
        <v>179</v>
      </c>
      <c r="D66" s="3" t="s">
        <v>54</v>
      </c>
      <c r="E66" s="14">
        <v>44278</v>
      </c>
      <c r="F66" s="3">
        <v>2</v>
      </c>
      <c r="G66" s="19">
        <v>13</v>
      </c>
    </row>
    <row r="67" spans="2:7" hidden="1" outlineLevel="1" x14ac:dyDescent="0.2">
      <c r="B67" s="3" t="s">
        <v>427</v>
      </c>
      <c r="C67" s="3" t="s">
        <v>179</v>
      </c>
      <c r="D67" s="3" t="s">
        <v>54</v>
      </c>
      <c r="E67" s="14">
        <v>44279</v>
      </c>
      <c r="F67" s="3">
        <v>6</v>
      </c>
      <c r="G67" s="19">
        <v>39</v>
      </c>
    </row>
    <row r="68" spans="2:7" hidden="1" outlineLevel="1" x14ac:dyDescent="0.2">
      <c r="B68" s="3" t="s">
        <v>427</v>
      </c>
      <c r="C68" s="3" t="s">
        <v>179</v>
      </c>
      <c r="D68" s="3" t="s">
        <v>54</v>
      </c>
      <c r="E68" s="14">
        <v>44279</v>
      </c>
      <c r="F68" s="3">
        <v>2</v>
      </c>
      <c r="G68" s="19">
        <v>13</v>
      </c>
    </row>
    <row r="69" spans="2:7" hidden="1" outlineLevel="1" x14ac:dyDescent="0.2">
      <c r="B69" s="3" t="s">
        <v>427</v>
      </c>
      <c r="C69" s="3" t="s">
        <v>179</v>
      </c>
      <c r="D69" s="3" t="s">
        <v>54</v>
      </c>
      <c r="E69" s="14">
        <v>44280</v>
      </c>
      <c r="F69" s="3">
        <v>6</v>
      </c>
      <c r="G69" s="19">
        <v>39</v>
      </c>
    </row>
    <row r="70" spans="2:7" hidden="1" outlineLevel="1" x14ac:dyDescent="0.2">
      <c r="B70" s="3" t="s">
        <v>427</v>
      </c>
      <c r="C70" s="3" t="s">
        <v>179</v>
      </c>
      <c r="D70" s="3" t="s">
        <v>54</v>
      </c>
      <c r="E70" s="14">
        <v>44280</v>
      </c>
      <c r="F70" s="3">
        <v>2</v>
      </c>
      <c r="G70" s="19">
        <v>13</v>
      </c>
    </row>
    <row r="71" spans="2:7" hidden="1" outlineLevel="1" x14ac:dyDescent="0.2">
      <c r="B71" s="3" t="s">
        <v>427</v>
      </c>
      <c r="C71" s="3" t="s">
        <v>179</v>
      </c>
      <c r="D71" s="3" t="s">
        <v>54</v>
      </c>
      <c r="E71" s="14">
        <v>44281</v>
      </c>
      <c r="F71" s="3">
        <v>6</v>
      </c>
      <c r="G71" s="19">
        <v>39</v>
      </c>
    </row>
    <row r="72" spans="2:7" hidden="1" outlineLevel="1" x14ac:dyDescent="0.2">
      <c r="B72" s="3" t="s">
        <v>427</v>
      </c>
      <c r="C72" s="3" t="s">
        <v>179</v>
      </c>
      <c r="D72" s="3" t="s">
        <v>54</v>
      </c>
      <c r="E72" s="14">
        <v>44281</v>
      </c>
      <c r="F72" s="3">
        <v>2</v>
      </c>
      <c r="G72" s="19">
        <v>13</v>
      </c>
    </row>
    <row r="73" spans="2:7" hidden="1" outlineLevel="1" x14ac:dyDescent="0.2">
      <c r="B73" s="3" t="s">
        <v>427</v>
      </c>
      <c r="C73" s="3" t="s">
        <v>179</v>
      </c>
      <c r="D73" s="3" t="s">
        <v>54</v>
      </c>
      <c r="E73" s="14">
        <v>44292</v>
      </c>
      <c r="F73" s="3">
        <v>6</v>
      </c>
      <c r="G73" s="3">
        <v>39</v>
      </c>
    </row>
    <row r="74" spans="2:7" hidden="1" outlineLevel="1" x14ac:dyDescent="0.2">
      <c r="B74" s="3" t="s">
        <v>427</v>
      </c>
      <c r="C74" s="3" t="s">
        <v>179</v>
      </c>
      <c r="D74" s="3" t="s">
        <v>54</v>
      </c>
      <c r="E74" s="14">
        <v>44292</v>
      </c>
      <c r="F74" s="3">
        <v>2</v>
      </c>
      <c r="G74" s="3">
        <v>13</v>
      </c>
    </row>
    <row r="75" spans="2:7" hidden="1" outlineLevel="1" x14ac:dyDescent="0.2">
      <c r="B75" s="3" t="s">
        <v>427</v>
      </c>
      <c r="C75" s="3" t="s">
        <v>179</v>
      </c>
      <c r="D75" s="3" t="s">
        <v>54</v>
      </c>
      <c r="E75" s="14">
        <v>44293</v>
      </c>
      <c r="F75" s="3">
        <v>6</v>
      </c>
      <c r="G75" s="3">
        <v>39</v>
      </c>
    </row>
    <row r="76" spans="2:7" hidden="1" outlineLevel="1" x14ac:dyDescent="0.2">
      <c r="B76" s="3" t="s">
        <v>427</v>
      </c>
      <c r="C76" s="3" t="s">
        <v>179</v>
      </c>
      <c r="D76" s="3" t="s">
        <v>54</v>
      </c>
      <c r="E76" s="14">
        <v>44293</v>
      </c>
      <c r="F76" s="3">
        <v>2</v>
      </c>
      <c r="G76" s="3">
        <v>13</v>
      </c>
    </row>
    <row r="77" spans="2:7" hidden="1" outlineLevel="1" x14ac:dyDescent="0.2">
      <c r="B77" s="3" t="s">
        <v>427</v>
      </c>
      <c r="C77" s="3" t="s">
        <v>179</v>
      </c>
      <c r="D77" s="3" t="s">
        <v>54</v>
      </c>
      <c r="E77" s="14">
        <v>44294</v>
      </c>
      <c r="F77" s="3">
        <v>6</v>
      </c>
      <c r="G77" s="3">
        <v>39</v>
      </c>
    </row>
    <row r="78" spans="2:7" hidden="1" outlineLevel="1" x14ac:dyDescent="0.2">
      <c r="B78" s="3" t="s">
        <v>427</v>
      </c>
      <c r="C78" s="3" t="s">
        <v>179</v>
      </c>
      <c r="D78" s="3" t="s">
        <v>54</v>
      </c>
      <c r="E78" s="14">
        <v>44294</v>
      </c>
      <c r="F78" s="3">
        <v>2</v>
      </c>
      <c r="G78" s="3">
        <v>13</v>
      </c>
    </row>
    <row r="79" spans="2:7" hidden="1" outlineLevel="1" x14ac:dyDescent="0.2">
      <c r="B79" s="3" t="s">
        <v>427</v>
      </c>
      <c r="C79" s="3" t="s">
        <v>179</v>
      </c>
      <c r="D79" s="3" t="s">
        <v>54</v>
      </c>
      <c r="E79" s="14">
        <v>44295</v>
      </c>
      <c r="F79" s="3">
        <v>6</v>
      </c>
      <c r="G79" s="3">
        <v>39</v>
      </c>
    </row>
    <row r="80" spans="2:7" hidden="1" outlineLevel="1" x14ac:dyDescent="0.2">
      <c r="B80" s="3" t="s">
        <v>427</v>
      </c>
      <c r="C80" s="3" t="s">
        <v>179</v>
      </c>
      <c r="D80" s="3" t="s">
        <v>54</v>
      </c>
      <c r="E80" s="14">
        <v>44295</v>
      </c>
      <c r="F80" s="3">
        <v>2</v>
      </c>
      <c r="G80" s="3">
        <v>13</v>
      </c>
    </row>
    <row r="81" spans="2:7" hidden="1" outlineLevel="1" x14ac:dyDescent="0.2">
      <c r="B81" s="3" t="s">
        <v>427</v>
      </c>
      <c r="C81" s="3" t="s">
        <v>179</v>
      </c>
      <c r="D81" s="3" t="s">
        <v>54</v>
      </c>
      <c r="E81" s="14">
        <v>44298</v>
      </c>
      <c r="F81" s="3">
        <v>6</v>
      </c>
      <c r="G81" s="3">
        <v>39</v>
      </c>
    </row>
    <row r="82" spans="2:7" hidden="1" outlineLevel="1" x14ac:dyDescent="0.2">
      <c r="B82" s="3" t="s">
        <v>427</v>
      </c>
      <c r="C82" s="3" t="s">
        <v>179</v>
      </c>
      <c r="D82" s="3" t="s">
        <v>54</v>
      </c>
      <c r="E82" s="14">
        <v>44298</v>
      </c>
      <c r="F82" s="3">
        <v>2</v>
      </c>
      <c r="G82" s="3">
        <v>13</v>
      </c>
    </row>
    <row r="83" spans="2:7" hidden="1" outlineLevel="1" x14ac:dyDescent="0.2">
      <c r="B83" s="3" t="s">
        <v>427</v>
      </c>
      <c r="C83" s="3" t="s">
        <v>184</v>
      </c>
      <c r="D83" s="3" t="s">
        <v>54</v>
      </c>
      <c r="E83" s="14">
        <v>44251</v>
      </c>
      <c r="F83" s="3">
        <v>6</v>
      </c>
      <c r="G83" s="19">
        <v>39</v>
      </c>
    </row>
    <row r="84" spans="2:7" hidden="1" outlineLevel="1" x14ac:dyDescent="0.2">
      <c r="B84" s="3" t="s">
        <v>427</v>
      </c>
      <c r="C84" s="3" t="s">
        <v>184</v>
      </c>
      <c r="D84" s="3" t="s">
        <v>54</v>
      </c>
      <c r="E84" s="14">
        <v>44251</v>
      </c>
      <c r="F84" s="3">
        <v>2</v>
      </c>
      <c r="G84" s="19">
        <v>13</v>
      </c>
    </row>
    <row r="85" spans="2:7" hidden="1" outlineLevel="1" x14ac:dyDescent="0.2">
      <c r="B85" s="3" t="s">
        <v>427</v>
      </c>
      <c r="C85" s="3" t="s">
        <v>184</v>
      </c>
      <c r="D85" s="3" t="s">
        <v>54</v>
      </c>
      <c r="E85" s="14">
        <v>44252</v>
      </c>
      <c r="F85" s="3">
        <v>6</v>
      </c>
      <c r="G85" s="19">
        <v>39</v>
      </c>
    </row>
    <row r="86" spans="2:7" hidden="1" outlineLevel="1" x14ac:dyDescent="0.2">
      <c r="B86" s="3" t="s">
        <v>427</v>
      </c>
      <c r="C86" s="3" t="s">
        <v>184</v>
      </c>
      <c r="D86" s="3" t="s">
        <v>54</v>
      </c>
      <c r="E86" s="14">
        <v>44252</v>
      </c>
      <c r="F86" s="3">
        <v>2</v>
      </c>
      <c r="G86" s="19">
        <v>13</v>
      </c>
    </row>
    <row r="87" spans="2:7" hidden="1" outlineLevel="1" x14ac:dyDescent="0.2">
      <c r="B87" s="3" t="s">
        <v>427</v>
      </c>
      <c r="C87" s="3" t="s">
        <v>184</v>
      </c>
      <c r="D87" s="3" t="s">
        <v>54</v>
      </c>
      <c r="E87" s="14">
        <v>44253</v>
      </c>
      <c r="F87" s="3">
        <v>6</v>
      </c>
      <c r="G87" s="19">
        <v>39</v>
      </c>
    </row>
    <row r="88" spans="2:7" hidden="1" outlineLevel="1" x14ac:dyDescent="0.2">
      <c r="B88" s="3" t="s">
        <v>427</v>
      </c>
      <c r="C88" s="3" t="s">
        <v>184</v>
      </c>
      <c r="D88" s="3" t="s">
        <v>54</v>
      </c>
      <c r="E88" s="14">
        <v>44253</v>
      </c>
      <c r="F88" s="3">
        <v>2</v>
      </c>
      <c r="G88" s="19">
        <v>13</v>
      </c>
    </row>
    <row r="89" spans="2:7" hidden="1" outlineLevel="1" x14ac:dyDescent="0.2">
      <c r="B89" s="3" t="s">
        <v>427</v>
      </c>
      <c r="C89" s="3" t="s">
        <v>184</v>
      </c>
      <c r="D89" s="3" t="s">
        <v>54</v>
      </c>
      <c r="E89" s="14">
        <v>44256</v>
      </c>
      <c r="F89" s="3">
        <v>6</v>
      </c>
      <c r="G89" s="19">
        <v>39</v>
      </c>
    </row>
    <row r="90" spans="2:7" hidden="1" outlineLevel="1" x14ac:dyDescent="0.2">
      <c r="B90" s="3" t="s">
        <v>427</v>
      </c>
      <c r="C90" s="3" t="s">
        <v>184</v>
      </c>
      <c r="D90" s="3" t="s">
        <v>54</v>
      </c>
      <c r="E90" s="14">
        <v>44256</v>
      </c>
      <c r="F90" s="3">
        <v>2</v>
      </c>
      <c r="G90" s="19">
        <v>13</v>
      </c>
    </row>
    <row r="91" spans="2:7" hidden="1" outlineLevel="1" x14ac:dyDescent="0.2">
      <c r="B91" s="3" t="s">
        <v>427</v>
      </c>
      <c r="C91" s="3" t="s">
        <v>184</v>
      </c>
      <c r="D91" s="3" t="s">
        <v>54</v>
      </c>
      <c r="E91" s="14">
        <v>44257</v>
      </c>
      <c r="F91" s="3">
        <v>6</v>
      </c>
      <c r="G91" s="19">
        <v>39</v>
      </c>
    </row>
    <row r="92" spans="2:7" hidden="1" outlineLevel="1" x14ac:dyDescent="0.2">
      <c r="B92" s="3" t="s">
        <v>427</v>
      </c>
      <c r="C92" s="3" t="s">
        <v>184</v>
      </c>
      <c r="D92" s="3" t="s">
        <v>54</v>
      </c>
      <c r="E92" s="14">
        <v>44257</v>
      </c>
      <c r="F92" s="3">
        <v>2</v>
      </c>
      <c r="G92" s="19">
        <v>13</v>
      </c>
    </row>
    <row r="93" spans="2:7" hidden="1" outlineLevel="1" x14ac:dyDescent="0.2">
      <c r="B93" s="3" t="s">
        <v>427</v>
      </c>
      <c r="C93" s="3" t="s">
        <v>184</v>
      </c>
      <c r="D93" s="3" t="s">
        <v>54</v>
      </c>
      <c r="E93" s="14">
        <v>44258</v>
      </c>
      <c r="F93" s="3">
        <v>6</v>
      </c>
      <c r="G93" s="19">
        <v>39</v>
      </c>
    </row>
    <row r="94" spans="2:7" hidden="1" outlineLevel="1" x14ac:dyDescent="0.2">
      <c r="B94" s="3" t="s">
        <v>427</v>
      </c>
      <c r="C94" s="3" t="s">
        <v>184</v>
      </c>
      <c r="D94" s="3" t="s">
        <v>54</v>
      </c>
      <c r="E94" s="14">
        <v>44258</v>
      </c>
      <c r="F94" s="3">
        <v>2</v>
      </c>
      <c r="G94" s="19">
        <v>13</v>
      </c>
    </row>
    <row r="95" spans="2:7" hidden="1" outlineLevel="1" x14ac:dyDescent="0.2">
      <c r="B95" s="3" t="s">
        <v>427</v>
      </c>
      <c r="C95" s="3" t="s">
        <v>184</v>
      </c>
      <c r="D95" s="3" t="s">
        <v>54</v>
      </c>
      <c r="E95" s="14">
        <v>44259</v>
      </c>
      <c r="F95" s="3">
        <v>6</v>
      </c>
      <c r="G95" s="19">
        <v>39</v>
      </c>
    </row>
    <row r="96" spans="2:7" hidden="1" outlineLevel="1" x14ac:dyDescent="0.2">
      <c r="B96" s="3" t="s">
        <v>427</v>
      </c>
      <c r="C96" s="3" t="s">
        <v>184</v>
      </c>
      <c r="D96" s="3" t="s">
        <v>54</v>
      </c>
      <c r="E96" s="14">
        <v>44259</v>
      </c>
      <c r="F96" s="3">
        <v>2</v>
      </c>
      <c r="G96" s="19">
        <v>13</v>
      </c>
    </row>
    <row r="97" spans="3:7" hidden="1" outlineLevel="1" x14ac:dyDescent="0.2"/>
    <row r="98" spans="3:7" ht="12.75" collapsed="1" thickBot="1" x14ac:dyDescent="0.25">
      <c r="C98" s="16"/>
      <c r="D98" s="16"/>
      <c r="E98" s="16"/>
      <c r="F98" s="73">
        <f>+SUM(F55:F97)</f>
        <v>168</v>
      </c>
      <c r="G98" s="17">
        <f>+SUM(G55:G97)</f>
        <v>1092</v>
      </c>
    </row>
    <row r="99" spans="3:7" ht="12.75" thickTop="1" x14ac:dyDescent="0.2"/>
    <row r="101" spans="3:7" x14ac:dyDescent="0.2">
      <c r="C101" s="8" t="s">
        <v>722</v>
      </c>
    </row>
    <row r="103" spans="3:7" x14ac:dyDescent="0.2">
      <c r="C103" s="19" t="s">
        <v>81</v>
      </c>
      <c r="D103" s="20">
        <f>+G41-G49-G98</f>
        <v>1316</v>
      </c>
    </row>
    <row r="104" spans="3:7" ht="12.75" thickBot="1" x14ac:dyDescent="0.25">
      <c r="D104" s="9"/>
      <c r="G104" s="3"/>
    </row>
    <row r="105" spans="3:7" ht="12.75" thickBot="1" x14ac:dyDescent="0.25">
      <c r="C105" s="19" t="s">
        <v>713</v>
      </c>
      <c r="D105" s="21">
        <f>+D103/G41</f>
        <v>0.54651162790697672</v>
      </c>
      <c r="G105" s="3"/>
    </row>
    <row r="106" spans="3:7" x14ac:dyDescent="0.2">
      <c r="G106" s="3"/>
    </row>
    <row r="107" spans="3:7" x14ac:dyDescent="0.2">
      <c r="C107" s="19" t="s">
        <v>84</v>
      </c>
      <c r="D107" s="20">
        <f>+RESUMEN!O18</f>
        <v>970.89161482110819</v>
      </c>
      <c r="G107" s="3"/>
    </row>
    <row r="108" spans="3:7" ht="12.75" thickBot="1" x14ac:dyDescent="0.25">
      <c r="D108" s="9"/>
    </row>
    <row r="109" spans="3:7" ht="12.75" thickBot="1" x14ac:dyDescent="0.25">
      <c r="C109" s="19" t="s">
        <v>716</v>
      </c>
      <c r="D109" s="83">
        <f>+RESUMEN!P18</f>
        <v>0.40319419220145691</v>
      </c>
    </row>
    <row r="110" spans="3:7" ht="12.75" thickBot="1" x14ac:dyDescent="0.25"/>
    <row r="111" spans="3:7" ht="12.75" thickBot="1" x14ac:dyDescent="0.25">
      <c r="C111" s="19" t="s">
        <v>719</v>
      </c>
      <c r="D111" s="86" t="str">
        <f>+IF(D109&gt;$D$24,"OK","REVISAR")</f>
        <v>OK</v>
      </c>
    </row>
    <row r="112" spans="3:7" x14ac:dyDescent="0.2">
      <c r="G112" s="3"/>
    </row>
    <row r="114" spans="3:7" x14ac:dyDescent="0.2">
      <c r="C114" s="8" t="s">
        <v>85</v>
      </c>
    </row>
    <row r="116" spans="3:7" x14ac:dyDescent="0.2">
      <c r="C116" s="10"/>
      <c r="D116" s="10"/>
      <c r="E116" s="10"/>
      <c r="F116" s="10"/>
      <c r="G116" s="11"/>
    </row>
    <row r="117" spans="3:7" x14ac:dyDescent="0.2">
      <c r="C117" s="10"/>
      <c r="D117" s="10"/>
      <c r="E117" s="10"/>
      <c r="F117" s="10"/>
      <c r="G117" s="11"/>
    </row>
    <row r="118" spans="3:7" x14ac:dyDescent="0.2">
      <c r="C118" s="10"/>
      <c r="D118" s="10"/>
      <c r="E118" s="10"/>
      <c r="F118" s="10"/>
      <c r="G118" s="11"/>
    </row>
    <row r="121" spans="3:7" x14ac:dyDescent="0.2">
      <c r="C121" s="12"/>
      <c r="D121" s="23" t="s">
        <v>427</v>
      </c>
      <c r="E121" s="23" t="s">
        <v>428</v>
      </c>
      <c r="F121" s="23" t="s">
        <v>429</v>
      </c>
    </row>
    <row r="122" spans="3:7" x14ac:dyDescent="0.2">
      <c r="C122" s="3" t="s">
        <v>8</v>
      </c>
      <c r="D122" s="22">
        <f>+SUMIF(B37:B40,$D$121,G37:G40)</f>
        <v>2408</v>
      </c>
      <c r="E122" s="22">
        <f>+SUMIF(B37:B40,$E$121,G37:G40)</f>
        <v>0</v>
      </c>
      <c r="F122" s="22">
        <f>+SUMIF(B37:B40,$F$121,G37:G40)</f>
        <v>0</v>
      </c>
    </row>
    <row r="123" spans="3:7" x14ac:dyDescent="0.2">
      <c r="C123" s="3" t="s">
        <v>1019</v>
      </c>
      <c r="D123" s="22">
        <f>-SUMIF(B47:B48,$D$121,G47:G48)</f>
        <v>0</v>
      </c>
      <c r="E123" s="22">
        <f>-SUMIF(B47:B48,$E$121,G47:G48)</f>
        <v>0</v>
      </c>
      <c r="F123" s="22">
        <f>-SUMIF(B47:B48,$F$121,G47:G48)</f>
        <v>0</v>
      </c>
    </row>
    <row r="124" spans="3:7" x14ac:dyDescent="0.2">
      <c r="C124" s="3" t="s">
        <v>24</v>
      </c>
      <c r="D124" s="22">
        <f>-SUMIF(B55:B97,$D$121,G55:G97)</f>
        <v>-1092</v>
      </c>
      <c r="E124" s="22">
        <f>-SUMIF(B55:B97,$E$121,G55:G97)</f>
        <v>0</v>
      </c>
      <c r="F124" s="22">
        <f>-SUMIF(B55:B97,$F$121,G55:G97)</f>
        <v>0</v>
      </c>
    </row>
    <row r="125" spans="3:7" ht="12.75" thickBot="1" x14ac:dyDescent="0.25">
      <c r="C125" s="16" t="s">
        <v>1036</v>
      </c>
      <c r="D125" s="182">
        <f>SUM(D122:D124)</f>
        <v>1316</v>
      </c>
      <c r="E125" s="182">
        <f t="shared" ref="E125:F125" si="0">SUM(E122:E124)</f>
        <v>0</v>
      </c>
      <c r="F125" s="182">
        <f t="shared" si="0"/>
        <v>0</v>
      </c>
    </row>
    <row r="126" spans="3:7" ht="12.75" thickTop="1" x14ac:dyDescent="0.2"/>
  </sheetData>
  <autoFilter ref="B54:G96" xr:uid="{00000000-0009-0000-0000-000013000000}"/>
  <conditionalFormatting sqref="D111">
    <cfRule type="containsText" dxfId="190" priority="1" operator="containsText" text="OK">
      <formula>NOT(ISERROR(SEARCH("OK",D111)))</formula>
    </cfRule>
    <cfRule type="cellIs" dxfId="189" priority="2" operator="greaterThan">
      <formula>$D$81</formula>
    </cfRule>
  </conditionalFormatting>
  <pageMargins left="0.25" right="0.25" top="0.75" bottom="0.75" header="0.3" footer="0.3"/>
  <pageSetup paperSize="9" scale="82" fitToHeight="0" orientation="portrait" r:id="rId1"/>
  <rowBreaks count="1" manualBreakCount="1">
    <brk id="140" max="7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>
    <tabColor theme="4" tint="0.59999389629810485"/>
    <pageSetUpPr fitToPage="1"/>
  </sheetPr>
  <dimension ref="B1:K686"/>
  <sheetViews>
    <sheetView topLeftCell="A36" zoomScale="95" zoomScaleNormal="95" workbookViewId="0">
      <selection activeCell="G659" sqref="G659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47.85546875" style="3" customWidth="1"/>
    <col min="4" max="4" width="13.710937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304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362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0.2</v>
      </c>
      <c r="E24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hidden="1" outlineLevel="1" x14ac:dyDescent="0.2">
      <c r="B37" s="19" t="s">
        <v>427</v>
      </c>
      <c r="C37" s="24">
        <v>44223</v>
      </c>
      <c r="D37" s="3" t="s">
        <v>176</v>
      </c>
      <c r="E37" s="3">
        <v>43000002</v>
      </c>
      <c r="F37" s="3" t="s">
        <v>370</v>
      </c>
      <c r="G37" s="38">
        <v>1302</v>
      </c>
    </row>
    <row r="38" spans="2:11" hidden="1" outlineLevel="1" x14ac:dyDescent="0.2">
      <c r="B38" s="19" t="s">
        <v>427</v>
      </c>
      <c r="C38" s="24">
        <v>44257</v>
      </c>
      <c r="D38" s="3" t="s">
        <v>390</v>
      </c>
      <c r="E38" s="3">
        <v>43000002</v>
      </c>
      <c r="F38" s="3" t="s">
        <v>370</v>
      </c>
      <c r="G38" s="38">
        <v>5152</v>
      </c>
    </row>
    <row r="39" spans="2:11" hidden="1" outlineLevel="1" x14ac:dyDescent="0.2">
      <c r="B39" s="19" t="s">
        <v>427</v>
      </c>
      <c r="C39" s="24">
        <v>44286</v>
      </c>
      <c r="D39" s="3" t="s">
        <v>655</v>
      </c>
      <c r="E39" s="3">
        <v>43000002</v>
      </c>
      <c r="F39" s="3" t="s">
        <v>370</v>
      </c>
      <c r="G39" s="38">
        <v>3990</v>
      </c>
    </row>
    <row r="40" spans="2:11" hidden="1" outlineLevel="1" x14ac:dyDescent="0.2">
      <c r="B40" s="19" t="s">
        <v>427</v>
      </c>
      <c r="C40" s="24">
        <v>44314</v>
      </c>
      <c r="D40" s="3" t="s">
        <v>751</v>
      </c>
      <c r="E40" s="3">
        <v>43000002</v>
      </c>
      <c r="F40" s="3" t="s">
        <v>370</v>
      </c>
      <c r="G40" s="38">
        <v>4256</v>
      </c>
    </row>
    <row r="41" spans="2:11" hidden="1" outlineLevel="1" x14ac:dyDescent="0.2">
      <c r="B41" s="19" t="s">
        <v>427</v>
      </c>
      <c r="C41" s="24">
        <v>44347</v>
      </c>
      <c r="D41" s="3" t="s">
        <v>859</v>
      </c>
      <c r="E41" s="3">
        <v>43000002</v>
      </c>
      <c r="F41" s="3" t="s">
        <v>370</v>
      </c>
      <c r="G41" s="38">
        <v>4452</v>
      </c>
    </row>
    <row r="42" spans="2:11" hidden="1" outlineLevel="1" x14ac:dyDescent="0.2">
      <c r="B42" s="19" t="s">
        <v>427</v>
      </c>
      <c r="C42" s="24">
        <v>44378</v>
      </c>
      <c r="D42" s="3" t="s">
        <v>1004</v>
      </c>
      <c r="E42" s="3">
        <v>43000002</v>
      </c>
      <c r="F42" s="3" t="s">
        <v>370</v>
      </c>
      <c r="G42" s="38">
        <v>2576</v>
      </c>
    </row>
    <row r="43" spans="2:11" hidden="1" outlineLevel="1" x14ac:dyDescent="0.2">
      <c r="B43" s="19" t="s">
        <v>427</v>
      </c>
      <c r="C43" s="24">
        <v>44406</v>
      </c>
      <c r="D43" s="3" t="s">
        <v>1213</v>
      </c>
      <c r="E43" s="3">
        <v>43000002</v>
      </c>
      <c r="F43" s="3" t="s">
        <v>370</v>
      </c>
      <c r="G43" s="38">
        <v>2240</v>
      </c>
    </row>
    <row r="44" spans="2:11" hidden="1" outlineLevel="1" x14ac:dyDescent="0.2">
      <c r="B44" s="19" t="s">
        <v>427</v>
      </c>
      <c r="C44" s="24">
        <v>44447</v>
      </c>
      <c r="D44" s="3" t="s">
        <v>1299</v>
      </c>
      <c r="E44" s="3">
        <v>43000002</v>
      </c>
      <c r="F44" s="3" t="s">
        <v>370</v>
      </c>
      <c r="G44" s="38">
        <v>2450</v>
      </c>
    </row>
    <row r="45" spans="2:11" hidden="1" outlineLevel="1" x14ac:dyDescent="0.2">
      <c r="B45" s="19" t="s">
        <v>427</v>
      </c>
      <c r="C45" s="24">
        <v>44470</v>
      </c>
      <c r="D45" s="3" t="s">
        <v>1649</v>
      </c>
      <c r="E45" s="3">
        <v>43000002</v>
      </c>
      <c r="F45" s="3" t="s">
        <v>370</v>
      </c>
      <c r="G45" s="38">
        <v>2394</v>
      </c>
    </row>
    <row r="46" spans="2:11" hidden="1" outlineLevel="1" x14ac:dyDescent="0.2">
      <c r="B46" s="19" t="s">
        <v>427</v>
      </c>
      <c r="C46" s="24">
        <v>44505</v>
      </c>
      <c r="D46" s="3" t="s">
        <v>1650</v>
      </c>
      <c r="E46" s="3">
        <v>43000002</v>
      </c>
      <c r="F46" s="3" t="s">
        <v>370</v>
      </c>
      <c r="G46" s="38">
        <v>3136</v>
      </c>
    </row>
    <row r="47" spans="2:11" hidden="1" outlineLevel="1" x14ac:dyDescent="0.2">
      <c r="B47" s="19" t="s">
        <v>427</v>
      </c>
      <c r="C47" s="24">
        <v>44532</v>
      </c>
      <c r="D47" s="3" t="s">
        <v>1743</v>
      </c>
      <c r="E47" s="3">
        <v>43000002</v>
      </c>
      <c r="F47" s="3" t="s">
        <v>370</v>
      </c>
      <c r="G47" s="38">
        <v>4256</v>
      </c>
    </row>
    <row r="48" spans="2:11" s="9" customFormat="1" hidden="1" outlineLevel="1" x14ac:dyDescent="0.2">
      <c r="B48" s="3"/>
      <c r="C48" s="14"/>
      <c r="D48" s="3"/>
      <c r="E48" s="3"/>
      <c r="F48" s="3"/>
      <c r="G48" s="15"/>
      <c r="H48" s="3"/>
      <c r="I48" s="3"/>
      <c r="J48" s="3"/>
      <c r="K48" s="3"/>
    </row>
    <row r="49" spans="2:7" ht="12.75" collapsed="1" thickBot="1" x14ac:dyDescent="0.25">
      <c r="C49" s="16"/>
      <c r="D49" s="16"/>
      <c r="E49" s="16"/>
      <c r="F49" s="16"/>
      <c r="G49" s="17">
        <f>SUM(G37:G48)</f>
        <v>36204</v>
      </c>
    </row>
    <row r="50" spans="2:7" ht="12.75" thickTop="1" x14ac:dyDescent="0.2"/>
    <row r="52" spans="2:7" x14ac:dyDescent="0.2">
      <c r="C52" s="8" t="s">
        <v>13</v>
      </c>
    </row>
    <row r="53" spans="2:7" x14ac:dyDescent="0.2">
      <c r="C53" s="41"/>
      <c r="D53" s="42"/>
      <c r="E53" s="42"/>
      <c r="F53" s="42"/>
      <c r="G53" s="42"/>
    </row>
    <row r="54" spans="2:7" x14ac:dyDescent="0.2">
      <c r="B54" s="12" t="s">
        <v>1035</v>
      </c>
      <c r="C54" s="23" t="s">
        <v>9</v>
      </c>
      <c r="D54" s="23" t="s">
        <v>14</v>
      </c>
      <c r="E54" s="23" t="s">
        <v>15</v>
      </c>
      <c r="F54" s="23" t="s">
        <v>16</v>
      </c>
      <c r="G54" s="23" t="s">
        <v>17</v>
      </c>
    </row>
    <row r="55" spans="2:7" outlineLevel="1" x14ac:dyDescent="0.2">
      <c r="C55" s="14"/>
      <c r="G55" s="15"/>
    </row>
    <row r="56" spans="2:7" outlineLevel="1" x14ac:dyDescent="0.2">
      <c r="C56" s="14"/>
      <c r="G56" s="15"/>
    </row>
    <row r="57" spans="2:7" ht="12.75" thickBot="1" x14ac:dyDescent="0.25">
      <c r="C57" s="16"/>
      <c r="D57" s="16"/>
      <c r="E57" s="16"/>
      <c r="F57" s="16"/>
      <c r="G57" s="17">
        <f>+SUM(G55:G56)</f>
        <v>0</v>
      </c>
    </row>
    <row r="58" spans="2:7" ht="12.75" thickTop="1" x14ac:dyDescent="0.2"/>
    <row r="60" spans="2:7" x14ac:dyDescent="0.2">
      <c r="C60" s="8" t="s">
        <v>24</v>
      </c>
    </row>
    <row r="62" spans="2:7" x14ac:dyDescent="0.2">
      <c r="B62" s="12" t="s">
        <v>1035</v>
      </c>
      <c r="C62" s="12" t="s">
        <v>25</v>
      </c>
      <c r="D62" s="12" t="s">
        <v>26</v>
      </c>
      <c r="E62" s="12" t="s">
        <v>27</v>
      </c>
      <c r="F62" s="12" t="s">
        <v>637</v>
      </c>
      <c r="G62" s="13" t="s">
        <v>29</v>
      </c>
    </row>
    <row r="63" spans="2:7" hidden="1" outlineLevel="1" x14ac:dyDescent="0.2">
      <c r="B63" s="19" t="s">
        <v>427</v>
      </c>
      <c r="C63" s="3" t="s">
        <v>850</v>
      </c>
      <c r="D63" s="3" t="s">
        <v>54</v>
      </c>
      <c r="E63" s="14">
        <v>44341</v>
      </c>
      <c r="F63" s="3">
        <v>6</v>
      </c>
      <c r="G63" s="3">
        <v>33.299999999999997</v>
      </c>
    </row>
    <row r="64" spans="2:7" hidden="1" outlineLevel="1" x14ac:dyDescent="0.2">
      <c r="B64" s="19" t="s">
        <v>427</v>
      </c>
      <c r="C64" s="3" t="s">
        <v>850</v>
      </c>
      <c r="D64" s="3" t="s">
        <v>54</v>
      </c>
      <c r="E64" s="14">
        <v>44341</v>
      </c>
      <c r="F64" s="3">
        <v>2</v>
      </c>
      <c r="G64" s="3">
        <v>11.1</v>
      </c>
    </row>
    <row r="65" spans="2:7" hidden="1" outlineLevel="1" x14ac:dyDescent="0.2">
      <c r="B65" s="19" t="s">
        <v>427</v>
      </c>
      <c r="C65" s="3" t="s">
        <v>183</v>
      </c>
      <c r="D65" s="3" t="s">
        <v>54</v>
      </c>
      <c r="E65" s="14">
        <v>44315</v>
      </c>
      <c r="F65" s="3">
        <v>6</v>
      </c>
      <c r="G65" s="3">
        <v>39</v>
      </c>
    </row>
    <row r="66" spans="2:7" hidden="1" outlineLevel="1" x14ac:dyDescent="0.2">
      <c r="B66" s="19" t="s">
        <v>427</v>
      </c>
      <c r="C66" s="3" t="s">
        <v>496</v>
      </c>
      <c r="D66" s="3" t="s">
        <v>54</v>
      </c>
      <c r="E66" s="14">
        <v>44215</v>
      </c>
      <c r="F66" s="3">
        <v>6</v>
      </c>
      <c r="G66" s="19">
        <v>39</v>
      </c>
    </row>
    <row r="67" spans="2:7" hidden="1" outlineLevel="1" x14ac:dyDescent="0.2">
      <c r="B67" s="19" t="s">
        <v>427</v>
      </c>
      <c r="C67" s="3" t="s">
        <v>496</v>
      </c>
      <c r="D67" s="3" t="s">
        <v>54</v>
      </c>
      <c r="E67" s="14">
        <v>44215</v>
      </c>
      <c r="F67" s="3">
        <v>2</v>
      </c>
      <c r="G67" s="19">
        <v>13</v>
      </c>
    </row>
    <row r="68" spans="2:7" hidden="1" outlineLevel="1" x14ac:dyDescent="0.2">
      <c r="B68" s="19" t="s">
        <v>427</v>
      </c>
      <c r="C68" s="3" t="s">
        <v>496</v>
      </c>
      <c r="D68" s="3" t="s">
        <v>54</v>
      </c>
      <c r="E68" s="14">
        <v>44216</v>
      </c>
      <c r="F68" s="3">
        <v>5</v>
      </c>
      <c r="G68" s="19">
        <v>32.5</v>
      </c>
    </row>
    <row r="69" spans="2:7" hidden="1" outlineLevel="1" x14ac:dyDescent="0.2">
      <c r="B69" s="19" t="s">
        <v>427</v>
      </c>
      <c r="C69" s="3" t="s">
        <v>496</v>
      </c>
      <c r="D69" s="3" t="s">
        <v>54</v>
      </c>
      <c r="E69" s="14">
        <v>44217</v>
      </c>
      <c r="F69" s="3">
        <v>6</v>
      </c>
      <c r="G69" s="19">
        <v>39</v>
      </c>
    </row>
    <row r="70" spans="2:7" hidden="1" outlineLevel="1" x14ac:dyDescent="0.2">
      <c r="B70" s="19" t="s">
        <v>427</v>
      </c>
      <c r="C70" s="3" t="s">
        <v>496</v>
      </c>
      <c r="D70" s="3" t="s">
        <v>54</v>
      </c>
      <c r="E70" s="14">
        <v>44217</v>
      </c>
      <c r="F70" s="3">
        <v>2</v>
      </c>
      <c r="G70" s="19">
        <v>13</v>
      </c>
    </row>
    <row r="71" spans="2:7" hidden="1" outlineLevel="1" x14ac:dyDescent="0.2">
      <c r="B71" s="19" t="s">
        <v>427</v>
      </c>
      <c r="C71" s="3" t="s">
        <v>496</v>
      </c>
      <c r="D71" s="3" t="s">
        <v>54</v>
      </c>
      <c r="E71" s="14">
        <v>44218</v>
      </c>
      <c r="F71" s="3">
        <v>6</v>
      </c>
      <c r="G71" s="19">
        <v>39</v>
      </c>
    </row>
    <row r="72" spans="2:7" hidden="1" outlineLevel="1" x14ac:dyDescent="0.2">
      <c r="B72" s="19" t="s">
        <v>427</v>
      </c>
      <c r="C72" s="3" t="s">
        <v>496</v>
      </c>
      <c r="D72" s="3" t="s">
        <v>54</v>
      </c>
      <c r="E72" s="14">
        <v>44218</v>
      </c>
      <c r="F72" s="3">
        <v>2</v>
      </c>
      <c r="G72" s="19">
        <v>13</v>
      </c>
    </row>
    <row r="73" spans="2:7" hidden="1" outlineLevel="1" x14ac:dyDescent="0.2">
      <c r="B73" s="19" t="s">
        <v>427</v>
      </c>
      <c r="C73" s="3" t="s">
        <v>496</v>
      </c>
      <c r="D73" s="3" t="s">
        <v>54</v>
      </c>
      <c r="E73" s="14">
        <v>44221</v>
      </c>
      <c r="F73" s="3">
        <v>6</v>
      </c>
      <c r="G73" s="19">
        <v>39</v>
      </c>
    </row>
    <row r="74" spans="2:7" hidden="1" outlineLevel="1" x14ac:dyDescent="0.2">
      <c r="B74" s="19" t="s">
        <v>427</v>
      </c>
      <c r="C74" s="3" t="s">
        <v>496</v>
      </c>
      <c r="D74" s="3" t="s">
        <v>54</v>
      </c>
      <c r="E74" s="14">
        <v>44221</v>
      </c>
      <c r="F74" s="3">
        <v>2</v>
      </c>
      <c r="G74" s="19">
        <v>13</v>
      </c>
    </row>
    <row r="75" spans="2:7" hidden="1" outlineLevel="1" x14ac:dyDescent="0.2">
      <c r="B75" s="19" t="s">
        <v>427</v>
      </c>
      <c r="C75" s="3" t="s">
        <v>496</v>
      </c>
      <c r="D75" s="3" t="s">
        <v>54</v>
      </c>
      <c r="E75" s="14">
        <v>44222</v>
      </c>
      <c r="F75" s="3">
        <v>6</v>
      </c>
      <c r="G75" s="19">
        <v>39</v>
      </c>
    </row>
    <row r="76" spans="2:7" hidden="1" outlineLevel="1" x14ac:dyDescent="0.2">
      <c r="B76" s="19" t="s">
        <v>427</v>
      </c>
      <c r="C76" s="3" t="s">
        <v>496</v>
      </c>
      <c r="D76" s="3" t="s">
        <v>54</v>
      </c>
      <c r="E76" s="14">
        <v>44222</v>
      </c>
      <c r="F76" s="3">
        <v>2</v>
      </c>
      <c r="G76" s="19">
        <v>13</v>
      </c>
    </row>
    <row r="77" spans="2:7" hidden="1" outlineLevel="1" x14ac:dyDescent="0.2">
      <c r="B77" s="19" t="s">
        <v>427</v>
      </c>
      <c r="C77" s="3" t="s">
        <v>496</v>
      </c>
      <c r="D77" s="3" t="s">
        <v>54</v>
      </c>
      <c r="E77" s="14">
        <v>44223</v>
      </c>
      <c r="F77" s="3">
        <v>6</v>
      </c>
      <c r="G77" s="19">
        <v>39</v>
      </c>
    </row>
    <row r="78" spans="2:7" hidden="1" outlineLevel="1" x14ac:dyDescent="0.2">
      <c r="B78" s="19" t="s">
        <v>427</v>
      </c>
      <c r="C78" s="3" t="s">
        <v>496</v>
      </c>
      <c r="D78" s="3" t="s">
        <v>54</v>
      </c>
      <c r="E78" s="14">
        <v>44223</v>
      </c>
      <c r="F78" s="3">
        <v>2</v>
      </c>
      <c r="G78" s="19">
        <v>13</v>
      </c>
    </row>
    <row r="79" spans="2:7" hidden="1" outlineLevel="1" x14ac:dyDescent="0.2">
      <c r="B79" s="19" t="s">
        <v>427</v>
      </c>
      <c r="C79" s="3" t="s">
        <v>496</v>
      </c>
      <c r="D79" s="3" t="s">
        <v>54</v>
      </c>
      <c r="E79" s="14">
        <v>44224</v>
      </c>
      <c r="F79" s="3">
        <v>6</v>
      </c>
      <c r="G79" s="19">
        <v>39</v>
      </c>
    </row>
    <row r="80" spans="2:7" hidden="1" outlineLevel="1" x14ac:dyDescent="0.2">
      <c r="B80" s="19" t="s">
        <v>427</v>
      </c>
      <c r="C80" s="3" t="s">
        <v>496</v>
      </c>
      <c r="D80" s="3" t="s">
        <v>54</v>
      </c>
      <c r="E80" s="14">
        <v>44224</v>
      </c>
      <c r="F80" s="3">
        <v>2</v>
      </c>
      <c r="G80" s="19">
        <v>13</v>
      </c>
    </row>
    <row r="81" spans="2:7" hidden="1" outlineLevel="1" x14ac:dyDescent="0.2">
      <c r="B81" s="19" t="s">
        <v>427</v>
      </c>
      <c r="C81" s="3" t="s">
        <v>496</v>
      </c>
      <c r="D81" s="3" t="s">
        <v>54</v>
      </c>
      <c r="E81" s="14">
        <v>44225</v>
      </c>
      <c r="F81" s="3">
        <v>6</v>
      </c>
      <c r="G81" s="19">
        <v>39</v>
      </c>
    </row>
    <row r="82" spans="2:7" hidden="1" outlineLevel="1" x14ac:dyDescent="0.2">
      <c r="B82" s="19" t="s">
        <v>427</v>
      </c>
      <c r="C82" s="3" t="s">
        <v>496</v>
      </c>
      <c r="D82" s="3" t="s">
        <v>54</v>
      </c>
      <c r="E82" s="14">
        <v>44225</v>
      </c>
      <c r="F82" s="3">
        <v>2</v>
      </c>
      <c r="G82" s="19">
        <v>13</v>
      </c>
    </row>
    <row r="83" spans="2:7" hidden="1" outlineLevel="1" x14ac:dyDescent="0.2">
      <c r="B83" s="19" t="s">
        <v>427</v>
      </c>
      <c r="C83" s="3" t="s">
        <v>496</v>
      </c>
      <c r="D83" s="3" t="s">
        <v>54</v>
      </c>
      <c r="E83" s="14">
        <v>44228</v>
      </c>
      <c r="F83" s="3">
        <v>6</v>
      </c>
      <c r="G83" s="19">
        <v>39</v>
      </c>
    </row>
    <row r="84" spans="2:7" hidden="1" outlineLevel="1" x14ac:dyDescent="0.2">
      <c r="B84" s="19" t="s">
        <v>427</v>
      </c>
      <c r="C84" s="3" t="s">
        <v>496</v>
      </c>
      <c r="D84" s="3" t="s">
        <v>54</v>
      </c>
      <c r="E84" s="14">
        <v>44228</v>
      </c>
      <c r="F84" s="3">
        <v>2</v>
      </c>
      <c r="G84" s="19">
        <v>13</v>
      </c>
    </row>
    <row r="85" spans="2:7" hidden="1" outlineLevel="1" x14ac:dyDescent="0.2">
      <c r="B85" s="19" t="s">
        <v>427</v>
      </c>
      <c r="C85" s="3" t="s">
        <v>496</v>
      </c>
      <c r="D85" s="3" t="s">
        <v>54</v>
      </c>
      <c r="E85" s="14">
        <v>44229</v>
      </c>
      <c r="F85" s="3">
        <v>6</v>
      </c>
      <c r="G85" s="19">
        <v>39</v>
      </c>
    </row>
    <row r="86" spans="2:7" hidden="1" outlineLevel="1" x14ac:dyDescent="0.2">
      <c r="B86" s="19" t="s">
        <v>427</v>
      </c>
      <c r="C86" s="3" t="s">
        <v>496</v>
      </c>
      <c r="D86" s="3" t="s">
        <v>54</v>
      </c>
      <c r="E86" s="14">
        <v>44229</v>
      </c>
      <c r="F86" s="3">
        <v>2</v>
      </c>
      <c r="G86" s="19">
        <v>13</v>
      </c>
    </row>
    <row r="87" spans="2:7" hidden="1" outlineLevel="1" x14ac:dyDescent="0.2">
      <c r="B87" s="19" t="s">
        <v>427</v>
      </c>
      <c r="C87" s="3" t="s">
        <v>496</v>
      </c>
      <c r="D87" s="3" t="s">
        <v>54</v>
      </c>
      <c r="E87" s="14">
        <v>44230</v>
      </c>
      <c r="F87" s="3">
        <v>6</v>
      </c>
      <c r="G87" s="19">
        <v>39</v>
      </c>
    </row>
    <row r="88" spans="2:7" hidden="1" outlineLevel="1" x14ac:dyDescent="0.2">
      <c r="B88" s="19" t="s">
        <v>427</v>
      </c>
      <c r="C88" s="3" t="s">
        <v>496</v>
      </c>
      <c r="D88" s="3" t="s">
        <v>54</v>
      </c>
      <c r="E88" s="14">
        <v>44230</v>
      </c>
      <c r="F88" s="3">
        <v>2</v>
      </c>
      <c r="G88" s="19">
        <v>13</v>
      </c>
    </row>
    <row r="89" spans="2:7" hidden="1" outlineLevel="1" x14ac:dyDescent="0.2">
      <c r="B89" s="19" t="s">
        <v>427</v>
      </c>
      <c r="C89" s="3" t="s">
        <v>496</v>
      </c>
      <c r="D89" s="3" t="s">
        <v>54</v>
      </c>
      <c r="E89" s="14">
        <v>44231</v>
      </c>
      <c r="F89" s="3">
        <v>6</v>
      </c>
      <c r="G89" s="19">
        <v>39</v>
      </c>
    </row>
    <row r="90" spans="2:7" hidden="1" outlineLevel="1" x14ac:dyDescent="0.2">
      <c r="B90" s="19" t="s">
        <v>427</v>
      </c>
      <c r="C90" s="3" t="s">
        <v>496</v>
      </c>
      <c r="D90" s="3" t="s">
        <v>54</v>
      </c>
      <c r="E90" s="14">
        <v>44231</v>
      </c>
      <c r="F90" s="3">
        <v>2</v>
      </c>
      <c r="G90" s="19">
        <v>13</v>
      </c>
    </row>
    <row r="91" spans="2:7" hidden="1" outlineLevel="1" x14ac:dyDescent="0.2">
      <c r="B91" s="19" t="s">
        <v>427</v>
      </c>
      <c r="C91" s="3" t="s">
        <v>496</v>
      </c>
      <c r="D91" s="3" t="s">
        <v>54</v>
      </c>
      <c r="E91" s="14">
        <v>44232</v>
      </c>
      <c r="F91" s="3">
        <v>6</v>
      </c>
      <c r="G91" s="19">
        <v>39</v>
      </c>
    </row>
    <row r="92" spans="2:7" hidden="1" outlineLevel="1" x14ac:dyDescent="0.2">
      <c r="B92" s="19" t="s">
        <v>427</v>
      </c>
      <c r="C92" s="3" t="s">
        <v>496</v>
      </c>
      <c r="D92" s="3" t="s">
        <v>54</v>
      </c>
      <c r="E92" s="14">
        <v>44232</v>
      </c>
      <c r="F92" s="3">
        <v>2</v>
      </c>
      <c r="G92" s="19">
        <v>13</v>
      </c>
    </row>
    <row r="93" spans="2:7" hidden="1" outlineLevel="1" x14ac:dyDescent="0.2">
      <c r="B93" s="19" t="s">
        <v>427</v>
      </c>
      <c r="C93" s="3" t="s">
        <v>496</v>
      </c>
      <c r="D93" s="3" t="s">
        <v>54</v>
      </c>
      <c r="E93" s="14">
        <v>44235</v>
      </c>
      <c r="F93" s="3">
        <v>6</v>
      </c>
      <c r="G93" s="19">
        <v>39</v>
      </c>
    </row>
    <row r="94" spans="2:7" hidden="1" outlineLevel="1" x14ac:dyDescent="0.2">
      <c r="B94" s="19" t="s">
        <v>427</v>
      </c>
      <c r="C94" s="3" t="s">
        <v>496</v>
      </c>
      <c r="D94" s="3" t="s">
        <v>54</v>
      </c>
      <c r="E94" s="14">
        <v>44235</v>
      </c>
      <c r="F94" s="3">
        <v>2</v>
      </c>
      <c r="G94" s="19">
        <v>13</v>
      </c>
    </row>
    <row r="95" spans="2:7" hidden="1" outlineLevel="1" x14ac:dyDescent="0.2">
      <c r="B95" s="19" t="s">
        <v>427</v>
      </c>
      <c r="C95" s="3" t="s">
        <v>496</v>
      </c>
      <c r="D95" s="3" t="s">
        <v>54</v>
      </c>
      <c r="E95" s="14">
        <v>44236</v>
      </c>
      <c r="F95" s="3">
        <v>6</v>
      </c>
      <c r="G95" s="19">
        <v>39</v>
      </c>
    </row>
    <row r="96" spans="2:7" hidden="1" outlineLevel="1" x14ac:dyDescent="0.2">
      <c r="B96" s="19" t="s">
        <v>427</v>
      </c>
      <c r="C96" s="3" t="s">
        <v>496</v>
      </c>
      <c r="D96" s="3" t="s">
        <v>54</v>
      </c>
      <c r="E96" s="14">
        <v>44236</v>
      </c>
      <c r="F96" s="3">
        <v>2</v>
      </c>
      <c r="G96" s="19">
        <v>13</v>
      </c>
    </row>
    <row r="97" spans="2:7" hidden="1" outlineLevel="1" x14ac:dyDescent="0.2">
      <c r="B97" s="19" t="s">
        <v>427</v>
      </c>
      <c r="C97" s="3" t="s">
        <v>496</v>
      </c>
      <c r="D97" s="3" t="s">
        <v>54</v>
      </c>
      <c r="E97" s="14">
        <v>44237</v>
      </c>
      <c r="F97" s="3">
        <v>6</v>
      </c>
      <c r="G97" s="19">
        <v>39</v>
      </c>
    </row>
    <row r="98" spans="2:7" hidden="1" outlineLevel="1" x14ac:dyDescent="0.2">
      <c r="B98" s="19" t="s">
        <v>427</v>
      </c>
      <c r="C98" s="3" t="s">
        <v>496</v>
      </c>
      <c r="D98" s="3" t="s">
        <v>54</v>
      </c>
      <c r="E98" s="14">
        <v>44237</v>
      </c>
      <c r="F98" s="3">
        <v>2</v>
      </c>
      <c r="G98" s="19">
        <v>13</v>
      </c>
    </row>
    <row r="99" spans="2:7" hidden="1" outlineLevel="1" x14ac:dyDescent="0.2">
      <c r="B99" s="19" t="s">
        <v>427</v>
      </c>
      <c r="C99" s="3" t="s">
        <v>496</v>
      </c>
      <c r="D99" s="3" t="s">
        <v>54</v>
      </c>
      <c r="E99" s="14">
        <v>44238</v>
      </c>
      <c r="F99" s="3">
        <v>6</v>
      </c>
      <c r="G99" s="19">
        <v>39</v>
      </c>
    </row>
    <row r="100" spans="2:7" hidden="1" outlineLevel="1" x14ac:dyDescent="0.2">
      <c r="B100" s="19" t="s">
        <v>427</v>
      </c>
      <c r="C100" s="3" t="s">
        <v>496</v>
      </c>
      <c r="D100" s="3" t="s">
        <v>54</v>
      </c>
      <c r="E100" s="14">
        <v>44238</v>
      </c>
      <c r="F100" s="3">
        <v>2</v>
      </c>
      <c r="G100" s="19">
        <v>13</v>
      </c>
    </row>
    <row r="101" spans="2:7" hidden="1" outlineLevel="1" x14ac:dyDescent="0.2">
      <c r="B101" s="19" t="s">
        <v>427</v>
      </c>
      <c r="C101" s="3" t="s">
        <v>496</v>
      </c>
      <c r="D101" s="3" t="s">
        <v>54</v>
      </c>
      <c r="E101" s="14">
        <v>44239</v>
      </c>
      <c r="F101" s="3">
        <v>6</v>
      </c>
      <c r="G101" s="19">
        <v>39</v>
      </c>
    </row>
    <row r="102" spans="2:7" hidden="1" outlineLevel="1" x14ac:dyDescent="0.2">
      <c r="B102" s="19" t="s">
        <v>427</v>
      </c>
      <c r="C102" s="3" t="s">
        <v>496</v>
      </c>
      <c r="D102" s="3" t="s">
        <v>54</v>
      </c>
      <c r="E102" s="14">
        <v>44239</v>
      </c>
      <c r="F102" s="3">
        <v>2</v>
      </c>
      <c r="G102" s="19">
        <v>13</v>
      </c>
    </row>
    <row r="103" spans="2:7" hidden="1" outlineLevel="1" x14ac:dyDescent="0.2">
      <c r="B103" s="19" t="s">
        <v>427</v>
      </c>
      <c r="C103" s="3" t="s">
        <v>496</v>
      </c>
      <c r="D103" s="3" t="s">
        <v>54</v>
      </c>
      <c r="E103" s="14">
        <v>44242</v>
      </c>
      <c r="F103" s="3">
        <v>6</v>
      </c>
      <c r="G103" s="19">
        <v>39</v>
      </c>
    </row>
    <row r="104" spans="2:7" hidden="1" outlineLevel="1" x14ac:dyDescent="0.2">
      <c r="B104" s="19" t="s">
        <v>427</v>
      </c>
      <c r="C104" s="3" t="s">
        <v>496</v>
      </c>
      <c r="D104" s="3" t="s">
        <v>54</v>
      </c>
      <c r="E104" s="14">
        <v>44242</v>
      </c>
      <c r="F104" s="3">
        <v>2</v>
      </c>
      <c r="G104" s="19">
        <v>13</v>
      </c>
    </row>
    <row r="105" spans="2:7" hidden="1" outlineLevel="1" x14ac:dyDescent="0.2">
      <c r="B105" s="19" t="s">
        <v>427</v>
      </c>
      <c r="C105" s="3" t="s">
        <v>496</v>
      </c>
      <c r="D105" s="3" t="s">
        <v>54</v>
      </c>
      <c r="E105" s="14">
        <v>44243</v>
      </c>
      <c r="F105" s="3">
        <v>6</v>
      </c>
      <c r="G105" s="19">
        <v>39</v>
      </c>
    </row>
    <row r="106" spans="2:7" hidden="1" outlineLevel="1" x14ac:dyDescent="0.2">
      <c r="B106" s="19" t="s">
        <v>427</v>
      </c>
      <c r="C106" s="3" t="s">
        <v>496</v>
      </c>
      <c r="D106" s="3" t="s">
        <v>54</v>
      </c>
      <c r="E106" s="14">
        <v>44243</v>
      </c>
      <c r="F106" s="3">
        <v>2</v>
      </c>
      <c r="G106" s="19">
        <v>13</v>
      </c>
    </row>
    <row r="107" spans="2:7" hidden="1" outlineLevel="1" x14ac:dyDescent="0.2">
      <c r="B107" s="19" t="s">
        <v>427</v>
      </c>
      <c r="C107" s="3" t="s">
        <v>496</v>
      </c>
      <c r="D107" s="3" t="s">
        <v>54</v>
      </c>
      <c r="E107" s="14">
        <v>44244</v>
      </c>
      <c r="F107" s="3">
        <v>6</v>
      </c>
      <c r="G107" s="19">
        <v>39</v>
      </c>
    </row>
    <row r="108" spans="2:7" hidden="1" outlineLevel="1" x14ac:dyDescent="0.2">
      <c r="B108" s="19" t="s">
        <v>427</v>
      </c>
      <c r="C108" s="3" t="s">
        <v>496</v>
      </c>
      <c r="D108" s="3" t="s">
        <v>54</v>
      </c>
      <c r="E108" s="14">
        <v>44244</v>
      </c>
      <c r="F108" s="3">
        <v>2</v>
      </c>
      <c r="G108" s="19">
        <v>13</v>
      </c>
    </row>
    <row r="109" spans="2:7" hidden="1" outlineLevel="1" x14ac:dyDescent="0.2">
      <c r="B109" s="19" t="s">
        <v>427</v>
      </c>
      <c r="C109" s="3" t="s">
        <v>496</v>
      </c>
      <c r="D109" s="3" t="s">
        <v>54</v>
      </c>
      <c r="E109" s="14">
        <v>44245</v>
      </c>
      <c r="F109" s="3">
        <v>6</v>
      </c>
      <c r="G109" s="19">
        <v>39</v>
      </c>
    </row>
    <row r="110" spans="2:7" hidden="1" outlineLevel="1" x14ac:dyDescent="0.2">
      <c r="B110" s="19" t="s">
        <v>427</v>
      </c>
      <c r="C110" s="3" t="s">
        <v>496</v>
      </c>
      <c r="D110" s="3" t="s">
        <v>54</v>
      </c>
      <c r="E110" s="14">
        <v>44245</v>
      </c>
      <c r="F110" s="3">
        <v>2</v>
      </c>
      <c r="G110" s="19">
        <v>13</v>
      </c>
    </row>
    <row r="111" spans="2:7" hidden="1" outlineLevel="1" x14ac:dyDescent="0.2">
      <c r="B111" s="19" t="s">
        <v>427</v>
      </c>
      <c r="C111" s="3" t="s">
        <v>496</v>
      </c>
      <c r="D111" s="3" t="s">
        <v>54</v>
      </c>
      <c r="E111" s="14">
        <v>44246</v>
      </c>
      <c r="F111" s="3">
        <v>6</v>
      </c>
      <c r="G111" s="19">
        <v>39</v>
      </c>
    </row>
    <row r="112" spans="2:7" hidden="1" outlineLevel="1" x14ac:dyDescent="0.2">
      <c r="B112" s="19" t="s">
        <v>427</v>
      </c>
      <c r="C112" s="3" t="s">
        <v>496</v>
      </c>
      <c r="D112" s="3" t="s">
        <v>54</v>
      </c>
      <c r="E112" s="14">
        <v>44246</v>
      </c>
      <c r="F112" s="3">
        <v>2</v>
      </c>
      <c r="G112" s="19">
        <v>13</v>
      </c>
    </row>
    <row r="113" spans="2:7" hidden="1" outlineLevel="1" x14ac:dyDescent="0.2">
      <c r="B113" s="19" t="s">
        <v>427</v>
      </c>
      <c r="C113" s="3" t="s">
        <v>496</v>
      </c>
      <c r="D113" s="3" t="s">
        <v>54</v>
      </c>
      <c r="E113" s="14">
        <v>44249</v>
      </c>
      <c r="F113" s="3">
        <v>6</v>
      </c>
      <c r="G113" s="19">
        <v>39</v>
      </c>
    </row>
    <row r="114" spans="2:7" hidden="1" outlineLevel="1" x14ac:dyDescent="0.2">
      <c r="B114" s="19" t="s">
        <v>427</v>
      </c>
      <c r="C114" s="3" t="s">
        <v>496</v>
      </c>
      <c r="D114" s="3" t="s">
        <v>54</v>
      </c>
      <c r="E114" s="14">
        <v>44249</v>
      </c>
      <c r="F114" s="3">
        <v>2</v>
      </c>
      <c r="G114" s="19">
        <v>13</v>
      </c>
    </row>
    <row r="115" spans="2:7" hidden="1" outlineLevel="1" x14ac:dyDescent="0.2">
      <c r="B115" s="19" t="s">
        <v>427</v>
      </c>
      <c r="C115" s="3" t="s">
        <v>496</v>
      </c>
      <c r="D115" s="3" t="s">
        <v>54</v>
      </c>
      <c r="E115" s="14">
        <v>44250</v>
      </c>
      <c r="F115" s="3">
        <v>6</v>
      </c>
      <c r="G115" s="19">
        <v>39</v>
      </c>
    </row>
    <row r="116" spans="2:7" hidden="1" outlineLevel="1" x14ac:dyDescent="0.2">
      <c r="B116" s="19" t="s">
        <v>427</v>
      </c>
      <c r="C116" s="3" t="s">
        <v>496</v>
      </c>
      <c r="D116" s="3" t="s">
        <v>54</v>
      </c>
      <c r="E116" s="14">
        <v>44250</v>
      </c>
      <c r="F116" s="3">
        <v>2</v>
      </c>
      <c r="G116" s="19">
        <v>13</v>
      </c>
    </row>
    <row r="117" spans="2:7" hidden="1" outlineLevel="1" x14ac:dyDescent="0.2">
      <c r="B117" s="19" t="s">
        <v>427</v>
      </c>
      <c r="C117" s="3" t="s">
        <v>496</v>
      </c>
      <c r="D117" s="3" t="s">
        <v>54</v>
      </c>
      <c r="E117" s="14">
        <v>44251</v>
      </c>
      <c r="F117" s="3">
        <v>6</v>
      </c>
      <c r="G117" s="19">
        <v>39</v>
      </c>
    </row>
    <row r="118" spans="2:7" hidden="1" outlineLevel="1" x14ac:dyDescent="0.2">
      <c r="B118" s="19" t="s">
        <v>427</v>
      </c>
      <c r="C118" s="3" t="s">
        <v>496</v>
      </c>
      <c r="D118" s="3" t="s">
        <v>54</v>
      </c>
      <c r="E118" s="14">
        <v>44251</v>
      </c>
      <c r="F118" s="3">
        <v>2</v>
      </c>
      <c r="G118" s="19">
        <v>13</v>
      </c>
    </row>
    <row r="119" spans="2:7" hidden="1" outlineLevel="1" x14ac:dyDescent="0.2">
      <c r="B119" s="19" t="s">
        <v>427</v>
      </c>
      <c r="C119" s="3" t="s">
        <v>496</v>
      </c>
      <c r="D119" s="3" t="s">
        <v>54</v>
      </c>
      <c r="E119" s="14">
        <v>44252</v>
      </c>
      <c r="F119" s="3">
        <v>6</v>
      </c>
      <c r="G119" s="19">
        <v>39</v>
      </c>
    </row>
    <row r="120" spans="2:7" hidden="1" outlineLevel="1" x14ac:dyDescent="0.2">
      <c r="B120" s="19" t="s">
        <v>427</v>
      </c>
      <c r="C120" s="3" t="s">
        <v>496</v>
      </c>
      <c r="D120" s="3" t="s">
        <v>54</v>
      </c>
      <c r="E120" s="14">
        <v>44252</v>
      </c>
      <c r="F120" s="3">
        <v>2</v>
      </c>
      <c r="G120" s="19">
        <v>13</v>
      </c>
    </row>
    <row r="121" spans="2:7" hidden="1" outlineLevel="1" x14ac:dyDescent="0.2">
      <c r="B121" s="19" t="s">
        <v>427</v>
      </c>
      <c r="C121" s="3" t="s">
        <v>496</v>
      </c>
      <c r="D121" s="3" t="s">
        <v>54</v>
      </c>
      <c r="E121" s="14">
        <v>44253</v>
      </c>
      <c r="F121" s="3">
        <v>6</v>
      </c>
      <c r="G121" s="19">
        <v>39</v>
      </c>
    </row>
    <row r="122" spans="2:7" hidden="1" outlineLevel="1" x14ac:dyDescent="0.2">
      <c r="B122" s="19" t="s">
        <v>427</v>
      </c>
      <c r="C122" s="3" t="s">
        <v>496</v>
      </c>
      <c r="D122" s="3" t="s">
        <v>54</v>
      </c>
      <c r="E122" s="14">
        <v>44253</v>
      </c>
      <c r="F122" s="3">
        <v>2</v>
      </c>
      <c r="G122" s="19">
        <v>13</v>
      </c>
    </row>
    <row r="123" spans="2:7" hidden="1" outlineLevel="1" x14ac:dyDescent="0.2">
      <c r="B123" s="19" t="s">
        <v>427</v>
      </c>
      <c r="C123" s="3" t="s">
        <v>496</v>
      </c>
      <c r="D123" s="3" t="s">
        <v>54</v>
      </c>
      <c r="E123" s="14">
        <v>44256</v>
      </c>
      <c r="F123" s="3">
        <v>6</v>
      </c>
      <c r="G123" s="19">
        <v>39</v>
      </c>
    </row>
    <row r="124" spans="2:7" hidden="1" outlineLevel="1" x14ac:dyDescent="0.2">
      <c r="B124" s="19" t="s">
        <v>427</v>
      </c>
      <c r="C124" s="3" t="s">
        <v>496</v>
      </c>
      <c r="D124" s="3" t="s">
        <v>54</v>
      </c>
      <c r="E124" s="14">
        <v>44256</v>
      </c>
      <c r="F124" s="3">
        <v>2</v>
      </c>
      <c r="G124" s="19">
        <v>13</v>
      </c>
    </row>
    <row r="125" spans="2:7" hidden="1" outlineLevel="1" x14ac:dyDescent="0.2">
      <c r="B125" s="19" t="s">
        <v>427</v>
      </c>
      <c r="C125" s="3" t="s">
        <v>496</v>
      </c>
      <c r="D125" s="3" t="s">
        <v>54</v>
      </c>
      <c r="E125" s="14">
        <v>44257</v>
      </c>
      <c r="F125" s="3">
        <v>6</v>
      </c>
      <c r="G125" s="19">
        <v>39</v>
      </c>
    </row>
    <row r="126" spans="2:7" hidden="1" outlineLevel="1" x14ac:dyDescent="0.2">
      <c r="B126" s="19" t="s">
        <v>427</v>
      </c>
      <c r="C126" s="3" t="s">
        <v>496</v>
      </c>
      <c r="D126" s="3" t="s">
        <v>54</v>
      </c>
      <c r="E126" s="14">
        <v>44257</v>
      </c>
      <c r="F126" s="3">
        <v>2</v>
      </c>
      <c r="G126" s="19">
        <v>13</v>
      </c>
    </row>
    <row r="127" spans="2:7" hidden="1" outlineLevel="1" x14ac:dyDescent="0.2">
      <c r="B127" s="19" t="s">
        <v>427</v>
      </c>
      <c r="C127" s="3" t="s">
        <v>496</v>
      </c>
      <c r="D127" s="3" t="s">
        <v>54</v>
      </c>
      <c r="E127" s="14">
        <v>44258</v>
      </c>
      <c r="F127" s="3">
        <v>6</v>
      </c>
      <c r="G127" s="19">
        <v>39</v>
      </c>
    </row>
    <row r="128" spans="2:7" hidden="1" outlineLevel="1" x14ac:dyDescent="0.2">
      <c r="B128" s="19" t="s">
        <v>427</v>
      </c>
      <c r="C128" s="3" t="s">
        <v>496</v>
      </c>
      <c r="D128" s="3" t="s">
        <v>54</v>
      </c>
      <c r="E128" s="14">
        <v>44258</v>
      </c>
      <c r="F128" s="3">
        <v>2</v>
      </c>
      <c r="G128" s="19">
        <v>13</v>
      </c>
    </row>
    <row r="129" spans="2:7" hidden="1" outlineLevel="1" x14ac:dyDescent="0.2">
      <c r="B129" s="19" t="s">
        <v>427</v>
      </c>
      <c r="C129" s="3" t="s">
        <v>496</v>
      </c>
      <c r="D129" s="3" t="s">
        <v>54</v>
      </c>
      <c r="E129" s="14">
        <v>44259</v>
      </c>
      <c r="F129" s="3">
        <v>6</v>
      </c>
      <c r="G129" s="19">
        <v>39</v>
      </c>
    </row>
    <row r="130" spans="2:7" hidden="1" outlineLevel="1" x14ac:dyDescent="0.2">
      <c r="B130" s="19" t="s">
        <v>427</v>
      </c>
      <c r="C130" s="3" t="s">
        <v>496</v>
      </c>
      <c r="D130" s="3" t="s">
        <v>54</v>
      </c>
      <c r="E130" s="14">
        <v>44259</v>
      </c>
      <c r="F130" s="3">
        <v>2</v>
      </c>
      <c r="G130" s="19">
        <v>13</v>
      </c>
    </row>
    <row r="131" spans="2:7" hidden="1" outlineLevel="1" x14ac:dyDescent="0.2">
      <c r="B131" s="19" t="s">
        <v>427</v>
      </c>
      <c r="C131" s="3" t="s">
        <v>496</v>
      </c>
      <c r="D131" s="3" t="s">
        <v>54</v>
      </c>
      <c r="E131" s="14">
        <v>44260</v>
      </c>
      <c r="F131" s="3">
        <v>6</v>
      </c>
      <c r="G131" s="19">
        <v>39</v>
      </c>
    </row>
    <row r="132" spans="2:7" hidden="1" outlineLevel="1" x14ac:dyDescent="0.2">
      <c r="B132" s="19" t="s">
        <v>427</v>
      </c>
      <c r="C132" s="3" t="s">
        <v>496</v>
      </c>
      <c r="D132" s="3" t="s">
        <v>54</v>
      </c>
      <c r="E132" s="14">
        <v>44260</v>
      </c>
      <c r="F132" s="3">
        <v>2</v>
      </c>
      <c r="G132" s="19">
        <v>13</v>
      </c>
    </row>
    <row r="133" spans="2:7" hidden="1" outlineLevel="1" x14ac:dyDescent="0.2">
      <c r="B133" s="19" t="s">
        <v>427</v>
      </c>
      <c r="C133" s="3" t="s">
        <v>496</v>
      </c>
      <c r="D133" s="3" t="s">
        <v>54</v>
      </c>
      <c r="E133" s="14">
        <v>44263</v>
      </c>
      <c r="F133" s="3">
        <v>6</v>
      </c>
      <c r="G133" s="19">
        <v>39</v>
      </c>
    </row>
    <row r="134" spans="2:7" hidden="1" outlineLevel="1" x14ac:dyDescent="0.2">
      <c r="B134" s="19" t="s">
        <v>427</v>
      </c>
      <c r="C134" s="3" t="s">
        <v>496</v>
      </c>
      <c r="D134" s="3" t="s">
        <v>54</v>
      </c>
      <c r="E134" s="14">
        <v>44263</v>
      </c>
      <c r="F134" s="3">
        <v>2</v>
      </c>
      <c r="G134" s="19">
        <v>13</v>
      </c>
    </row>
    <row r="135" spans="2:7" hidden="1" outlineLevel="1" x14ac:dyDescent="0.2">
      <c r="B135" s="19" t="s">
        <v>427</v>
      </c>
      <c r="C135" s="3" t="s">
        <v>496</v>
      </c>
      <c r="D135" s="3" t="s">
        <v>54</v>
      </c>
      <c r="E135" s="14">
        <v>44264</v>
      </c>
      <c r="F135" s="3">
        <v>6</v>
      </c>
      <c r="G135" s="19">
        <v>39</v>
      </c>
    </row>
    <row r="136" spans="2:7" hidden="1" outlineLevel="1" x14ac:dyDescent="0.2">
      <c r="B136" s="19" t="s">
        <v>427</v>
      </c>
      <c r="C136" s="3" t="s">
        <v>496</v>
      </c>
      <c r="D136" s="3" t="s">
        <v>54</v>
      </c>
      <c r="E136" s="14">
        <v>44264</v>
      </c>
      <c r="F136" s="3">
        <v>2</v>
      </c>
      <c r="G136" s="19">
        <v>13</v>
      </c>
    </row>
    <row r="137" spans="2:7" hidden="1" outlineLevel="1" x14ac:dyDescent="0.2">
      <c r="B137" s="19" t="s">
        <v>427</v>
      </c>
      <c r="C137" s="3" t="s">
        <v>496</v>
      </c>
      <c r="D137" s="3" t="s">
        <v>54</v>
      </c>
      <c r="E137" s="14">
        <v>44265</v>
      </c>
      <c r="F137" s="3">
        <v>6</v>
      </c>
      <c r="G137" s="19">
        <v>39</v>
      </c>
    </row>
    <row r="138" spans="2:7" hidden="1" outlineLevel="1" x14ac:dyDescent="0.2">
      <c r="B138" s="19" t="s">
        <v>427</v>
      </c>
      <c r="C138" s="3" t="s">
        <v>496</v>
      </c>
      <c r="D138" s="3" t="s">
        <v>54</v>
      </c>
      <c r="E138" s="14">
        <v>44265</v>
      </c>
      <c r="F138" s="3">
        <v>2</v>
      </c>
      <c r="G138" s="19">
        <v>13</v>
      </c>
    </row>
    <row r="139" spans="2:7" hidden="1" outlineLevel="1" x14ac:dyDescent="0.2">
      <c r="B139" s="19" t="s">
        <v>427</v>
      </c>
      <c r="C139" s="3" t="s">
        <v>496</v>
      </c>
      <c r="D139" s="3" t="s">
        <v>54</v>
      </c>
      <c r="E139" s="14">
        <v>44266</v>
      </c>
      <c r="F139" s="3">
        <v>6</v>
      </c>
      <c r="G139" s="19">
        <v>39</v>
      </c>
    </row>
    <row r="140" spans="2:7" hidden="1" outlineLevel="1" x14ac:dyDescent="0.2">
      <c r="B140" s="19" t="s">
        <v>427</v>
      </c>
      <c r="C140" s="3" t="s">
        <v>496</v>
      </c>
      <c r="D140" s="3" t="s">
        <v>54</v>
      </c>
      <c r="E140" s="14">
        <v>44266</v>
      </c>
      <c r="F140" s="3">
        <v>2</v>
      </c>
      <c r="G140" s="19">
        <v>13</v>
      </c>
    </row>
    <row r="141" spans="2:7" hidden="1" outlineLevel="1" x14ac:dyDescent="0.2">
      <c r="B141" s="19" t="s">
        <v>427</v>
      </c>
      <c r="C141" s="3" t="s">
        <v>496</v>
      </c>
      <c r="D141" s="3" t="s">
        <v>54</v>
      </c>
      <c r="E141" s="14">
        <v>44267</v>
      </c>
      <c r="F141" s="3">
        <v>6</v>
      </c>
      <c r="G141" s="19">
        <v>39</v>
      </c>
    </row>
    <row r="142" spans="2:7" hidden="1" outlineLevel="1" x14ac:dyDescent="0.2">
      <c r="B142" s="19" t="s">
        <v>427</v>
      </c>
      <c r="C142" s="3" t="s">
        <v>496</v>
      </c>
      <c r="D142" s="3" t="s">
        <v>54</v>
      </c>
      <c r="E142" s="14">
        <v>44267</v>
      </c>
      <c r="F142" s="3">
        <v>2</v>
      </c>
      <c r="G142" s="19">
        <v>13</v>
      </c>
    </row>
    <row r="143" spans="2:7" hidden="1" outlineLevel="1" x14ac:dyDescent="0.2">
      <c r="B143" s="19" t="s">
        <v>427</v>
      </c>
      <c r="C143" s="3" t="s">
        <v>496</v>
      </c>
      <c r="D143" s="3" t="s">
        <v>54</v>
      </c>
      <c r="E143" s="14">
        <v>44270</v>
      </c>
      <c r="F143" s="3">
        <v>6</v>
      </c>
      <c r="G143" s="19">
        <v>39</v>
      </c>
    </row>
    <row r="144" spans="2:7" hidden="1" outlineLevel="1" x14ac:dyDescent="0.2">
      <c r="B144" s="19" t="s">
        <v>427</v>
      </c>
      <c r="C144" s="3" t="s">
        <v>496</v>
      </c>
      <c r="D144" s="3" t="s">
        <v>54</v>
      </c>
      <c r="E144" s="14">
        <v>44270</v>
      </c>
      <c r="F144" s="3">
        <v>2</v>
      </c>
      <c r="G144" s="19">
        <v>13</v>
      </c>
    </row>
    <row r="145" spans="2:7" hidden="1" outlineLevel="1" x14ac:dyDescent="0.2">
      <c r="B145" s="19" t="s">
        <v>427</v>
      </c>
      <c r="C145" s="3" t="s">
        <v>496</v>
      </c>
      <c r="D145" s="3" t="s">
        <v>54</v>
      </c>
      <c r="E145" s="14">
        <v>44271</v>
      </c>
      <c r="F145" s="3">
        <v>6</v>
      </c>
      <c r="G145" s="19">
        <v>39</v>
      </c>
    </row>
    <row r="146" spans="2:7" hidden="1" outlineLevel="1" x14ac:dyDescent="0.2">
      <c r="B146" s="19" t="s">
        <v>427</v>
      </c>
      <c r="C146" s="3" t="s">
        <v>496</v>
      </c>
      <c r="D146" s="3" t="s">
        <v>54</v>
      </c>
      <c r="E146" s="14">
        <v>44271</v>
      </c>
      <c r="F146" s="3">
        <v>2</v>
      </c>
      <c r="G146" s="19">
        <v>13</v>
      </c>
    </row>
    <row r="147" spans="2:7" hidden="1" outlineLevel="1" x14ac:dyDescent="0.2">
      <c r="B147" s="19" t="s">
        <v>427</v>
      </c>
      <c r="C147" s="3" t="s">
        <v>496</v>
      </c>
      <c r="D147" s="3" t="s">
        <v>54</v>
      </c>
      <c r="E147" s="14">
        <v>44272</v>
      </c>
      <c r="F147" s="3">
        <v>6</v>
      </c>
      <c r="G147" s="19">
        <v>39</v>
      </c>
    </row>
    <row r="148" spans="2:7" hidden="1" outlineLevel="1" x14ac:dyDescent="0.2">
      <c r="B148" s="19" t="s">
        <v>427</v>
      </c>
      <c r="C148" s="3" t="s">
        <v>496</v>
      </c>
      <c r="D148" s="3" t="s">
        <v>54</v>
      </c>
      <c r="E148" s="14">
        <v>44272</v>
      </c>
      <c r="F148" s="3">
        <v>2</v>
      </c>
      <c r="G148" s="19">
        <v>13</v>
      </c>
    </row>
    <row r="149" spans="2:7" hidden="1" outlineLevel="1" x14ac:dyDescent="0.2">
      <c r="B149" s="19" t="s">
        <v>427</v>
      </c>
      <c r="C149" s="3" t="s">
        <v>496</v>
      </c>
      <c r="D149" s="3" t="s">
        <v>54</v>
      </c>
      <c r="E149" s="14">
        <v>44273</v>
      </c>
      <c r="F149" s="3">
        <v>6</v>
      </c>
      <c r="G149" s="19">
        <v>39</v>
      </c>
    </row>
    <row r="150" spans="2:7" hidden="1" outlineLevel="1" x14ac:dyDescent="0.2">
      <c r="B150" s="19" t="s">
        <v>427</v>
      </c>
      <c r="C150" s="3" t="s">
        <v>496</v>
      </c>
      <c r="D150" s="3" t="s">
        <v>54</v>
      </c>
      <c r="E150" s="14">
        <v>44273</v>
      </c>
      <c r="F150" s="3">
        <v>2</v>
      </c>
      <c r="G150" s="19">
        <v>13</v>
      </c>
    </row>
    <row r="151" spans="2:7" hidden="1" outlineLevel="1" x14ac:dyDescent="0.2">
      <c r="B151" s="19" t="s">
        <v>427</v>
      </c>
      <c r="C151" s="3" t="s">
        <v>496</v>
      </c>
      <c r="D151" s="3" t="s">
        <v>54</v>
      </c>
      <c r="E151" s="14">
        <v>44277</v>
      </c>
      <c r="F151" s="3">
        <v>6</v>
      </c>
      <c r="G151" s="19">
        <v>39</v>
      </c>
    </row>
    <row r="152" spans="2:7" hidden="1" outlineLevel="1" x14ac:dyDescent="0.2">
      <c r="B152" s="19" t="s">
        <v>427</v>
      </c>
      <c r="C152" s="3" t="s">
        <v>496</v>
      </c>
      <c r="D152" s="3" t="s">
        <v>54</v>
      </c>
      <c r="E152" s="14">
        <v>44277</v>
      </c>
      <c r="F152" s="3">
        <v>2</v>
      </c>
      <c r="G152" s="19">
        <v>13</v>
      </c>
    </row>
    <row r="153" spans="2:7" hidden="1" outlineLevel="1" x14ac:dyDescent="0.2">
      <c r="B153" s="19" t="s">
        <v>427</v>
      </c>
      <c r="C153" s="3" t="s">
        <v>496</v>
      </c>
      <c r="D153" s="3" t="s">
        <v>54</v>
      </c>
      <c r="E153" s="14">
        <v>44278</v>
      </c>
      <c r="F153" s="3">
        <v>6</v>
      </c>
      <c r="G153" s="19">
        <v>39</v>
      </c>
    </row>
    <row r="154" spans="2:7" hidden="1" outlineLevel="1" x14ac:dyDescent="0.2">
      <c r="B154" s="19" t="s">
        <v>427</v>
      </c>
      <c r="C154" s="3" t="s">
        <v>496</v>
      </c>
      <c r="D154" s="3" t="s">
        <v>54</v>
      </c>
      <c r="E154" s="14">
        <v>44278</v>
      </c>
      <c r="F154" s="3">
        <v>2</v>
      </c>
      <c r="G154" s="19">
        <v>13</v>
      </c>
    </row>
    <row r="155" spans="2:7" hidden="1" outlineLevel="1" x14ac:dyDescent="0.2">
      <c r="B155" s="19" t="s">
        <v>427</v>
      </c>
      <c r="C155" s="3" t="s">
        <v>669</v>
      </c>
      <c r="D155" s="3" t="s">
        <v>54</v>
      </c>
      <c r="E155" s="14">
        <v>44280</v>
      </c>
      <c r="F155" s="3">
        <v>6</v>
      </c>
      <c r="G155" s="19">
        <v>33.299999999999997</v>
      </c>
    </row>
    <row r="156" spans="2:7" hidden="1" outlineLevel="1" x14ac:dyDescent="0.2">
      <c r="B156" s="19" t="s">
        <v>427</v>
      </c>
      <c r="C156" s="3" t="s">
        <v>669</v>
      </c>
      <c r="D156" s="3" t="s">
        <v>54</v>
      </c>
      <c r="E156" s="14">
        <v>44280</v>
      </c>
      <c r="F156" s="3">
        <v>2</v>
      </c>
      <c r="G156" s="19">
        <v>11.1</v>
      </c>
    </row>
    <row r="157" spans="2:7" hidden="1" outlineLevel="1" x14ac:dyDescent="0.2">
      <c r="B157" s="19" t="s">
        <v>427</v>
      </c>
      <c r="C157" s="3" t="s">
        <v>669</v>
      </c>
      <c r="D157" s="3" t="s">
        <v>54</v>
      </c>
      <c r="E157" s="14">
        <v>44281</v>
      </c>
      <c r="F157" s="3">
        <v>6</v>
      </c>
      <c r="G157" s="19">
        <v>33.299999999999997</v>
      </c>
    </row>
    <row r="158" spans="2:7" hidden="1" outlineLevel="1" x14ac:dyDescent="0.2">
      <c r="B158" s="19" t="s">
        <v>427</v>
      </c>
      <c r="C158" s="3" t="s">
        <v>669</v>
      </c>
      <c r="D158" s="3" t="s">
        <v>54</v>
      </c>
      <c r="E158" s="14">
        <v>44281</v>
      </c>
      <c r="F158" s="3">
        <v>2</v>
      </c>
      <c r="G158" s="19">
        <v>11.1</v>
      </c>
    </row>
    <row r="159" spans="2:7" hidden="1" outlineLevel="1" x14ac:dyDescent="0.2">
      <c r="B159" s="19" t="s">
        <v>427</v>
      </c>
      <c r="C159" s="3" t="s">
        <v>669</v>
      </c>
      <c r="D159" s="3" t="s">
        <v>54</v>
      </c>
      <c r="E159" s="14">
        <v>44284</v>
      </c>
      <c r="F159" s="3">
        <v>6</v>
      </c>
      <c r="G159" s="19">
        <v>33.299999999999997</v>
      </c>
    </row>
    <row r="160" spans="2:7" hidden="1" outlineLevel="1" x14ac:dyDescent="0.2">
      <c r="B160" s="19" t="s">
        <v>427</v>
      </c>
      <c r="C160" s="3" t="s">
        <v>669</v>
      </c>
      <c r="D160" s="3" t="s">
        <v>54</v>
      </c>
      <c r="E160" s="14">
        <v>44284</v>
      </c>
      <c r="F160" s="3">
        <v>2</v>
      </c>
      <c r="G160" s="19">
        <v>11.1</v>
      </c>
    </row>
    <row r="161" spans="2:7" hidden="1" outlineLevel="1" x14ac:dyDescent="0.2">
      <c r="B161" s="19" t="s">
        <v>427</v>
      </c>
      <c r="C161" s="3" t="s">
        <v>669</v>
      </c>
      <c r="D161" s="3" t="s">
        <v>54</v>
      </c>
      <c r="E161" s="14">
        <v>44285</v>
      </c>
      <c r="F161" s="3">
        <v>6</v>
      </c>
      <c r="G161" s="19">
        <v>33.299999999999997</v>
      </c>
    </row>
    <row r="162" spans="2:7" hidden="1" outlineLevel="1" x14ac:dyDescent="0.2">
      <c r="B162" s="19" t="s">
        <v>427</v>
      </c>
      <c r="C162" s="3" t="s">
        <v>669</v>
      </c>
      <c r="D162" s="3" t="s">
        <v>54</v>
      </c>
      <c r="E162" s="14">
        <v>44285</v>
      </c>
      <c r="F162" s="3">
        <v>2</v>
      </c>
      <c r="G162" s="19">
        <v>11.1</v>
      </c>
    </row>
    <row r="163" spans="2:7" hidden="1" outlineLevel="1" x14ac:dyDescent="0.2">
      <c r="B163" s="19" t="s">
        <v>427</v>
      </c>
      <c r="C163" s="3" t="s">
        <v>669</v>
      </c>
      <c r="D163" s="3" t="s">
        <v>54</v>
      </c>
      <c r="E163" s="14">
        <v>44286</v>
      </c>
      <c r="F163" s="3">
        <v>6</v>
      </c>
      <c r="G163" s="19">
        <v>33.299999999999997</v>
      </c>
    </row>
    <row r="164" spans="2:7" hidden="1" outlineLevel="1" x14ac:dyDescent="0.2">
      <c r="B164" s="19" t="s">
        <v>427</v>
      </c>
      <c r="C164" s="3" t="s">
        <v>669</v>
      </c>
      <c r="D164" s="3" t="s">
        <v>54</v>
      </c>
      <c r="E164" s="14">
        <v>44286</v>
      </c>
      <c r="F164" s="3">
        <v>2</v>
      </c>
      <c r="G164" s="19">
        <v>11.1</v>
      </c>
    </row>
    <row r="165" spans="2:7" hidden="1" outlineLevel="1" x14ac:dyDescent="0.2">
      <c r="B165" s="19" t="s">
        <v>427</v>
      </c>
      <c r="C165" s="3" t="s">
        <v>669</v>
      </c>
      <c r="D165" s="3" t="s">
        <v>54</v>
      </c>
      <c r="E165" s="14">
        <v>44291</v>
      </c>
      <c r="F165" s="3">
        <v>6</v>
      </c>
      <c r="G165" s="3">
        <v>33.299999999999997</v>
      </c>
    </row>
    <row r="166" spans="2:7" hidden="1" outlineLevel="1" x14ac:dyDescent="0.2">
      <c r="B166" s="19" t="s">
        <v>427</v>
      </c>
      <c r="C166" s="3" t="s">
        <v>669</v>
      </c>
      <c r="D166" s="3" t="s">
        <v>54</v>
      </c>
      <c r="E166" s="14">
        <v>44291</v>
      </c>
      <c r="F166" s="3">
        <v>2</v>
      </c>
      <c r="G166" s="3">
        <v>11.1</v>
      </c>
    </row>
    <row r="167" spans="2:7" hidden="1" outlineLevel="1" x14ac:dyDescent="0.2">
      <c r="B167" s="19" t="s">
        <v>427</v>
      </c>
      <c r="C167" s="3" t="s">
        <v>669</v>
      </c>
      <c r="D167" s="3" t="s">
        <v>54</v>
      </c>
      <c r="E167" s="14">
        <v>44292</v>
      </c>
      <c r="F167" s="3">
        <v>6</v>
      </c>
      <c r="G167" s="3">
        <v>33.299999999999997</v>
      </c>
    </row>
    <row r="168" spans="2:7" hidden="1" outlineLevel="1" x14ac:dyDescent="0.2">
      <c r="B168" s="19" t="s">
        <v>427</v>
      </c>
      <c r="C168" s="3" t="s">
        <v>669</v>
      </c>
      <c r="D168" s="3" t="s">
        <v>54</v>
      </c>
      <c r="E168" s="14">
        <v>44292</v>
      </c>
      <c r="F168" s="3">
        <v>2</v>
      </c>
      <c r="G168" s="3">
        <v>11.1</v>
      </c>
    </row>
    <row r="169" spans="2:7" hidden="1" outlineLevel="1" x14ac:dyDescent="0.2">
      <c r="B169" s="19" t="s">
        <v>427</v>
      </c>
      <c r="C169" s="3" t="s">
        <v>669</v>
      </c>
      <c r="D169" s="3" t="s">
        <v>54</v>
      </c>
      <c r="E169" s="14">
        <v>44293</v>
      </c>
      <c r="F169" s="3">
        <v>6</v>
      </c>
      <c r="G169" s="3">
        <v>33.299999999999997</v>
      </c>
    </row>
    <row r="170" spans="2:7" hidden="1" outlineLevel="1" x14ac:dyDescent="0.2">
      <c r="B170" s="19" t="s">
        <v>427</v>
      </c>
      <c r="C170" s="3" t="s">
        <v>669</v>
      </c>
      <c r="D170" s="3" t="s">
        <v>54</v>
      </c>
      <c r="E170" s="14">
        <v>44293</v>
      </c>
      <c r="F170" s="3">
        <v>2</v>
      </c>
      <c r="G170" s="3">
        <v>11.1</v>
      </c>
    </row>
    <row r="171" spans="2:7" hidden="1" outlineLevel="1" x14ac:dyDescent="0.2">
      <c r="B171" s="19" t="s">
        <v>427</v>
      </c>
      <c r="C171" s="3" t="s">
        <v>669</v>
      </c>
      <c r="D171" s="3" t="s">
        <v>54</v>
      </c>
      <c r="E171" s="14">
        <v>44294</v>
      </c>
      <c r="F171" s="3">
        <v>6</v>
      </c>
      <c r="G171" s="3">
        <v>33.299999999999997</v>
      </c>
    </row>
    <row r="172" spans="2:7" hidden="1" outlineLevel="1" x14ac:dyDescent="0.2">
      <c r="B172" s="19" t="s">
        <v>427</v>
      </c>
      <c r="C172" s="3" t="s">
        <v>669</v>
      </c>
      <c r="D172" s="3" t="s">
        <v>54</v>
      </c>
      <c r="E172" s="14">
        <v>44294</v>
      </c>
      <c r="F172" s="3">
        <v>2</v>
      </c>
      <c r="G172" s="3">
        <v>11.1</v>
      </c>
    </row>
    <row r="173" spans="2:7" hidden="1" outlineLevel="1" x14ac:dyDescent="0.2">
      <c r="B173" s="19" t="s">
        <v>427</v>
      </c>
      <c r="C173" s="3" t="s">
        <v>669</v>
      </c>
      <c r="D173" s="3" t="s">
        <v>54</v>
      </c>
      <c r="E173" s="14">
        <v>44295</v>
      </c>
      <c r="F173" s="3">
        <v>6</v>
      </c>
      <c r="G173" s="3">
        <v>33.299999999999997</v>
      </c>
    </row>
    <row r="174" spans="2:7" hidden="1" outlineLevel="1" x14ac:dyDescent="0.2">
      <c r="B174" s="19" t="s">
        <v>427</v>
      </c>
      <c r="C174" s="3" t="s">
        <v>669</v>
      </c>
      <c r="D174" s="3" t="s">
        <v>54</v>
      </c>
      <c r="E174" s="14">
        <v>44295</v>
      </c>
      <c r="F174" s="3">
        <v>2</v>
      </c>
      <c r="G174" s="3">
        <v>11.1</v>
      </c>
    </row>
    <row r="175" spans="2:7" hidden="1" outlineLevel="1" x14ac:dyDescent="0.2">
      <c r="B175" s="19" t="s">
        <v>427</v>
      </c>
      <c r="C175" s="3" t="s">
        <v>669</v>
      </c>
      <c r="D175" s="3" t="s">
        <v>54</v>
      </c>
      <c r="E175" s="14">
        <v>44298</v>
      </c>
      <c r="F175" s="3">
        <v>6</v>
      </c>
      <c r="G175" s="3">
        <v>33.299999999999997</v>
      </c>
    </row>
    <row r="176" spans="2:7" hidden="1" outlineLevel="1" x14ac:dyDescent="0.2">
      <c r="B176" s="19" t="s">
        <v>427</v>
      </c>
      <c r="C176" s="3" t="s">
        <v>669</v>
      </c>
      <c r="D176" s="3" t="s">
        <v>54</v>
      </c>
      <c r="E176" s="14">
        <v>44298</v>
      </c>
      <c r="F176" s="3">
        <v>2</v>
      </c>
      <c r="G176" s="3">
        <v>11.1</v>
      </c>
    </row>
    <row r="177" spans="2:7" hidden="1" outlineLevel="1" x14ac:dyDescent="0.2">
      <c r="B177" s="19" t="s">
        <v>427</v>
      </c>
      <c r="C177" s="3" t="s">
        <v>669</v>
      </c>
      <c r="D177" s="3" t="s">
        <v>54</v>
      </c>
      <c r="E177" s="14">
        <v>44299</v>
      </c>
      <c r="F177" s="3">
        <v>6</v>
      </c>
      <c r="G177" s="3">
        <v>33.299999999999997</v>
      </c>
    </row>
    <row r="178" spans="2:7" hidden="1" outlineLevel="1" x14ac:dyDescent="0.2">
      <c r="B178" s="19" t="s">
        <v>427</v>
      </c>
      <c r="C178" s="3" t="s">
        <v>669</v>
      </c>
      <c r="D178" s="3" t="s">
        <v>54</v>
      </c>
      <c r="E178" s="14">
        <v>44299</v>
      </c>
      <c r="F178" s="3">
        <v>2</v>
      </c>
      <c r="G178" s="3">
        <v>11.1</v>
      </c>
    </row>
    <row r="179" spans="2:7" hidden="1" outlineLevel="1" x14ac:dyDescent="0.2">
      <c r="B179" s="19" t="s">
        <v>427</v>
      </c>
      <c r="C179" s="3" t="s">
        <v>669</v>
      </c>
      <c r="D179" s="3" t="s">
        <v>54</v>
      </c>
      <c r="E179" s="14">
        <v>44300</v>
      </c>
      <c r="F179" s="3">
        <v>6</v>
      </c>
      <c r="G179" s="3">
        <v>33.299999999999997</v>
      </c>
    </row>
    <row r="180" spans="2:7" hidden="1" outlineLevel="1" x14ac:dyDescent="0.2">
      <c r="B180" s="19" t="s">
        <v>427</v>
      </c>
      <c r="C180" s="3" t="s">
        <v>669</v>
      </c>
      <c r="D180" s="3" t="s">
        <v>54</v>
      </c>
      <c r="E180" s="14">
        <v>44300</v>
      </c>
      <c r="F180" s="3">
        <v>2</v>
      </c>
      <c r="G180" s="3">
        <v>11.1</v>
      </c>
    </row>
    <row r="181" spans="2:7" hidden="1" outlineLevel="1" x14ac:dyDescent="0.2">
      <c r="B181" s="19" t="s">
        <v>427</v>
      </c>
      <c r="C181" s="3" t="s">
        <v>669</v>
      </c>
      <c r="D181" s="3" t="s">
        <v>54</v>
      </c>
      <c r="E181" s="14">
        <v>44301</v>
      </c>
      <c r="F181" s="3">
        <v>6</v>
      </c>
      <c r="G181" s="3">
        <v>33.299999999999997</v>
      </c>
    </row>
    <row r="182" spans="2:7" hidden="1" outlineLevel="1" x14ac:dyDescent="0.2">
      <c r="B182" s="19" t="s">
        <v>427</v>
      </c>
      <c r="C182" s="3" t="s">
        <v>669</v>
      </c>
      <c r="D182" s="3" t="s">
        <v>54</v>
      </c>
      <c r="E182" s="14">
        <v>44301</v>
      </c>
      <c r="F182" s="3">
        <v>2</v>
      </c>
      <c r="G182" s="3">
        <v>11.1</v>
      </c>
    </row>
    <row r="183" spans="2:7" hidden="1" outlineLevel="1" x14ac:dyDescent="0.2">
      <c r="B183" s="19" t="s">
        <v>427</v>
      </c>
      <c r="C183" s="3" t="s">
        <v>669</v>
      </c>
      <c r="D183" s="3" t="s">
        <v>54</v>
      </c>
      <c r="E183" s="14">
        <v>44302</v>
      </c>
      <c r="F183" s="3">
        <v>6</v>
      </c>
      <c r="G183" s="3">
        <v>33.299999999999997</v>
      </c>
    </row>
    <row r="184" spans="2:7" hidden="1" outlineLevel="1" x14ac:dyDescent="0.2">
      <c r="B184" s="19" t="s">
        <v>427</v>
      </c>
      <c r="C184" s="3" t="s">
        <v>669</v>
      </c>
      <c r="D184" s="3" t="s">
        <v>54</v>
      </c>
      <c r="E184" s="14">
        <v>44302</v>
      </c>
      <c r="F184" s="3">
        <v>2</v>
      </c>
      <c r="G184" s="3">
        <v>11.1</v>
      </c>
    </row>
    <row r="185" spans="2:7" hidden="1" outlineLevel="1" x14ac:dyDescent="0.2">
      <c r="B185" s="19" t="s">
        <v>427</v>
      </c>
      <c r="C185" s="3" t="s">
        <v>669</v>
      </c>
      <c r="D185" s="3" t="s">
        <v>54</v>
      </c>
      <c r="E185" s="14">
        <v>44305</v>
      </c>
      <c r="F185" s="3">
        <v>6</v>
      </c>
      <c r="G185" s="3">
        <v>33.299999999999997</v>
      </c>
    </row>
    <row r="186" spans="2:7" hidden="1" outlineLevel="1" x14ac:dyDescent="0.2">
      <c r="B186" s="19" t="s">
        <v>427</v>
      </c>
      <c r="C186" s="3" t="s">
        <v>669</v>
      </c>
      <c r="D186" s="3" t="s">
        <v>54</v>
      </c>
      <c r="E186" s="14">
        <v>44305</v>
      </c>
      <c r="F186" s="3">
        <v>2</v>
      </c>
      <c r="G186" s="3">
        <v>11.1</v>
      </c>
    </row>
    <row r="187" spans="2:7" hidden="1" outlineLevel="1" x14ac:dyDescent="0.2">
      <c r="B187" s="19" t="s">
        <v>427</v>
      </c>
      <c r="C187" s="3" t="s">
        <v>669</v>
      </c>
      <c r="D187" s="3" t="s">
        <v>54</v>
      </c>
      <c r="E187" s="14">
        <v>44306</v>
      </c>
      <c r="F187" s="3">
        <v>6</v>
      </c>
      <c r="G187" s="3">
        <v>33.299999999999997</v>
      </c>
    </row>
    <row r="188" spans="2:7" hidden="1" outlineLevel="1" x14ac:dyDescent="0.2">
      <c r="B188" s="19" t="s">
        <v>427</v>
      </c>
      <c r="C188" s="3" t="s">
        <v>669</v>
      </c>
      <c r="D188" s="3" t="s">
        <v>54</v>
      </c>
      <c r="E188" s="14">
        <v>44306</v>
      </c>
      <c r="F188" s="3">
        <v>2</v>
      </c>
      <c r="G188" s="3">
        <v>11.1</v>
      </c>
    </row>
    <row r="189" spans="2:7" hidden="1" outlineLevel="1" x14ac:dyDescent="0.2">
      <c r="B189" s="19" t="s">
        <v>427</v>
      </c>
      <c r="C189" s="3" t="s">
        <v>669</v>
      </c>
      <c r="D189" s="3" t="s">
        <v>54</v>
      </c>
      <c r="E189" s="14">
        <v>44307</v>
      </c>
      <c r="F189" s="3">
        <v>6</v>
      </c>
      <c r="G189" s="3">
        <v>33.299999999999997</v>
      </c>
    </row>
    <row r="190" spans="2:7" hidden="1" outlineLevel="1" x14ac:dyDescent="0.2">
      <c r="B190" s="19" t="s">
        <v>427</v>
      </c>
      <c r="C190" s="3" t="s">
        <v>669</v>
      </c>
      <c r="D190" s="3" t="s">
        <v>54</v>
      </c>
      <c r="E190" s="14">
        <v>44307</v>
      </c>
      <c r="F190" s="3">
        <v>2</v>
      </c>
      <c r="G190" s="3">
        <v>11.1</v>
      </c>
    </row>
    <row r="191" spans="2:7" hidden="1" outlineLevel="1" x14ac:dyDescent="0.2">
      <c r="B191" s="19" t="s">
        <v>427</v>
      </c>
      <c r="C191" s="3" t="s">
        <v>669</v>
      </c>
      <c r="D191" s="3" t="s">
        <v>54</v>
      </c>
      <c r="E191" s="14">
        <v>44308</v>
      </c>
      <c r="F191" s="3">
        <v>6</v>
      </c>
      <c r="G191" s="3">
        <v>33.299999999999997</v>
      </c>
    </row>
    <row r="192" spans="2:7" hidden="1" outlineLevel="1" x14ac:dyDescent="0.2">
      <c r="B192" s="19" t="s">
        <v>427</v>
      </c>
      <c r="C192" s="3" t="s">
        <v>669</v>
      </c>
      <c r="D192" s="3" t="s">
        <v>54</v>
      </c>
      <c r="E192" s="14">
        <v>44308</v>
      </c>
      <c r="F192" s="3">
        <v>2</v>
      </c>
      <c r="G192" s="3">
        <v>11.1</v>
      </c>
    </row>
    <row r="193" spans="2:7" hidden="1" outlineLevel="1" x14ac:dyDescent="0.2">
      <c r="B193" s="19" t="s">
        <v>427</v>
      </c>
      <c r="C193" s="3" t="s">
        <v>669</v>
      </c>
      <c r="D193" s="3" t="s">
        <v>54</v>
      </c>
      <c r="E193" s="14">
        <v>44309</v>
      </c>
      <c r="F193" s="3">
        <v>6</v>
      </c>
      <c r="G193" s="3">
        <v>33.299999999999997</v>
      </c>
    </row>
    <row r="194" spans="2:7" hidden="1" outlineLevel="1" x14ac:dyDescent="0.2">
      <c r="B194" s="19" t="s">
        <v>427</v>
      </c>
      <c r="C194" s="3" t="s">
        <v>669</v>
      </c>
      <c r="D194" s="3" t="s">
        <v>54</v>
      </c>
      <c r="E194" s="14">
        <v>44309</v>
      </c>
      <c r="F194" s="3">
        <v>2</v>
      </c>
      <c r="G194" s="3">
        <v>11.1</v>
      </c>
    </row>
    <row r="195" spans="2:7" hidden="1" outlineLevel="1" x14ac:dyDescent="0.2">
      <c r="B195" s="19" t="s">
        <v>427</v>
      </c>
      <c r="C195" s="3" t="s">
        <v>669</v>
      </c>
      <c r="D195" s="3" t="s">
        <v>54</v>
      </c>
      <c r="E195" s="14">
        <v>44312</v>
      </c>
      <c r="F195" s="3">
        <v>6</v>
      </c>
      <c r="G195" s="3">
        <v>33.299999999999997</v>
      </c>
    </row>
    <row r="196" spans="2:7" hidden="1" outlineLevel="1" x14ac:dyDescent="0.2">
      <c r="B196" s="19" t="s">
        <v>427</v>
      </c>
      <c r="C196" s="3" t="s">
        <v>669</v>
      </c>
      <c r="D196" s="3" t="s">
        <v>54</v>
      </c>
      <c r="E196" s="14">
        <v>44312</v>
      </c>
      <c r="F196" s="3">
        <v>2</v>
      </c>
      <c r="G196" s="3">
        <v>11.1</v>
      </c>
    </row>
    <row r="197" spans="2:7" hidden="1" outlineLevel="1" x14ac:dyDescent="0.2">
      <c r="B197" s="19" t="s">
        <v>427</v>
      </c>
      <c r="C197" s="3" t="s">
        <v>669</v>
      </c>
      <c r="D197" s="3" t="s">
        <v>54</v>
      </c>
      <c r="E197" s="14">
        <v>44313</v>
      </c>
      <c r="F197" s="3">
        <v>6</v>
      </c>
      <c r="G197" s="3">
        <v>33.299999999999997</v>
      </c>
    </row>
    <row r="198" spans="2:7" hidden="1" outlineLevel="1" x14ac:dyDescent="0.2">
      <c r="B198" s="19" t="s">
        <v>427</v>
      </c>
      <c r="C198" s="3" t="s">
        <v>669</v>
      </c>
      <c r="D198" s="3" t="s">
        <v>54</v>
      </c>
      <c r="E198" s="14">
        <v>44313</v>
      </c>
      <c r="F198" s="3">
        <v>2</v>
      </c>
      <c r="G198" s="3">
        <v>11.1</v>
      </c>
    </row>
    <row r="199" spans="2:7" hidden="1" outlineLevel="1" x14ac:dyDescent="0.2">
      <c r="B199" s="19" t="s">
        <v>427</v>
      </c>
      <c r="C199" s="3" t="s">
        <v>669</v>
      </c>
      <c r="D199" s="3" t="s">
        <v>54</v>
      </c>
      <c r="E199" s="14">
        <v>44314</v>
      </c>
      <c r="F199" s="3">
        <v>6</v>
      </c>
      <c r="G199" s="3">
        <v>33.299999999999997</v>
      </c>
    </row>
    <row r="200" spans="2:7" hidden="1" outlineLevel="1" x14ac:dyDescent="0.2">
      <c r="B200" s="19" t="s">
        <v>427</v>
      </c>
      <c r="C200" s="3" t="s">
        <v>669</v>
      </c>
      <c r="D200" s="3" t="s">
        <v>54</v>
      </c>
      <c r="E200" s="14">
        <v>44314</v>
      </c>
      <c r="F200" s="3">
        <v>2</v>
      </c>
      <c r="G200" s="3">
        <v>11.1</v>
      </c>
    </row>
    <row r="201" spans="2:7" hidden="1" outlineLevel="1" x14ac:dyDescent="0.2">
      <c r="B201" s="19" t="s">
        <v>427</v>
      </c>
      <c r="C201" s="3" t="s">
        <v>669</v>
      </c>
      <c r="D201" s="3" t="s">
        <v>54</v>
      </c>
      <c r="E201" s="14">
        <v>44315</v>
      </c>
      <c r="F201" s="3">
        <v>6</v>
      </c>
      <c r="G201" s="3">
        <v>33.299999999999997</v>
      </c>
    </row>
    <row r="202" spans="2:7" hidden="1" outlineLevel="1" x14ac:dyDescent="0.2">
      <c r="B202" s="19" t="s">
        <v>427</v>
      </c>
      <c r="C202" s="3" t="s">
        <v>669</v>
      </c>
      <c r="D202" s="3" t="s">
        <v>54</v>
      </c>
      <c r="E202" s="14">
        <v>44315</v>
      </c>
      <c r="F202" s="3">
        <v>2</v>
      </c>
      <c r="G202" s="3">
        <v>11.1</v>
      </c>
    </row>
    <row r="203" spans="2:7" hidden="1" outlineLevel="1" x14ac:dyDescent="0.2">
      <c r="B203" s="19" t="s">
        <v>427</v>
      </c>
      <c r="C203" s="3" t="s">
        <v>669</v>
      </c>
      <c r="D203" s="3" t="s">
        <v>54</v>
      </c>
      <c r="E203" s="14">
        <v>44316</v>
      </c>
      <c r="F203" s="3">
        <v>6</v>
      </c>
      <c r="G203" s="3">
        <v>33.299999999999997</v>
      </c>
    </row>
    <row r="204" spans="2:7" hidden="1" outlineLevel="1" x14ac:dyDescent="0.2">
      <c r="B204" s="19" t="s">
        <v>427</v>
      </c>
      <c r="C204" s="3" t="s">
        <v>669</v>
      </c>
      <c r="D204" s="3" t="s">
        <v>54</v>
      </c>
      <c r="E204" s="14">
        <v>44316</v>
      </c>
      <c r="F204" s="3">
        <v>2</v>
      </c>
      <c r="G204" s="3">
        <v>11.1</v>
      </c>
    </row>
    <row r="205" spans="2:7" hidden="1" outlineLevel="1" x14ac:dyDescent="0.2">
      <c r="B205" s="19" t="s">
        <v>427</v>
      </c>
      <c r="C205" s="3" t="s">
        <v>669</v>
      </c>
      <c r="D205" s="3" t="s">
        <v>54</v>
      </c>
      <c r="E205" s="14">
        <v>44320</v>
      </c>
      <c r="F205" s="3">
        <v>6</v>
      </c>
      <c r="G205" s="3">
        <v>33.299999999999997</v>
      </c>
    </row>
    <row r="206" spans="2:7" hidden="1" outlineLevel="1" x14ac:dyDescent="0.2">
      <c r="B206" s="19" t="s">
        <v>427</v>
      </c>
      <c r="C206" s="3" t="s">
        <v>669</v>
      </c>
      <c r="D206" s="3" t="s">
        <v>54</v>
      </c>
      <c r="E206" s="14">
        <v>44320</v>
      </c>
      <c r="F206" s="3">
        <v>2</v>
      </c>
      <c r="G206" s="3">
        <v>11.1</v>
      </c>
    </row>
    <row r="207" spans="2:7" hidden="1" outlineLevel="1" x14ac:dyDescent="0.2">
      <c r="B207" s="19" t="s">
        <v>427</v>
      </c>
      <c r="C207" s="3" t="s">
        <v>669</v>
      </c>
      <c r="D207" s="3" t="s">
        <v>54</v>
      </c>
      <c r="E207" s="14">
        <v>44321</v>
      </c>
      <c r="F207" s="3">
        <v>6</v>
      </c>
      <c r="G207" s="3">
        <v>33.299999999999997</v>
      </c>
    </row>
    <row r="208" spans="2:7" hidden="1" outlineLevel="1" x14ac:dyDescent="0.2">
      <c r="B208" s="19" t="s">
        <v>427</v>
      </c>
      <c r="C208" s="3" t="s">
        <v>669</v>
      </c>
      <c r="D208" s="3" t="s">
        <v>54</v>
      </c>
      <c r="E208" s="14">
        <v>44321</v>
      </c>
      <c r="F208" s="3">
        <v>2</v>
      </c>
      <c r="G208" s="3">
        <v>11.1</v>
      </c>
    </row>
    <row r="209" spans="2:7" hidden="1" outlineLevel="1" x14ac:dyDescent="0.2">
      <c r="B209" s="19" t="s">
        <v>427</v>
      </c>
      <c r="C209" s="3" t="s">
        <v>669</v>
      </c>
      <c r="D209" s="3" t="s">
        <v>54</v>
      </c>
      <c r="E209" s="14">
        <v>44322</v>
      </c>
      <c r="F209" s="3">
        <v>6</v>
      </c>
      <c r="G209" s="3">
        <v>33.299999999999997</v>
      </c>
    </row>
    <row r="210" spans="2:7" hidden="1" outlineLevel="1" x14ac:dyDescent="0.2">
      <c r="B210" s="19" t="s">
        <v>427</v>
      </c>
      <c r="C210" s="3" t="s">
        <v>669</v>
      </c>
      <c r="D210" s="3" t="s">
        <v>54</v>
      </c>
      <c r="E210" s="14">
        <v>44322</v>
      </c>
      <c r="F210" s="3">
        <v>2</v>
      </c>
      <c r="G210" s="3">
        <v>11.1</v>
      </c>
    </row>
    <row r="211" spans="2:7" hidden="1" outlineLevel="1" x14ac:dyDescent="0.2">
      <c r="B211" s="19" t="s">
        <v>427</v>
      </c>
      <c r="C211" s="3" t="s">
        <v>669</v>
      </c>
      <c r="D211" s="3" t="s">
        <v>54</v>
      </c>
      <c r="E211" s="14">
        <v>44323</v>
      </c>
      <c r="F211" s="3">
        <v>6</v>
      </c>
      <c r="G211" s="3">
        <v>33.299999999999997</v>
      </c>
    </row>
    <row r="212" spans="2:7" hidden="1" outlineLevel="1" x14ac:dyDescent="0.2">
      <c r="B212" s="19" t="s">
        <v>427</v>
      </c>
      <c r="C212" s="3" t="s">
        <v>669</v>
      </c>
      <c r="D212" s="3" t="s">
        <v>54</v>
      </c>
      <c r="E212" s="14">
        <v>44323</v>
      </c>
      <c r="F212" s="3">
        <v>2</v>
      </c>
      <c r="G212" s="3">
        <v>11.1</v>
      </c>
    </row>
    <row r="213" spans="2:7" hidden="1" outlineLevel="1" x14ac:dyDescent="0.2">
      <c r="B213" s="19" t="s">
        <v>427</v>
      </c>
      <c r="C213" s="3" t="s">
        <v>669</v>
      </c>
      <c r="D213" s="3" t="s">
        <v>54</v>
      </c>
      <c r="E213" s="14">
        <v>44326</v>
      </c>
      <c r="F213" s="3">
        <v>6</v>
      </c>
      <c r="G213" s="3">
        <v>33.299999999999997</v>
      </c>
    </row>
    <row r="214" spans="2:7" hidden="1" outlineLevel="1" x14ac:dyDescent="0.2">
      <c r="B214" s="19" t="s">
        <v>427</v>
      </c>
      <c r="C214" s="3" t="s">
        <v>669</v>
      </c>
      <c r="D214" s="3" t="s">
        <v>54</v>
      </c>
      <c r="E214" s="14">
        <v>44326</v>
      </c>
      <c r="F214" s="3">
        <v>2</v>
      </c>
      <c r="G214" s="3">
        <v>11.1</v>
      </c>
    </row>
    <row r="215" spans="2:7" hidden="1" outlineLevel="1" x14ac:dyDescent="0.2">
      <c r="B215" s="19" t="s">
        <v>427</v>
      </c>
      <c r="C215" s="3" t="s">
        <v>669</v>
      </c>
      <c r="D215" s="3" t="s">
        <v>54</v>
      </c>
      <c r="E215" s="14">
        <v>44327</v>
      </c>
      <c r="F215" s="3">
        <v>6</v>
      </c>
      <c r="G215" s="3">
        <v>33.299999999999997</v>
      </c>
    </row>
    <row r="216" spans="2:7" hidden="1" outlineLevel="1" x14ac:dyDescent="0.2">
      <c r="B216" s="19" t="s">
        <v>427</v>
      </c>
      <c r="C216" s="3" t="s">
        <v>669</v>
      </c>
      <c r="D216" s="3" t="s">
        <v>54</v>
      </c>
      <c r="E216" s="14">
        <v>44327</v>
      </c>
      <c r="F216" s="3">
        <v>2</v>
      </c>
      <c r="G216" s="3">
        <v>11.1</v>
      </c>
    </row>
    <row r="217" spans="2:7" hidden="1" outlineLevel="1" x14ac:dyDescent="0.2">
      <c r="B217" s="19" t="s">
        <v>427</v>
      </c>
      <c r="C217" s="3" t="s">
        <v>669</v>
      </c>
      <c r="D217" s="3" t="s">
        <v>54</v>
      </c>
      <c r="E217" s="14">
        <v>44328</v>
      </c>
      <c r="F217" s="3">
        <v>6</v>
      </c>
      <c r="G217" s="3">
        <v>33.299999999999997</v>
      </c>
    </row>
    <row r="218" spans="2:7" hidden="1" outlineLevel="1" x14ac:dyDescent="0.2">
      <c r="B218" s="19" t="s">
        <v>427</v>
      </c>
      <c r="C218" s="3" t="s">
        <v>669</v>
      </c>
      <c r="D218" s="3" t="s">
        <v>54</v>
      </c>
      <c r="E218" s="14">
        <v>44328</v>
      </c>
      <c r="F218" s="3">
        <v>2</v>
      </c>
      <c r="G218" s="3">
        <v>11.1</v>
      </c>
    </row>
    <row r="219" spans="2:7" hidden="1" outlineLevel="1" x14ac:dyDescent="0.2">
      <c r="B219" s="19" t="s">
        <v>427</v>
      </c>
      <c r="C219" s="3" t="s">
        <v>669</v>
      </c>
      <c r="D219" s="3" t="s">
        <v>54</v>
      </c>
      <c r="E219" s="14">
        <v>44329</v>
      </c>
      <c r="F219" s="3">
        <v>6</v>
      </c>
      <c r="G219" s="3">
        <v>33.299999999999997</v>
      </c>
    </row>
    <row r="220" spans="2:7" hidden="1" outlineLevel="1" x14ac:dyDescent="0.2">
      <c r="B220" s="19" t="s">
        <v>427</v>
      </c>
      <c r="C220" s="3" t="s">
        <v>669</v>
      </c>
      <c r="D220" s="3" t="s">
        <v>54</v>
      </c>
      <c r="E220" s="14">
        <v>44329</v>
      </c>
      <c r="F220" s="3">
        <v>2</v>
      </c>
      <c r="G220" s="3">
        <v>11.1</v>
      </c>
    </row>
    <row r="221" spans="2:7" hidden="1" outlineLevel="1" x14ac:dyDescent="0.2">
      <c r="B221" s="19" t="s">
        <v>427</v>
      </c>
      <c r="C221" s="3" t="s">
        <v>669</v>
      </c>
      <c r="D221" s="3" t="s">
        <v>54</v>
      </c>
      <c r="E221" s="14">
        <v>44333</v>
      </c>
      <c r="F221" s="3">
        <v>6</v>
      </c>
      <c r="G221" s="3">
        <v>33.299999999999997</v>
      </c>
    </row>
    <row r="222" spans="2:7" hidden="1" outlineLevel="1" x14ac:dyDescent="0.2">
      <c r="B222" s="19" t="s">
        <v>427</v>
      </c>
      <c r="C222" s="3" t="s">
        <v>669</v>
      </c>
      <c r="D222" s="3" t="s">
        <v>54</v>
      </c>
      <c r="E222" s="14">
        <v>44333</v>
      </c>
      <c r="F222" s="3">
        <v>2</v>
      </c>
      <c r="G222" s="3">
        <v>11.1</v>
      </c>
    </row>
    <row r="223" spans="2:7" hidden="1" outlineLevel="1" x14ac:dyDescent="0.2">
      <c r="B223" s="19" t="s">
        <v>427</v>
      </c>
      <c r="C223" s="3" t="s">
        <v>669</v>
      </c>
      <c r="D223" s="3" t="s">
        <v>54</v>
      </c>
      <c r="E223" s="14">
        <v>44334</v>
      </c>
      <c r="F223" s="3">
        <v>6</v>
      </c>
      <c r="G223" s="3">
        <v>33.299999999999997</v>
      </c>
    </row>
    <row r="224" spans="2:7" hidden="1" outlineLevel="1" x14ac:dyDescent="0.2">
      <c r="B224" s="19" t="s">
        <v>427</v>
      </c>
      <c r="C224" s="3" t="s">
        <v>669</v>
      </c>
      <c r="D224" s="3" t="s">
        <v>54</v>
      </c>
      <c r="E224" s="14">
        <v>44334</v>
      </c>
      <c r="F224" s="3">
        <v>2</v>
      </c>
      <c r="G224" s="3">
        <v>11.1</v>
      </c>
    </row>
    <row r="225" spans="2:7" hidden="1" outlineLevel="1" x14ac:dyDescent="0.2">
      <c r="B225" s="19" t="s">
        <v>427</v>
      </c>
      <c r="C225" s="3" t="s">
        <v>669</v>
      </c>
      <c r="D225" s="3" t="s">
        <v>54</v>
      </c>
      <c r="E225" s="14">
        <v>44335</v>
      </c>
      <c r="F225" s="3">
        <v>6</v>
      </c>
      <c r="G225" s="3">
        <v>33.299999999999997</v>
      </c>
    </row>
    <row r="226" spans="2:7" hidden="1" outlineLevel="1" x14ac:dyDescent="0.2">
      <c r="B226" s="19" t="s">
        <v>427</v>
      </c>
      <c r="C226" s="3" t="s">
        <v>669</v>
      </c>
      <c r="D226" s="3" t="s">
        <v>54</v>
      </c>
      <c r="E226" s="14">
        <v>44335</v>
      </c>
      <c r="F226" s="3">
        <v>2</v>
      </c>
      <c r="G226" s="3">
        <v>11.1</v>
      </c>
    </row>
    <row r="227" spans="2:7" hidden="1" outlineLevel="1" x14ac:dyDescent="0.2">
      <c r="B227" s="19" t="s">
        <v>427</v>
      </c>
      <c r="C227" s="3" t="s">
        <v>669</v>
      </c>
      <c r="D227" s="3" t="s">
        <v>54</v>
      </c>
      <c r="E227" s="14">
        <v>44336</v>
      </c>
      <c r="F227" s="3">
        <v>6</v>
      </c>
      <c r="G227" s="3">
        <v>33.299999999999997</v>
      </c>
    </row>
    <row r="228" spans="2:7" hidden="1" outlineLevel="1" x14ac:dyDescent="0.2">
      <c r="B228" s="19" t="s">
        <v>427</v>
      </c>
      <c r="C228" s="3" t="s">
        <v>669</v>
      </c>
      <c r="D228" s="3" t="s">
        <v>54</v>
      </c>
      <c r="E228" s="14">
        <v>44336</v>
      </c>
      <c r="F228" s="3">
        <v>2</v>
      </c>
      <c r="G228" s="3">
        <v>11.1</v>
      </c>
    </row>
    <row r="229" spans="2:7" hidden="1" outlineLevel="1" x14ac:dyDescent="0.2">
      <c r="B229" s="19" t="s">
        <v>427</v>
      </c>
      <c r="C229" s="3" t="s">
        <v>669</v>
      </c>
      <c r="D229" s="3" t="s">
        <v>54</v>
      </c>
      <c r="E229" s="14">
        <v>44337</v>
      </c>
      <c r="F229" s="3">
        <v>6</v>
      </c>
      <c r="G229" s="3">
        <v>33.299999999999997</v>
      </c>
    </row>
    <row r="230" spans="2:7" hidden="1" outlineLevel="1" x14ac:dyDescent="0.2">
      <c r="B230" s="19" t="s">
        <v>427</v>
      </c>
      <c r="C230" s="3" t="s">
        <v>669</v>
      </c>
      <c r="D230" s="3" t="s">
        <v>54</v>
      </c>
      <c r="E230" s="14">
        <v>44337</v>
      </c>
      <c r="F230" s="3">
        <v>2</v>
      </c>
      <c r="G230" s="3">
        <v>11.1</v>
      </c>
    </row>
    <row r="231" spans="2:7" hidden="1" outlineLevel="1" x14ac:dyDescent="0.2">
      <c r="B231" s="19" t="s">
        <v>427</v>
      </c>
      <c r="C231" s="3" t="s">
        <v>495</v>
      </c>
      <c r="D231" s="3" t="s">
        <v>54</v>
      </c>
      <c r="E231" s="14">
        <v>44214</v>
      </c>
      <c r="F231" s="3">
        <v>6</v>
      </c>
      <c r="G231" s="19">
        <v>39</v>
      </c>
    </row>
    <row r="232" spans="2:7" hidden="1" outlineLevel="1" x14ac:dyDescent="0.2">
      <c r="B232" s="19" t="s">
        <v>427</v>
      </c>
      <c r="C232" s="3" t="s">
        <v>495</v>
      </c>
      <c r="D232" s="3" t="s">
        <v>54</v>
      </c>
      <c r="E232" s="14">
        <v>44214</v>
      </c>
      <c r="F232" s="3">
        <v>2</v>
      </c>
      <c r="G232" s="19">
        <v>13</v>
      </c>
    </row>
    <row r="233" spans="2:7" hidden="1" outlineLevel="1" x14ac:dyDescent="0.2">
      <c r="B233" s="19" t="s">
        <v>427</v>
      </c>
      <c r="C233" s="3" t="s">
        <v>495</v>
      </c>
      <c r="D233" s="3" t="s">
        <v>54</v>
      </c>
      <c r="E233" s="14">
        <v>44215</v>
      </c>
      <c r="F233" s="3">
        <v>6</v>
      </c>
      <c r="G233" s="19">
        <v>39</v>
      </c>
    </row>
    <row r="234" spans="2:7" hidden="1" outlineLevel="1" x14ac:dyDescent="0.2">
      <c r="B234" s="19" t="s">
        <v>427</v>
      </c>
      <c r="C234" s="3" t="s">
        <v>495</v>
      </c>
      <c r="D234" s="3" t="s">
        <v>54</v>
      </c>
      <c r="E234" s="14">
        <v>44215</v>
      </c>
      <c r="F234" s="3">
        <v>2</v>
      </c>
      <c r="G234" s="19">
        <v>13</v>
      </c>
    </row>
    <row r="235" spans="2:7" hidden="1" outlineLevel="1" x14ac:dyDescent="0.2">
      <c r="B235" s="19" t="s">
        <v>427</v>
      </c>
      <c r="C235" s="3" t="s">
        <v>495</v>
      </c>
      <c r="D235" s="3" t="s">
        <v>54</v>
      </c>
      <c r="E235" s="14">
        <v>44216</v>
      </c>
      <c r="F235" s="3">
        <v>6</v>
      </c>
      <c r="G235" s="19">
        <v>39</v>
      </c>
    </row>
    <row r="236" spans="2:7" hidden="1" outlineLevel="1" x14ac:dyDescent="0.2">
      <c r="B236" s="19" t="s">
        <v>427</v>
      </c>
      <c r="C236" s="3" t="s">
        <v>495</v>
      </c>
      <c r="D236" s="3" t="s">
        <v>54</v>
      </c>
      <c r="E236" s="14">
        <v>44216</v>
      </c>
      <c r="F236" s="3">
        <v>2</v>
      </c>
      <c r="G236" s="19">
        <v>13</v>
      </c>
    </row>
    <row r="237" spans="2:7" hidden="1" outlineLevel="1" x14ac:dyDescent="0.2">
      <c r="B237" s="19" t="s">
        <v>427</v>
      </c>
      <c r="C237" s="3" t="s">
        <v>495</v>
      </c>
      <c r="D237" s="3" t="s">
        <v>54</v>
      </c>
      <c r="E237" s="14">
        <v>44217</v>
      </c>
      <c r="F237" s="3">
        <v>6</v>
      </c>
      <c r="G237" s="19">
        <v>39</v>
      </c>
    </row>
    <row r="238" spans="2:7" hidden="1" outlineLevel="1" x14ac:dyDescent="0.2">
      <c r="B238" s="19" t="s">
        <v>427</v>
      </c>
      <c r="C238" s="3" t="s">
        <v>495</v>
      </c>
      <c r="D238" s="3" t="s">
        <v>54</v>
      </c>
      <c r="E238" s="14">
        <v>44217</v>
      </c>
      <c r="F238" s="3">
        <v>2</v>
      </c>
      <c r="G238" s="19">
        <v>13</v>
      </c>
    </row>
    <row r="239" spans="2:7" hidden="1" outlineLevel="1" x14ac:dyDescent="0.2">
      <c r="B239" s="19" t="s">
        <v>427</v>
      </c>
      <c r="C239" s="3" t="s">
        <v>495</v>
      </c>
      <c r="D239" s="3" t="s">
        <v>54</v>
      </c>
      <c r="E239" s="14">
        <v>44218</v>
      </c>
      <c r="F239" s="3">
        <v>6</v>
      </c>
      <c r="G239" s="19">
        <v>39</v>
      </c>
    </row>
    <row r="240" spans="2:7" hidden="1" outlineLevel="1" x14ac:dyDescent="0.2">
      <c r="B240" s="19" t="s">
        <v>427</v>
      </c>
      <c r="C240" s="3" t="s">
        <v>495</v>
      </c>
      <c r="D240" s="3" t="s">
        <v>54</v>
      </c>
      <c r="E240" s="14">
        <v>44218</v>
      </c>
      <c r="F240" s="3">
        <v>2</v>
      </c>
      <c r="G240" s="19">
        <v>13</v>
      </c>
    </row>
    <row r="241" spans="2:7" hidden="1" outlineLevel="1" x14ac:dyDescent="0.2">
      <c r="B241" s="19" t="s">
        <v>427</v>
      </c>
      <c r="C241" s="3" t="s">
        <v>495</v>
      </c>
      <c r="D241" s="3" t="s">
        <v>54</v>
      </c>
      <c r="E241" s="14">
        <v>44221</v>
      </c>
      <c r="F241" s="3">
        <v>6</v>
      </c>
      <c r="G241" s="19">
        <v>39</v>
      </c>
    </row>
    <row r="242" spans="2:7" hidden="1" outlineLevel="1" x14ac:dyDescent="0.2">
      <c r="B242" s="19" t="s">
        <v>427</v>
      </c>
      <c r="C242" s="3" t="s">
        <v>495</v>
      </c>
      <c r="D242" s="3" t="s">
        <v>54</v>
      </c>
      <c r="E242" s="14">
        <v>44221</v>
      </c>
      <c r="F242" s="3">
        <v>2</v>
      </c>
      <c r="G242" s="19">
        <v>13</v>
      </c>
    </row>
    <row r="243" spans="2:7" hidden="1" outlineLevel="1" x14ac:dyDescent="0.2">
      <c r="B243" s="19" t="s">
        <v>427</v>
      </c>
      <c r="C243" s="3" t="s">
        <v>495</v>
      </c>
      <c r="D243" s="3" t="s">
        <v>54</v>
      </c>
      <c r="E243" s="14">
        <v>44222</v>
      </c>
      <c r="F243" s="3">
        <v>6</v>
      </c>
      <c r="G243" s="19">
        <v>39</v>
      </c>
    </row>
    <row r="244" spans="2:7" hidden="1" outlineLevel="1" x14ac:dyDescent="0.2">
      <c r="B244" s="19" t="s">
        <v>427</v>
      </c>
      <c r="C244" s="3" t="s">
        <v>495</v>
      </c>
      <c r="D244" s="3" t="s">
        <v>54</v>
      </c>
      <c r="E244" s="14">
        <v>44222</v>
      </c>
      <c r="F244" s="3">
        <v>2</v>
      </c>
      <c r="G244" s="19">
        <v>13</v>
      </c>
    </row>
    <row r="245" spans="2:7" hidden="1" outlineLevel="1" x14ac:dyDescent="0.2">
      <c r="B245" s="19" t="s">
        <v>427</v>
      </c>
      <c r="C245" s="3" t="s">
        <v>495</v>
      </c>
      <c r="D245" s="3" t="s">
        <v>54</v>
      </c>
      <c r="E245" s="14">
        <v>44223</v>
      </c>
      <c r="F245" s="3">
        <v>6</v>
      </c>
      <c r="G245" s="19">
        <v>39</v>
      </c>
    </row>
    <row r="246" spans="2:7" hidden="1" outlineLevel="1" x14ac:dyDescent="0.2">
      <c r="B246" s="19" t="s">
        <v>427</v>
      </c>
      <c r="C246" s="3" t="s">
        <v>495</v>
      </c>
      <c r="D246" s="3" t="s">
        <v>54</v>
      </c>
      <c r="E246" s="14">
        <v>44223</v>
      </c>
      <c r="F246" s="3">
        <v>2</v>
      </c>
      <c r="G246" s="19">
        <v>13</v>
      </c>
    </row>
    <row r="247" spans="2:7" hidden="1" outlineLevel="1" x14ac:dyDescent="0.2">
      <c r="B247" s="19" t="s">
        <v>427</v>
      </c>
      <c r="C247" s="3" t="s">
        <v>495</v>
      </c>
      <c r="D247" s="3" t="s">
        <v>54</v>
      </c>
      <c r="E247" s="14">
        <v>44224</v>
      </c>
      <c r="F247" s="3">
        <v>6</v>
      </c>
      <c r="G247" s="19">
        <v>39</v>
      </c>
    </row>
    <row r="248" spans="2:7" hidden="1" outlineLevel="1" x14ac:dyDescent="0.2">
      <c r="B248" s="19" t="s">
        <v>427</v>
      </c>
      <c r="C248" s="3" t="s">
        <v>495</v>
      </c>
      <c r="D248" s="3" t="s">
        <v>54</v>
      </c>
      <c r="E248" s="14">
        <v>44224</v>
      </c>
      <c r="F248" s="3">
        <v>2</v>
      </c>
      <c r="G248" s="19">
        <v>13</v>
      </c>
    </row>
    <row r="249" spans="2:7" hidden="1" outlineLevel="1" x14ac:dyDescent="0.2">
      <c r="B249" s="19" t="s">
        <v>427</v>
      </c>
      <c r="C249" s="3" t="s">
        <v>495</v>
      </c>
      <c r="D249" s="3" t="s">
        <v>54</v>
      </c>
      <c r="E249" s="14">
        <v>44225</v>
      </c>
      <c r="F249" s="3">
        <v>6</v>
      </c>
      <c r="G249" s="19">
        <v>39</v>
      </c>
    </row>
    <row r="250" spans="2:7" hidden="1" outlineLevel="1" x14ac:dyDescent="0.2">
      <c r="B250" s="19" t="s">
        <v>427</v>
      </c>
      <c r="C250" s="3" t="s">
        <v>495</v>
      </c>
      <c r="D250" s="3" t="s">
        <v>54</v>
      </c>
      <c r="E250" s="14">
        <v>44225</v>
      </c>
      <c r="F250" s="3">
        <v>2</v>
      </c>
      <c r="G250" s="19">
        <v>13</v>
      </c>
    </row>
    <row r="251" spans="2:7" hidden="1" outlineLevel="1" x14ac:dyDescent="0.2">
      <c r="B251" s="19" t="s">
        <v>427</v>
      </c>
      <c r="C251" s="3" t="s">
        <v>495</v>
      </c>
      <c r="D251" s="3" t="s">
        <v>54</v>
      </c>
      <c r="E251" s="14">
        <v>44228</v>
      </c>
      <c r="F251" s="3">
        <v>6</v>
      </c>
      <c r="G251" s="19">
        <v>39</v>
      </c>
    </row>
    <row r="252" spans="2:7" hidden="1" outlineLevel="1" x14ac:dyDescent="0.2">
      <c r="B252" s="19" t="s">
        <v>427</v>
      </c>
      <c r="C252" s="3" t="s">
        <v>495</v>
      </c>
      <c r="D252" s="3" t="s">
        <v>54</v>
      </c>
      <c r="E252" s="14">
        <v>44228</v>
      </c>
      <c r="F252" s="3">
        <v>2</v>
      </c>
      <c r="G252" s="19">
        <v>13</v>
      </c>
    </row>
    <row r="253" spans="2:7" hidden="1" outlineLevel="1" x14ac:dyDescent="0.2">
      <c r="B253" s="19" t="s">
        <v>427</v>
      </c>
      <c r="C253" s="3" t="s">
        <v>495</v>
      </c>
      <c r="D253" s="3" t="s">
        <v>54</v>
      </c>
      <c r="E253" s="14">
        <v>44229</v>
      </c>
      <c r="F253" s="3">
        <v>6</v>
      </c>
      <c r="G253" s="19">
        <v>39</v>
      </c>
    </row>
    <row r="254" spans="2:7" hidden="1" outlineLevel="1" x14ac:dyDescent="0.2">
      <c r="B254" s="19" t="s">
        <v>427</v>
      </c>
      <c r="C254" s="3" t="s">
        <v>495</v>
      </c>
      <c r="D254" s="3" t="s">
        <v>54</v>
      </c>
      <c r="E254" s="14">
        <v>44229</v>
      </c>
      <c r="F254" s="3">
        <v>2</v>
      </c>
      <c r="G254" s="19">
        <v>13</v>
      </c>
    </row>
    <row r="255" spans="2:7" hidden="1" outlineLevel="1" x14ac:dyDescent="0.2">
      <c r="B255" s="19" t="s">
        <v>427</v>
      </c>
      <c r="C255" s="3" t="s">
        <v>495</v>
      </c>
      <c r="D255" s="3" t="s">
        <v>54</v>
      </c>
      <c r="E255" s="14">
        <v>44230</v>
      </c>
      <c r="F255" s="3">
        <v>6</v>
      </c>
      <c r="G255" s="19">
        <v>39</v>
      </c>
    </row>
    <row r="256" spans="2:7" hidden="1" outlineLevel="1" x14ac:dyDescent="0.2">
      <c r="B256" s="19" t="s">
        <v>427</v>
      </c>
      <c r="C256" s="3" t="s">
        <v>495</v>
      </c>
      <c r="D256" s="3" t="s">
        <v>54</v>
      </c>
      <c r="E256" s="14">
        <v>44230</v>
      </c>
      <c r="F256" s="3">
        <v>2</v>
      </c>
      <c r="G256" s="19">
        <v>13</v>
      </c>
    </row>
    <row r="257" spans="2:7" hidden="1" outlineLevel="1" x14ac:dyDescent="0.2">
      <c r="B257" s="19" t="s">
        <v>427</v>
      </c>
      <c r="C257" s="3" t="s">
        <v>495</v>
      </c>
      <c r="D257" s="3" t="s">
        <v>54</v>
      </c>
      <c r="E257" s="14">
        <v>44231</v>
      </c>
      <c r="F257" s="3">
        <v>6</v>
      </c>
      <c r="G257" s="19">
        <v>39</v>
      </c>
    </row>
    <row r="258" spans="2:7" hidden="1" outlineLevel="1" x14ac:dyDescent="0.2">
      <c r="B258" s="19" t="s">
        <v>427</v>
      </c>
      <c r="C258" s="3" t="s">
        <v>495</v>
      </c>
      <c r="D258" s="3" t="s">
        <v>54</v>
      </c>
      <c r="E258" s="14">
        <v>44231</v>
      </c>
      <c r="F258" s="3">
        <v>2</v>
      </c>
      <c r="G258" s="19">
        <v>13</v>
      </c>
    </row>
    <row r="259" spans="2:7" hidden="1" outlineLevel="1" x14ac:dyDescent="0.2">
      <c r="B259" s="19" t="s">
        <v>427</v>
      </c>
      <c r="C259" s="3" t="s">
        <v>495</v>
      </c>
      <c r="D259" s="3" t="s">
        <v>54</v>
      </c>
      <c r="E259" s="14">
        <v>44232</v>
      </c>
      <c r="F259" s="3">
        <v>6</v>
      </c>
      <c r="G259" s="19">
        <v>39</v>
      </c>
    </row>
    <row r="260" spans="2:7" hidden="1" outlineLevel="1" x14ac:dyDescent="0.2">
      <c r="B260" s="19" t="s">
        <v>427</v>
      </c>
      <c r="C260" s="3" t="s">
        <v>495</v>
      </c>
      <c r="D260" s="3" t="s">
        <v>54</v>
      </c>
      <c r="E260" s="14">
        <v>44232</v>
      </c>
      <c r="F260" s="3">
        <v>2</v>
      </c>
      <c r="G260" s="19">
        <v>13</v>
      </c>
    </row>
    <row r="261" spans="2:7" hidden="1" outlineLevel="1" x14ac:dyDescent="0.2">
      <c r="B261" s="19" t="s">
        <v>427</v>
      </c>
      <c r="C261" s="3" t="s">
        <v>495</v>
      </c>
      <c r="D261" s="3" t="s">
        <v>54</v>
      </c>
      <c r="E261" s="14">
        <v>44235</v>
      </c>
      <c r="F261" s="3">
        <v>6</v>
      </c>
      <c r="G261" s="19">
        <v>39</v>
      </c>
    </row>
    <row r="262" spans="2:7" hidden="1" outlineLevel="1" x14ac:dyDescent="0.2">
      <c r="B262" s="19" t="s">
        <v>427</v>
      </c>
      <c r="C262" s="3" t="s">
        <v>495</v>
      </c>
      <c r="D262" s="3" t="s">
        <v>54</v>
      </c>
      <c r="E262" s="14">
        <v>44235</v>
      </c>
      <c r="F262" s="3">
        <v>2</v>
      </c>
      <c r="G262" s="19">
        <v>13</v>
      </c>
    </row>
    <row r="263" spans="2:7" hidden="1" outlineLevel="1" x14ac:dyDescent="0.2">
      <c r="B263" s="19" t="s">
        <v>427</v>
      </c>
      <c r="C263" s="3" t="s">
        <v>495</v>
      </c>
      <c r="D263" s="3" t="s">
        <v>54</v>
      </c>
      <c r="E263" s="14">
        <v>44236</v>
      </c>
      <c r="F263" s="3">
        <v>6</v>
      </c>
      <c r="G263" s="19">
        <v>39</v>
      </c>
    </row>
    <row r="264" spans="2:7" hidden="1" outlineLevel="1" x14ac:dyDescent="0.2">
      <c r="B264" s="19" t="s">
        <v>427</v>
      </c>
      <c r="C264" s="3" t="s">
        <v>495</v>
      </c>
      <c r="D264" s="3" t="s">
        <v>54</v>
      </c>
      <c r="E264" s="14">
        <v>44236</v>
      </c>
      <c r="F264" s="3">
        <v>2</v>
      </c>
      <c r="G264" s="19">
        <v>13</v>
      </c>
    </row>
    <row r="265" spans="2:7" hidden="1" outlineLevel="1" x14ac:dyDescent="0.2">
      <c r="B265" s="19" t="s">
        <v>427</v>
      </c>
      <c r="C265" s="3" t="s">
        <v>495</v>
      </c>
      <c r="D265" s="3" t="s">
        <v>54</v>
      </c>
      <c r="E265" s="14">
        <v>44237</v>
      </c>
      <c r="F265" s="3">
        <v>6</v>
      </c>
      <c r="G265" s="19">
        <v>39</v>
      </c>
    </row>
    <row r="266" spans="2:7" hidden="1" outlineLevel="1" x14ac:dyDescent="0.2">
      <c r="B266" s="19" t="s">
        <v>427</v>
      </c>
      <c r="C266" s="3" t="s">
        <v>495</v>
      </c>
      <c r="D266" s="3" t="s">
        <v>54</v>
      </c>
      <c r="E266" s="14">
        <v>44237</v>
      </c>
      <c r="F266" s="3">
        <v>2</v>
      </c>
      <c r="G266" s="19">
        <v>13</v>
      </c>
    </row>
    <row r="267" spans="2:7" hidden="1" outlineLevel="1" x14ac:dyDescent="0.2">
      <c r="B267" s="19" t="s">
        <v>427</v>
      </c>
      <c r="C267" s="3" t="s">
        <v>495</v>
      </c>
      <c r="D267" s="3" t="s">
        <v>54</v>
      </c>
      <c r="E267" s="14">
        <v>44238</v>
      </c>
      <c r="F267" s="3">
        <v>6</v>
      </c>
      <c r="G267" s="19">
        <v>39</v>
      </c>
    </row>
    <row r="268" spans="2:7" hidden="1" outlineLevel="1" x14ac:dyDescent="0.2">
      <c r="B268" s="19" t="s">
        <v>427</v>
      </c>
      <c r="C268" s="3" t="s">
        <v>495</v>
      </c>
      <c r="D268" s="3" t="s">
        <v>54</v>
      </c>
      <c r="E268" s="14">
        <v>44238</v>
      </c>
      <c r="F268" s="3">
        <v>2</v>
      </c>
      <c r="G268" s="19">
        <v>13</v>
      </c>
    </row>
    <row r="269" spans="2:7" hidden="1" outlineLevel="1" x14ac:dyDescent="0.2">
      <c r="B269" s="19" t="s">
        <v>427</v>
      </c>
      <c r="C269" s="3" t="s">
        <v>495</v>
      </c>
      <c r="D269" s="3" t="s">
        <v>54</v>
      </c>
      <c r="E269" s="14">
        <v>44239</v>
      </c>
      <c r="F269" s="3">
        <v>6</v>
      </c>
      <c r="G269" s="19">
        <v>39</v>
      </c>
    </row>
    <row r="270" spans="2:7" hidden="1" outlineLevel="1" x14ac:dyDescent="0.2">
      <c r="B270" s="19" t="s">
        <v>427</v>
      </c>
      <c r="C270" s="3" t="s">
        <v>495</v>
      </c>
      <c r="D270" s="3" t="s">
        <v>54</v>
      </c>
      <c r="E270" s="14">
        <v>44239</v>
      </c>
      <c r="F270" s="3">
        <v>2</v>
      </c>
      <c r="G270" s="19">
        <v>13</v>
      </c>
    </row>
    <row r="271" spans="2:7" hidden="1" outlineLevel="1" x14ac:dyDescent="0.2">
      <c r="B271" s="19" t="s">
        <v>427</v>
      </c>
      <c r="C271" s="3" t="s">
        <v>495</v>
      </c>
      <c r="D271" s="3" t="s">
        <v>54</v>
      </c>
      <c r="E271" s="14">
        <v>44242</v>
      </c>
      <c r="F271" s="3">
        <v>6</v>
      </c>
      <c r="G271" s="19">
        <v>39</v>
      </c>
    </row>
    <row r="272" spans="2:7" hidden="1" outlineLevel="1" x14ac:dyDescent="0.2">
      <c r="B272" s="19" t="s">
        <v>427</v>
      </c>
      <c r="C272" s="3" t="s">
        <v>495</v>
      </c>
      <c r="D272" s="3" t="s">
        <v>54</v>
      </c>
      <c r="E272" s="14">
        <v>44242</v>
      </c>
      <c r="F272" s="3">
        <v>2</v>
      </c>
      <c r="G272" s="19">
        <v>13</v>
      </c>
    </row>
    <row r="273" spans="2:7" hidden="1" outlineLevel="1" x14ac:dyDescent="0.2">
      <c r="B273" s="19" t="s">
        <v>427</v>
      </c>
      <c r="C273" s="3" t="s">
        <v>495</v>
      </c>
      <c r="D273" s="3" t="s">
        <v>54</v>
      </c>
      <c r="E273" s="14">
        <v>44243</v>
      </c>
      <c r="F273" s="3">
        <v>6</v>
      </c>
      <c r="G273" s="19">
        <v>39</v>
      </c>
    </row>
    <row r="274" spans="2:7" hidden="1" outlineLevel="1" x14ac:dyDescent="0.2">
      <c r="B274" s="19" t="s">
        <v>427</v>
      </c>
      <c r="C274" s="3" t="s">
        <v>495</v>
      </c>
      <c r="D274" s="3" t="s">
        <v>54</v>
      </c>
      <c r="E274" s="14">
        <v>44243</v>
      </c>
      <c r="F274" s="3">
        <v>2</v>
      </c>
      <c r="G274" s="19">
        <v>13</v>
      </c>
    </row>
    <row r="275" spans="2:7" hidden="1" outlineLevel="1" x14ac:dyDescent="0.2">
      <c r="B275" s="19" t="s">
        <v>427</v>
      </c>
      <c r="C275" s="3" t="s">
        <v>495</v>
      </c>
      <c r="D275" s="3" t="s">
        <v>54</v>
      </c>
      <c r="E275" s="14">
        <v>44244</v>
      </c>
      <c r="F275" s="3">
        <v>6</v>
      </c>
      <c r="G275" s="19">
        <v>39</v>
      </c>
    </row>
    <row r="276" spans="2:7" hidden="1" outlineLevel="1" x14ac:dyDescent="0.2">
      <c r="B276" s="19" t="s">
        <v>427</v>
      </c>
      <c r="C276" s="3" t="s">
        <v>495</v>
      </c>
      <c r="D276" s="3" t="s">
        <v>54</v>
      </c>
      <c r="E276" s="14">
        <v>44244</v>
      </c>
      <c r="F276" s="3">
        <v>2</v>
      </c>
      <c r="G276" s="19">
        <v>13</v>
      </c>
    </row>
    <row r="277" spans="2:7" hidden="1" outlineLevel="1" x14ac:dyDescent="0.2">
      <c r="B277" s="19" t="s">
        <v>427</v>
      </c>
      <c r="C277" s="3" t="s">
        <v>495</v>
      </c>
      <c r="D277" s="3" t="s">
        <v>54</v>
      </c>
      <c r="E277" s="14">
        <v>44245</v>
      </c>
      <c r="F277" s="3">
        <v>6</v>
      </c>
      <c r="G277" s="19">
        <v>39</v>
      </c>
    </row>
    <row r="278" spans="2:7" hidden="1" outlineLevel="1" x14ac:dyDescent="0.2">
      <c r="B278" s="19" t="s">
        <v>427</v>
      </c>
      <c r="C278" s="3" t="s">
        <v>495</v>
      </c>
      <c r="D278" s="3" t="s">
        <v>54</v>
      </c>
      <c r="E278" s="14">
        <v>44245</v>
      </c>
      <c r="F278" s="3">
        <v>2</v>
      </c>
      <c r="G278" s="19">
        <v>13</v>
      </c>
    </row>
    <row r="279" spans="2:7" hidden="1" outlineLevel="1" x14ac:dyDescent="0.2">
      <c r="B279" s="19" t="s">
        <v>427</v>
      </c>
      <c r="C279" s="3" t="s">
        <v>495</v>
      </c>
      <c r="D279" s="3" t="s">
        <v>54</v>
      </c>
      <c r="E279" s="14">
        <v>44246</v>
      </c>
      <c r="F279" s="3">
        <v>6</v>
      </c>
      <c r="G279" s="19">
        <v>39</v>
      </c>
    </row>
    <row r="280" spans="2:7" hidden="1" outlineLevel="1" x14ac:dyDescent="0.2">
      <c r="B280" s="19" t="s">
        <v>427</v>
      </c>
      <c r="C280" s="3" t="s">
        <v>495</v>
      </c>
      <c r="D280" s="3" t="s">
        <v>54</v>
      </c>
      <c r="E280" s="14">
        <v>44246</v>
      </c>
      <c r="F280" s="3">
        <v>2</v>
      </c>
      <c r="G280" s="19">
        <v>13</v>
      </c>
    </row>
    <row r="281" spans="2:7" hidden="1" outlineLevel="1" x14ac:dyDescent="0.2">
      <c r="B281" s="19" t="s">
        <v>427</v>
      </c>
      <c r="C281" s="3" t="s">
        <v>495</v>
      </c>
      <c r="D281" s="3" t="s">
        <v>54</v>
      </c>
      <c r="E281" s="14">
        <v>44249</v>
      </c>
      <c r="F281" s="3">
        <v>6</v>
      </c>
      <c r="G281" s="19">
        <v>39</v>
      </c>
    </row>
    <row r="282" spans="2:7" hidden="1" outlineLevel="1" x14ac:dyDescent="0.2">
      <c r="B282" s="19" t="s">
        <v>427</v>
      </c>
      <c r="C282" s="3" t="s">
        <v>495</v>
      </c>
      <c r="D282" s="3" t="s">
        <v>54</v>
      </c>
      <c r="E282" s="14">
        <v>44249</v>
      </c>
      <c r="F282" s="3">
        <v>2</v>
      </c>
      <c r="G282" s="19">
        <v>13</v>
      </c>
    </row>
    <row r="283" spans="2:7" hidden="1" outlineLevel="1" x14ac:dyDescent="0.2">
      <c r="B283" s="19" t="s">
        <v>427</v>
      </c>
      <c r="C283" s="3" t="s">
        <v>495</v>
      </c>
      <c r="D283" s="3" t="s">
        <v>54</v>
      </c>
      <c r="E283" s="14">
        <v>44250</v>
      </c>
      <c r="F283" s="3">
        <v>6</v>
      </c>
      <c r="G283" s="19">
        <v>39</v>
      </c>
    </row>
    <row r="284" spans="2:7" hidden="1" outlineLevel="1" x14ac:dyDescent="0.2">
      <c r="B284" s="19" t="s">
        <v>427</v>
      </c>
      <c r="C284" s="3" t="s">
        <v>495</v>
      </c>
      <c r="D284" s="3" t="s">
        <v>54</v>
      </c>
      <c r="E284" s="14">
        <v>44250</v>
      </c>
      <c r="F284" s="3">
        <v>2</v>
      </c>
      <c r="G284" s="19">
        <v>13</v>
      </c>
    </row>
    <row r="285" spans="2:7" hidden="1" outlineLevel="1" x14ac:dyDescent="0.2">
      <c r="B285" s="19" t="s">
        <v>427</v>
      </c>
      <c r="C285" s="3" t="s">
        <v>495</v>
      </c>
      <c r="D285" s="3" t="s">
        <v>54</v>
      </c>
      <c r="E285" s="14">
        <v>44251</v>
      </c>
      <c r="F285" s="3">
        <v>6</v>
      </c>
      <c r="G285" s="19">
        <v>39</v>
      </c>
    </row>
    <row r="286" spans="2:7" hidden="1" outlineLevel="1" x14ac:dyDescent="0.2">
      <c r="B286" s="19" t="s">
        <v>427</v>
      </c>
      <c r="C286" s="3" t="s">
        <v>495</v>
      </c>
      <c r="D286" s="3" t="s">
        <v>54</v>
      </c>
      <c r="E286" s="14">
        <v>44251</v>
      </c>
      <c r="F286" s="3">
        <v>2</v>
      </c>
      <c r="G286" s="19">
        <v>13</v>
      </c>
    </row>
    <row r="287" spans="2:7" hidden="1" outlineLevel="1" x14ac:dyDescent="0.2">
      <c r="B287" s="19" t="s">
        <v>427</v>
      </c>
      <c r="C287" s="3" t="s">
        <v>495</v>
      </c>
      <c r="D287" s="3" t="s">
        <v>54</v>
      </c>
      <c r="E287" s="14">
        <v>44252</v>
      </c>
      <c r="F287" s="3">
        <v>6</v>
      </c>
      <c r="G287" s="19">
        <v>39</v>
      </c>
    </row>
    <row r="288" spans="2:7" hidden="1" outlineLevel="1" x14ac:dyDescent="0.2">
      <c r="B288" s="19" t="s">
        <v>427</v>
      </c>
      <c r="C288" s="3" t="s">
        <v>495</v>
      </c>
      <c r="D288" s="3" t="s">
        <v>54</v>
      </c>
      <c r="E288" s="14">
        <v>44252</v>
      </c>
      <c r="F288" s="3">
        <v>2</v>
      </c>
      <c r="G288" s="19">
        <v>13</v>
      </c>
    </row>
    <row r="289" spans="2:7" hidden="1" outlineLevel="1" x14ac:dyDescent="0.2">
      <c r="B289" s="19" t="s">
        <v>427</v>
      </c>
      <c r="C289" s="3" t="s">
        <v>495</v>
      </c>
      <c r="D289" s="3" t="s">
        <v>54</v>
      </c>
      <c r="E289" s="14">
        <v>44253</v>
      </c>
      <c r="F289" s="3">
        <v>6</v>
      </c>
      <c r="G289" s="19">
        <v>39</v>
      </c>
    </row>
    <row r="290" spans="2:7" hidden="1" outlineLevel="1" x14ac:dyDescent="0.2">
      <c r="B290" s="19" t="s">
        <v>427</v>
      </c>
      <c r="C290" s="3" t="s">
        <v>495</v>
      </c>
      <c r="D290" s="3" t="s">
        <v>54</v>
      </c>
      <c r="E290" s="14">
        <v>44253</v>
      </c>
      <c r="F290" s="3">
        <v>2</v>
      </c>
      <c r="G290" s="19">
        <v>13</v>
      </c>
    </row>
    <row r="291" spans="2:7" hidden="1" outlineLevel="1" x14ac:dyDescent="0.2">
      <c r="B291" s="19" t="s">
        <v>427</v>
      </c>
      <c r="C291" s="3" t="s">
        <v>495</v>
      </c>
      <c r="D291" s="3" t="s">
        <v>54</v>
      </c>
      <c r="E291" s="14">
        <v>44256</v>
      </c>
      <c r="F291" s="3">
        <v>6</v>
      </c>
      <c r="G291" s="19">
        <v>39</v>
      </c>
    </row>
    <row r="292" spans="2:7" hidden="1" outlineLevel="1" x14ac:dyDescent="0.2">
      <c r="B292" s="19" t="s">
        <v>427</v>
      </c>
      <c r="C292" s="3" t="s">
        <v>495</v>
      </c>
      <c r="D292" s="3" t="s">
        <v>54</v>
      </c>
      <c r="E292" s="14">
        <v>44256</v>
      </c>
      <c r="F292" s="3">
        <v>2</v>
      </c>
      <c r="G292" s="19">
        <v>13</v>
      </c>
    </row>
    <row r="293" spans="2:7" hidden="1" outlineLevel="1" x14ac:dyDescent="0.2">
      <c r="B293" s="19" t="s">
        <v>427</v>
      </c>
      <c r="C293" s="3" t="s">
        <v>495</v>
      </c>
      <c r="D293" s="3" t="s">
        <v>54</v>
      </c>
      <c r="E293" s="14">
        <v>44257</v>
      </c>
      <c r="F293" s="3">
        <v>5</v>
      </c>
      <c r="G293" s="19">
        <v>32.5</v>
      </c>
    </row>
    <row r="294" spans="2:7" hidden="1" outlineLevel="1" x14ac:dyDescent="0.2">
      <c r="B294" s="19" t="s">
        <v>427</v>
      </c>
      <c r="C294" s="3" t="s">
        <v>495</v>
      </c>
      <c r="D294" s="3" t="s">
        <v>54</v>
      </c>
      <c r="E294" s="14">
        <v>44259</v>
      </c>
      <c r="F294" s="3">
        <v>6</v>
      </c>
      <c r="G294" s="19">
        <v>39</v>
      </c>
    </row>
    <row r="295" spans="2:7" hidden="1" outlineLevel="1" x14ac:dyDescent="0.2">
      <c r="B295" s="19" t="s">
        <v>427</v>
      </c>
      <c r="C295" s="3" t="s">
        <v>495</v>
      </c>
      <c r="D295" s="3" t="s">
        <v>54</v>
      </c>
      <c r="E295" s="14">
        <v>44259</v>
      </c>
      <c r="F295" s="3">
        <v>2</v>
      </c>
      <c r="G295" s="19">
        <v>13</v>
      </c>
    </row>
    <row r="296" spans="2:7" hidden="1" outlineLevel="1" x14ac:dyDescent="0.2">
      <c r="B296" s="19" t="s">
        <v>427</v>
      </c>
      <c r="C296" s="3" t="s">
        <v>495</v>
      </c>
      <c r="D296" s="3" t="s">
        <v>54</v>
      </c>
      <c r="E296" s="14">
        <v>44260</v>
      </c>
      <c r="F296" s="3">
        <v>6</v>
      </c>
      <c r="G296" s="19">
        <v>39</v>
      </c>
    </row>
    <row r="297" spans="2:7" hidden="1" outlineLevel="1" x14ac:dyDescent="0.2">
      <c r="B297" s="19" t="s">
        <v>427</v>
      </c>
      <c r="C297" s="3" t="s">
        <v>495</v>
      </c>
      <c r="D297" s="3" t="s">
        <v>54</v>
      </c>
      <c r="E297" s="14">
        <v>44260</v>
      </c>
      <c r="F297" s="3">
        <v>2</v>
      </c>
      <c r="G297" s="19">
        <v>13</v>
      </c>
    </row>
    <row r="298" spans="2:7" hidden="1" outlineLevel="1" x14ac:dyDescent="0.2">
      <c r="B298" s="19" t="s">
        <v>427</v>
      </c>
      <c r="C298" s="3" t="s">
        <v>495</v>
      </c>
      <c r="D298" s="3" t="s">
        <v>54</v>
      </c>
      <c r="E298" s="14">
        <v>44263</v>
      </c>
      <c r="F298" s="3">
        <v>6</v>
      </c>
      <c r="G298" s="19">
        <v>39</v>
      </c>
    </row>
    <row r="299" spans="2:7" hidden="1" outlineLevel="1" x14ac:dyDescent="0.2">
      <c r="B299" s="19" t="s">
        <v>427</v>
      </c>
      <c r="C299" s="3" t="s">
        <v>495</v>
      </c>
      <c r="D299" s="3" t="s">
        <v>54</v>
      </c>
      <c r="E299" s="14">
        <v>44263</v>
      </c>
      <c r="F299" s="3">
        <v>2</v>
      </c>
      <c r="G299" s="19">
        <v>13</v>
      </c>
    </row>
    <row r="300" spans="2:7" hidden="1" outlineLevel="1" x14ac:dyDescent="0.2">
      <c r="B300" s="19" t="s">
        <v>427</v>
      </c>
      <c r="C300" s="3" t="s">
        <v>495</v>
      </c>
      <c r="D300" s="3" t="s">
        <v>54</v>
      </c>
      <c r="E300" s="14">
        <v>44264</v>
      </c>
      <c r="F300" s="3">
        <v>6</v>
      </c>
      <c r="G300" s="19">
        <v>39</v>
      </c>
    </row>
    <row r="301" spans="2:7" hidden="1" outlineLevel="1" x14ac:dyDescent="0.2">
      <c r="B301" s="19" t="s">
        <v>427</v>
      </c>
      <c r="C301" s="3" t="s">
        <v>495</v>
      </c>
      <c r="D301" s="3" t="s">
        <v>54</v>
      </c>
      <c r="E301" s="14">
        <v>44264</v>
      </c>
      <c r="F301" s="3">
        <v>2</v>
      </c>
      <c r="G301" s="19">
        <v>13</v>
      </c>
    </row>
    <row r="302" spans="2:7" hidden="1" outlineLevel="1" x14ac:dyDescent="0.2">
      <c r="B302" s="19" t="s">
        <v>427</v>
      </c>
      <c r="C302" s="3" t="s">
        <v>495</v>
      </c>
      <c r="D302" s="3" t="s">
        <v>54</v>
      </c>
      <c r="E302" s="14">
        <v>44265</v>
      </c>
      <c r="F302" s="3">
        <v>6</v>
      </c>
      <c r="G302" s="19">
        <v>39</v>
      </c>
    </row>
    <row r="303" spans="2:7" hidden="1" outlineLevel="1" x14ac:dyDescent="0.2">
      <c r="B303" s="19" t="s">
        <v>427</v>
      </c>
      <c r="C303" s="3" t="s">
        <v>495</v>
      </c>
      <c r="D303" s="3" t="s">
        <v>54</v>
      </c>
      <c r="E303" s="14">
        <v>44265</v>
      </c>
      <c r="F303" s="3">
        <v>2</v>
      </c>
      <c r="G303" s="19">
        <v>13</v>
      </c>
    </row>
    <row r="304" spans="2:7" hidden="1" outlineLevel="1" x14ac:dyDescent="0.2">
      <c r="B304" s="19" t="s">
        <v>427</v>
      </c>
      <c r="C304" s="3" t="s">
        <v>495</v>
      </c>
      <c r="D304" s="3" t="s">
        <v>54</v>
      </c>
      <c r="E304" s="14">
        <v>44266</v>
      </c>
      <c r="F304" s="3">
        <v>6</v>
      </c>
      <c r="G304" s="19">
        <v>39</v>
      </c>
    </row>
    <row r="305" spans="2:7" hidden="1" outlineLevel="1" x14ac:dyDescent="0.2">
      <c r="B305" s="19" t="s">
        <v>427</v>
      </c>
      <c r="C305" s="3" t="s">
        <v>495</v>
      </c>
      <c r="D305" s="3" t="s">
        <v>54</v>
      </c>
      <c r="E305" s="14">
        <v>44266</v>
      </c>
      <c r="F305" s="3">
        <v>2</v>
      </c>
      <c r="G305" s="19">
        <v>13</v>
      </c>
    </row>
    <row r="306" spans="2:7" hidden="1" outlineLevel="1" x14ac:dyDescent="0.2">
      <c r="B306" s="19" t="s">
        <v>427</v>
      </c>
      <c r="C306" s="3" t="s">
        <v>495</v>
      </c>
      <c r="D306" s="3" t="s">
        <v>54</v>
      </c>
      <c r="E306" s="14">
        <v>44267</v>
      </c>
      <c r="F306" s="3">
        <v>6</v>
      </c>
      <c r="G306" s="19">
        <v>39</v>
      </c>
    </row>
    <row r="307" spans="2:7" hidden="1" outlineLevel="1" x14ac:dyDescent="0.2">
      <c r="B307" s="19" t="s">
        <v>427</v>
      </c>
      <c r="C307" s="3" t="s">
        <v>495</v>
      </c>
      <c r="D307" s="3" t="s">
        <v>54</v>
      </c>
      <c r="E307" s="14">
        <v>44267</v>
      </c>
      <c r="F307" s="3">
        <v>2</v>
      </c>
      <c r="G307" s="19">
        <v>13</v>
      </c>
    </row>
    <row r="308" spans="2:7" hidden="1" outlineLevel="1" x14ac:dyDescent="0.2">
      <c r="B308" s="19" t="s">
        <v>427</v>
      </c>
      <c r="C308" s="3" t="s">
        <v>495</v>
      </c>
      <c r="D308" s="3" t="s">
        <v>54</v>
      </c>
      <c r="E308" s="14">
        <v>44270</v>
      </c>
      <c r="F308" s="3">
        <v>6</v>
      </c>
      <c r="G308" s="19">
        <v>39</v>
      </c>
    </row>
    <row r="309" spans="2:7" hidden="1" outlineLevel="1" x14ac:dyDescent="0.2">
      <c r="B309" s="19" t="s">
        <v>427</v>
      </c>
      <c r="C309" s="3" t="s">
        <v>495</v>
      </c>
      <c r="D309" s="3" t="s">
        <v>54</v>
      </c>
      <c r="E309" s="14">
        <v>44270</v>
      </c>
      <c r="F309" s="3">
        <v>2</v>
      </c>
      <c r="G309" s="19">
        <v>13</v>
      </c>
    </row>
    <row r="310" spans="2:7" hidden="1" outlineLevel="1" x14ac:dyDescent="0.2">
      <c r="B310" s="19" t="s">
        <v>427</v>
      </c>
      <c r="C310" s="3" t="s">
        <v>495</v>
      </c>
      <c r="D310" s="3" t="s">
        <v>54</v>
      </c>
      <c r="E310" s="14">
        <v>44271</v>
      </c>
      <c r="F310" s="3">
        <v>6</v>
      </c>
      <c r="G310" s="19">
        <v>39</v>
      </c>
    </row>
    <row r="311" spans="2:7" hidden="1" outlineLevel="1" x14ac:dyDescent="0.2">
      <c r="B311" s="19" t="s">
        <v>427</v>
      </c>
      <c r="C311" s="3" t="s">
        <v>495</v>
      </c>
      <c r="D311" s="3" t="s">
        <v>54</v>
      </c>
      <c r="E311" s="14">
        <v>44271</v>
      </c>
      <c r="F311" s="3">
        <v>2</v>
      </c>
      <c r="G311" s="19">
        <v>13</v>
      </c>
    </row>
    <row r="312" spans="2:7" hidden="1" outlineLevel="1" x14ac:dyDescent="0.2">
      <c r="B312" s="19" t="s">
        <v>427</v>
      </c>
      <c r="C312" s="3" t="s">
        <v>495</v>
      </c>
      <c r="D312" s="3" t="s">
        <v>54</v>
      </c>
      <c r="E312" s="14">
        <v>44272</v>
      </c>
      <c r="F312" s="3">
        <v>6</v>
      </c>
      <c r="G312" s="19">
        <v>39</v>
      </c>
    </row>
    <row r="313" spans="2:7" hidden="1" outlineLevel="1" x14ac:dyDescent="0.2">
      <c r="B313" s="19" t="s">
        <v>427</v>
      </c>
      <c r="C313" s="3" t="s">
        <v>495</v>
      </c>
      <c r="D313" s="3" t="s">
        <v>54</v>
      </c>
      <c r="E313" s="14">
        <v>44272</v>
      </c>
      <c r="F313" s="3">
        <v>2</v>
      </c>
      <c r="G313" s="19">
        <v>13</v>
      </c>
    </row>
    <row r="314" spans="2:7" hidden="1" outlineLevel="1" x14ac:dyDescent="0.2">
      <c r="B314" s="19" t="s">
        <v>427</v>
      </c>
      <c r="C314" s="3" t="s">
        <v>495</v>
      </c>
      <c r="D314" s="3" t="s">
        <v>54</v>
      </c>
      <c r="E314" s="14">
        <v>44273</v>
      </c>
      <c r="F314" s="3">
        <v>6</v>
      </c>
      <c r="G314" s="19">
        <v>39</v>
      </c>
    </row>
    <row r="315" spans="2:7" hidden="1" outlineLevel="1" x14ac:dyDescent="0.2">
      <c r="B315" s="19" t="s">
        <v>427</v>
      </c>
      <c r="C315" s="3" t="s">
        <v>495</v>
      </c>
      <c r="D315" s="3" t="s">
        <v>54</v>
      </c>
      <c r="E315" s="14">
        <v>44273</v>
      </c>
      <c r="F315" s="3">
        <v>2</v>
      </c>
      <c r="G315" s="19">
        <v>13</v>
      </c>
    </row>
    <row r="316" spans="2:7" hidden="1" outlineLevel="1" x14ac:dyDescent="0.2">
      <c r="B316" s="19" t="s">
        <v>427</v>
      </c>
      <c r="C316" s="3" t="s">
        <v>495</v>
      </c>
      <c r="D316" s="3" t="s">
        <v>54</v>
      </c>
      <c r="E316" s="14">
        <v>44277</v>
      </c>
      <c r="F316" s="3">
        <v>6</v>
      </c>
      <c r="G316" s="19">
        <v>39</v>
      </c>
    </row>
    <row r="317" spans="2:7" hidden="1" outlineLevel="1" x14ac:dyDescent="0.2">
      <c r="B317" s="19" t="s">
        <v>427</v>
      </c>
      <c r="C317" s="3" t="s">
        <v>495</v>
      </c>
      <c r="D317" s="3" t="s">
        <v>54</v>
      </c>
      <c r="E317" s="14">
        <v>44277</v>
      </c>
      <c r="F317" s="3">
        <v>2</v>
      </c>
      <c r="G317" s="19">
        <v>13</v>
      </c>
    </row>
    <row r="318" spans="2:7" hidden="1" outlineLevel="1" x14ac:dyDescent="0.2">
      <c r="B318" s="19" t="s">
        <v>427</v>
      </c>
      <c r="C318" s="3" t="s">
        <v>495</v>
      </c>
      <c r="D318" s="3" t="s">
        <v>54</v>
      </c>
      <c r="E318" s="14">
        <v>44278</v>
      </c>
      <c r="F318" s="3">
        <v>6</v>
      </c>
      <c r="G318" s="19">
        <v>39</v>
      </c>
    </row>
    <row r="319" spans="2:7" hidden="1" outlineLevel="1" x14ac:dyDescent="0.2">
      <c r="B319" s="19" t="s">
        <v>427</v>
      </c>
      <c r="C319" s="3" t="s">
        <v>495</v>
      </c>
      <c r="D319" s="3" t="s">
        <v>54</v>
      </c>
      <c r="E319" s="14">
        <v>44278</v>
      </c>
      <c r="F319" s="3">
        <v>2</v>
      </c>
      <c r="G319" s="19">
        <v>13</v>
      </c>
    </row>
    <row r="320" spans="2:7" hidden="1" outlineLevel="1" x14ac:dyDescent="0.2">
      <c r="B320" s="19" t="s">
        <v>427</v>
      </c>
      <c r="C320" s="3" t="s">
        <v>495</v>
      </c>
      <c r="D320" s="3" t="s">
        <v>54</v>
      </c>
      <c r="E320" s="14">
        <v>44279</v>
      </c>
      <c r="F320" s="3">
        <v>6</v>
      </c>
      <c r="G320" s="19">
        <v>39</v>
      </c>
    </row>
    <row r="321" spans="2:7" hidden="1" outlineLevel="1" x14ac:dyDescent="0.2">
      <c r="B321" s="19" t="s">
        <v>427</v>
      </c>
      <c r="C321" s="3" t="s">
        <v>495</v>
      </c>
      <c r="D321" s="3" t="s">
        <v>54</v>
      </c>
      <c r="E321" s="14">
        <v>44279</v>
      </c>
      <c r="F321" s="3">
        <v>2</v>
      </c>
      <c r="G321" s="19">
        <v>13</v>
      </c>
    </row>
    <row r="322" spans="2:7" hidden="1" outlineLevel="1" x14ac:dyDescent="0.2">
      <c r="B322" s="19" t="s">
        <v>427</v>
      </c>
      <c r="C322" s="3" t="s">
        <v>495</v>
      </c>
      <c r="D322" s="3" t="s">
        <v>54</v>
      </c>
      <c r="E322" s="14">
        <v>44280</v>
      </c>
      <c r="F322" s="3">
        <v>6</v>
      </c>
      <c r="G322" s="19">
        <v>39</v>
      </c>
    </row>
    <row r="323" spans="2:7" hidden="1" outlineLevel="1" x14ac:dyDescent="0.2">
      <c r="B323" s="19" t="s">
        <v>427</v>
      </c>
      <c r="C323" s="3" t="s">
        <v>495</v>
      </c>
      <c r="D323" s="3" t="s">
        <v>54</v>
      </c>
      <c r="E323" s="14">
        <v>44280</v>
      </c>
      <c r="F323" s="3">
        <v>2</v>
      </c>
      <c r="G323" s="19">
        <v>13</v>
      </c>
    </row>
    <row r="324" spans="2:7" hidden="1" outlineLevel="1" x14ac:dyDescent="0.2">
      <c r="B324" s="19" t="s">
        <v>427</v>
      </c>
      <c r="C324" s="3" t="s">
        <v>495</v>
      </c>
      <c r="D324" s="3" t="s">
        <v>54</v>
      </c>
      <c r="E324" s="14">
        <v>44281</v>
      </c>
      <c r="F324" s="3">
        <v>6</v>
      </c>
      <c r="G324" s="19">
        <v>39</v>
      </c>
    </row>
    <row r="325" spans="2:7" hidden="1" outlineLevel="1" x14ac:dyDescent="0.2">
      <c r="B325" s="19" t="s">
        <v>427</v>
      </c>
      <c r="C325" s="3" t="s">
        <v>495</v>
      </c>
      <c r="D325" s="3" t="s">
        <v>54</v>
      </c>
      <c r="E325" s="14">
        <v>44281</v>
      </c>
      <c r="F325" s="3">
        <v>2</v>
      </c>
      <c r="G325" s="19">
        <v>13</v>
      </c>
    </row>
    <row r="326" spans="2:7" hidden="1" outlineLevel="1" x14ac:dyDescent="0.2">
      <c r="B326" s="19" t="s">
        <v>427</v>
      </c>
      <c r="C326" s="3" t="s">
        <v>495</v>
      </c>
      <c r="D326" s="3" t="s">
        <v>54</v>
      </c>
      <c r="E326" s="14">
        <v>44284</v>
      </c>
      <c r="F326" s="3">
        <v>6</v>
      </c>
      <c r="G326" s="19">
        <v>39</v>
      </c>
    </row>
    <row r="327" spans="2:7" hidden="1" outlineLevel="1" x14ac:dyDescent="0.2">
      <c r="B327" s="19" t="s">
        <v>427</v>
      </c>
      <c r="C327" s="3" t="s">
        <v>495</v>
      </c>
      <c r="D327" s="3" t="s">
        <v>54</v>
      </c>
      <c r="E327" s="14">
        <v>44284</v>
      </c>
      <c r="F327" s="3">
        <v>2</v>
      </c>
      <c r="G327" s="19">
        <v>13</v>
      </c>
    </row>
    <row r="328" spans="2:7" hidden="1" outlineLevel="1" x14ac:dyDescent="0.2">
      <c r="B328" s="19" t="s">
        <v>427</v>
      </c>
      <c r="C328" s="3" t="s">
        <v>495</v>
      </c>
      <c r="D328" s="3" t="s">
        <v>54</v>
      </c>
      <c r="E328" s="14">
        <v>44285</v>
      </c>
      <c r="F328" s="3">
        <v>6</v>
      </c>
      <c r="G328" s="19">
        <v>39</v>
      </c>
    </row>
    <row r="329" spans="2:7" hidden="1" outlineLevel="1" x14ac:dyDescent="0.2">
      <c r="B329" s="19" t="s">
        <v>427</v>
      </c>
      <c r="C329" s="3" t="s">
        <v>495</v>
      </c>
      <c r="D329" s="3" t="s">
        <v>54</v>
      </c>
      <c r="E329" s="14">
        <v>44285</v>
      </c>
      <c r="F329" s="3">
        <v>2</v>
      </c>
      <c r="G329" s="19">
        <v>13</v>
      </c>
    </row>
    <row r="330" spans="2:7" hidden="1" outlineLevel="1" x14ac:dyDescent="0.2">
      <c r="B330" s="19" t="s">
        <v>427</v>
      </c>
      <c r="C330" s="3" t="s">
        <v>495</v>
      </c>
      <c r="D330" s="3" t="s">
        <v>54</v>
      </c>
      <c r="E330" s="14">
        <v>44286</v>
      </c>
      <c r="F330" s="3">
        <v>6</v>
      </c>
      <c r="G330" s="19">
        <v>39</v>
      </c>
    </row>
    <row r="331" spans="2:7" hidden="1" outlineLevel="1" x14ac:dyDescent="0.2">
      <c r="B331" s="19" t="s">
        <v>427</v>
      </c>
      <c r="C331" s="3" t="s">
        <v>495</v>
      </c>
      <c r="D331" s="3" t="s">
        <v>54</v>
      </c>
      <c r="E331" s="14">
        <v>44286</v>
      </c>
      <c r="F331" s="3">
        <v>2</v>
      </c>
      <c r="G331" s="19">
        <v>13</v>
      </c>
    </row>
    <row r="332" spans="2:7" hidden="1" outlineLevel="1" x14ac:dyDescent="0.2">
      <c r="B332" s="19" t="s">
        <v>427</v>
      </c>
      <c r="C332" s="3" t="s">
        <v>495</v>
      </c>
      <c r="D332" s="3" t="s">
        <v>54</v>
      </c>
      <c r="E332" s="14">
        <v>44291</v>
      </c>
      <c r="F332" s="3">
        <v>6</v>
      </c>
      <c r="G332" s="3">
        <v>39</v>
      </c>
    </row>
    <row r="333" spans="2:7" hidden="1" outlineLevel="1" x14ac:dyDescent="0.2">
      <c r="B333" s="19" t="s">
        <v>427</v>
      </c>
      <c r="C333" s="3" t="s">
        <v>495</v>
      </c>
      <c r="D333" s="3" t="s">
        <v>54</v>
      </c>
      <c r="E333" s="14">
        <v>44291</v>
      </c>
      <c r="F333" s="3">
        <v>2</v>
      </c>
      <c r="G333" s="3">
        <v>13</v>
      </c>
    </row>
    <row r="334" spans="2:7" hidden="1" outlineLevel="1" x14ac:dyDescent="0.2">
      <c r="B334" s="19" t="s">
        <v>427</v>
      </c>
      <c r="C334" s="3" t="s">
        <v>495</v>
      </c>
      <c r="D334" s="3" t="s">
        <v>54</v>
      </c>
      <c r="E334" s="14">
        <v>44292</v>
      </c>
      <c r="F334" s="3">
        <v>6</v>
      </c>
      <c r="G334" s="3">
        <v>39</v>
      </c>
    </row>
    <row r="335" spans="2:7" hidden="1" outlineLevel="1" x14ac:dyDescent="0.2">
      <c r="B335" s="19" t="s">
        <v>427</v>
      </c>
      <c r="C335" s="3" t="s">
        <v>495</v>
      </c>
      <c r="D335" s="3" t="s">
        <v>54</v>
      </c>
      <c r="E335" s="14">
        <v>44292</v>
      </c>
      <c r="F335" s="3">
        <v>2</v>
      </c>
      <c r="G335" s="3">
        <v>13</v>
      </c>
    </row>
    <row r="336" spans="2:7" hidden="1" outlineLevel="1" x14ac:dyDescent="0.2">
      <c r="B336" s="19" t="s">
        <v>427</v>
      </c>
      <c r="C336" s="3" t="s">
        <v>495</v>
      </c>
      <c r="D336" s="3" t="s">
        <v>54</v>
      </c>
      <c r="E336" s="14">
        <v>44293</v>
      </c>
      <c r="F336" s="3">
        <v>6</v>
      </c>
      <c r="G336" s="3">
        <v>39</v>
      </c>
    </row>
    <row r="337" spans="2:7" hidden="1" outlineLevel="1" x14ac:dyDescent="0.2">
      <c r="B337" s="19" t="s">
        <v>427</v>
      </c>
      <c r="C337" s="3" t="s">
        <v>495</v>
      </c>
      <c r="D337" s="3" t="s">
        <v>54</v>
      </c>
      <c r="E337" s="14">
        <v>44293</v>
      </c>
      <c r="F337" s="3">
        <v>2</v>
      </c>
      <c r="G337" s="3">
        <v>13</v>
      </c>
    </row>
    <row r="338" spans="2:7" hidden="1" outlineLevel="1" x14ac:dyDescent="0.2">
      <c r="B338" s="19" t="s">
        <v>427</v>
      </c>
      <c r="C338" s="3" t="s">
        <v>495</v>
      </c>
      <c r="D338" s="3" t="s">
        <v>54</v>
      </c>
      <c r="E338" s="14">
        <v>44294</v>
      </c>
      <c r="F338" s="3">
        <v>6</v>
      </c>
      <c r="G338" s="3">
        <v>39</v>
      </c>
    </row>
    <row r="339" spans="2:7" hidden="1" outlineLevel="1" x14ac:dyDescent="0.2">
      <c r="B339" s="19" t="s">
        <v>427</v>
      </c>
      <c r="C339" s="3" t="s">
        <v>495</v>
      </c>
      <c r="D339" s="3" t="s">
        <v>54</v>
      </c>
      <c r="E339" s="14">
        <v>44294</v>
      </c>
      <c r="F339" s="3">
        <v>2</v>
      </c>
      <c r="G339" s="3">
        <v>13</v>
      </c>
    </row>
    <row r="340" spans="2:7" hidden="1" outlineLevel="1" x14ac:dyDescent="0.2">
      <c r="B340" s="19" t="s">
        <v>427</v>
      </c>
      <c r="C340" s="3" t="s">
        <v>495</v>
      </c>
      <c r="D340" s="3" t="s">
        <v>54</v>
      </c>
      <c r="E340" s="14">
        <v>44295</v>
      </c>
      <c r="F340" s="3">
        <v>6</v>
      </c>
      <c r="G340" s="3">
        <v>39</v>
      </c>
    </row>
    <row r="341" spans="2:7" hidden="1" outlineLevel="1" x14ac:dyDescent="0.2">
      <c r="B341" s="19" t="s">
        <v>427</v>
      </c>
      <c r="C341" s="3" t="s">
        <v>495</v>
      </c>
      <c r="D341" s="3" t="s">
        <v>54</v>
      </c>
      <c r="E341" s="14">
        <v>44295</v>
      </c>
      <c r="F341" s="3">
        <v>2</v>
      </c>
      <c r="G341" s="3">
        <v>13</v>
      </c>
    </row>
    <row r="342" spans="2:7" hidden="1" outlineLevel="1" x14ac:dyDescent="0.2">
      <c r="B342" s="19" t="s">
        <v>427</v>
      </c>
      <c r="C342" s="3" t="s">
        <v>495</v>
      </c>
      <c r="D342" s="3" t="s">
        <v>54</v>
      </c>
      <c r="E342" s="14">
        <v>44298</v>
      </c>
      <c r="F342" s="3">
        <v>6</v>
      </c>
      <c r="G342" s="3">
        <v>39</v>
      </c>
    </row>
    <row r="343" spans="2:7" hidden="1" outlineLevel="1" x14ac:dyDescent="0.2">
      <c r="B343" s="19" t="s">
        <v>427</v>
      </c>
      <c r="C343" s="3" t="s">
        <v>495</v>
      </c>
      <c r="D343" s="3" t="s">
        <v>54</v>
      </c>
      <c r="E343" s="14">
        <v>44298</v>
      </c>
      <c r="F343" s="3">
        <v>2</v>
      </c>
      <c r="G343" s="3">
        <v>13</v>
      </c>
    </row>
    <row r="344" spans="2:7" hidden="1" outlineLevel="1" x14ac:dyDescent="0.2">
      <c r="B344" s="19" t="s">
        <v>427</v>
      </c>
      <c r="C344" s="3" t="s">
        <v>495</v>
      </c>
      <c r="D344" s="3" t="s">
        <v>54</v>
      </c>
      <c r="E344" s="14">
        <v>44299</v>
      </c>
      <c r="F344" s="3">
        <v>6</v>
      </c>
      <c r="G344" s="3">
        <v>39</v>
      </c>
    </row>
    <row r="345" spans="2:7" hidden="1" outlineLevel="1" x14ac:dyDescent="0.2">
      <c r="B345" s="19" t="s">
        <v>427</v>
      </c>
      <c r="C345" s="3" t="s">
        <v>495</v>
      </c>
      <c r="D345" s="3" t="s">
        <v>54</v>
      </c>
      <c r="E345" s="14">
        <v>44299</v>
      </c>
      <c r="F345" s="3">
        <v>2</v>
      </c>
      <c r="G345" s="3">
        <v>13</v>
      </c>
    </row>
    <row r="346" spans="2:7" hidden="1" outlineLevel="1" x14ac:dyDescent="0.2">
      <c r="B346" s="19" t="s">
        <v>427</v>
      </c>
      <c r="C346" s="3" t="s">
        <v>495</v>
      </c>
      <c r="D346" s="3" t="s">
        <v>54</v>
      </c>
      <c r="E346" s="14">
        <v>44300</v>
      </c>
      <c r="F346" s="3">
        <v>6</v>
      </c>
      <c r="G346" s="3">
        <v>39</v>
      </c>
    </row>
    <row r="347" spans="2:7" hidden="1" outlineLevel="1" x14ac:dyDescent="0.2">
      <c r="B347" s="19" t="s">
        <v>427</v>
      </c>
      <c r="C347" s="3" t="s">
        <v>495</v>
      </c>
      <c r="D347" s="3" t="s">
        <v>54</v>
      </c>
      <c r="E347" s="14">
        <v>44300</v>
      </c>
      <c r="F347" s="3">
        <v>2</v>
      </c>
      <c r="G347" s="3">
        <v>13</v>
      </c>
    </row>
    <row r="348" spans="2:7" hidden="1" outlineLevel="1" x14ac:dyDescent="0.2">
      <c r="B348" s="19" t="s">
        <v>427</v>
      </c>
      <c r="C348" s="3" t="s">
        <v>495</v>
      </c>
      <c r="D348" s="3" t="s">
        <v>54</v>
      </c>
      <c r="E348" s="14">
        <v>44301</v>
      </c>
      <c r="F348" s="3">
        <v>6</v>
      </c>
      <c r="G348" s="3">
        <v>39</v>
      </c>
    </row>
    <row r="349" spans="2:7" hidden="1" outlineLevel="1" x14ac:dyDescent="0.2">
      <c r="B349" s="19" t="s">
        <v>427</v>
      </c>
      <c r="C349" s="3" t="s">
        <v>495</v>
      </c>
      <c r="D349" s="3" t="s">
        <v>54</v>
      </c>
      <c r="E349" s="14">
        <v>44301</v>
      </c>
      <c r="F349" s="3">
        <v>2</v>
      </c>
      <c r="G349" s="3">
        <v>13</v>
      </c>
    </row>
    <row r="350" spans="2:7" hidden="1" outlineLevel="1" x14ac:dyDescent="0.2">
      <c r="B350" s="19" t="s">
        <v>427</v>
      </c>
      <c r="C350" s="3" t="s">
        <v>495</v>
      </c>
      <c r="D350" s="3" t="s">
        <v>54</v>
      </c>
      <c r="E350" s="14">
        <v>44302</v>
      </c>
      <c r="F350" s="3">
        <v>6</v>
      </c>
      <c r="G350" s="3">
        <v>39</v>
      </c>
    </row>
    <row r="351" spans="2:7" hidden="1" outlineLevel="1" x14ac:dyDescent="0.2">
      <c r="B351" s="19" t="s">
        <v>427</v>
      </c>
      <c r="C351" s="3" t="s">
        <v>495</v>
      </c>
      <c r="D351" s="3" t="s">
        <v>54</v>
      </c>
      <c r="E351" s="14">
        <v>44302</v>
      </c>
      <c r="F351" s="3">
        <v>2</v>
      </c>
      <c r="G351" s="3">
        <v>13</v>
      </c>
    </row>
    <row r="352" spans="2:7" hidden="1" outlineLevel="1" x14ac:dyDescent="0.2">
      <c r="B352" s="19" t="s">
        <v>427</v>
      </c>
      <c r="C352" s="3" t="s">
        <v>495</v>
      </c>
      <c r="D352" s="3" t="s">
        <v>54</v>
      </c>
      <c r="E352" s="14">
        <v>44305</v>
      </c>
      <c r="F352" s="3">
        <v>6</v>
      </c>
      <c r="G352" s="3">
        <v>39</v>
      </c>
    </row>
    <row r="353" spans="2:7" hidden="1" outlineLevel="1" x14ac:dyDescent="0.2">
      <c r="B353" s="19" t="s">
        <v>427</v>
      </c>
      <c r="C353" s="3" t="s">
        <v>495</v>
      </c>
      <c r="D353" s="3" t="s">
        <v>54</v>
      </c>
      <c r="E353" s="14">
        <v>44305</v>
      </c>
      <c r="F353" s="3">
        <v>2</v>
      </c>
      <c r="G353" s="3">
        <v>13</v>
      </c>
    </row>
    <row r="354" spans="2:7" hidden="1" outlineLevel="1" x14ac:dyDescent="0.2">
      <c r="B354" s="19" t="s">
        <v>427</v>
      </c>
      <c r="C354" s="3" t="s">
        <v>495</v>
      </c>
      <c r="D354" s="3" t="s">
        <v>54</v>
      </c>
      <c r="E354" s="14">
        <v>44306</v>
      </c>
      <c r="F354" s="3">
        <v>6</v>
      </c>
      <c r="G354" s="3">
        <v>39</v>
      </c>
    </row>
    <row r="355" spans="2:7" hidden="1" outlineLevel="1" x14ac:dyDescent="0.2">
      <c r="B355" s="19" t="s">
        <v>427</v>
      </c>
      <c r="C355" s="3" t="s">
        <v>495</v>
      </c>
      <c r="D355" s="3" t="s">
        <v>54</v>
      </c>
      <c r="E355" s="14">
        <v>44306</v>
      </c>
      <c r="F355" s="3">
        <v>2</v>
      </c>
      <c r="G355" s="3">
        <v>13</v>
      </c>
    </row>
    <row r="356" spans="2:7" hidden="1" outlineLevel="1" x14ac:dyDescent="0.2">
      <c r="B356" s="19" t="s">
        <v>427</v>
      </c>
      <c r="C356" s="3" t="s">
        <v>495</v>
      </c>
      <c r="D356" s="3" t="s">
        <v>54</v>
      </c>
      <c r="E356" s="14">
        <v>44307</v>
      </c>
      <c r="F356" s="3">
        <v>6</v>
      </c>
      <c r="G356" s="3">
        <v>39</v>
      </c>
    </row>
    <row r="357" spans="2:7" hidden="1" outlineLevel="1" x14ac:dyDescent="0.2">
      <c r="B357" s="19" t="s">
        <v>427</v>
      </c>
      <c r="C357" s="3" t="s">
        <v>495</v>
      </c>
      <c r="D357" s="3" t="s">
        <v>54</v>
      </c>
      <c r="E357" s="14">
        <v>44307</v>
      </c>
      <c r="F357" s="3">
        <v>2</v>
      </c>
      <c r="G357" s="3">
        <v>13</v>
      </c>
    </row>
    <row r="358" spans="2:7" hidden="1" outlineLevel="1" x14ac:dyDescent="0.2">
      <c r="B358" s="19" t="s">
        <v>427</v>
      </c>
      <c r="C358" s="3" t="s">
        <v>495</v>
      </c>
      <c r="D358" s="3" t="s">
        <v>54</v>
      </c>
      <c r="E358" s="14">
        <v>44308</v>
      </c>
      <c r="F358" s="3">
        <v>6</v>
      </c>
      <c r="G358" s="3">
        <v>39</v>
      </c>
    </row>
    <row r="359" spans="2:7" hidden="1" outlineLevel="1" x14ac:dyDescent="0.2">
      <c r="B359" s="19" t="s">
        <v>427</v>
      </c>
      <c r="C359" s="3" t="s">
        <v>495</v>
      </c>
      <c r="D359" s="3" t="s">
        <v>54</v>
      </c>
      <c r="E359" s="14">
        <v>44308</v>
      </c>
      <c r="F359" s="3">
        <v>2</v>
      </c>
      <c r="G359" s="3">
        <v>13</v>
      </c>
    </row>
    <row r="360" spans="2:7" hidden="1" outlineLevel="1" x14ac:dyDescent="0.2">
      <c r="B360" s="19" t="s">
        <v>427</v>
      </c>
      <c r="C360" s="3" t="s">
        <v>495</v>
      </c>
      <c r="D360" s="3" t="s">
        <v>54</v>
      </c>
      <c r="E360" s="14">
        <v>44309</v>
      </c>
      <c r="F360" s="3">
        <v>6</v>
      </c>
      <c r="G360" s="3">
        <v>39</v>
      </c>
    </row>
    <row r="361" spans="2:7" hidden="1" outlineLevel="1" x14ac:dyDescent="0.2">
      <c r="B361" s="19" t="s">
        <v>427</v>
      </c>
      <c r="C361" s="3" t="s">
        <v>495</v>
      </c>
      <c r="D361" s="3" t="s">
        <v>54</v>
      </c>
      <c r="E361" s="14">
        <v>44309</v>
      </c>
      <c r="F361" s="3">
        <v>2</v>
      </c>
      <c r="G361" s="3">
        <v>13</v>
      </c>
    </row>
    <row r="362" spans="2:7" hidden="1" outlineLevel="1" x14ac:dyDescent="0.2">
      <c r="B362" s="19" t="s">
        <v>427</v>
      </c>
      <c r="C362" s="3" t="s">
        <v>495</v>
      </c>
      <c r="D362" s="3" t="s">
        <v>54</v>
      </c>
      <c r="E362" s="14">
        <v>44312</v>
      </c>
      <c r="F362" s="3">
        <v>6</v>
      </c>
      <c r="G362" s="3">
        <v>39</v>
      </c>
    </row>
    <row r="363" spans="2:7" hidden="1" outlineLevel="1" x14ac:dyDescent="0.2">
      <c r="B363" s="19" t="s">
        <v>427</v>
      </c>
      <c r="C363" s="3" t="s">
        <v>495</v>
      </c>
      <c r="D363" s="3" t="s">
        <v>54</v>
      </c>
      <c r="E363" s="14">
        <v>44312</v>
      </c>
      <c r="F363" s="3">
        <v>2</v>
      </c>
      <c r="G363" s="3">
        <v>13</v>
      </c>
    </row>
    <row r="364" spans="2:7" hidden="1" outlineLevel="1" x14ac:dyDescent="0.2">
      <c r="B364" s="19" t="s">
        <v>427</v>
      </c>
      <c r="C364" s="3" t="s">
        <v>495</v>
      </c>
      <c r="D364" s="3" t="s">
        <v>54</v>
      </c>
      <c r="E364" s="14">
        <v>44313</v>
      </c>
      <c r="F364" s="3">
        <v>6</v>
      </c>
      <c r="G364" s="3">
        <v>39</v>
      </c>
    </row>
    <row r="365" spans="2:7" hidden="1" outlineLevel="1" x14ac:dyDescent="0.2">
      <c r="B365" s="19" t="s">
        <v>427</v>
      </c>
      <c r="C365" s="3" t="s">
        <v>495</v>
      </c>
      <c r="D365" s="3" t="s">
        <v>54</v>
      </c>
      <c r="E365" s="14">
        <v>44313</v>
      </c>
      <c r="F365" s="3">
        <v>2</v>
      </c>
      <c r="G365" s="3">
        <v>13</v>
      </c>
    </row>
    <row r="366" spans="2:7" hidden="1" outlineLevel="1" x14ac:dyDescent="0.2">
      <c r="B366" s="19" t="s">
        <v>427</v>
      </c>
      <c r="C366" s="3" t="s">
        <v>495</v>
      </c>
      <c r="D366" s="3" t="s">
        <v>54</v>
      </c>
      <c r="E366" s="14">
        <v>44314</v>
      </c>
      <c r="F366" s="3">
        <v>6</v>
      </c>
      <c r="G366" s="3">
        <v>39</v>
      </c>
    </row>
    <row r="367" spans="2:7" hidden="1" outlineLevel="1" x14ac:dyDescent="0.2">
      <c r="B367" s="19" t="s">
        <v>427</v>
      </c>
      <c r="C367" s="3" t="s">
        <v>495</v>
      </c>
      <c r="D367" s="3" t="s">
        <v>54</v>
      </c>
      <c r="E367" s="14">
        <v>44314</v>
      </c>
      <c r="F367" s="3">
        <v>2</v>
      </c>
      <c r="G367" s="3">
        <v>13</v>
      </c>
    </row>
    <row r="368" spans="2:7" hidden="1" outlineLevel="1" x14ac:dyDescent="0.2">
      <c r="B368" s="19" t="s">
        <v>427</v>
      </c>
      <c r="C368" s="3" t="s">
        <v>495</v>
      </c>
      <c r="D368" s="3" t="s">
        <v>54</v>
      </c>
      <c r="E368" s="14">
        <v>44315</v>
      </c>
      <c r="F368" s="3">
        <v>6</v>
      </c>
      <c r="G368" s="3">
        <v>39</v>
      </c>
    </row>
    <row r="369" spans="2:7" hidden="1" outlineLevel="1" x14ac:dyDescent="0.2">
      <c r="B369" s="19" t="s">
        <v>427</v>
      </c>
      <c r="C369" s="3" t="s">
        <v>495</v>
      </c>
      <c r="D369" s="3" t="s">
        <v>54</v>
      </c>
      <c r="E369" s="14">
        <v>44315</v>
      </c>
      <c r="F369" s="3">
        <v>2</v>
      </c>
      <c r="G369" s="3">
        <v>13</v>
      </c>
    </row>
    <row r="370" spans="2:7" hidden="1" outlineLevel="1" x14ac:dyDescent="0.2">
      <c r="B370" s="19" t="s">
        <v>427</v>
      </c>
      <c r="C370" s="3" t="s">
        <v>495</v>
      </c>
      <c r="D370" s="3" t="s">
        <v>54</v>
      </c>
      <c r="E370" s="14">
        <v>44316</v>
      </c>
      <c r="F370" s="3">
        <v>6</v>
      </c>
      <c r="G370" s="3">
        <v>39</v>
      </c>
    </row>
    <row r="371" spans="2:7" hidden="1" outlineLevel="1" x14ac:dyDescent="0.2">
      <c r="B371" s="19" t="s">
        <v>427</v>
      </c>
      <c r="C371" s="3" t="s">
        <v>495</v>
      </c>
      <c r="D371" s="3" t="s">
        <v>54</v>
      </c>
      <c r="E371" s="14">
        <v>44316</v>
      </c>
      <c r="F371" s="3">
        <v>2</v>
      </c>
      <c r="G371" s="3">
        <v>13</v>
      </c>
    </row>
    <row r="372" spans="2:7" hidden="1" outlineLevel="1" x14ac:dyDescent="0.2">
      <c r="B372" s="19" t="s">
        <v>427</v>
      </c>
      <c r="C372" s="3" t="s">
        <v>495</v>
      </c>
      <c r="D372" s="3" t="s">
        <v>54</v>
      </c>
      <c r="E372" s="14">
        <v>44320</v>
      </c>
      <c r="F372" s="3">
        <v>6</v>
      </c>
      <c r="G372" s="3">
        <v>39</v>
      </c>
    </row>
    <row r="373" spans="2:7" hidden="1" outlineLevel="1" x14ac:dyDescent="0.2">
      <c r="B373" s="19" t="s">
        <v>427</v>
      </c>
      <c r="C373" s="3" t="s">
        <v>495</v>
      </c>
      <c r="D373" s="3" t="s">
        <v>54</v>
      </c>
      <c r="E373" s="14">
        <v>44320</v>
      </c>
      <c r="F373" s="3">
        <v>2</v>
      </c>
      <c r="G373" s="3">
        <v>13</v>
      </c>
    </row>
    <row r="374" spans="2:7" hidden="1" outlineLevel="1" x14ac:dyDescent="0.2">
      <c r="B374" s="19" t="s">
        <v>427</v>
      </c>
      <c r="C374" s="3" t="s">
        <v>495</v>
      </c>
      <c r="D374" s="3" t="s">
        <v>54</v>
      </c>
      <c r="E374" s="14">
        <v>44321</v>
      </c>
      <c r="F374" s="3">
        <v>6</v>
      </c>
      <c r="G374" s="3">
        <v>39</v>
      </c>
    </row>
    <row r="375" spans="2:7" hidden="1" outlineLevel="1" x14ac:dyDescent="0.2">
      <c r="B375" s="19" t="s">
        <v>427</v>
      </c>
      <c r="C375" s="3" t="s">
        <v>495</v>
      </c>
      <c r="D375" s="3" t="s">
        <v>54</v>
      </c>
      <c r="E375" s="14">
        <v>44321</v>
      </c>
      <c r="F375" s="3">
        <v>2</v>
      </c>
      <c r="G375" s="3">
        <v>13</v>
      </c>
    </row>
    <row r="376" spans="2:7" hidden="1" outlineLevel="1" x14ac:dyDescent="0.2">
      <c r="B376" s="19" t="s">
        <v>427</v>
      </c>
      <c r="C376" s="3" t="s">
        <v>495</v>
      </c>
      <c r="D376" s="3" t="s">
        <v>54</v>
      </c>
      <c r="E376" s="14">
        <v>44322</v>
      </c>
      <c r="F376" s="3">
        <v>6</v>
      </c>
      <c r="G376" s="3">
        <v>39</v>
      </c>
    </row>
    <row r="377" spans="2:7" hidden="1" outlineLevel="1" x14ac:dyDescent="0.2">
      <c r="B377" s="19" t="s">
        <v>427</v>
      </c>
      <c r="C377" s="3" t="s">
        <v>495</v>
      </c>
      <c r="D377" s="3" t="s">
        <v>54</v>
      </c>
      <c r="E377" s="14">
        <v>44322</v>
      </c>
      <c r="F377" s="3">
        <v>2</v>
      </c>
      <c r="G377" s="3">
        <v>13</v>
      </c>
    </row>
    <row r="378" spans="2:7" hidden="1" outlineLevel="1" x14ac:dyDescent="0.2">
      <c r="B378" s="19" t="s">
        <v>427</v>
      </c>
      <c r="C378" s="3" t="s">
        <v>495</v>
      </c>
      <c r="D378" s="3" t="s">
        <v>54</v>
      </c>
      <c r="E378" s="14">
        <v>44323</v>
      </c>
      <c r="F378" s="3">
        <v>6</v>
      </c>
      <c r="G378" s="3">
        <v>39</v>
      </c>
    </row>
    <row r="379" spans="2:7" hidden="1" outlineLevel="1" x14ac:dyDescent="0.2">
      <c r="B379" s="19" t="s">
        <v>427</v>
      </c>
      <c r="C379" s="3" t="s">
        <v>495</v>
      </c>
      <c r="D379" s="3" t="s">
        <v>54</v>
      </c>
      <c r="E379" s="14">
        <v>44323</v>
      </c>
      <c r="F379" s="3">
        <v>2</v>
      </c>
      <c r="G379" s="3">
        <v>13</v>
      </c>
    </row>
    <row r="380" spans="2:7" hidden="1" outlineLevel="1" x14ac:dyDescent="0.2">
      <c r="B380" s="19" t="s">
        <v>427</v>
      </c>
      <c r="C380" s="3" t="s">
        <v>495</v>
      </c>
      <c r="D380" s="3" t="s">
        <v>54</v>
      </c>
      <c r="E380" s="14">
        <v>44326</v>
      </c>
      <c r="F380" s="3">
        <v>6</v>
      </c>
      <c r="G380" s="3">
        <v>39</v>
      </c>
    </row>
    <row r="381" spans="2:7" hidden="1" outlineLevel="1" x14ac:dyDescent="0.2">
      <c r="B381" s="19" t="s">
        <v>427</v>
      </c>
      <c r="C381" s="3" t="s">
        <v>495</v>
      </c>
      <c r="D381" s="3" t="s">
        <v>54</v>
      </c>
      <c r="E381" s="14">
        <v>44326</v>
      </c>
      <c r="F381" s="3">
        <v>2</v>
      </c>
      <c r="G381" s="3">
        <v>13</v>
      </c>
    </row>
    <row r="382" spans="2:7" hidden="1" outlineLevel="1" x14ac:dyDescent="0.2">
      <c r="B382" s="19" t="s">
        <v>427</v>
      </c>
      <c r="C382" s="3" t="s">
        <v>495</v>
      </c>
      <c r="D382" s="3" t="s">
        <v>54</v>
      </c>
      <c r="E382" s="14">
        <v>44327</v>
      </c>
      <c r="F382" s="3">
        <v>6</v>
      </c>
      <c r="G382" s="3">
        <v>39</v>
      </c>
    </row>
    <row r="383" spans="2:7" hidden="1" outlineLevel="1" x14ac:dyDescent="0.2">
      <c r="B383" s="19" t="s">
        <v>427</v>
      </c>
      <c r="C383" s="3" t="s">
        <v>495</v>
      </c>
      <c r="D383" s="3" t="s">
        <v>54</v>
      </c>
      <c r="E383" s="14">
        <v>44327</v>
      </c>
      <c r="F383" s="3">
        <v>2</v>
      </c>
      <c r="G383" s="3">
        <v>13</v>
      </c>
    </row>
    <row r="384" spans="2:7" hidden="1" outlineLevel="1" x14ac:dyDescent="0.2">
      <c r="B384" s="19" t="s">
        <v>427</v>
      </c>
      <c r="C384" s="3" t="s">
        <v>495</v>
      </c>
      <c r="D384" s="3" t="s">
        <v>54</v>
      </c>
      <c r="E384" s="14">
        <v>44328</v>
      </c>
      <c r="F384" s="3">
        <v>6</v>
      </c>
      <c r="G384" s="3">
        <v>39</v>
      </c>
    </row>
    <row r="385" spans="2:7" hidden="1" outlineLevel="1" x14ac:dyDescent="0.2">
      <c r="B385" s="19" t="s">
        <v>427</v>
      </c>
      <c r="C385" s="3" t="s">
        <v>495</v>
      </c>
      <c r="D385" s="3" t="s">
        <v>54</v>
      </c>
      <c r="E385" s="14">
        <v>44328</v>
      </c>
      <c r="F385" s="3">
        <v>2</v>
      </c>
      <c r="G385" s="3">
        <v>13</v>
      </c>
    </row>
    <row r="386" spans="2:7" hidden="1" outlineLevel="1" x14ac:dyDescent="0.2">
      <c r="B386" s="19" t="s">
        <v>427</v>
      </c>
      <c r="C386" s="3" t="s">
        <v>495</v>
      </c>
      <c r="D386" s="3" t="s">
        <v>54</v>
      </c>
      <c r="E386" s="14">
        <v>44329</v>
      </c>
      <c r="F386" s="3">
        <v>6</v>
      </c>
      <c r="G386" s="3">
        <v>39</v>
      </c>
    </row>
    <row r="387" spans="2:7" hidden="1" outlineLevel="1" x14ac:dyDescent="0.2">
      <c r="B387" s="19" t="s">
        <v>427</v>
      </c>
      <c r="C387" s="3" t="s">
        <v>495</v>
      </c>
      <c r="D387" s="3" t="s">
        <v>54</v>
      </c>
      <c r="E387" s="14">
        <v>44329</v>
      </c>
      <c r="F387" s="3">
        <v>2</v>
      </c>
      <c r="G387" s="3">
        <v>13</v>
      </c>
    </row>
    <row r="388" spans="2:7" hidden="1" outlineLevel="1" x14ac:dyDescent="0.2">
      <c r="B388" s="19" t="s">
        <v>427</v>
      </c>
      <c r="C388" s="3" t="s">
        <v>495</v>
      </c>
      <c r="D388" s="3" t="s">
        <v>54</v>
      </c>
      <c r="E388" s="14">
        <v>44333</v>
      </c>
      <c r="F388" s="3">
        <v>6</v>
      </c>
      <c r="G388" s="3">
        <v>39</v>
      </c>
    </row>
    <row r="389" spans="2:7" hidden="1" outlineLevel="1" x14ac:dyDescent="0.2">
      <c r="B389" s="19" t="s">
        <v>427</v>
      </c>
      <c r="C389" s="3" t="s">
        <v>495</v>
      </c>
      <c r="D389" s="3" t="s">
        <v>54</v>
      </c>
      <c r="E389" s="14">
        <v>44333</v>
      </c>
      <c r="F389" s="3">
        <v>2</v>
      </c>
      <c r="G389" s="3">
        <v>13</v>
      </c>
    </row>
    <row r="390" spans="2:7" hidden="1" outlineLevel="1" x14ac:dyDescent="0.2">
      <c r="B390" s="19" t="s">
        <v>427</v>
      </c>
      <c r="C390" s="3" t="s">
        <v>495</v>
      </c>
      <c r="D390" s="3" t="s">
        <v>54</v>
      </c>
      <c r="E390" s="14">
        <v>44334</v>
      </c>
      <c r="F390" s="3">
        <v>6</v>
      </c>
      <c r="G390" s="3">
        <v>39</v>
      </c>
    </row>
    <row r="391" spans="2:7" hidden="1" outlineLevel="1" x14ac:dyDescent="0.2">
      <c r="B391" s="19" t="s">
        <v>427</v>
      </c>
      <c r="C391" s="3" t="s">
        <v>495</v>
      </c>
      <c r="D391" s="3" t="s">
        <v>54</v>
      </c>
      <c r="E391" s="14">
        <v>44334</v>
      </c>
      <c r="F391" s="3">
        <v>2</v>
      </c>
      <c r="G391" s="3">
        <v>13</v>
      </c>
    </row>
    <row r="392" spans="2:7" hidden="1" outlineLevel="1" x14ac:dyDescent="0.2">
      <c r="B392" s="19" t="s">
        <v>427</v>
      </c>
      <c r="C392" s="3" t="s">
        <v>495</v>
      </c>
      <c r="D392" s="3" t="s">
        <v>54</v>
      </c>
      <c r="E392" s="14">
        <v>44335</v>
      </c>
      <c r="F392" s="3">
        <v>6</v>
      </c>
      <c r="G392" s="3">
        <v>39</v>
      </c>
    </row>
    <row r="393" spans="2:7" hidden="1" outlineLevel="1" x14ac:dyDescent="0.2">
      <c r="B393" s="19" t="s">
        <v>427</v>
      </c>
      <c r="C393" s="3" t="s">
        <v>495</v>
      </c>
      <c r="D393" s="3" t="s">
        <v>54</v>
      </c>
      <c r="E393" s="14">
        <v>44335</v>
      </c>
      <c r="F393" s="3">
        <v>2</v>
      </c>
      <c r="G393" s="3">
        <v>13</v>
      </c>
    </row>
    <row r="394" spans="2:7" hidden="1" outlineLevel="1" x14ac:dyDescent="0.2">
      <c r="B394" s="19" t="s">
        <v>427</v>
      </c>
      <c r="C394" s="3" t="s">
        <v>495</v>
      </c>
      <c r="D394" s="3" t="s">
        <v>54</v>
      </c>
      <c r="E394" s="14">
        <v>44336</v>
      </c>
      <c r="F394" s="3">
        <v>6</v>
      </c>
      <c r="G394" s="3">
        <v>39</v>
      </c>
    </row>
    <row r="395" spans="2:7" hidden="1" outlineLevel="1" x14ac:dyDescent="0.2">
      <c r="B395" s="19" t="s">
        <v>427</v>
      </c>
      <c r="C395" s="3" t="s">
        <v>495</v>
      </c>
      <c r="D395" s="3" t="s">
        <v>54</v>
      </c>
      <c r="E395" s="14">
        <v>44336</v>
      </c>
      <c r="F395" s="3">
        <v>2</v>
      </c>
      <c r="G395" s="3">
        <v>13</v>
      </c>
    </row>
    <row r="396" spans="2:7" hidden="1" outlineLevel="1" x14ac:dyDescent="0.2">
      <c r="B396" s="19" t="s">
        <v>427</v>
      </c>
      <c r="C396" s="3" t="s">
        <v>495</v>
      </c>
      <c r="D396" s="3" t="s">
        <v>54</v>
      </c>
      <c r="E396" s="14">
        <v>44337</v>
      </c>
      <c r="F396" s="3">
        <v>6</v>
      </c>
      <c r="G396" s="3">
        <v>39</v>
      </c>
    </row>
    <row r="397" spans="2:7" hidden="1" outlineLevel="1" x14ac:dyDescent="0.2">
      <c r="B397" s="19" t="s">
        <v>427</v>
      </c>
      <c r="C397" s="3" t="s">
        <v>495</v>
      </c>
      <c r="D397" s="3" t="s">
        <v>54</v>
      </c>
      <c r="E397" s="14">
        <v>44337</v>
      </c>
      <c r="F397" s="3">
        <v>2</v>
      </c>
      <c r="G397" s="3">
        <v>13</v>
      </c>
    </row>
    <row r="398" spans="2:7" hidden="1" outlineLevel="1" x14ac:dyDescent="0.2">
      <c r="B398" s="19" t="s">
        <v>427</v>
      </c>
      <c r="C398" s="3" t="s">
        <v>495</v>
      </c>
      <c r="D398" s="3" t="s">
        <v>54</v>
      </c>
      <c r="E398" s="14">
        <v>44340</v>
      </c>
      <c r="F398" s="3">
        <v>6</v>
      </c>
      <c r="G398" s="3">
        <v>39</v>
      </c>
    </row>
    <row r="399" spans="2:7" hidden="1" outlineLevel="1" x14ac:dyDescent="0.2">
      <c r="B399" s="19" t="s">
        <v>427</v>
      </c>
      <c r="C399" s="3" t="s">
        <v>495</v>
      </c>
      <c r="D399" s="3" t="s">
        <v>54</v>
      </c>
      <c r="E399" s="14">
        <v>44340</v>
      </c>
      <c r="F399" s="3">
        <v>2</v>
      </c>
      <c r="G399" s="3">
        <v>13</v>
      </c>
    </row>
    <row r="400" spans="2:7" hidden="1" outlineLevel="1" x14ac:dyDescent="0.2">
      <c r="B400" s="19" t="s">
        <v>427</v>
      </c>
      <c r="C400" s="3" t="s">
        <v>495</v>
      </c>
      <c r="D400" s="3" t="s">
        <v>54</v>
      </c>
      <c r="E400" s="14">
        <v>44341</v>
      </c>
      <c r="F400" s="3">
        <v>6</v>
      </c>
      <c r="G400" s="3">
        <v>39</v>
      </c>
    </row>
    <row r="401" spans="2:7" hidden="1" outlineLevel="1" x14ac:dyDescent="0.2">
      <c r="B401" s="19" t="s">
        <v>427</v>
      </c>
      <c r="C401" s="3" t="s">
        <v>495</v>
      </c>
      <c r="D401" s="3" t="s">
        <v>54</v>
      </c>
      <c r="E401" s="14">
        <v>44341</v>
      </c>
      <c r="F401" s="3">
        <v>2</v>
      </c>
      <c r="G401" s="3">
        <v>13</v>
      </c>
    </row>
    <row r="402" spans="2:7" hidden="1" outlineLevel="1" x14ac:dyDescent="0.2">
      <c r="B402" s="19" t="s">
        <v>427</v>
      </c>
      <c r="C402" s="3" t="s">
        <v>495</v>
      </c>
      <c r="D402" s="3" t="s">
        <v>54</v>
      </c>
      <c r="E402" s="14">
        <v>44342</v>
      </c>
      <c r="F402" s="3">
        <v>6</v>
      </c>
      <c r="G402" s="3">
        <v>39</v>
      </c>
    </row>
    <row r="403" spans="2:7" hidden="1" outlineLevel="1" x14ac:dyDescent="0.2">
      <c r="B403" s="19" t="s">
        <v>427</v>
      </c>
      <c r="C403" s="3" t="s">
        <v>495</v>
      </c>
      <c r="D403" s="3" t="s">
        <v>54</v>
      </c>
      <c r="E403" s="14">
        <v>44342</v>
      </c>
      <c r="F403" s="3">
        <v>2</v>
      </c>
      <c r="G403" s="3">
        <v>13</v>
      </c>
    </row>
    <row r="404" spans="2:7" hidden="1" outlineLevel="1" x14ac:dyDescent="0.2">
      <c r="B404" s="19" t="s">
        <v>427</v>
      </c>
      <c r="C404" s="3" t="s">
        <v>495</v>
      </c>
      <c r="D404" s="3" t="s">
        <v>54</v>
      </c>
      <c r="E404" s="14">
        <v>44343</v>
      </c>
      <c r="F404" s="3">
        <v>6</v>
      </c>
      <c r="G404" s="3">
        <v>39</v>
      </c>
    </row>
    <row r="405" spans="2:7" hidden="1" outlineLevel="1" x14ac:dyDescent="0.2">
      <c r="B405" s="19" t="s">
        <v>427</v>
      </c>
      <c r="C405" s="3" t="s">
        <v>495</v>
      </c>
      <c r="D405" s="3" t="s">
        <v>54</v>
      </c>
      <c r="E405" s="14">
        <v>44343</v>
      </c>
      <c r="F405" s="3">
        <v>2</v>
      </c>
      <c r="G405" s="3">
        <v>13</v>
      </c>
    </row>
    <row r="406" spans="2:7" hidden="1" outlineLevel="1" x14ac:dyDescent="0.2">
      <c r="B406" s="19" t="s">
        <v>427</v>
      </c>
      <c r="C406" s="3" t="s">
        <v>495</v>
      </c>
      <c r="D406" s="3" t="s">
        <v>54</v>
      </c>
      <c r="E406" s="14">
        <v>44344</v>
      </c>
      <c r="F406" s="3">
        <v>6</v>
      </c>
      <c r="G406" s="3">
        <v>39</v>
      </c>
    </row>
    <row r="407" spans="2:7" hidden="1" outlineLevel="1" x14ac:dyDescent="0.2">
      <c r="B407" s="19" t="s">
        <v>427</v>
      </c>
      <c r="C407" s="3" t="s">
        <v>495</v>
      </c>
      <c r="D407" s="3" t="s">
        <v>54</v>
      </c>
      <c r="E407" s="14">
        <v>44344</v>
      </c>
      <c r="F407" s="3">
        <v>2</v>
      </c>
      <c r="G407" s="3">
        <v>13</v>
      </c>
    </row>
    <row r="408" spans="2:7" hidden="1" outlineLevel="1" x14ac:dyDescent="0.2">
      <c r="B408" s="19" t="s">
        <v>427</v>
      </c>
      <c r="C408" s="3" t="s">
        <v>495</v>
      </c>
      <c r="D408" s="3" t="s">
        <v>54</v>
      </c>
      <c r="E408" s="14">
        <v>44347</v>
      </c>
      <c r="F408" s="3">
        <v>6</v>
      </c>
      <c r="G408" s="3">
        <v>39</v>
      </c>
    </row>
    <row r="409" spans="2:7" hidden="1" outlineLevel="1" x14ac:dyDescent="0.2">
      <c r="B409" s="19" t="s">
        <v>427</v>
      </c>
      <c r="C409" s="3" t="s">
        <v>495</v>
      </c>
      <c r="D409" s="3" t="s">
        <v>54</v>
      </c>
      <c r="E409" s="14">
        <v>44347</v>
      </c>
      <c r="F409" s="3">
        <v>2</v>
      </c>
      <c r="G409" s="3">
        <v>13</v>
      </c>
    </row>
    <row r="410" spans="2:7" hidden="1" outlineLevel="1" x14ac:dyDescent="0.2">
      <c r="B410" s="19" t="s">
        <v>427</v>
      </c>
      <c r="C410" s="3" t="s">
        <v>495</v>
      </c>
      <c r="D410" s="3" t="s">
        <v>54</v>
      </c>
      <c r="E410" s="14">
        <v>44348</v>
      </c>
      <c r="F410" s="3">
        <v>6</v>
      </c>
      <c r="G410" s="3">
        <v>39</v>
      </c>
    </row>
    <row r="411" spans="2:7" hidden="1" outlineLevel="1" x14ac:dyDescent="0.2">
      <c r="B411" s="19" t="s">
        <v>427</v>
      </c>
      <c r="C411" s="3" t="s">
        <v>495</v>
      </c>
      <c r="D411" s="3" t="s">
        <v>54</v>
      </c>
      <c r="E411" s="14">
        <v>44348</v>
      </c>
      <c r="F411" s="3">
        <v>2</v>
      </c>
      <c r="G411" s="3">
        <v>13</v>
      </c>
    </row>
    <row r="412" spans="2:7" hidden="1" outlineLevel="1" x14ac:dyDescent="0.2">
      <c r="B412" s="19" t="s">
        <v>427</v>
      </c>
      <c r="C412" s="3" t="s">
        <v>495</v>
      </c>
      <c r="D412" s="3" t="s">
        <v>54</v>
      </c>
      <c r="E412" s="14">
        <v>44349</v>
      </c>
      <c r="F412" s="3">
        <v>6</v>
      </c>
      <c r="G412" s="3">
        <v>39</v>
      </c>
    </row>
    <row r="413" spans="2:7" hidden="1" outlineLevel="1" x14ac:dyDescent="0.2">
      <c r="B413" s="19" t="s">
        <v>427</v>
      </c>
      <c r="C413" s="3" t="s">
        <v>495</v>
      </c>
      <c r="D413" s="3" t="s">
        <v>54</v>
      </c>
      <c r="E413" s="14">
        <v>44349</v>
      </c>
      <c r="F413" s="3">
        <v>2</v>
      </c>
      <c r="G413" s="3">
        <v>13</v>
      </c>
    </row>
    <row r="414" spans="2:7" hidden="1" outlineLevel="1" x14ac:dyDescent="0.2">
      <c r="B414" s="19" t="s">
        <v>427</v>
      </c>
      <c r="C414" s="3" t="s">
        <v>495</v>
      </c>
      <c r="D414" s="3" t="s">
        <v>54</v>
      </c>
      <c r="E414" s="14">
        <v>44350</v>
      </c>
      <c r="F414" s="3">
        <v>6</v>
      </c>
      <c r="G414" s="3">
        <v>39</v>
      </c>
    </row>
    <row r="415" spans="2:7" hidden="1" outlineLevel="1" x14ac:dyDescent="0.2">
      <c r="B415" s="19" t="s">
        <v>427</v>
      </c>
      <c r="C415" s="3" t="s">
        <v>495</v>
      </c>
      <c r="D415" s="3" t="s">
        <v>54</v>
      </c>
      <c r="E415" s="14">
        <v>44350</v>
      </c>
      <c r="F415" s="3">
        <v>2</v>
      </c>
      <c r="G415" s="3">
        <v>13</v>
      </c>
    </row>
    <row r="416" spans="2:7" hidden="1" outlineLevel="1" x14ac:dyDescent="0.2">
      <c r="B416" s="19" t="s">
        <v>427</v>
      </c>
      <c r="C416" s="3" t="s">
        <v>495</v>
      </c>
      <c r="D416" s="3" t="s">
        <v>54</v>
      </c>
      <c r="E416" s="14">
        <v>44351</v>
      </c>
      <c r="F416" s="3">
        <v>6</v>
      </c>
      <c r="G416" s="3">
        <v>39</v>
      </c>
    </row>
    <row r="417" spans="2:7" hidden="1" outlineLevel="1" x14ac:dyDescent="0.2">
      <c r="B417" s="19" t="s">
        <v>427</v>
      </c>
      <c r="C417" s="3" t="s">
        <v>495</v>
      </c>
      <c r="D417" s="3" t="s">
        <v>54</v>
      </c>
      <c r="E417" s="14">
        <v>44351</v>
      </c>
      <c r="F417" s="3">
        <v>2</v>
      </c>
      <c r="G417" s="3">
        <v>13</v>
      </c>
    </row>
    <row r="418" spans="2:7" hidden="1" outlineLevel="1" x14ac:dyDescent="0.2">
      <c r="B418" s="19" t="s">
        <v>427</v>
      </c>
      <c r="C418" s="3" t="s">
        <v>495</v>
      </c>
      <c r="D418" s="3" t="s">
        <v>54</v>
      </c>
      <c r="E418" s="14">
        <v>44354</v>
      </c>
      <c r="F418" s="3">
        <v>6</v>
      </c>
      <c r="G418" s="3">
        <v>39</v>
      </c>
    </row>
    <row r="419" spans="2:7" hidden="1" outlineLevel="1" x14ac:dyDescent="0.2">
      <c r="B419" s="19" t="s">
        <v>427</v>
      </c>
      <c r="C419" s="3" t="s">
        <v>495</v>
      </c>
      <c r="D419" s="3" t="s">
        <v>54</v>
      </c>
      <c r="E419" s="14">
        <v>44354</v>
      </c>
      <c r="F419" s="3">
        <v>2</v>
      </c>
      <c r="G419" s="3">
        <v>13</v>
      </c>
    </row>
    <row r="420" spans="2:7" hidden="1" outlineLevel="1" x14ac:dyDescent="0.2">
      <c r="B420" s="19" t="s">
        <v>427</v>
      </c>
      <c r="C420" s="3" t="s">
        <v>495</v>
      </c>
      <c r="D420" s="3" t="s">
        <v>54</v>
      </c>
      <c r="E420" s="14">
        <v>44355</v>
      </c>
      <c r="F420" s="3">
        <v>6</v>
      </c>
      <c r="G420" s="3">
        <v>39</v>
      </c>
    </row>
    <row r="421" spans="2:7" hidden="1" outlineLevel="1" x14ac:dyDescent="0.2">
      <c r="B421" s="19" t="s">
        <v>427</v>
      </c>
      <c r="C421" s="3" t="s">
        <v>495</v>
      </c>
      <c r="D421" s="3" t="s">
        <v>54</v>
      </c>
      <c r="E421" s="14">
        <v>44355</v>
      </c>
      <c r="F421" s="3">
        <v>2</v>
      </c>
      <c r="G421" s="3">
        <v>13</v>
      </c>
    </row>
    <row r="422" spans="2:7" hidden="1" outlineLevel="1" x14ac:dyDescent="0.2">
      <c r="B422" s="19" t="s">
        <v>427</v>
      </c>
      <c r="C422" s="3" t="s">
        <v>495</v>
      </c>
      <c r="D422" s="3" t="s">
        <v>54</v>
      </c>
      <c r="E422" s="14">
        <v>44356</v>
      </c>
      <c r="F422" s="3">
        <v>6</v>
      </c>
      <c r="G422" s="3">
        <v>39</v>
      </c>
    </row>
    <row r="423" spans="2:7" hidden="1" outlineLevel="1" x14ac:dyDescent="0.2">
      <c r="B423" s="19" t="s">
        <v>427</v>
      </c>
      <c r="C423" s="3" t="s">
        <v>495</v>
      </c>
      <c r="D423" s="3" t="s">
        <v>54</v>
      </c>
      <c r="E423" s="14">
        <v>44356</v>
      </c>
      <c r="F423" s="3">
        <v>2</v>
      </c>
      <c r="G423" s="3">
        <v>13</v>
      </c>
    </row>
    <row r="424" spans="2:7" hidden="1" outlineLevel="1" x14ac:dyDescent="0.2">
      <c r="B424" s="19" t="s">
        <v>427</v>
      </c>
      <c r="C424" s="3" t="s">
        <v>495</v>
      </c>
      <c r="D424" s="3" t="s">
        <v>54</v>
      </c>
      <c r="E424" s="14">
        <v>44357</v>
      </c>
      <c r="F424" s="3">
        <v>6</v>
      </c>
      <c r="G424" s="3">
        <v>39</v>
      </c>
    </row>
    <row r="425" spans="2:7" hidden="1" outlineLevel="1" x14ac:dyDescent="0.2">
      <c r="B425" s="19" t="s">
        <v>427</v>
      </c>
      <c r="C425" s="3" t="s">
        <v>495</v>
      </c>
      <c r="D425" s="3" t="s">
        <v>54</v>
      </c>
      <c r="E425" s="14">
        <v>44357</v>
      </c>
      <c r="F425" s="3">
        <v>2</v>
      </c>
      <c r="G425" s="3">
        <v>13</v>
      </c>
    </row>
    <row r="426" spans="2:7" hidden="1" outlineLevel="1" x14ac:dyDescent="0.2">
      <c r="B426" s="19" t="s">
        <v>427</v>
      </c>
      <c r="C426" s="3" t="s">
        <v>495</v>
      </c>
      <c r="D426" s="3" t="s">
        <v>54</v>
      </c>
      <c r="E426" s="14">
        <v>44358</v>
      </c>
      <c r="F426" s="3">
        <v>6</v>
      </c>
      <c r="G426" s="3">
        <v>39</v>
      </c>
    </row>
    <row r="427" spans="2:7" hidden="1" outlineLevel="1" x14ac:dyDescent="0.2">
      <c r="B427" s="19" t="s">
        <v>427</v>
      </c>
      <c r="C427" s="3" t="s">
        <v>495</v>
      </c>
      <c r="D427" s="3" t="s">
        <v>54</v>
      </c>
      <c r="E427" s="14">
        <v>44358</v>
      </c>
      <c r="F427" s="3">
        <v>2</v>
      </c>
      <c r="G427" s="3">
        <v>13</v>
      </c>
    </row>
    <row r="428" spans="2:7" hidden="1" outlineLevel="1" x14ac:dyDescent="0.2">
      <c r="B428" s="19" t="s">
        <v>427</v>
      </c>
      <c r="C428" s="3" t="s">
        <v>495</v>
      </c>
      <c r="D428" s="3" t="s">
        <v>54</v>
      </c>
      <c r="E428" s="14">
        <v>44361</v>
      </c>
      <c r="F428" s="3">
        <v>6</v>
      </c>
      <c r="G428" s="3">
        <v>39</v>
      </c>
    </row>
    <row r="429" spans="2:7" hidden="1" outlineLevel="1" x14ac:dyDescent="0.2">
      <c r="B429" s="19" t="s">
        <v>427</v>
      </c>
      <c r="C429" s="3" t="s">
        <v>495</v>
      </c>
      <c r="D429" s="3" t="s">
        <v>54</v>
      </c>
      <c r="E429" s="14">
        <v>44361</v>
      </c>
      <c r="F429" s="3">
        <v>2</v>
      </c>
      <c r="G429" s="3">
        <v>13</v>
      </c>
    </row>
    <row r="430" spans="2:7" hidden="1" outlineLevel="1" x14ac:dyDescent="0.2">
      <c r="B430" s="19" t="s">
        <v>427</v>
      </c>
      <c r="C430" s="3" t="s">
        <v>495</v>
      </c>
      <c r="D430" s="3" t="s">
        <v>54</v>
      </c>
      <c r="E430" s="14">
        <v>44362</v>
      </c>
      <c r="F430" s="3">
        <v>6</v>
      </c>
      <c r="G430" s="3">
        <v>39</v>
      </c>
    </row>
    <row r="431" spans="2:7" hidden="1" outlineLevel="1" x14ac:dyDescent="0.2">
      <c r="B431" s="19" t="s">
        <v>427</v>
      </c>
      <c r="C431" s="3" t="s">
        <v>495</v>
      </c>
      <c r="D431" s="3" t="s">
        <v>54</v>
      </c>
      <c r="E431" s="14">
        <v>44362</v>
      </c>
      <c r="F431" s="3">
        <v>2</v>
      </c>
      <c r="G431" s="3">
        <v>13</v>
      </c>
    </row>
    <row r="432" spans="2:7" hidden="1" outlineLevel="1" x14ac:dyDescent="0.2">
      <c r="B432" s="19" t="s">
        <v>427</v>
      </c>
      <c r="C432" s="3" t="s">
        <v>495</v>
      </c>
      <c r="D432" s="3" t="s">
        <v>54</v>
      </c>
      <c r="E432" s="14">
        <v>44363</v>
      </c>
      <c r="F432" s="3">
        <v>6</v>
      </c>
      <c r="G432" s="3">
        <v>39</v>
      </c>
    </row>
    <row r="433" spans="2:7" hidden="1" outlineLevel="1" x14ac:dyDescent="0.2">
      <c r="B433" s="19" t="s">
        <v>427</v>
      </c>
      <c r="C433" s="3" t="s">
        <v>495</v>
      </c>
      <c r="D433" s="3" t="s">
        <v>54</v>
      </c>
      <c r="E433" s="14">
        <v>44363</v>
      </c>
      <c r="F433" s="3">
        <v>2</v>
      </c>
      <c r="G433" s="3">
        <v>13</v>
      </c>
    </row>
    <row r="434" spans="2:7" hidden="1" outlineLevel="1" x14ac:dyDescent="0.2">
      <c r="B434" s="19" t="s">
        <v>427</v>
      </c>
      <c r="C434" s="3" t="s">
        <v>495</v>
      </c>
      <c r="D434" s="3" t="s">
        <v>54</v>
      </c>
      <c r="E434" s="14">
        <v>44364</v>
      </c>
      <c r="F434" s="3">
        <v>6</v>
      </c>
      <c r="G434" s="3">
        <v>39</v>
      </c>
    </row>
    <row r="435" spans="2:7" hidden="1" outlineLevel="1" x14ac:dyDescent="0.2">
      <c r="B435" s="19" t="s">
        <v>427</v>
      </c>
      <c r="C435" s="3" t="s">
        <v>495</v>
      </c>
      <c r="D435" s="3" t="s">
        <v>54</v>
      </c>
      <c r="E435" s="14">
        <v>44364</v>
      </c>
      <c r="F435" s="3">
        <v>2</v>
      </c>
      <c r="G435" s="3">
        <v>13</v>
      </c>
    </row>
    <row r="436" spans="2:7" hidden="1" outlineLevel="1" x14ac:dyDescent="0.2">
      <c r="B436" s="19" t="s">
        <v>427</v>
      </c>
      <c r="C436" s="3" t="s">
        <v>495</v>
      </c>
      <c r="D436" s="3" t="s">
        <v>54</v>
      </c>
      <c r="E436" s="14">
        <v>44365</v>
      </c>
      <c r="F436" s="3">
        <v>6</v>
      </c>
      <c r="G436" s="3">
        <v>39</v>
      </c>
    </row>
    <row r="437" spans="2:7" hidden="1" outlineLevel="1" x14ac:dyDescent="0.2">
      <c r="B437" s="19" t="s">
        <v>427</v>
      </c>
      <c r="C437" s="3" t="s">
        <v>495</v>
      </c>
      <c r="D437" s="3" t="s">
        <v>54</v>
      </c>
      <c r="E437" s="14">
        <v>44365</v>
      </c>
      <c r="F437" s="3">
        <v>2</v>
      </c>
      <c r="G437" s="3">
        <v>13</v>
      </c>
    </row>
    <row r="438" spans="2:7" hidden="1" outlineLevel="1" x14ac:dyDescent="0.2">
      <c r="B438" s="19" t="s">
        <v>427</v>
      </c>
      <c r="C438" s="3" t="s">
        <v>495</v>
      </c>
      <c r="D438" s="3" t="s">
        <v>54</v>
      </c>
      <c r="E438" s="14">
        <v>44368</v>
      </c>
      <c r="F438" s="3">
        <v>6</v>
      </c>
      <c r="G438" s="3">
        <v>39</v>
      </c>
    </row>
    <row r="439" spans="2:7" hidden="1" outlineLevel="1" x14ac:dyDescent="0.2">
      <c r="B439" s="19" t="s">
        <v>427</v>
      </c>
      <c r="C439" s="3" t="s">
        <v>495</v>
      </c>
      <c r="D439" s="3" t="s">
        <v>54</v>
      </c>
      <c r="E439" s="14">
        <v>44368</v>
      </c>
      <c r="F439" s="3">
        <v>2</v>
      </c>
      <c r="G439" s="3">
        <v>13</v>
      </c>
    </row>
    <row r="440" spans="2:7" hidden="1" outlineLevel="1" x14ac:dyDescent="0.2">
      <c r="B440" s="19" t="s">
        <v>427</v>
      </c>
      <c r="C440" s="3" t="s">
        <v>495</v>
      </c>
      <c r="D440" s="3" t="s">
        <v>54</v>
      </c>
      <c r="E440" s="14">
        <v>44369</v>
      </c>
      <c r="F440" s="3">
        <v>6</v>
      </c>
      <c r="G440" s="3">
        <v>39</v>
      </c>
    </row>
    <row r="441" spans="2:7" hidden="1" outlineLevel="1" x14ac:dyDescent="0.2">
      <c r="B441" s="19" t="s">
        <v>427</v>
      </c>
      <c r="C441" s="3" t="s">
        <v>495</v>
      </c>
      <c r="D441" s="3" t="s">
        <v>54</v>
      </c>
      <c r="E441" s="14">
        <v>44369</v>
      </c>
      <c r="F441" s="3">
        <v>2</v>
      </c>
      <c r="G441" s="3">
        <v>13</v>
      </c>
    </row>
    <row r="442" spans="2:7" hidden="1" outlineLevel="1" x14ac:dyDescent="0.2">
      <c r="B442" s="19" t="s">
        <v>427</v>
      </c>
      <c r="C442" s="3" t="s">
        <v>495</v>
      </c>
      <c r="D442" s="3" t="s">
        <v>54</v>
      </c>
      <c r="E442" s="14">
        <v>44370</v>
      </c>
      <c r="F442" s="3">
        <v>6</v>
      </c>
      <c r="G442" s="3">
        <v>39</v>
      </c>
    </row>
    <row r="443" spans="2:7" hidden="1" outlineLevel="1" x14ac:dyDescent="0.2">
      <c r="B443" s="19" t="s">
        <v>427</v>
      </c>
      <c r="C443" s="3" t="s">
        <v>495</v>
      </c>
      <c r="D443" s="3" t="s">
        <v>54</v>
      </c>
      <c r="E443" s="14">
        <v>44370</v>
      </c>
      <c r="F443" s="3">
        <v>2</v>
      </c>
      <c r="G443" s="3">
        <v>13</v>
      </c>
    </row>
    <row r="444" spans="2:7" hidden="1" outlineLevel="1" x14ac:dyDescent="0.2">
      <c r="B444" s="19" t="s">
        <v>427</v>
      </c>
      <c r="C444" s="3" t="s">
        <v>495</v>
      </c>
      <c r="D444" s="3" t="s">
        <v>54</v>
      </c>
      <c r="E444" s="14">
        <v>44371</v>
      </c>
      <c r="F444" s="3">
        <v>6</v>
      </c>
      <c r="G444" s="3">
        <v>39</v>
      </c>
    </row>
    <row r="445" spans="2:7" hidden="1" outlineLevel="1" x14ac:dyDescent="0.2">
      <c r="B445" s="19" t="s">
        <v>427</v>
      </c>
      <c r="C445" s="3" t="s">
        <v>495</v>
      </c>
      <c r="D445" s="3" t="s">
        <v>54</v>
      </c>
      <c r="E445" s="14">
        <v>44371</v>
      </c>
      <c r="F445" s="3">
        <v>2</v>
      </c>
      <c r="G445" s="3">
        <v>13</v>
      </c>
    </row>
    <row r="446" spans="2:7" hidden="1" outlineLevel="1" x14ac:dyDescent="0.2">
      <c r="B446" s="19" t="s">
        <v>427</v>
      </c>
      <c r="C446" s="3" t="s">
        <v>495</v>
      </c>
      <c r="D446" s="3" t="s">
        <v>54</v>
      </c>
      <c r="E446" s="14">
        <v>44372</v>
      </c>
      <c r="F446" s="3">
        <v>6</v>
      </c>
      <c r="G446" s="3">
        <v>39</v>
      </c>
    </row>
    <row r="447" spans="2:7" hidden="1" outlineLevel="1" x14ac:dyDescent="0.2">
      <c r="B447" s="19" t="s">
        <v>427</v>
      </c>
      <c r="C447" s="3" t="s">
        <v>495</v>
      </c>
      <c r="D447" s="3" t="s">
        <v>54</v>
      </c>
      <c r="E447" s="14">
        <v>44372</v>
      </c>
      <c r="F447" s="3">
        <v>2</v>
      </c>
      <c r="G447" s="3">
        <v>13</v>
      </c>
    </row>
    <row r="448" spans="2:7" hidden="1" outlineLevel="1" x14ac:dyDescent="0.2">
      <c r="B448" s="19" t="s">
        <v>427</v>
      </c>
      <c r="C448" s="3" t="s">
        <v>495</v>
      </c>
      <c r="D448" s="3" t="s">
        <v>54</v>
      </c>
      <c r="E448" s="14">
        <v>44375</v>
      </c>
      <c r="F448" s="3">
        <v>6</v>
      </c>
      <c r="G448" s="3">
        <v>39</v>
      </c>
    </row>
    <row r="449" spans="2:8" hidden="1" outlineLevel="1" x14ac:dyDescent="0.2">
      <c r="B449" s="19" t="s">
        <v>427</v>
      </c>
      <c r="C449" s="3" t="s">
        <v>495</v>
      </c>
      <c r="D449" s="3" t="s">
        <v>54</v>
      </c>
      <c r="E449" s="14">
        <v>44375</v>
      </c>
      <c r="F449" s="3">
        <v>2</v>
      </c>
      <c r="G449" s="3">
        <v>13</v>
      </c>
    </row>
    <row r="450" spans="2:8" hidden="1" outlineLevel="1" x14ac:dyDescent="0.2">
      <c r="B450" s="19" t="s">
        <v>427</v>
      </c>
      <c r="C450" s="3" t="s">
        <v>495</v>
      </c>
      <c r="D450" s="3" t="s">
        <v>54</v>
      </c>
      <c r="E450" s="14">
        <v>44376</v>
      </c>
      <c r="F450" s="3">
        <v>6</v>
      </c>
      <c r="G450" s="3">
        <v>39</v>
      </c>
    </row>
    <row r="451" spans="2:8" hidden="1" outlineLevel="1" x14ac:dyDescent="0.2">
      <c r="B451" s="19" t="s">
        <v>427</v>
      </c>
      <c r="C451" s="3" t="s">
        <v>495</v>
      </c>
      <c r="D451" s="3" t="s">
        <v>54</v>
      </c>
      <c r="E451" s="14">
        <v>44376</v>
      </c>
      <c r="F451" s="3">
        <v>2</v>
      </c>
      <c r="G451" s="3">
        <v>13</v>
      </c>
    </row>
    <row r="452" spans="2:8" hidden="1" outlineLevel="1" x14ac:dyDescent="0.2">
      <c r="B452" s="19" t="s">
        <v>427</v>
      </c>
      <c r="C452" s="3" t="s">
        <v>495</v>
      </c>
      <c r="D452" s="3" t="s">
        <v>54</v>
      </c>
      <c r="E452" s="14">
        <v>44377</v>
      </c>
      <c r="F452" s="3">
        <v>6</v>
      </c>
      <c r="G452" s="3">
        <v>39</v>
      </c>
    </row>
    <row r="453" spans="2:8" hidden="1" outlineLevel="1" x14ac:dyDescent="0.2">
      <c r="B453" s="19" t="s">
        <v>427</v>
      </c>
      <c r="C453" s="80" t="s">
        <v>495</v>
      </c>
      <c r="D453" s="80" t="s">
        <v>54</v>
      </c>
      <c r="E453" s="222">
        <v>44377</v>
      </c>
      <c r="F453" s="80">
        <v>2</v>
      </c>
      <c r="G453" s="80">
        <v>13</v>
      </c>
    </row>
    <row r="454" spans="2:8" hidden="1" outlineLevel="1" x14ac:dyDescent="0.2">
      <c r="B454" s="19" t="s">
        <v>427</v>
      </c>
      <c r="C454" s="80" t="s">
        <v>497</v>
      </c>
      <c r="D454" s="80" t="s">
        <v>54</v>
      </c>
      <c r="E454" s="222">
        <v>44214</v>
      </c>
      <c r="F454" s="80">
        <v>6</v>
      </c>
      <c r="G454" s="81">
        <v>33.299999999999997</v>
      </c>
    </row>
    <row r="455" spans="2:8" hidden="1" outlineLevel="1" x14ac:dyDescent="0.2">
      <c r="B455" s="19" t="s">
        <v>427</v>
      </c>
      <c r="C455" s="80" t="s">
        <v>497</v>
      </c>
      <c r="D455" s="80" t="s">
        <v>54</v>
      </c>
      <c r="E455" s="222">
        <v>44214</v>
      </c>
      <c r="F455" s="80">
        <v>2</v>
      </c>
      <c r="G455" s="81">
        <v>11.1</v>
      </c>
    </row>
    <row r="456" spans="2:8" hidden="1" outlineLevel="1" x14ac:dyDescent="0.2">
      <c r="B456" s="19" t="s">
        <v>427</v>
      </c>
      <c r="C456" s="223" t="s">
        <v>495</v>
      </c>
      <c r="D456" s="224" t="s">
        <v>54</v>
      </c>
      <c r="E456" s="259">
        <v>44378</v>
      </c>
      <c r="F456" s="226">
        <v>6</v>
      </c>
      <c r="G456" s="227">
        <v>39</v>
      </c>
    </row>
    <row r="457" spans="2:8" hidden="1" outlineLevel="1" x14ac:dyDescent="0.2">
      <c r="B457" s="19" t="s">
        <v>427</v>
      </c>
      <c r="C457" s="223" t="s">
        <v>495</v>
      </c>
      <c r="D457" s="224" t="s">
        <v>54</v>
      </c>
      <c r="E457" s="259">
        <v>44378</v>
      </c>
      <c r="F457" s="226">
        <v>2</v>
      </c>
      <c r="G457" s="227">
        <v>13</v>
      </c>
      <c r="H457" s="80"/>
    </row>
    <row r="458" spans="2:8" hidden="1" outlineLevel="1" x14ac:dyDescent="0.2">
      <c r="B458" s="19" t="s">
        <v>427</v>
      </c>
      <c r="C458" s="223" t="s">
        <v>495</v>
      </c>
      <c r="D458" s="224" t="s">
        <v>54</v>
      </c>
      <c r="E458" s="259">
        <v>44379</v>
      </c>
      <c r="F458" s="226">
        <v>6</v>
      </c>
      <c r="G458" s="227">
        <v>39</v>
      </c>
      <c r="H458" s="80"/>
    </row>
    <row r="459" spans="2:8" hidden="1" outlineLevel="1" x14ac:dyDescent="0.2">
      <c r="B459" s="19" t="s">
        <v>427</v>
      </c>
      <c r="C459" s="223" t="s">
        <v>495</v>
      </c>
      <c r="D459" s="224" t="s">
        <v>54</v>
      </c>
      <c r="E459" s="259">
        <v>44379</v>
      </c>
      <c r="F459" s="226">
        <v>2</v>
      </c>
      <c r="G459" s="227">
        <v>13</v>
      </c>
      <c r="H459" s="80"/>
    </row>
    <row r="460" spans="2:8" hidden="1" outlineLevel="1" x14ac:dyDescent="0.2">
      <c r="B460" s="19" t="s">
        <v>427</v>
      </c>
      <c r="C460" s="223" t="s">
        <v>495</v>
      </c>
      <c r="D460" s="224" t="s">
        <v>54</v>
      </c>
      <c r="E460" s="259">
        <v>44382</v>
      </c>
      <c r="F460" s="226">
        <v>6</v>
      </c>
      <c r="G460" s="227">
        <v>39</v>
      </c>
      <c r="H460" s="80"/>
    </row>
    <row r="461" spans="2:8" hidden="1" outlineLevel="1" x14ac:dyDescent="0.2">
      <c r="B461" s="19" t="s">
        <v>427</v>
      </c>
      <c r="C461" s="223" t="s">
        <v>495</v>
      </c>
      <c r="D461" s="224" t="s">
        <v>54</v>
      </c>
      <c r="E461" s="259">
        <v>44382</v>
      </c>
      <c r="F461" s="226">
        <v>2</v>
      </c>
      <c r="G461" s="227">
        <v>13</v>
      </c>
      <c r="H461" s="80"/>
    </row>
    <row r="462" spans="2:8" hidden="1" outlineLevel="1" x14ac:dyDescent="0.2">
      <c r="B462" s="19" t="s">
        <v>427</v>
      </c>
      <c r="C462" s="223" t="s">
        <v>495</v>
      </c>
      <c r="D462" s="224" t="s">
        <v>54</v>
      </c>
      <c r="E462" s="259">
        <v>44383</v>
      </c>
      <c r="F462" s="226">
        <v>6</v>
      </c>
      <c r="G462" s="227">
        <v>39</v>
      </c>
      <c r="H462" s="80"/>
    </row>
    <row r="463" spans="2:8" hidden="1" outlineLevel="1" x14ac:dyDescent="0.2">
      <c r="B463" s="19" t="s">
        <v>427</v>
      </c>
      <c r="C463" s="223" t="s">
        <v>495</v>
      </c>
      <c r="D463" s="224" t="s">
        <v>54</v>
      </c>
      <c r="E463" s="259">
        <v>44383</v>
      </c>
      <c r="F463" s="226">
        <v>2</v>
      </c>
      <c r="G463" s="227">
        <v>13</v>
      </c>
      <c r="H463" s="80"/>
    </row>
    <row r="464" spans="2:8" hidden="1" outlineLevel="1" x14ac:dyDescent="0.2">
      <c r="B464" s="19" t="s">
        <v>427</v>
      </c>
      <c r="C464" s="223" t="s">
        <v>495</v>
      </c>
      <c r="D464" s="224" t="s">
        <v>54</v>
      </c>
      <c r="E464" s="259">
        <v>44384</v>
      </c>
      <c r="F464" s="226">
        <v>6</v>
      </c>
      <c r="G464" s="227">
        <v>39</v>
      </c>
      <c r="H464" s="80"/>
    </row>
    <row r="465" spans="2:8" hidden="1" outlineLevel="1" x14ac:dyDescent="0.2">
      <c r="B465" s="19" t="s">
        <v>427</v>
      </c>
      <c r="C465" s="223" t="s">
        <v>495</v>
      </c>
      <c r="D465" s="224" t="s">
        <v>54</v>
      </c>
      <c r="E465" s="259">
        <v>44384</v>
      </c>
      <c r="F465" s="226">
        <v>2</v>
      </c>
      <c r="G465" s="227">
        <v>13</v>
      </c>
      <c r="H465" s="80"/>
    </row>
    <row r="466" spans="2:8" hidden="1" outlineLevel="1" x14ac:dyDescent="0.2">
      <c r="B466" s="19" t="s">
        <v>427</v>
      </c>
      <c r="C466" s="223" t="s">
        <v>495</v>
      </c>
      <c r="D466" s="224" t="s">
        <v>54</v>
      </c>
      <c r="E466" s="259">
        <v>44385</v>
      </c>
      <c r="F466" s="226">
        <v>6</v>
      </c>
      <c r="G466" s="227">
        <v>39</v>
      </c>
      <c r="H466" s="80"/>
    </row>
    <row r="467" spans="2:8" hidden="1" outlineLevel="1" x14ac:dyDescent="0.2">
      <c r="B467" s="19" t="s">
        <v>427</v>
      </c>
      <c r="C467" s="223" t="s">
        <v>495</v>
      </c>
      <c r="D467" s="224" t="s">
        <v>54</v>
      </c>
      <c r="E467" s="259">
        <v>44385</v>
      </c>
      <c r="F467" s="226">
        <v>2</v>
      </c>
      <c r="G467" s="227">
        <v>13</v>
      </c>
      <c r="H467" s="80"/>
    </row>
    <row r="468" spans="2:8" hidden="1" outlineLevel="1" x14ac:dyDescent="0.2">
      <c r="B468" s="19" t="s">
        <v>427</v>
      </c>
      <c r="C468" s="223" t="s">
        <v>495</v>
      </c>
      <c r="D468" s="224" t="s">
        <v>54</v>
      </c>
      <c r="E468" s="259">
        <v>44386</v>
      </c>
      <c r="F468" s="226">
        <v>6</v>
      </c>
      <c r="G468" s="227">
        <v>39</v>
      </c>
      <c r="H468" s="80"/>
    </row>
    <row r="469" spans="2:8" hidden="1" outlineLevel="1" x14ac:dyDescent="0.2">
      <c r="B469" s="19" t="s">
        <v>427</v>
      </c>
      <c r="C469" s="223" t="s">
        <v>495</v>
      </c>
      <c r="D469" s="224" t="s">
        <v>54</v>
      </c>
      <c r="E469" s="259">
        <v>44386</v>
      </c>
      <c r="F469" s="226">
        <v>2</v>
      </c>
      <c r="G469" s="227">
        <v>13</v>
      </c>
      <c r="H469" s="80"/>
    </row>
    <row r="470" spans="2:8" hidden="1" outlineLevel="1" x14ac:dyDescent="0.2">
      <c r="B470" s="19" t="s">
        <v>427</v>
      </c>
      <c r="C470" s="223" t="s">
        <v>495</v>
      </c>
      <c r="D470" s="224" t="s">
        <v>54</v>
      </c>
      <c r="E470" s="259">
        <v>44389</v>
      </c>
      <c r="F470" s="226">
        <v>6</v>
      </c>
      <c r="G470" s="227">
        <v>39</v>
      </c>
      <c r="H470" s="80"/>
    </row>
    <row r="471" spans="2:8" hidden="1" outlineLevel="1" x14ac:dyDescent="0.2">
      <c r="B471" s="19" t="s">
        <v>427</v>
      </c>
      <c r="C471" s="223" t="s">
        <v>495</v>
      </c>
      <c r="D471" s="224" t="s">
        <v>54</v>
      </c>
      <c r="E471" s="259">
        <v>44389</v>
      </c>
      <c r="F471" s="226">
        <v>2</v>
      </c>
      <c r="G471" s="227">
        <v>13</v>
      </c>
      <c r="H471" s="80"/>
    </row>
    <row r="472" spans="2:8" hidden="1" outlineLevel="1" x14ac:dyDescent="0.2">
      <c r="B472" s="19" t="s">
        <v>427</v>
      </c>
      <c r="C472" s="223" t="s">
        <v>495</v>
      </c>
      <c r="D472" s="224" t="s">
        <v>54</v>
      </c>
      <c r="E472" s="259">
        <v>44390</v>
      </c>
      <c r="F472" s="226">
        <v>6</v>
      </c>
      <c r="G472" s="227">
        <v>39</v>
      </c>
      <c r="H472" s="80"/>
    </row>
    <row r="473" spans="2:8" hidden="1" outlineLevel="1" x14ac:dyDescent="0.2">
      <c r="B473" s="19" t="s">
        <v>427</v>
      </c>
      <c r="C473" s="223" t="s">
        <v>495</v>
      </c>
      <c r="D473" s="224" t="s">
        <v>54</v>
      </c>
      <c r="E473" s="259">
        <v>44390</v>
      </c>
      <c r="F473" s="226">
        <v>2</v>
      </c>
      <c r="G473" s="227">
        <v>13</v>
      </c>
      <c r="H473" s="80"/>
    </row>
    <row r="474" spans="2:8" hidden="1" outlineLevel="1" x14ac:dyDescent="0.2">
      <c r="B474" s="19" t="s">
        <v>427</v>
      </c>
      <c r="C474" s="223" t="s">
        <v>495</v>
      </c>
      <c r="D474" s="224" t="s">
        <v>54</v>
      </c>
      <c r="E474" s="259">
        <v>44391</v>
      </c>
      <c r="F474" s="226">
        <v>6</v>
      </c>
      <c r="G474" s="227">
        <v>39</v>
      </c>
      <c r="H474" s="80"/>
    </row>
    <row r="475" spans="2:8" hidden="1" outlineLevel="1" x14ac:dyDescent="0.2">
      <c r="B475" s="19" t="s">
        <v>427</v>
      </c>
      <c r="C475" s="223" t="s">
        <v>495</v>
      </c>
      <c r="D475" s="224" t="s">
        <v>54</v>
      </c>
      <c r="E475" s="259">
        <v>44391</v>
      </c>
      <c r="F475" s="226">
        <v>2</v>
      </c>
      <c r="G475" s="227">
        <v>13</v>
      </c>
      <c r="H475" s="80"/>
    </row>
    <row r="476" spans="2:8" hidden="1" outlineLevel="1" x14ac:dyDescent="0.2">
      <c r="B476" s="19" t="s">
        <v>427</v>
      </c>
      <c r="C476" s="223" t="s">
        <v>495</v>
      </c>
      <c r="D476" s="224" t="s">
        <v>54</v>
      </c>
      <c r="E476" s="259">
        <v>44392</v>
      </c>
      <c r="F476" s="226">
        <v>6</v>
      </c>
      <c r="G476" s="227">
        <v>39</v>
      </c>
      <c r="H476" s="80"/>
    </row>
    <row r="477" spans="2:8" hidden="1" outlineLevel="1" x14ac:dyDescent="0.2">
      <c r="B477" s="19" t="s">
        <v>427</v>
      </c>
      <c r="C477" s="223" t="s">
        <v>495</v>
      </c>
      <c r="D477" s="224" t="s">
        <v>54</v>
      </c>
      <c r="E477" s="259">
        <v>44392</v>
      </c>
      <c r="F477" s="226">
        <v>2</v>
      </c>
      <c r="G477" s="227">
        <v>13</v>
      </c>
      <c r="H477" s="80"/>
    </row>
    <row r="478" spans="2:8" hidden="1" outlineLevel="1" x14ac:dyDescent="0.2">
      <c r="B478" s="19" t="s">
        <v>427</v>
      </c>
      <c r="C478" s="223" t="s">
        <v>495</v>
      </c>
      <c r="D478" s="224" t="s">
        <v>54</v>
      </c>
      <c r="E478" s="259">
        <v>44393</v>
      </c>
      <c r="F478" s="226">
        <v>6</v>
      </c>
      <c r="G478" s="227">
        <v>39</v>
      </c>
      <c r="H478" s="80"/>
    </row>
    <row r="479" spans="2:8" hidden="1" outlineLevel="1" x14ac:dyDescent="0.2">
      <c r="B479" s="19" t="s">
        <v>427</v>
      </c>
      <c r="C479" s="223" t="s">
        <v>495</v>
      </c>
      <c r="D479" s="224" t="s">
        <v>54</v>
      </c>
      <c r="E479" s="259">
        <v>44393</v>
      </c>
      <c r="F479" s="226">
        <v>2</v>
      </c>
      <c r="G479" s="227">
        <v>13</v>
      </c>
      <c r="H479" s="80"/>
    </row>
    <row r="480" spans="2:8" hidden="1" outlineLevel="1" x14ac:dyDescent="0.2">
      <c r="B480" s="19" t="s">
        <v>427</v>
      </c>
      <c r="C480" s="223" t="s">
        <v>495</v>
      </c>
      <c r="D480" s="224" t="s">
        <v>54</v>
      </c>
      <c r="E480" s="259">
        <v>44396</v>
      </c>
      <c r="F480" s="226">
        <v>6</v>
      </c>
      <c r="G480" s="227">
        <v>39</v>
      </c>
      <c r="H480" s="80"/>
    </row>
    <row r="481" spans="2:8" hidden="1" outlineLevel="1" x14ac:dyDescent="0.2">
      <c r="B481" s="19" t="s">
        <v>427</v>
      </c>
      <c r="C481" s="223" t="s">
        <v>495</v>
      </c>
      <c r="D481" s="224" t="s">
        <v>54</v>
      </c>
      <c r="E481" s="259">
        <v>44396</v>
      </c>
      <c r="F481" s="226">
        <v>2</v>
      </c>
      <c r="G481" s="227">
        <v>13</v>
      </c>
      <c r="H481" s="80"/>
    </row>
    <row r="482" spans="2:8" hidden="1" outlineLevel="1" x14ac:dyDescent="0.2">
      <c r="B482" s="19" t="s">
        <v>427</v>
      </c>
      <c r="C482" s="223" t="s">
        <v>495</v>
      </c>
      <c r="D482" s="224" t="s">
        <v>54</v>
      </c>
      <c r="E482" s="259">
        <v>44397</v>
      </c>
      <c r="F482" s="226">
        <v>6</v>
      </c>
      <c r="G482" s="227">
        <v>39</v>
      </c>
      <c r="H482" s="80"/>
    </row>
    <row r="483" spans="2:8" hidden="1" outlineLevel="1" x14ac:dyDescent="0.2">
      <c r="B483" s="19" t="s">
        <v>427</v>
      </c>
      <c r="C483" s="223" t="s">
        <v>495</v>
      </c>
      <c r="D483" s="224" t="s">
        <v>54</v>
      </c>
      <c r="E483" s="259">
        <v>44397</v>
      </c>
      <c r="F483" s="226">
        <v>2</v>
      </c>
      <c r="G483" s="227">
        <v>13</v>
      </c>
      <c r="H483" s="80"/>
    </row>
    <row r="484" spans="2:8" hidden="1" outlineLevel="1" x14ac:dyDescent="0.2">
      <c r="B484" s="19" t="s">
        <v>427</v>
      </c>
      <c r="C484" s="223" t="s">
        <v>495</v>
      </c>
      <c r="D484" s="224" t="s">
        <v>54</v>
      </c>
      <c r="E484" s="259">
        <v>44398</v>
      </c>
      <c r="F484" s="226">
        <v>6</v>
      </c>
      <c r="G484" s="227">
        <v>39</v>
      </c>
      <c r="H484" s="80"/>
    </row>
    <row r="485" spans="2:8" hidden="1" outlineLevel="1" x14ac:dyDescent="0.2">
      <c r="B485" s="19" t="s">
        <v>427</v>
      </c>
      <c r="C485" s="223" t="s">
        <v>495</v>
      </c>
      <c r="D485" s="224" t="s">
        <v>54</v>
      </c>
      <c r="E485" s="259">
        <v>44398</v>
      </c>
      <c r="F485" s="226">
        <v>2</v>
      </c>
      <c r="G485" s="227">
        <v>13</v>
      </c>
      <c r="H485" s="80"/>
    </row>
    <row r="486" spans="2:8" hidden="1" outlineLevel="1" x14ac:dyDescent="0.2">
      <c r="B486" s="19" t="s">
        <v>427</v>
      </c>
      <c r="C486" s="223" t="s">
        <v>495</v>
      </c>
      <c r="D486" s="224" t="s">
        <v>54</v>
      </c>
      <c r="E486" s="259">
        <v>44399</v>
      </c>
      <c r="F486" s="226">
        <v>6</v>
      </c>
      <c r="G486" s="227">
        <v>39</v>
      </c>
      <c r="H486" s="80"/>
    </row>
    <row r="487" spans="2:8" hidden="1" outlineLevel="1" x14ac:dyDescent="0.2">
      <c r="B487" s="19" t="s">
        <v>427</v>
      </c>
      <c r="C487" s="223" t="s">
        <v>495</v>
      </c>
      <c r="D487" s="224" t="s">
        <v>54</v>
      </c>
      <c r="E487" s="259">
        <v>44399</v>
      </c>
      <c r="F487" s="226">
        <v>2</v>
      </c>
      <c r="G487" s="227">
        <v>13</v>
      </c>
      <c r="H487" s="80"/>
    </row>
    <row r="488" spans="2:8" hidden="1" outlineLevel="1" x14ac:dyDescent="0.2">
      <c r="B488" s="19" t="s">
        <v>427</v>
      </c>
      <c r="C488" s="223" t="s">
        <v>495</v>
      </c>
      <c r="D488" s="224" t="s">
        <v>54</v>
      </c>
      <c r="E488" s="259">
        <v>44400</v>
      </c>
      <c r="F488" s="226">
        <v>6</v>
      </c>
      <c r="G488" s="227">
        <v>39</v>
      </c>
      <c r="H488" s="80"/>
    </row>
    <row r="489" spans="2:8" hidden="1" outlineLevel="1" x14ac:dyDescent="0.2">
      <c r="B489" s="19" t="s">
        <v>427</v>
      </c>
      <c r="C489" s="223" t="s">
        <v>495</v>
      </c>
      <c r="D489" s="224" t="s">
        <v>54</v>
      </c>
      <c r="E489" s="259">
        <v>44400</v>
      </c>
      <c r="F489" s="226">
        <v>2</v>
      </c>
      <c r="G489" s="227">
        <v>13</v>
      </c>
      <c r="H489" s="80"/>
    </row>
    <row r="490" spans="2:8" hidden="1" outlineLevel="1" x14ac:dyDescent="0.2">
      <c r="B490" s="19" t="s">
        <v>427</v>
      </c>
      <c r="C490" s="223" t="s">
        <v>495</v>
      </c>
      <c r="D490" s="224" t="s">
        <v>54</v>
      </c>
      <c r="E490" s="259">
        <v>44403</v>
      </c>
      <c r="F490" s="226">
        <v>6</v>
      </c>
      <c r="G490" s="227">
        <v>39</v>
      </c>
      <c r="H490" s="80"/>
    </row>
    <row r="491" spans="2:8" hidden="1" outlineLevel="1" x14ac:dyDescent="0.2">
      <c r="B491" s="19" t="s">
        <v>427</v>
      </c>
      <c r="C491" s="223" t="s">
        <v>495</v>
      </c>
      <c r="D491" s="224" t="s">
        <v>54</v>
      </c>
      <c r="E491" s="259">
        <v>44403</v>
      </c>
      <c r="F491" s="226">
        <v>2</v>
      </c>
      <c r="G491" s="227">
        <v>13</v>
      </c>
      <c r="H491" s="80"/>
    </row>
    <row r="492" spans="2:8" hidden="1" outlineLevel="1" x14ac:dyDescent="0.2">
      <c r="B492" s="19" t="s">
        <v>427</v>
      </c>
      <c r="C492" s="223" t="s">
        <v>495</v>
      </c>
      <c r="D492" s="224" t="s">
        <v>54</v>
      </c>
      <c r="E492" s="259">
        <v>44404</v>
      </c>
      <c r="F492" s="226">
        <v>6</v>
      </c>
      <c r="G492" s="227">
        <v>39</v>
      </c>
      <c r="H492" s="80"/>
    </row>
    <row r="493" spans="2:8" hidden="1" outlineLevel="1" x14ac:dyDescent="0.2">
      <c r="B493" s="19" t="s">
        <v>427</v>
      </c>
      <c r="C493" s="223" t="s">
        <v>495</v>
      </c>
      <c r="D493" s="224" t="s">
        <v>54</v>
      </c>
      <c r="E493" s="259">
        <v>44404</v>
      </c>
      <c r="F493" s="226">
        <v>2</v>
      </c>
      <c r="G493" s="227">
        <v>13</v>
      </c>
      <c r="H493" s="80"/>
    </row>
    <row r="494" spans="2:8" hidden="1" outlineLevel="1" x14ac:dyDescent="0.2">
      <c r="B494" s="19" t="s">
        <v>427</v>
      </c>
      <c r="C494" s="223" t="s">
        <v>495</v>
      </c>
      <c r="D494" s="224" t="s">
        <v>54</v>
      </c>
      <c r="E494" s="259">
        <v>44405</v>
      </c>
      <c r="F494" s="226">
        <v>6</v>
      </c>
      <c r="G494" s="227">
        <v>39</v>
      </c>
      <c r="H494" s="80"/>
    </row>
    <row r="495" spans="2:8" hidden="1" outlineLevel="1" x14ac:dyDescent="0.2">
      <c r="B495" s="19" t="s">
        <v>427</v>
      </c>
      <c r="C495" s="223" t="s">
        <v>495</v>
      </c>
      <c r="D495" s="224" t="s">
        <v>54</v>
      </c>
      <c r="E495" s="259">
        <v>44405</v>
      </c>
      <c r="F495" s="226">
        <v>2</v>
      </c>
      <c r="G495" s="227">
        <v>13</v>
      </c>
      <c r="H495" s="80"/>
    </row>
    <row r="496" spans="2:8" hidden="1" outlineLevel="1" x14ac:dyDescent="0.2">
      <c r="B496" s="19" t="s">
        <v>427</v>
      </c>
      <c r="C496" s="223" t="s">
        <v>495</v>
      </c>
      <c r="D496" s="224" t="s">
        <v>54</v>
      </c>
      <c r="E496" s="259">
        <v>44406</v>
      </c>
      <c r="F496" s="226">
        <v>6</v>
      </c>
      <c r="G496" s="227">
        <v>39</v>
      </c>
      <c r="H496" s="80"/>
    </row>
    <row r="497" spans="2:8" hidden="1" outlineLevel="1" x14ac:dyDescent="0.2">
      <c r="B497" s="19" t="s">
        <v>427</v>
      </c>
      <c r="C497" s="223" t="s">
        <v>495</v>
      </c>
      <c r="D497" s="224" t="s">
        <v>54</v>
      </c>
      <c r="E497" s="259">
        <v>44406</v>
      </c>
      <c r="F497" s="226">
        <v>2</v>
      </c>
      <c r="G497" s="227">
        <v>13</v>
      </c>
      <c r="H497" s="80"/>
    </row>
    <row r="498" spans="2:8" hidden="1" outlineLevel="1" x14ac:dyDescent="0.2">
      <c r="B498" s="19" t="s">
        <v>427</v>
      </c>
      <c r="C498" s="223" t="s">
        <v>495</v>
      </c>
      <c r="D498" s="224" t="s">
        <v>54</v>
      </c>
      <c r="E498" s="259">
        <v>44407</v>
      </c>
      <c r="F498" s="226">
        <v>6</v>
      </c>
      <c r="G498" s="227">
        <v>39</v>
      </c>
      <c r="H498" s="80"/>
    </row>
    <row r="499" spans="2:8" hidden="1" outlineLevel="1" x14ac:dyDescent="0.2">
      <c r="B499" s="19" t="s">
        <v>427</v>
      </c>
      <c r="C499" s="223" t="s">
        <v>495</v>
      </c>
      <c r="D499" s="224" t="s">
        <v>54</v>
      </c>
      <c r="E499" s="259">
        <v>44407</v>
      </c>
      <c r="F499" s="226">
        <v>2</v>
      </c>
      <c r="G499" s="227">
        <v>13</v>
      </c>
      <c r="H499" s="80"/>
    </row>
    <row r="500" spans="2:8" hidden="1" outlineLevel="1" x14ac:dyDescent="0.2">
      <c r="B500" s="81" t="s">
        <v>427</v>
      </c>
      <c r="C500" s="223" t="s">
        <v>495</v>
      </c>
      <c r="D500" s="224" t="s">
        <v>54</v>
      </c>
      <c r="E500" s="259">
        <v>44410</v>
      </c>
      <c r="F500" s="226">
        <v>6</v>
      </c>
      <c r="G500" s="227">
        <v>39</v>
      </c>
      <c r="H500" s="80"/>
    </row>
    <row r="501" spans="2:8" hidden="1" outlineLevel="1" x14ac:dyDescent="0.2">
      <c r="B501" s="81" t="s">
        <v>427</v>
      </c>
      <c r="C501" s="223" t="s">
        <v>495</v>
      </c>
      <c r="D501" s="224" t="s">
        <v>54</v>
      </c>
      <c r="E501" s="259">
        <v>44410</v>
      </c>
      <c r="F501" s="226">
        <v>2</v>
      </c>
      <c r="G501" s="227">
        <v>13</v>
      </c>
      <c r="H501" s="80"/>
    </row>
    <row r="502" spans="2:8" hidden="1" outlineLevel="1" x14ac:dyDescent="0.2">
      <c r="B502" s="81" t="s">
        <v>427</v>
      </c>
      <c r="C502" s="223" t="s">
        <v>495</v>
      </c>
      <c r="D502" s="224" t="s">
        <v>54</v>
      </c>
      <c r="E502" s="259">
        <v>44411</v>
      </c>
      <c r="F502" s="226">
        <v>6</v>
      </c>
      <c r="G502" s="227">
        <v>39</v>
      </c>
      <c r="H502" s="80"/>
    </row>
    <row r="503" spans="2:8" hidden="1" outlineLevel="1" x14ac:dyDescent="0.2">
      <c r="B503" s="81" t="s">
        <v>427</v>
      </c>
      <c r="C503" s="223" t="s">
        <v>495</v>
      </c>
      <c r="D503" s="224" t="s">
        <v>54</v>
      </c>
      <c r="E503" s="259">
        <v>44411</v>
      </c>
      <c r="F503" s="226">
        <v>2</v>
      </c>
      <c r="G503" s="227">
        <v>13</v>
      </c>
      <c r="H503" s="80"/>
    </row>
    <row r="504" spans="2:8" hidden="1" outlineLevel="1" x14ac:dyDescent="0.2">
      <c r="B504" s="81" t="s">
        <v>427</v>
      </c>
      <c r="C504" s="223" t="s">
        <v>495</v>
      </c>
      <c r="D504" s="224" t="s">
        <v>54</v>
      </c>
      <c r="E504" s="259">
        <v>44412</v>
      </c>
      <c r="F504" s="226">
        <v>6</v>
      </c>
      <c r="G504" s="227">
        <v>39</v>
      </c>
      <c r="H504" s="80"/>
    </row>
    <row r="505" spans="2:8" hidden="1" outlineLevel="1" x14ac:dyDescent="0.2">
      <c r="B505" s="81" t="s">
        <v>427</v>
      </c>
      <c r="C505" s="223" t="s">
        <v>495</v>
      </c>
      <c r="D505" s="224" t="s">
        <v>54</v>
      </c>
      <c r="E505" s="259">
        <v>44412</v>
      </c>
      <c r="F505" s="226">
        <v>2</v>
      </c>
      <c r="G505" s="227">
        <v>13</v>
      </c>
      <c r="H505" s="80"/>
    </row>
    <row r="506" spans="2:8" hidden="1" outlineLevel="1" x14ac:dyDescent="0.2">
      <c r="B506" s="81" t="s">
        <v>427</v>
      </c>
      <c r="C506" s="223" t="s">
        <v>495</v>
      </c>
      <c r="D506" s="224" t="s">
        <v>54</v>
      </c>
      <c r="E506" s="259">
        <v>44413</v>
      </c>
      <c r="F506" s="226">
        <v>6</v>
      </c>
      <c r="G506" s="227">
        <v>39</v>
      </c>
      <c r="H506" s="80"/>
    </row>
    <row r="507" spans="2:8" hidden="1" outlineLevel="1" x14ac:dyDescent="0.2">
      <c r="B507" s="81" t="s">
        <v>427</v>
      </c>
      <c r="C507" s="223" t="s">
        <v>495</v>
      </c>
      <c r="D507" s="224" t="s">
        <v>54</v>
      </c>
      <c r="E507" s="259">
        <v>44413</v>
      </c>
      <c r="F507" s="226">
        <v>2</v>
      </c>
      <c r="G507" s="227">
        <v>13</v>
      </c>
      <c r="H507" s="80"/>
    </row>
    <row r="508" spans="2:8" hidden="1" outlineLevel="1" x14ac:dyDescent="0.2">
      <c r="B508" s="81" t="s">
        <v>427</v>
      </c>
      <c r="C508" s="223" t="s">
        <v>495</v>
      </c>
      <c r="D508" s="224" t="s">
        <v>54</v>
      </c>
      <c r="E508" s="259">
        <v>44414</v>
      </c>
      <c r="F508" s="226">
        <v>5</v>
      </c>
      <c r="G508" s="227">
        <v>32.5</v>
      </c>
      <c r="H508" s="80"/>
    </row>
    <row r="509" spans="2:8" hidden="1" outlineLevel="1" x14ac:dyDescent="0.2">
      <c r="B509" s="81" t="s">
        <v>427</v>
      </c>
      <c r="C509" s="223" t="s">
        <v>495</v>
      </c>
      <c r="D509" s="224" t="s">
        <v>54</v>
      </c>
      <c r="E509" s="259">
        <v>44417</v>
      </c>
      <c r="F509" s="226">
        <v>6</v>
      </c>
      <c r="G509" s="227">
        <v>39</v>
      </c>
      <c r="H509" s="80"/>
    </row>
    <row r="510" spans="2:8" hidden="1" outlineLevel="1" x14ac:dyDescent="0.2">
      <c r="B510" s="81" t="s">
        <v>427</v>
      </c>
      <c r="C510" s="223" t="s">
        <v>495</v>
      </c>
      <c r="D510" s="224" t="s">
        <v>54</v>
      </c>
      <c r="E510" s="259">
        <v>44417</v>
      </c>
      <c r="F510" s="226">
        <v>2</v>
      </c>
      <c r="G510" s="227">
        <v>13</v>
      </c>
      <c r="H510" s="80"/>
    </row>
    <row r="511" spans="2:8" hidden="1" outlineLevel="1" x14ac:dyDescent="0.2">
      <c r="B511" s="81" t="s">
        <v>427</v>
      </c>
      <c r="C511" s="223" t="s">
        <v>495</v>
      </c>
      <c r="D511" s="224" t="s">
        <v>54</v>
      </c>
      <c r="E511" s="259">
        <v>44418</v>
      </c>
      <c r="F511" s="226">
        <v>6</v>
      </c>
      <c r="G511" s="227">
        <v>39</v>
      </c>
      <c r="H511" s="80"/>
    </row>
    <row r="512" spans="2:8" hidden="1" outlineLevel="1" x14ac:dyDescent="0.2">
      <c r="B512" s="81" t="s">
        <v>427</v>
      </c>
      <c r="C512" s="223" t="s">
        <v>495</v>
      </c>
      <c r="D512" s="224" t="s">
        <v>54</v>
      </c>
      <c r="E512" s="259">
        <v>44418</v>
      </c>
      <c r="F512" s="226">
        <v>2</v>
      </c>
      <c r="G512" s="227">
        <v>13</v>
      </c>
      <c r="H512" s="80"/>
    </row>
    <row r="513" spans="2:8" hidden="1" outlineLevel="1" x14ac:dyDescent="0.2">
      <c r="B513" s="81" t="s">
        <v>427</v>
      </c>
      <c r="C513" s="223" t="s">
        <v>495</v>
      </c>
      <c r="D513" s="224" t="s">
        <v>54</v>
      </c>
      <c r="E513" s="259">
        <v>44419</v>
      </c>
      <c r="F513" s="226">
        <v>6</v>
      </c>
      <c r="G513" s="227">
        <v>39</v>
      </c>
      <c r="H513" s="80"/>
    </row>
    <row r="514" spans="2:8" hidden="1" outlineLevel="1" x14ac:dyDescent="0.2">
      <c r="B514" s="81" t="s">
        <v>427</v>
      </c>
      <c r="C514" s="223" t="s">
        <v>495</v>
      </c>
      <c r="D514" s="224" t="s">
        <v>54</v>
      </c>
      <c r="E514" s="259">
        <v>44419</v>
      </c>
      <c r="F514" s="226">
        <v>2</v>
      </c>
      <c r="G514" s="227">
        <v>13</v>
      </c>
      <c r="H514" s="80"/>
    </row>
    <row r="515" spans="2:8" hidden="1" outlineLevel="1" x14ac:dyDescent="0.2">
      <c r="B515" s="81" t="s">
        <v>427</v>
      </c>
      <c r="C515" s="223" t="s">
        <v>495</v>
      </c>
      <c r="D515" s="224" t="s">
        <v>54</v>
      </c>
      <c r="E515" s="259">
        <v>44420</v>
      </c>
      <c r="F515" s="226">
        <v>6</v>
      </c>
      <c r="G515" s="227">
        <v>39</v>
      </c>
      <c r="H515" s="80"/>
    </row>
    <row r="516" spans="2:8" hidden="1" outlineLevel="1" x14ac:dyDescent="0.2">
      <c r="B516" s="81" t="s">
        <v>427</v>
      </c>
      <c r="C516" s="223" t="s">
        <v>495</v>
      </c>
      <c r="D516" s="224" t="s">
        <v>54</v>
      </c>
      <c r="E516" s="259">
        <v>44420</v>
      </c>
      <c r="F516" s="226">
        <v>2</v>
      </c>
      <c r="G516" s="227">
        <v>13</v>
      </c>
      <c r="H516" s="80"/>
    </row>
    <row r="517" spans="2:8" hidden="1" outlineLevel="1" x14ac:dyDescent="0.2">
      <c r="B517" s="81" t="s">
        <v>427</v>
      </c>
      <c r="C517" s="223" t="s">
        <v>495</v>
      </c>
      <c r="D517" s="224" t="s">
        <v>54</v>
      </c>
      <c r="E517" s="259">
        <v>44421</v>
      </c>
      <c r="F517" s="226">
        <v>6</v>
      </c>
      <c r="G517" s="227">
        <v>39</v>
      </c>
      <c r="H517" s="80"/>
    </row>
    <row r="518" spans="2:8" hidden="1" outlineLevel="1" x14ac:dyDescent="0.2">
      <c r="B518" s="81" t="s">
        <v>427</v>
      </c>
      <c r="C518" s="223" t="s">
        <v>495</v>
      </c>
      <c r="D518" s="224" t="s">
        <v>54</v>
      </c>
      <c r="E518" s="259">
        <v>44421</v>
      </c>
      <c r="F518" s="226">
        <v>2</v>
      </c>
      <c r="G518" s="227">
        <v>13</v>
      </c>
      <c r="H518" s="80"/>
    </row>
    <row r="519" spans="2:8" hidden="1" outlineLevel="1" x14ac:dyDescent="0.2">
      <c r="B519" s="81" t="s">
        <v>427</v>
      </c>
      <c r="C519" s="223" t="s">
        <v>495</v>
      </c>
      <c r="D519" s="224" t="s">
        <v>54</v>
      </c>
      <c r="E519" s="259">
        <v>44424</v>
      </c>
      <c r="F519" s="226">
        <v>5</v>
      </c>
      <c r="G519" s="227">
        <v>32.5</v>
      </c>
      <c r="H519" s="80"/>
    </row>
    <row r="520" spans="2:8" hidden="1" outlineLevel="1" x14ac:dyDescent="0.2">
      <c r="B520" s="81" t="s">
        <v>427</v>
      </c>
      <c r="C520" s="223" t="s">
        <v>495</v>
      </c>
      <c r="D520" s="224" t="s">
        <v>54</v>
      </c>
      <c r="E520" s="259">
        <v>44425</v>
      </c>
      <c r="F520" s="226">
        <v>6</v>
      </c>
      <c r="G520" s="227">
        <v>39</v>
      </c>
      <c r="H520" s="80"/>
    </row>
    <row r="521" spans="2:8" hidden="1" outlineLevel="1" x14ac:dyDescent="0.2">
      <c r="B521" s="81" t="s">
        <v>427</v>
      </c>
      <c r="C521" s="223" t="s">
        <v>495</v>
      </c>
      <c r="D521" s="224" t="s">
        <v>54</v>
      </c>
      <c r="E521" s="259">
        <v>44425</v>
      </c>
      <c r="F521" s="226">
        <v>2</v>
      </c>
      <c r="G521" s="227">
        <v>13</v>
      </c>
      <c r="H521" s="80"/>
    </row>
    <row r="522" spans="2:8" hidden="1" outlineLevel="1" x14ac:dyDescent="0.2">
      <c r="B522" s="81" t="s">
        <v>427</v>
      </c>
      <c r="C522" s="223" t="s">
        <v>495</v>
      </c>
      <c r="D522" s="224" t="s">
        <v>54</v>
      </c>
      <c r="E522" s="259">
        <v>44426</v>
      </c>
      <c r="F522" s="226">
        <v>6</v>
      </c>
      <c r="G522" s="227">
        <v>39</v>
      </c>
      <c r="H522" s="80"/>
    </row>
    <row r="523" spans="2:8" hidden="1" outlineLevel="1" x14ac:dyDescent="0.2">
      <c r="B523" s="81" t="s">
        <v>427</v>
      </c>
      <c r="C523" s="223" t="s">
        <v>495</v>
      </c>
      <c r="D523" s="224" t="s">
        <v>54</v>
      </c>
      <c r="E523" s="259">
        <v>44426</v>
      </c>
      <c r="F523" s="226">
        <v>2</v>
      </c>
      <c r="G523" s="227">
        <v>13</v>
      </c>
      <c r="H523" s="80"/>
    </row>
    <row r="524" spans="2:8" hidden="1" outlineLevel="1" x14ac:dyDescent="0.2">
      <c r="B524" s="81" t="s">
        <v>427</v>
      </c>
      <c r="C524" s="223" t="s">
        <v>495</v>
      </c>
      <c r="D524" s="224" t="s">
        <v>54</v>
      </c>
      <c r="E524" s="259">
        <v>44427</v>
      </c>
      <c r="F524" s="226">
        <v>6</v>
      </c>
      <c r="G524" s="227">
        <v>39</v>
      </c>
      <c r="H524" s="80"/>
    </row>
    <row r="525" spans="2:8" hidden="1" outlineLevel="1" x14ac:dyDescent="0.2">
      <c r="B525" s="81" t="s">
        <v>427</v>
      </c>
      <c r="C525" s="223" t="s">
        <v>495</v>
      </c>
      <c r="D525" s="224" t="s">
        <v>54</v>
      </c>
      <c r="E525" s="259">
        <v>44427</v>
      </c>
      <c r="F525" s="226">
        <v>2</v>
      </c>
      <c r="G525" s="227">
        <v>13</v>
      </c>
      <c r="H525" s="80"/>
    </row>
    <row r="526" spans="2:8" hidden="1" outlineLevel="1" x14ac:dyDescent="0.2">
      <c r="B526" s="81" t="s">
        <v>427</v>
      </c>
      <c r="C526" s="223" t="s">
        <v>495</v>
      </c>
      <c r="D526" s="224" t="s">
        <v>54</v>
      </c>
      <c r="E526" s="259">
        <v>44428</v>
      </c>
      <c r="F526" s="226">
        <v>5</v>
      </c>
      <c r="G526" s="227">
        <v>32.5</v>
      </c>
      <c r="H526" s="80"/>
    </row>
    <row r="527" spans="2:8" hidden="1" outlineLevel="1" x14ac:dyDescent="0.2">
      <c r="B527" s="81" t="s">
        <v>427</v>
      </c>
      <c r="C527" s="223" t="s">
        <v>495</v>
      </c>
      <c r="D527" s="224" t="s">
        <v>54</v>
      </c>
      <c r="E527" s="259">
        <v>44431</v>
      </c>
      <c r="F527" s="226">
        <v>6</v>
      </c>
      <c r="G527" s="227">
        <v>39</v>
      </c>
      <c r="H527" s="80"/>
    </row>
    <row r="528" spans="2:8" hidden="1" outlineLevel="1" x14ac:dyDescent="0.2">
      <c r="B528" s="81" t="s">
        <v>427</v>
      </c>
      <c r="C528" s="223" t="s">
        <v>495</v>
      </c>
      <c r="D528" s="224" t="s">
        <v>54</v>
      </c>
      <c r="E528" s="259">
        <v>44431</v>
      </c>
      <c r="F528" s="226">
        <v>2</v>
      </c>
      <c r="G528" s="227">
        <v>13</v>
      </c>
      <c r="H528" s="80"/>
    </row>
    <row r="529" spans="2:8" hidden="1" outlineLevel="1" x14ac:dyDescent="0.2">
      <c r="B529" s="81" t="s">
        <v>427</v>
      </c>
      <c r="C529" s="223" t="s">
        <v>495</v>
      </c>
      <c r="D529" s="224" t="s">
        <v>54</v>
      </c>
      <c r="E529" s="259">
        <v>44432</v>
      </c>
      <c r="F529" s="226">
        <v>6</v>
      </c>
      <c r="G529" s="227">
        <v>39</v>
      </c>
      <c r="H529" s="80"/>
    </row>
    <row r="530" spans="2:8" hidden="1" outlineLevel="1" x14ac:dyDescent="0.2">
      <c r="B530" s="81" t="s">
        <v>427</v>
      </c>
      <c r="C530" s="223" t="s">
        <v>495</v>
      </c>
      <c r="D530" s="224" t="s">
        <v>54</v>
      </c>
      <c r="E530" s="259">
        <v>44432</v>
      </c>
      <c r="F530" s="226">
        <v>2</v>
      </c>
      <c r="G530" s="227">
        <v>13</v>
      </c>
      <c r="H530" s="80"/>
    </row>
    <row r="531" spans="2:8" hidden="1" outlineLevel="1" x14ac:dyDescent="0.2">
      <c r="B531" s="81" t="s">
        <v>427</v>
      </c>
      <c r="C531" s="223" t="s">
        <v>495</v>
      </c>
      <c r="D531" s="224" t="s">
        <v>54</v>
      </c>
      <c r="E531" s="259">
        <v>44433</v>
      </c>
      <c r="F531" s="226">
        <v>6</v>
      </c>
      <c r="G531" s="227">
        <v>39</v>
      </c>
      <c r="H531" s="80"/>
    </row>
    <row r="532" spans="2:8" hidden="1" outlineLevel="1" x14ac:dyDescent="0.2">
      <c r="B532" s="81" t="s">
        <v>427</v>
      </c>
      <c r="C532" s="223" t="s">
        <v>495</v>
      </c>
      <c r="D532" s="224" t="s">
        <v>54</v>
      </c>
      <c r="E532" s="259">
        <v>44433</v>
      </c>
      <c r="F532" s="226">
        <v>2</v>
      </c>
      <c r="G532" s="227">
        <v>13</v>
      </c>
      <c r="H532" s="80"/>
    </row>
    <row r="533" spans="2:8" hidden="1" outlineLevel="1" x14ac:dyDescent="0.2">
      <c r="B533" s="81" t="s">
        <v>427</v>
      </c>
      <c r="C533" s="223" t="s">
        <v>495</v>
      </c>
      <c r="D533" s="224" t="s">
        <v>54</v>
      </c>
      <c r="E533" s="259">
        <v>44434</v>
      </c>
      <c r="F533" s="226">
        <v>6</v>
      </c>
      <c r="G533" s="227">
        <v>39</v>
      </c>
      <c r="H533" s="80"/>
    </row>
    <row r="534" spans="2:8" hidden="1" outlineLevel="1" x14ac:dyDescent="0.2">
      <c r="B534" s="81" t="s">
        <v>427</v>
      </c>
      <c r="C534" s="223" t="s">
        <v>495</v>
      </c>
      <c r="D534" s="224" t="s">
        <v>54</v>
      </c>
      <c r="E534" s="259">
        <v>44434</v>
      </c>
      <c r="F534" s="226">
        <v>2</v>
      </c>
      <c r="G534" s="227">
        <v>13</v>
      </c>
      <c r="H534" s="80"/>
    </row>
    <row r="535" spans="2:8" hidden="1" outlineLevel="1" x14ac:dyDescent="0.2">
      <c r="B535" s="81" t="s">
        <v>427</v>
      </c>
      <c r="C535" s="223" t="s">
        <v>495</v>
      </c>
      <c r="D535" s="224" t="s">
        <v>54</v>
      </c>
      <c r="E535" s="259">
        <v>44435</v>
      </c>
      <c r="F535" s="226">
        <v>5</v>
      </c>
      <c r="G535" s="227">
        <v>32.5</v>
      </c>
      <c r="H535" s="80"/>
    </row>
    <row r="536" spans="2:8" hidden="1" outlineLevel="1" x14ac:dyDescent="0.2">
      <c r="B536" s="81" t="s">
        <v>427</v>
      </c>
      <c r="C536" s="223" t="s">
        <v>495</v>
      </c>
      <c r="D536" s="224" t="s">
        <v>54</v>
      </c>
      <c r="E536" s="259">
        <v>44438</v>
      </c>
      <c r="F536" s="226">
        <v>6</v>
      </c>
      <c r="G536" s="227">
        <v>39</v>
      </c>
      <c r="H536" s="80"/>
    </row>
    <row r="537" spans="2:8" hidden="1" outlineLevel="1" x14ac:dyDescent="0.2">
      <c r="B537" s="81" t="s">
        <v>427</v>
      </c>
      <c r="C537" s="223" t="s">
        <v>495</v>
      </c>
      <c r="D537" s="224" t="s">
        <v>54</v>
      </c>
      <c r="E537" s="259">
        <v>44438</v>
      </c>
      <c r="F537" s="226">
        <v>2</v>
      </c>
      <c r="G537" s="227">
        <v>13</v>
      </c>
      <c r="H537" s="80"/>
    </row>
    <row r="538" spans="2:8" hidden="1" outlineLevel="1" x14ac:dyDescent="0.2">
      <c r="B538" s="81" t="s">
        <v>427</v>
      </c>
      <c r="C538" s="223" t="s">
        <v>495</v>
      </c>
      <c r="D538" s="224" t="s">
        <v>54</v>
      </c>
      <c r="E538" s="259">
        <v>44439</v>
      </c>
      <c r="F538" s="226">
        <v>6</v>
      </c>
      <c r="G538" s="227">
        <v>39</v>
      </c>
      <c r="H538" s="80"/>
    </row>
    <row r="539" spans="2:8" hidden="1" outlineLevel="1" x14ac:dyDescent="0.2">
      <c r="B539" s="81" t="s">
        <v>427</v>
      </c>
      <c r="C539" s="223" t="s">
        <v>495</v>
      </c>
      <c r="D539" s="224" t="s">
        <v>54</v>
      </c>
      <c r="E539" s="259">
        <v>44439</v>
      </c>
      <c r="F539" s="226">
        <v>2</v>
      </c>
      <c r="G539" s="227">
        <v>13</v>
      </c>
      <c r="H539" s="80"/>
    </row>
    <row r="540" spans="2:8" hidden="1" outlineLevel="1" x14ac:dyDescent="0.2">
      <c r="B540" s="81" t="s">
        <v>427</v>
      </c>
      <c r="C540" s="223" t="s">
        <v>495</v>
      </c>
      <c r="D540" s="224" t="s">
        <v>54</v>
      </c>
      <c r="E540" s="259">
        <v>44440</v>
      </c>
      <c r="F540" s="226">
        <v>6</v>
      </c>
      <c r="G540" s="227">
        <v>39</v>
      </c>
      <c r="H540" s="80"/>
    </row>
    <row r="541" spans="2:8" hidden="1" outlineLevel="1" x14ac:dyDescent="0.2">
      <c r="B541" s="81" t="s">
        <v>427</v>
      </c>
      <c r="C541" s="223" t="s">
        <v>495</v>
      </c>
      <c r="D541" s="224" t="s">
        <v>54</v>
      </c>
      <c r="E541" s="259">
        <v>44440</v>
      </c>
      <c r="F541" s="226">
        <v>2</v>
      </c>
      <c r="G541" s="227">
        <v>13</v>
      </c>
      <c r="H541" s="80"/>
    </row>
    <row r="542" spans="2:8" hidden="1" outlineLevel="1" x14ac:dyDescent="0.2">
      <c r="B542" s="81" t="s">
        <v>427</v>
      </c>
      <c r="C542" s="223" t="s">
        <v>495</v>
      </c>
      <c r="D542" s="224" t="s">
        <v>54</v>
      </c>
      <c r="E542" s="259">
        <v>44441</v>
      </c>
      <c r="F542" s="226">
        <v>6</v>
      </c>
      <c r="G542" s="227">
        <v>39</v>
      </c>
      <c r="H542" s="80"/>
    </row>
    <row r="543" spans="2:8" hidden="1" outlineLevel="1" x14ac:dyDescent="0.2">
      <c r="B543" s="81" t="s">
        <v>427</v>
      </c>
      <c r="C543" s="223" t="s">
        <v>495</v>
      </c>
      <c r="D543" s="224" t="s">
        <v>54</v>
      </c>
      <c r="E543" s="259">
        <v>44441</v>
      </c>
      <c r="F543" s="226">
        <v>2</v>
      </c>
      <c r="G543" s="227">
        <v>13</v>
      </c>
      <c r="H543" s="80"/>
    </row>
    <row r="544" spans="2:8" hidden="1" outlineLevel="1" x14ac:dyDescent="0.2">
      <c r="B544" s="81" t="s">
        <v>427</v>
      </c>
      <c r="C544" s="223" t="s">
        <v>495</v>
      </c>
      <c r="D544" s="224" t="s">
        <v>54</v>
      </c>
      <c r="E544" s="259">
        <v>44442</v>
      </c>
      <c r="F544" s="226">
        <v>6</v>
      </c>
      <c r="G544" s="227">
        <v>39</v>
      </c>
      <c r="H544" s="80"/>
    </row>
    <row r="545" spans="2:8" hidden="1" outlineLevel="1" x14ac:dyDescent="0.2">
      <c r="B545" s="81" t="s">
        <v>427</v>
      </c>
      <c r="C545" s="223" t="s">
        <v>495</v>
      </c>
      <c r="D545" s="224" t="s">
        <v>54</v>
      </c>
      <c r="E545" s="259">
        <v>44442</v>
      </c>
      <c r="F545" s="226">
        <v>2</v>
      </c>
      <c r="G545" s="227">
        <v>13</v>
      </c>
      <c r="H545" s="80"/>
    </row>
    <row r="546" spans="2:8" hidden="1" outlineLevel="1" x14ac:dyDescent="0.2">
      <c r="B546" s="81" t="s">
        <v>427</v>
      </c>
      <c r="C546" s="223" t="s">
        <v>495</v>
      </c>
      <c r="D546" s="224" t="s">
        <v>54</v>
      </c>
      <c r="E546" s="259">
        <v>44445</v>
      </c>
      <c r="F546" s="226">
        <v>6</v>
      </c>
      <c r="G546" s="227">
        <v>39</v>
      </c>
      <c r="H546" s="80"/>
    </row>
    <row r="547" spans="2:8" hidden="1" outlineLevel="1" x14ac:dyDescent="0.2">
      <c r="B547" s="81" t="s">
        <v>427</v>
      </c>
      <c r="C547" s="223" t="s">
        <v>495</v>
      </c>
      <c r="D547" s="224" t="s">
        <v>54</v>
      </c>
      <c r="E547" s="259">
        <v>44445</v>
      </c>
      <c r="F547" s="226">
        <v>2</v>
      </c>
      <c r="G547" s="227">
        <v>13</v>
      </c>
      <c r="H547" s="80"/>
    </row>
    <row r="548" spans="2:8" hidden="1" outlineLevel="1" x14ac:dyDescent="0.2">
      <c r="B548" s="81" t="s">
        <v>427</v>
      </c>
      <c r="C548" s="223" t="s">
        <v>495</v>
      </c>
      <c r="D548" s="224" t="s">
        <v>54</v>
      </c>
      <c r="E548" s="259">
        <v>44446</v>
      </c>
      <c r="F548" s="226">
        <v>6</v>
      </c>
      <c r="G548" s="227">
        <v>39</v>
      </c>
      <c r="H548" s="80"/>
    </row>
    <row r="549" spans="2:8" hidden="1" outlineLevel="1" x14ac:dyDescent="0.2">
      <c r="B549" s="81" t="s">
        <v>427</v>
      </c>
      <c r="C549" s="223" t="s">
        <v>495</v>
      </c>
      <c r="D549" s="224" t="s">
        <v>54</v>
      </c>
      <c r="E549" s="259">
        <v>44446</v>
      </c>
      <c r="F549" s="226">
        <v>2</v>
      </c>
      <c r="G549" s="227">
        <v>13</v>
      </c>
      <c r="H549" s="80"/>
    </row>
    <row r="550" spans="2:8" hidden="1" outlineLevel="1" x14ac:dyDescent="0.2">
      <c r="B550" s="81" t="s">
        <v>427</v>
      </c>
      <c r="C550" s="223" t="s">
        <v>495</v>
      </c>
      <c r="D550" s="224" t="s">
        <v>54</v>
      </c>
      <c r="E550" s="259">
        <v>44447</v>
      </c>
      <c r="F550" s="226">
        <v>6</v>
      </c>
      <c r="G550" s="227">
        <v>39</v>
      </c>
      <c r="H550" s="80"/>
    </row>
    <row r="551" spans="2:8" hidden="1" outlineLevel="1" x14ac:dyDescent="0.2">
      <c r="B551" s="81" t="s">
        <v>427</v>
      </c>
      <c r="C551" s="223" t="s">
        <v>495</v>
      </c>
      <c r="D551" s="224" t="s">
        <v>54</v>
      </c>
      <c r="E551" s="259">
        <v>44447</v>
      </c>
      <c r="F551" s="226">
        <v>2</v>
      </c>
      <c r="G551" s="227">
        <v>13</v>
      </c>
      <c r="H551" s="80"/>
    </row>
    <row r="552" spans="2:8" hidden="1" outlineLevel="1" x14ac:dyDescent="0.2">
      <c r="B552" s="81" t="s">
        <v>427</v>
      </c>
      <c r="C552" s="223" t="s">
        <v>495</v>
      </c>
      <c r="D552" s="224" t="s">
        <v>54</v>
      </c>
      <c r="E552" s="259">
        <v>44448</v>
      </c>
      <c r="F552" s="226">
        <v>6</v>
      </c>
      <c r="G552" s="227">
        <v>39</v>
      </c>
      <c r="H552" s="80"/>
    </row>
    <row r="553" spans="2:8" hidden="1" outlineLevel="1" x14ac:dyDescent="0.2">
      <c r="B553" s="81" t="s">
        <v>427</v>
      </c>
      <c r="C553" s="223" t="s">
        <v>495</v>
      </c>
      <c r="D553" s="224" t="s">
        <v>54</v>
      </c>
      <c r="E553" s="259">
        <v>44448</v>
      </c>
      <c r="F553" s="226">
        <v>2</v>
      </c>
      <c r="G553" s="227">
        <v>13</v>
      </c>
      <c r="H553" s="80"/>
    </row>
    <row r="554" spans="2:8" hidden="1" outlineLevel="1" x14ac:dyDescent="0.2">
      <c r="B554" s="81" t="s">
        <v>427</v>
      </c>
      <c r="C554" s="223" t="s">
        <v>495</v>
      </c>
      <c r="D554" s="224" t="s">
        <v>54</v>
      </c>
      <c r="E554" s="259">
        <v>44449</v>
      </c>
      <c r="F554" s="226">
        <v>6</v>
      </c>
      <c r="G554" s="227">
        <v>39</v>
      </c>
      <c r="H554" s="80"/>
    </row>
    <row r="555" spans="2:8" hidden="1" outlineLevel="1" x14ac:dyDescent="0.2">
      <c r="B555" s="81" t="s">
        <v>427</v>
      </c>
      <c r="C555" s="223" t="s">
        <v>495</v>
      </c>
      <c r="D555" s="224" t="s">
        <v>54</v>
      </c>
      <c r="E555" s="259">
        <v>44449</v>
      </c>
      <c r="F555" s="226">
        <v>2</v>
      </c>
      <c r="G555" s="227">
        <v>13</v>
      </c>
      <c r="H555" s="80"/>
    </row>
    <row r="556" spans="2:8" hidden="1" outlineLevel="1" x14ac:dyDescent="0.2">
      <c r="B556" s="81" t="s">
        <v>427</v>
      </c>
      <c r="C556" s="223" t="s">
        <v>495</v>
      </c>
      <c r="D556" s="224" t="s">
        <v>54</v>
      </c>
      <c r="E556" s="259">
        <v>44452</v>
      </c>
      <c r="F556" s="226">
        <v>6</v>
      </c>
      <c r="G556" s="227">
        <v>39</v>
      </c>
      <c r="H556" s="80"/>
    </row>
    <row r="557" spans="2:8" hidden="1" outlineLevel="1" x14ac:dyDescent="0.2">
      <c r="B557" s="81" t="s">
        <v>427</v>
      </c>
      <c r="C557" s="223" t="s">
        <v>495</v>
      </c>
      <c r="D557" s="224" t="s">
        <v>54</v>
      </c>
      <c r="E557" s="259">
        <v>44452</v>
      </c>
      <c r="F557" s="226">
        <v>2</v>
      </c>
      <c r="G557" s="227">
        <v>13</v>
      </c>
      <c r="H557" s="80"/>
    </row>
    <row r="558" spans="2:8" hidden="1" outlineLevel="1" x14ac:dyDescent="0.2">
      <c r="B558" s="81" t="s">
        <v>427</v>
      </c>
      <c r="C558" s="223" t="s">
        <v>495</v>
      </c>
      <c r="D558" s="224" t="s">
        <v>54</v>
      </c>
      <c r="E558" s="259">
        <v>44453</v>
      </c>
      <c r="F558" s="226">
        <v>6</v>
      </c>
      <c r="G558" s="227">
        <v>39</v>
      </c>
      <c r="H558" s="80"/>
    </row>
    <row r="559" spans="2:8" hidden="1" outlineLevel="1" x14ac:dyDescent="0.2">
      <c r="B559" s="81" t="s">
        <v>427</v>
      </c>
      <c r="C559" s="223" t="s">
        <v>495</v>
      </c>
      <c r="D559" s="224" t="s">
        <v>54</v>
      </c>
      <c r="E559" s="259">
        <v>44453</v>
      </c>
      <c r="F559" s="226">
        <v>2</v>
      </c>
      <c r="G559" s="227">
        <v>13</v>
      </c>
      <c r="H559" s="80"/>
    </row>
    <row r="560" spans="2:8" hidden="1" outlineLevel="1" x14ac:dyDescent="0.2">
      <c r="B560" s="81" t="s">
        <v>427</v>
      </c>
      <c r="C560" s="223" t="s">
        <v>495</v>
      </c>
      <c r="D560" s="224" t="s">
        <v>54</v>
      </c>
      <c r="E560" s="259">
        <v>44454</v>
      </c>
      <c r="F560" s="226">
        <v>6</v>
      </c>
      <c r="G560" s="227">
        <v>39</v>
      </c>
      <c r="H560" s="80"/>
    </row>
    <row r="561" spans="2:8" hidden="1" outlineLevel="1" x14ac:dyDescent="0.2">
      <c r="B561" s="81" t="s">
        <v>427</v>
      </c>
      <c r="C561" s="223" t="s">
        <v>495</v>
      </c>
      <c r="D561" s="224" t="s">
        <v>54</v>
      </c>
      <c r="E561" s="259">
        <v>44454</v>
      </c>
      <c r="F561" s="226">
        <v>2</v>
      </c>
      <c r="G561" s="227">
        <v>13</v>
      </c>
      <c r="H561" s="80"/>
    </row>
    <row r="562" spans="2:8" hidden="1" outlineLevel="1" x14ac:dyDescent="0.2">
      <c r="B562" s="81" t="s">
        <v>427</v>
      </c>
      <c r="C562" s="223" t="s">
        <v>495</v>
      </c>
      <c r="D562" s="224" t="s">
        <v>54</v>
      </c>
      <c r="E562" s="259">
        <v>44455</v>
      </c>
      <c r="F562" s="226">
        <v>6</v>
      </c>
      <c r="G562" s="227">
        <v>39</v>
      </c>
      <c r="H562" s="80"/>
    </row>
    <row r="563" spans="2:8" hidden="1" outlineLevel="1" x14ac:dyDescent="0.2">
      <c r="B563" s="81" t="s">
        <v>427</v>
      </c>
      <c r="C563" s="223" t="s">
        <v>495</v>
      </c>
      <c r="D563" s="224" t="s">
        <v>54</v>
      </c>
      <c r="E563" s="259">
        <v>44455</v>
      </c>
      <c r="F563" s="226">
        <v>2</v>
      </c>
      <c r="G563" s="227">
        <v>13</v>
      </c>
      <c r="H563" s="80"/>
    </row>
    <row r="564" spans="2:8" hidden="1" outlineLevel="1" x14ac:dyDescent="0.2">
      <c r="B564" s="81" t="s">
        <v>427</v>
      </c>
      <c r="C564" s="223" t="s">
        <v>495</v>
      </c>
      <c r="D564" s="224" t="s">
        <v>54</v>
      </c>
      <c r="E564" s="259">
        <v>44456</v>
      </c>
      <c r="F564" s="226">
        <v>6</v>
      </c>
      <c r="G564" s="227">
        <v>39</v>
      </c>
      <c r="H564" s="80"/>
    </row>
    <row r="565" spans="2:8" hidden="1" outlineLevel="1" x14ac:dyDescent="0.2">
      <c r="B565" s="81" t="s">
        <v>427</v>
      </c>
      <c r="C565" s="223" t="s">
        <v>495</v>
      </c>
      <c r="D565" s="224" t="s">
        <v>54</v>
      </c>
      <c r="E565" s="259">
        <v>44459</v>
      </c>
      <c r="F565" s="226">
        <v>6</v>
      </c>
      <c r="G565" s="227">
        <v>39</v>
      </c>
      <c r="H565" s="80"/>
    </row>
    <row r="566" spans="2:8" hidden="1" outlineLevel="1" x14ac:dyDescent="0.2">
      <c r="B566" s="81" t="s">
        <v>427</v>
      </c>
      <c r="C566" s="223" t="s">
        <v>495</v>
      </c>
      <c r="D566" s="224" t="s">
        <v>54</v>
      </c>
      <c r="E566" s="259">
        <v>44459</v>
      </c>
      <c r="F566" s="226">
        <v>2</v>
      </c>
      <c r="G566" s="227">
        <v>13</v>
      </c>
      <c r="H566" s="80"/>
    </row>
    <row r="567" spans="2:8" hidden="1" outlineLevel="1" x14ac:dyDescent="0.2">
      <c r="B567" s="81" t="s">
        <v>427</v>
      </c>
      <c r="C567" s="223" t="s">
        <v>495</v>
      </c>
      <c r="D567" s="224" t="s">
        <v>54</v>
      </c>
      <c r="E567" s="259">
        <v>44460</v>
      </c>
      <c r="F567" s="226">
        <v>6</v>
      </c>
      <c r="G567" s="227">
        <v>39</v>
      </c>
      <c r="H567" s="80"/>
    </row>
    <row r="568" spans="2:8" hidden="1" outlineLevel="1" x14ac:dyDescent="0.2">
      <c r="B568" s="81" t="s">
        <v>427</v>
      </c>
      <c r="C568" s="223" t="s">
        <v>495</v>
      </c>
      <c r="D568" s="224" t="s">
        <v>54</v>
      </c>
      <c r="E568" s="259">
        <v>44460</v>
      </c>
      <c r="F568" s="226">
        <v>2</v>
      </c>
      <c r="G568" s="227">
        <v>13</v>
      </c>
      <c r="H568" s="80"/>
    </row>
    <row r="569" spans="2:8" hidden="1" outlineLevel="1" x14ac:dyDescent="0.2">
      <c r="B569" s="81" t="s">
        <v>427</v>
      </c>
      <c r="C569" s="223" t="s">
        <v>495</v>
      </c>
      <c r="D569" s="224" t="s">
        <v>54</v>
      </c>
      <c r="E569" s="259">
        <v>44461</v>
      </c>
      <c r="F569" s="226">
        <v>6</v>
      </c>
      <c r="G569" s="227">
        <v>39</v>
      </c>
      <c r="H569" s="80"/>
    </row>
    <row r="570" spans="2:8" hidden="1" outlineLevel="1" x14ac:dyDescent="0.2">
      <c r="B570" s="81" t="s">
        <v>427</v>
      </c>
      <c r="C570" s="223" t="s">
        <v>495</v>
      </c>
      <c r="D570" s="224" t="s">
        <v>54</v>
      </c>
      <c r="E570" s="259">
        <v>44461</v>
      </c>
      <c r="F570" s="226">
        <v>2</v>
      </c>
      <c r="G570" s="227">
        <v>13</v>
      </c>
      <c r="H570" s="80"/>
    </row>
    <row r="571" spans="2:8" hidden="1" outlineLevel="1" x14ac:dyDescent="0.2">
      <c r="B571" s="81" t="s">
        <v>427</v>
      </c>
      <c r="C571" s="223" t="s">
        <v>495</v>
      </c>
      <c r="D571" s="224" t="s">
        <v>54</v>
      </c>
      <c r="E571" s="259">
        <v>44462</v>
      </c>
      <c r="F571" s="226">
        <v>6</v>
      </c>
      <c r="G571" s="227">
        <v>39</v>
      </c>
      <c r="H571" s="80"/>
    </row>
    <row r="572" spans="2:8" hidden="1" outlineLevel="1" x14ac:dyDescent="0.2">
      <c r="B572" s="81" t="s">
        <v>427</v>
      </c>
      <c r="C572" s="223" t="s">
        <v>495</v>
      </c>
      <c r="D572" s="224" t="s">
        <v>54</v>
      </c>
      <c r="E572" s="259">
        <v>44462</v>
      </c>
      <c r="F572" s="226">
        <v>2</v>
      </c>
      <c r="G572" s="227">
        <v>13</v>
      </c>
      <c r="H572" s="80"/>
    </row>
    <row r="573" spans="2:8" hidden="1" outlineLevel="1" x14ac:dyDescent="0.2">
      <c r="B573" s="81" t="s">
        <v>427</v>
      </c>
      <c r="C573" s="223" t="s">
        <v>495</v>
      </c>
      <c r="D573" s="224" t="s">
        <v>54</v>
      </c>
      <c r="E573" s="259">
        <v>44463</v>
      </c>
      <c r="F573" s="226">
        <v>6</v>
      </c>
      <c r="G573" s="227">
        <v>39</v>
      </c>
      <c r="H573" s="80"/>
    </row>
    <row r="574" spans="2:8" hidden="1" outlineLevel="1" x14ac:dyDescent="0.2">
      <c r="B574" s="81" t="s">
        <v>427</v>
      </c>
      <c r="C574" s="223" t="s">
        <v>495</v>
      </c>
      <c r="D574" s="224" t="s">
        <v>54</v>
      </c>
      <c r="E574" s="259">
        <v>44463</v>
      </c>
      <c r="F574" s="226">
        <v>2</v>
      </c>
      <c r="G574" s="227">
        <v>13</v>
      </c>
      <c r="H574" s="80"/>
    </row>
    <row r="575" spans="2:8" hidden="1" outlineLevel="1" x14ac:dyDescent="0.2">
      <c r="B575" s="81" t="s">
        <v>427</v>
      </c>
      <c r="C575" s="223" t="s">
        <v>495</v>
      </c>
      <c r="D575" s="224" t="s">
        <v>54</v>
      </c>
      <c r="E575" s="259">
        <v>44466</v>
      </c>
      <c r="F575" s="226">
        <v>6</v>
      </c>
      <c r="G575" s="227">
        <v>39</v>
      </c>
      <c r="H575" s="80"/>
    </row>
    <row r="576" spans="2:8" hidden="1" outlineLevel="1" x14ac:dyDescent="0.2">
      <c r="B576" s="81" t="s">
        <v>427</v>
      </c>
      <c r="C576" s="223" t="s">
        <v>495</v>
      </c>
      <c r="D576" s="224" t="s">
        <v>54</v>
      </c>
      <c r="E576" s="259">
        <v>44466</v>
      </c>
      <c r="F576" s="226">
        <v>2</v>
      </c>
      <c r="G576" s="227">
        <v>13</v>
      </c>
      <c r="H576" s="80"/>
    </row>
    <row r="577" spans="2:8" hidden="1" outlineLevel="1" x14ac:dyDescent="0.2">
      <c r="B577" s="81" t="s">
        <v>427</v>
      </c>
      <c r="C577" s="223" t="s">
        <v>495</v>
      </c>
      <c r="D577" s="224" t="s">
        <v>54</v>
      </c>
      <c r="E577" s="259">
        <v>44467</v>
      </c>
      <c r="F577" s="226">
        <v>6</v>
      </c>
      <c r="G577" s="227">
        <v>39</v>
      </c>
      <c r="H577" s="80"/>
    </row>
    <row r="578" spans="2:8" hidden="1" outlineLevel="1" x14ac:dyDescent="0.2">
      <c r="B578" s="81" t="s">
        <v>427</v>
      </c>
      <c r="C578" s="223" t="s">
        <v>495</v>
      </c>
      <c r="D578" s="224" t="s">
        <v>54</v>
      </c>
      <c r="E578" s="259">
        <v>44467</v>
      </c>
      <c r="F578" s="226">
        <v>2</v>
      </c>
      <c r="G578" s="227">
        <v>13</v>
      </c>
      <c r="H578" s="80"/>
    </row>
    <row r="579" spans="2:8" hidden="1" outlineLevel="1" x14ac:dyDescent="0.2">
      <c r="B579" s="81" t="s">
        <v>427</v>
      </c>
      <c r="C579" s="223" t="s">
        <v>495</v>
      </c>
      <c r="D579" s="224" t="s">
        <v>54</v>
      </c>
      <c r="E579" s="259">
        <v>44468</v>
      </c>
      <c r="F579" s="226">
        <v>6</v>
      </c>
      <c r="G579" s="227">
        <v>39</v>
      </c>
      <c r="H579" s="80"/>
    </row>
    <row r="580" spans="2:8" hidden="1" outlineLevel="1" x14ac:dyDescent="0.2">
      <c r="B580" s="81" t="s">
        <v>427</v>
      </c>
      <c r="C580" s="223" t="s">
        <v>495</v>
      </c>
      <c r="D580" s="224" t="s">
        <v>54</v>
      </c>
      <c r="E580" s="259">
        <v>44468</v>
      </c>
      <c r="F580" s="226">
        <v>2</v>
      </c>
      <c r="G580" s="227">
        <v>13</v>
      </c>
      <c r="H580" s="80"/>
    </row>
    <row r="581" spans="2:8" hidden="1" outlineLevel="1" x14ac:dyDescent="0.2">
      <c r="B581" s="81" t="s">
        <v>427</v>
      </c>
      <c r="C581" s="223" t="s">
        <v>495</v>
      </c>
      <c r="D581" s="224" t="s">
        <v>54</v>
      </c>
      <c r="E581" s="259">
        <v>44469</v>
      </c>
      <c r="F581" s="226">
        <v>6</v>
      </c>
      <c r="G581" s="227">
        <v>39</v>
      </c>
      <c r="H581" s="80"/>
    </row>
    <row r="582" spans="2:8" hidden="1" outlineLevel="1" x14ac:dyDescent="0.2">
      <c r="B582" s="81" t="s">
        <v>427</v>
      </c>
      <c r="C582" s="223" t="s">
        <v>495</v>
      </c>
      <c r="D582" s="224" t="s">
        <v>54</v>
      </c>
      <c r="E582" s="259">
        <v>44469</v>
      </c>
      <c r="F582" s="226">
        <v>2</v>
      </c>
      <c r="G582" s="227">
        <v>13</v>
      </c>
      <c r="H582" s="80"/>
    </row>
    <row r="583" spans="2:8" hidden="1" outlineLevel="1" x14ac:dyDescent="0.2">
      <c r="B583" s="81" t="s">
        <v>427</v>
      </c>
      <c r="C583" s="223" t="s">
        <v>802</v>
      </c>
      <c r="D583" s="224" t="s">
        <v>54</v>
      </c>
      <c r="E583" s="259">
        <v>44470</v>
      </c>
      <c r="F583" s="226">
        <v>8</v>
      </c>
      <c r="G583" s="227">
        <v>52</v>
      </c>
      <c r="H583" s="80"/>
    </row>
    <row r="584" spans="2:8" hidden="1" outlineLevel="1" x14ac:dyDescent="0.2">
      <c r="B584" s="81" t="s">
        <v>427</v>
      </c>
      <c r="C584" s="223" t="s">
        <v>802</v>
      </c>
      <c r="D584" s="224" t="s">
        <v>54</v>
      </c>
      <c r="E584" s="259">
        <v>44473</v>
      </c>
      <c r="F584" s="226">
        <v>8</v>
      </c>
      <c r="G584" s="227">
        <v>52</v>
      </c>
      <c r="H584" s="80"/>
    </row>
    <row r="585" spans="2:8" hidden="1" outlineLevel="1" x14ac:dyDescent="0.2">
      <c r="B585" s="81" t="s">
        <v>427</v>
      </c>
      <c r="C585" s="223" t="s">
        <v>802</v>
      </c>
      <c r="D585" s="224" t="s">
        <v>54</v>
      </c>
      <c r="E585" s="259">
        <v>44483</v>
      </c>
      <c r="F585" s="226">
        <v>8</v>
      </c>
      <c r="G585" s="227">
        <v>52</v>
      </c>
      <c r="H585" s="80"/>
    </row>
    <row r="586" spans="2:8" hidden="1" outlineLevel="1" x14ac:dyDescent="0.2">
      <c r="B586" s="81" t="s">
        <v>427</v>
      </c>
      <c r="C586" s="223" t="s">
        <v>802</v>
      </c>
      <c r="D586" s="224" t="s">
        <v>54</v>
      </c>
      <c r="E586" s="259">
        <v>44484</v>
      </c>
      <c r="F586" s="226">
        <v>8</v>
      </c>
      <c r="G586" s="227">
        <v>52</v>
      </c>
      <c r="H586" s="80"/>
    </row>
    <row r="587" spans="2:8" hidden="1" outlineLevel="1" x14ac:dyDescent="0.2">
      <c r="B587" s="81" t="s">
        <v>427</v>
      </c>
      <c r="C587" s="223" t="s">
        <v>802</v>
      </c>
      <c r="D587" s="224" t="s">
        <v>54</v>
      </c>
      <c r="E587" s="259">
        <v>44487</v>
      </c>
      <c r="F587" s="226">
        <v>5</v>
      </c>
      <c r="G587" s="227">
        <v>32.5</v>
      </c>
      <c r="H587" s="80"/>
    </row>
    <row r="588" spans="2:8" hidden="1" outlineLevel="1" x14ac:dyDescent="0.2">
      <c r="B588" s="81" t="s">
        <v>427</v>
      </c>
      <c r="C588" s="223" t="s">
        <v>802</v>
      </c>
      <c r="D588" s="224" t="s">
        <v>54</v>
      </c>
      <c r="E588" s="259">
        <v>44488</v>
      </c>
      <c r="F588" s="226">
        <v>5</v>
      </c>
      <c r="G588" s="227">
        <v>32.5</v>
      </c>
      <c r="H588" s="80"/>
    </row>
    <row r="589" spans="2:8" hidden="1" outlineLevel="1" x14ac:dyDescent="0.2">
      <c r="B589" s="81" t="s">
        <v>427</v>
      </c>
      <c r="C589" s="223" t="s">
        <v>802</v>
      </c>
      <c r="D589" s="224" t="s">
        <v>54</v>
      </c>
      <c r="E589" s="259">
        <v>44489</v>
      </c>
      <c r="F589" s="226">
        <v>8</v>
      </c>
      <c r="G589" s="227">
        <v>52</v>
      </c>
      <c r="H589" s="80"/>
    </row>
    <row r="590" spans="2:8" hidden="1" outlineLevel="1" x14ac:dyDescent="0.2">
      <c r="B590" s="81" t="s">
        <v>427</v>
      </c>
      <c r="C590" s="223" t="s">
        <v>802</v>
      </c>
      <c r="D590" s="224" t="s">
        <v>54</v>
      </c>
      <c r="E590" s="259">
        <v>44490</v>
      </c>
      <c r="F590" s="226">
        <v>8</v>
      </c>
      <c r="G590" s="227">
        <v>52</v>
      </c>
      <c r="H590" s="80"/>
    </row>
    <row r="591" spans="2:8" hidden="1" outlineLevel="1" x14ac:dyDescent="0.2">
      <c r="B591" s="81" t="s">
        <v>427</v>
      </c>
      <c r="C591" s="223" t="s">
        <v>802</v>
      </c>
      <c r="D591" s="224" t="s">
        <v>54</v>
      </c>
      <c r="E591" s="259">
        <v>44491</v>
      </c>
      <c r="F591" s="226">
        <v>8</v>
      </c>
      <c r="G591" s="227">
        <v>52</v>
      </c>
      <c r="H591" s="80"/>
    </row>
    <row r="592" spans="2:8" hidden="1" outlineLevel="1" x14ac:dyDescent="0.2">
      <c r="B592" s="81" t="s">
        <v>427</v>
      </c>
      <c r="C592" s="223" t="s">
        <v>802</v>
      </c>
      <c r="D592" s="224" t="s">
        <v>54</v>
      </c>
      <c r="E592" s="259">
        <v>44494</v>
      </c>
      <c r="F592" s="226">
        <v>8</v>
      </c>
      <c r="G592" s="227">
        <v>52</v>
      </c>
      <c r="H592" s="80"/>
    </row>
    <row r="593" spans="2:8" hidden="1" outlineLevel="1" x14ac:dyDescent="0.2">
      <c r="B593" s="81" t="s">
        <v>427</v>
      </c>
      <c r="C593" s="223" t="s">
        <v>802</v>
      </c>
      <c r="D593" s="224" t="s">
        <v>54</v>
      </c>
      <c r="E593" s="259">
        <v>44495</v>
      </c>
      <c r="F593" s="226">
        <v>8</v>
      </c>
      <c r="G593" s="227">
        <v>52</v>
      </c>
      <c r="H593" s="80"/>
    </row>
    <row r="594" spans="2:8" hidden="1" outlineLevel="1" x14ac:dyDescent="0.2">
      <c r="B594" s="81" t="s">
        <v>427</v>
      </c>
      <c r="C594" s="223" t="s">
        <v>802</v>
      </c>
      <c r="D594" s="224" t="s">
        <v>54</v>
      </c>
      <c r="E594" s="259">
        <v>44496</v>
      </c>
      <c r="F594" s="226">
        <v>8</v>
      </c>
      <c r="G594" s="227">
        <v>52</v>
      </c>
      <c r="H594" s="80"/>
    </row>
    <row r="595" spans="2:8" hidden="1" outlineLevel="1" x14ac:dyDescent="0.2">
      <c r="B595" s="81" t="s">
        <v>427</v>
      </c>
      <c r="C595" s="223" t="s">
        <v>802</v>
      </c>
      <c r="D595" s="224" t="s">
        <v>54</v>
      </c>
      <c r="E595" s="259">
        <v>44497</v>
      </c>
      <c r="F595" s="226">
        <v>8</v>
      </c>
      <c r="G595" s="227">
        <v>52</v>
      </c>
      <c r="H595" s="80"/>
    </row>
    <row r="596" spans="2:8" hidden="1" outlineLevel="1" x14ac:dyDescent="0.2">
      <c r="B596" s="81" t="s">
        <v>427</v>
      </c>
      <c r="C596" s="223" t="s">
        <v>802</v>
      </c>
      <c r="D596" s="224" t="s">
        <v>54</v>
      </c>
      <c r="E596" s="259">
        <v>44498</v>
      </c>
      <c r="F596" s="226">
        <v>8</v>
      </c>
      <c r="G596" s="227">
        <v>52</v>
      </c>
      <c r="H596" s="80"/>
    </row>
    <row r="597" spans="2:8" hidden="1" outlineLevel="1" x14ac:dyDescent="0.2">
      <c r="B597" s="81" t="s">
        <v>427</v>
      </c>
      <c r="C597" s="223" t="s">
        <v>495</v>
      </c>
      <c r="D597" s="224" t="s">
        <v>54</v>
      </c>
      <c r="E597" s="259">
        <v>44470</v>
      </c>
      <c r="F597" s="226">
        <v>8</v>
      </c>
      <c r="G597" s="227">
        <v>52</v>
      </c>
      <c r="H597" s="80"/>
    </row>
    <row r="598" spans="2:8" hidden="1" outlineLevel="1" x14ac:dyDescent="0.2">
      <c r="B598" s="81" t="s">
        <v>427</v>
      </c>
      <c r="C598" s="223" t="s">
        <v>495</v>
      </c>
      <c r="D598" s="224" t="s">
        <v>54</v>
      </c>
      <c r="E598" s="259">
        <v>44473</v>
      </c>
      <c r="F598" s="226">
        <v>8</v>
      </c>
      <c r="G598" s="227">
        <v>52</v>
      </c>
      <c r="H598" s="80"/>
    </row>
    <row r="599" spans="2:8" hidden="1" outlineLevel="1" x14ac:dyDescent="0.2">
      <c r="B599" s="81" t="s">
        <v>427</v>
      </c>
      <c r="C599" s="223" t="s">
        <v>495</v>
      </c>
      <c r="D599" s="224" t="s">
        <v>54</v>
      </c>
      <c r="E599" s="259">
        <v>44474</v>
      </c>
      <c r="F599" s="226">
        <v>8</v>
      </c>
      <c r="G599" s="227">
        <v>52</v>
      </c>
      <c r="H599" s="80"/>
    </row>
    <row r="600" spans="2:8" hidden="1" outlineLevel="1" x14ac:dyDescent="0.2">
      <c r="B600" s="81" t="s">
        <v>427</v>
      </c>
      <c r="C600" s="223" t="s">
        <v>495</v>
      </c>
      <c r="D600" s="224" t="s">
        <v>54</v>
      </c>
      <c r="E600" s="259">
        <v>44475</v>
      </c>
      <c r="F600" s="226">
        <v>8</v>
      </c>
      <c r="G600" s="227">
        <v>52</v>
      </c>
      <c r="H600" s="80"/>
    </row>
    <row r="601" spans="2:8" hidden="1" outlineLevel="1" x14ac:dyDescent="0.2">
      <c r="B601" s="81" t="s">
        <v>427</v>
      </c>
      <c r="C601" s="223" t="s">
        <v>495</v>
      </c>
      <c r="D601" s="224" t="s">
        <v>54</v>
      </c>
      <c r="E601" s="259">
        <v>44476</v>
      </c>
      <c r="F601" s="226">
        <v>8</v>
      </c>
      <c r="G601" s="227">
        <v>52</v>
      </c>
      <c r="H601" s="80"/>
    </row>
    <row r="602" spans="2:8" hidden="1" outlineLevel="1" x14ac:dyDescent="0.2">
      <c r="B602" s="81" t="s">
        <v>427</v>
      </c>
      <c r="C602" s="223" t="s">
        <v>495</v>
      </c>
      <c r="D602" s="224" t="s">
        <v>54</v>
      </c>
      <c r="E602" s="259">
        <v>44477</v>
      </c>
      <c r="F602" s="226">
        <v>8</v>
      </c>
      <c r="G602" s="227">
        <v>52</v>
      </c>
      <c r="H602" s="80"/>
    </row>
    <row r="603" spans="2:8" hidden="1" outlineLevel="1" x14ac:dyDescent="0.2">
      <c r="B603" s="81" t="s">
        <v>427</v>
      </c>
      <c r="C603" s="223" t="s">
        <v>495</v>
      </c>
      <c r="D603" s="224" t="s">
        <v>54</v>
      </c>
      <c r="E603" s="259">
        <v>44482</v>
      </c>
      <c r="F603" s="226">
        <v>7</v>
      </c>
      <c r="G603" s="227">
        <v>45.5</v>
      </c>
      <c r="H603" s="80"/>
    </row>
    <row r="604" spans="2:8" hidden="1" outlineLevel="1" x14ac:dyDescent="0.2">
      <c r="B604" s="81" t="s">
        <v>427</v>
      </c>
      <c r="C604" s="223" t="s">
        <v>495</v>
      </c>
      <c r="D604" s="224" t="s">
        <v>54</v>
      </c>
      <c r="E604" s="259">
        <v>44483</v>
      </c>
      <c r="F604" s="226">
        <v>8</v>
      </c>
      <c r="G604" s="227">
        <v>52</v>
      </c>
      <c r="H604" s="80"/>
    </row>
    <row r="605" spans="2:8" hidden="1" outlineLevel="1" x14ac:dyDescent="0.2">
      <c r="B605" s="81" t="s">
        <v>427</v>
      </c>
      <c r="C605" s="223" t="s">
        <v>495</v>
      </c>
      <c r="D605" s="224" t="s">
        <v>54</v>
      </c>
      <c r="E605" s="259">
        <v>44484</v>
      </c>
      <c r="F605" s="226">
        <v>8</v>
      </c>
      <c r="G605" s="227">
        <v>52</v>
      </c>
      <c r="H605" s="80"/>
    </row>
    <row r="606" spans="2:8" hidden="1" outlineLevel="1" x14ac:dyDescent="0.2">
      <c r="B606" s="81" t="s">
        <v>427</v>
      </c>
      <c r="C606" s="223" t="s">
        <v>495</v>
      </c>
      <c r="D606" s="224" t="s">
        <v>54</v>
      </c>
      <c r="E606" s="259">
        <v>44487</v>
      </c>
      <c r="F606" s="226">
        <v>7</v>
      </c>
      <c r="G606" s="227">
        <v>45.5</v>
      </c>
      <c r="H606" s="80"/>
    </row>
    <row r="607" spans="2:8" hidden="1" outlineLevel="1" x14ac:dyDescent="0.2">
      <c r="B607" s="81" t="s">
        <v>427</v>
      </c>
      <c r="C607" s="223" t="s">
        <v>495</v>
      </c>
      <c r="D607" s="224" t="s">
        <v>54</v>
      </c>
      <c r="E607" s="259">
        <v>44488</v>
      </c>
      <c r="F607" s="226">
        <v>8</v>
      </c>
      <c r="G607" s="227">
        <v>52</v>
      </c>
      <c r="H607" s="80"/>
    </row>
    <row r="608" spans="2:8" hidden="1" outlineLevel="1" x14ac:dyDescent="0.2">
      <c r="B608" s="81" t="s">
        <v>427</v>
      </c>
      <c r="C608" s="223" t="s">
        <v>495</v>
      </c>
      <c r="D608" s="224" t="s">
        <v>54</v>
      </c>
      <c r="E608" s="259">
        <v>44489</v>
      </c>
      <c r="F608" s="226">
        <v>8</v>
      </c>
      <c r="G608" s="227">
        <v>52</v>
      </c>
      <c r="H608" s="80"/>
    </row>
    <row r="609" spans="2:8" hidden="1" outlineLevel="1" x14ac:dyDescent="0.2">
      <c r="B609" s="81" t="s">
        <v>427</v>
      </c>
      <c r="C609" s="223" t="s">
        <v>495</v>
      </c>
      <c r="D609" s="224" t="s">
        <v>54</v>
      </c>
      <c r="E609" s="259">
        <v>44490</v>
      </c>
      <c r="F609" s="226">
        <v>8</v>
      </c>
      <c r="G609" s="227">
        <v>52</v>
      </c>
      <c r="H609" s="80"/>
    </row>
    <row r="610" spans="2:8" hidden="1" outlineLevel="1" x14ac:dyDescent="0.2">
      <c r="B610" s="81" t="s">
        <v>427</v>
      </c>
      <c r="C610" s="223" t="s">
        <v>495</v>
      </c>
      <c r="D610" s="224" t="s">
        <v>54</v>
      </c>
      <c r="E610" s="259">
        <v>44491</v>
      </c>
      <c r="F610" s="226">
        <v>8</v>
      </c>
      <c r="G610" s="227">
        <v>52</v>
      </c>
      <c r="H610" s="80"/>
    </row>
    <row r="611" spans="2:8" hidden="1" outlineLevel="1" x14ac:dyDescent="0.2">
      <c r="B611" s="81" t="s">
        <v>427</v>
      </c>
      <c r="C611" s="223" t="s">
        <v>495</v>
      </c>
      <c r="D611" s="224" t="s">
        <v>54</v>
      </c>
      <c r="E611" s="259">
        <v>44494</v>
      </c>
      <c r="F611" s="226">
        <v>8</v>
      </c>
      <c r="G611" s="227">
        <v>52</v>
      </c>
      <c r="H611" s="80"/>
    </row>
    <row r="612" spans="2:8" hidden="1" outlineLevel="1" x14ac:dyDescent="0.2">
      <c r="B612" s="81" t="s">
        <v>427</v>
      </c>
      <c r="C612" s="223" t="s">
        <v>495</v>
      </c>
      <c r="D612" s="224" t="s">
        <v>54</v>
      </c>
      <c r="E612" s="259">
        <v>44495</v>
      </c>
      <c r="F612" s="226">
        <v>8</v>
      </c>
      <c r="G612" s="227">
        <v>52</v>
      </c>
      <c r="H612" s="80"/>
    </row>
    <row r="613" spans="2:8" hidden="1" outlineLevel="1" x14ac:dyDescent="0.2">
      <c r="B613" s="81" t="s">
        <v>427</v>
      </c>
      <c r="C613" s="223" t="s">
        <v>495</v>
      </c>
      <c r="D613" s="224" t="s">
        <v>54</v>
      </c>
      <c r="E613" s="259">
        <v>44496</v>
      </c>
      <c r="F613" s="226">
        <v>8</v>
      </c>
      <c r="G613" s="227">
        <v>52</v>
      </c>
      <c r="H613" s="80"/>
    </row>
    <row r="614" spans="2:8" hidden="1" outlineLevel="1" x14ac:dyDescent="0.2">
      <c r="B614" s="81" t="s">
        <v>427</v>
      </c>
      <c r="C614" s="223" t="s">
        <v>495</v>
      </c>
      <c r="D614" s="224" t="s">
        <v>54</v>
      </c>
      <c r="E614" s="259">
        <v>44497</v>
      </c>
      <c r="F614" s="226">
        <v>8</v>
      </c>
      <c r="G614" s="227">
        <v>52</v>
      </c>
      <c r="H614" s="80"/>
    </row>
    <row r="615" spans="2:8" hidden="1" outlineLevel="1" x14ac:dyDescent="0.2">
      <c r="B615" s="81" t="s">
        <v>427</v>
      </c>
      <c r="C615" s="223" t="s">
        <v>495</v>
      </c>
      <c r="D615" s="224" t="s">
        <v>54</v>
      </c>
      <c r="E615" s="259">
        <v>44498</v>
      </c>
      <c r="F615" s="226">
        <v>8</v>
      </c>
      <c r="G615" s="227">
        <v>52</v>
      </c>
      <c r="H615" s="80"/>
    </row>
    <row r="616" spans="2:8" hidden="1" outlineLevel="1" x14ac:dyDescent="0.2">
      <c r="B616" s="81" t="s">
        <v>427</v>
      </c>
      <c r="C616" s="223" t="s">
        <v>495</v>
      </c>
      <c r="D616" s="224" t="s">
        <v>54</v>
      </c>
      <c r="E616" s="259">
        <v>44502</v>
      </c>
      <c r="F616" s="226">
        <v>8</v>
      </c>
      <c r="G616" s="227">
        <v>52</v>
      </c>
      <c r="H616" s="80"/>
    </row>
    <row r="617" spans="2:8" hidden="1" outlineLevel="1" x14ac:dyDescent="0.2">
      <c r="B617" s="81" t="s">
        <v>427</v>
      </c>
      <c r="C617" s="223" t="s">
        <v>495</v>
      </c>
      <c r="D617" s="224" t="s">
        <v>54</v>
      </c>
      <c r="E617" s="259">
        <v>44503</v>
      </c>
      <c r="F617" s="226">
        <v>8</v>
      </c>
      <c r="G617" s="227">
        <v>52</v>
      </c>
      <c r="H617" s="80"/>
    </row>
    <row r="618" spans="2:8" hidden="1" outlineLevel="1" x14ac:dyDescent="0.2">
      <c r="B618" s="81" t="s">
        <v>427</v>
      </c>
      <c r="C618" s="223" t="s">
        <v>495</v>
      </c>
      <c r="D618" s="224" t="s">
        <v>54</v>
      </c>
      <c r="E618" s="259">
        <v>44504</v>
      </c>
      <c r="F618" s="226">
        <v>8</v>
      </c>
      <c r="G618" s="227">
        <v>52</v>
      </c>
      <c r="H618" s="80"/>
    </row>
    <row r="619" spans="2:8" hidden="1" outlineLevel="1" x14ac:dyDescent="0.2">
      <c r="B619" s="81" t="s">
        <v>427</v>
      </c>
      <c r="C619" s="223" t="s">
        <v>495</v>
      </c>
      <c r="D619" s="224" t="s">
        <v>54</v>
      </c>
      <c r="E619" s="259">
        <v>44505</v>
      </c>
      <c r="F619" s="226">
        <v>8</v>
      </c>
      <c r="G619" s="227">
        <v>52</v>
      </c>
      <c r="H619" s="80"/>
    </row>
    <row r="620" spans="2:8" hidden="1" outlineLevel="1" x14ac:dyDescent="0.2">
      <c r="B620" s="81" t="s">
        <v>427</v>
      </c>
      <c r="C620" s="223" t="s">
        <v>495</v>
      </c>
      <c r="D620" s="224" t="s">
        <v>54</v>
      </c>
      <c r="E620" s="259">
        <v>44510</v>
      </c>
      <c r="F620" s="226">
        <v>8</v>
      </c>
      <c r="G620" s="227">
        <v>52</v>
      </c>
      <c r="H620" s="80"/>
    </row>
    <row r="621" spans="2:8" hidden="1" outlineLevel="1" x14ac:dyDescent="0.2">
      <c r="B621" s="81" t="s">
        <v>427</v>
      </c>
      <c r="C621" s="223" t="s">
        <v>495</v>
      </c>
      <c r="D621" s="224" t="s">
        <v>54</v>
      </c>
      <c r="E621" s="259">
        <v>44511</v>
      </c>
      <c r="F621" s="226">
        <v>8</v>
      </c>
      <c r="G621" s="227">
        <v>52</v>
      </c>
      <c r="H621" s="80"/>
    </row>
    <row r="622" spans="2:8" hidden="1" outlineLevel="1" x14ac:dyDescent="0.2">
      <c r="B622" s="81" t="s">
        <v>427</v>
      </c>
      <c r="C622" s="223" t="s">
        <v>495</v>
      </c>
      <c r="D622" s="224" t="s">
        <v>54</v>
      </c>
      <c r="E622" s="259">
        <v>44512</v>
      </c>
      <c r="F622" s="226">
        <v>8</v>
      </c>
      <c r="G622" s="227">
        <v>52</v>
      </c>
      <c r="H622" s="80"/>
    </row>
    <row r="623" spans="2:8" hidden="1" outlineLevel="1" x14ac:dyDescent="0.2">
      <c r="B623" s="81" t="s">
        <v>427</v>
      </c>
      <c r="C623" s="223" t="s">
        <v>495</v>
      </c>
      <c r="D623" s="224" t="s">
        <v>54</v>
      </c>
      <c r="E623" s="259">
        <v>44515</v>
      </c>
      <c r="F623" s="226">
        <v>8</v>
      </c>
      <c r="G623" s="227">
        <v>52</v>
      </c>
      <c r="H623" s="80"/>
    </row>
    <row r="624" spans="2:8" hidden="1" outlineLevel="1" x14ac:dyDescent="0.2">
      <c r="B624" s="81" t="s">
        <v>427</v>
      </c>
      <c r="C624" s="223" t="s">
        <v>495</v>
      </c>
      <c r="D624" s="224" t="s">
        <v>54</v>
      </c>
      <c r="E624" s="259">
        <v>44516</v>
      </c>
      <c r="F624" s="226">
        <v>8</v>
      </c>
      <c r="G624" s="227">
        <v>52</v>
      </c>
      <c r="H624" s="80"/>
    </row>
    <row r="625" spans="2:8" hidden="1" outlineLevel="1" x14ac:dyDescent="0.2">
      <c r="B625" s="81" t="s">
        <v>427</v>
      </c>
      <c r="C625" s="223" t="s">
        <v>495</v>
      </c>
      <c r="D625" s="224" t="s">
        <v>54</v>
      </c>
      <c r="E625" s="259">
        <v>44517</v>
      </c>
      <c r="F625" s="226">
        <v>8</v>
      </c>
      <c r="G625" s="227">
        <v>52</v>
      </c>
      <c r="H625" s="80"/>
    </row>
    <row r="626" spans="2:8" hidden="1" outlineLevel="1" x14ac:dyDescent="0.2">
      <c r="B626" s="81" t="s">
        <v>427</v>
      </c>
      <c r="C626" s="223" t="s">
        <v>495</v>
      </c>
      <c r="D626" s="224" t="s">
        <v>54</v>
      </c>
      <c r="E626" s="259">
        <v>44518</v>
      </c>
      <c r="F626" s="226">
        <v>8</v>
      </c>
      <c r="G626" s="227">
        <v>52</v>
      </c>
      <c r="H626" s="80"/>
    </row>
    <row r="627" spans="2:8" hidden="1" outlineLevel="1" x14ac:dyDescent="0.2">
      <c r="B627" s="81" t="s">
        <v>427</v>
      </c>
      <c r="C627" s="223" t="s">
        <v>495</v>
      </c>
      <c r="D627" s="224" t="s">
        <v>54</v>
      </c>
      <c r="E627" s="259">
        <v>44519</v>
      </c>
      <c r="F627" s="226">
        <v>8</v>
      </c>
      <c r="G627" s="227">
        <v>52</v>
      </c>
      <c r="H627" s="80"/>
    </row>
    <row r="628" spans="2:8" hidden="1" outlineLevel="1" x14ac:dyDescent="0.2">
      <c r="B628" s="81" t="s">
        <v>427</v>
      </c>
      <c r="C628" s="223" t="s">
        <v>1744</v>
      </c>
      <c r="D628" s="224" t="s">
        <v>54</v>
      </c>
      <c r="E628" s="259">
        <v>44503</v>
      </c>
      <c r="F628" s="226">
        <v>8</v>
      </c>
      <c r="G628" s="227">
        <v>44.4</v>
      </c>
      <c r="H628" s="80"/>
    </row>
    <row r="629" spans="2:8" hidden="1" outlineLevel="1" x14ac:dyDescent="0.2">
      <c r="B629" s="81" t="s">
        <v>427</v>
      </c>
      <c r="C629" s="223" t="s">
        <v>1744</v>
      </c>
      <c r="D629" s="224" t="s">
        <v>54</v>
      </c>
      <c r="E629" s="259">
        <v>44504</v>
      </c>
      <c r="F629" s="226">
        <v>8</v>
      </c>
      <c r="G629" s="227">
        <v>44.4</v>
      </c>
      <c r="H629" s="80"/>
    </row>
    <row r="630" spans="2:8" hidden="1" outlineLevel="1" x14ac:dyDescent="0.2">
      <c r="B630" s="81" t="s">
        <v>427</v>
      </c>
      <c r="C630" s="223" t="s">
        <v>1744</v>
      </c>
      <c r="D630" s="224" t="s">
        <v>54</v>
      </c>
      <c r="E630" s="259">
        <v>44505</v>
      </c>
      <c r="F630" s="226">
        <v>8</v>
      </c>
      <c r="G630" s="227">
        <v>44.4</v>
      </c>
      <c r="H630" s="80"/>
    </row>
    <row r="631" spans="2:8" hidden="1" outlineLevel="1" x14ac:dyDescent="0.2">
      <c r="B631" s="81" t="s">
        <v>427</v>
      </c>
      <c r="C631" s="223" t="s">
        <v>1744</v>
      </c>
      <c r="D631" s="224" t="s">
        <v>54</v>
      </c>
      <c r="E631" s="259">
        <v>44510</v>
      </c>
      <c r="F631" s="226">
        <v>8</v>
      </c>
      <c r="G631" s="227">
        <v>44.4</v>
      </c>
      <c r="H631" s="80"/>
    </row>
    <row r="632" spans="2:8" hidden="1" outlineLevel="1" x14ac:dyDescent="0.2">
      <c r="B632" s="81" t="s">
        <v>427</v>
      </c>
      <c r="C632" s="223" t="s">
        <v>1744</v>
      </c>
      <c r="D632" s="224" t="s">
        <v>54</v>
      </c>
      <c r="E632" s="259">
        <v>44511</v>
      </c>
      <c r="F632" s="226">
        <v>8</v>
      </c>
      <c r="G632" s="227">
        <v>44.4</v>
      </c>
      <c r="H632" s="80"/>
    </row>
    <row r="633" spans="2:8" hidden="1" outlineLevel="1" x14ac:dyDescent="0.2">
      <c r="B633" s="81" t="s">
        <v>427</v>
      </c>
      <c r="C633" s="223" t="s">
        <v>1744</v>
      </c>
      <c r="D633" s="224" t="s">
        <v>54</v>
      </c>
      <c r="E633" s="259">
        <v>44512</v>
      </c>
      <c r="F633" s="226">
        <v>8</v>
      </c>
      <c r="G633" s="227">
        <v>44.4</v>
      </c>
      <c r="H633" s="80"/>
    </row>
    <row r="634" spans="2:8" hidden="1" outlineLevel="1" x14ac:dyDescent="0.2">
      <c r="B634" s="81" t="s">
        <v>427</v>
      </c>
      <c r="C634" s="223" t="s">
        <v>1744</v>
      </c>
      <c r="D634" s="224" t="s">
        <v>54</v>
      </c>
      <c r="E634" s="259">
        <v>44515</v>
      </c>
      <c r="F634" s="226">
        <v>8</v>
      </c>
      <c r="G634" s="227">
        <v>44.4</v>
      </c>
      <c r="H634" s="80"/>
    </row>
    <row r="635" spans="2:8" hidden="1" outlineLevel="1" x14ac:dyDescent="0.2">
      <c r="B635" s="81" t="s">
        <v>427</v>
      </c>
      <c r="C635" s="223" t="s">
        <v>1744</v>
      </c>
      <c r="D635" s="224" t="s">
        <v>54</v>
      </c>
      <c r="E635" s="259">
        <v>44516</v>
      </c>
      <c r="F635" s="226">
        <v>8</v>
      </c>
      <c r="G635" s="227">
        <v>44.4</v>
      </c>
      <c r="H635" s="80"/>
    </row>
    <row r="636" spans="2:8" hidden="1" outlineLevel="1" x14ac:dyDescent="0.2">
      <c r="B636" s="81" t="s">
        <v>427</v>
      </c>
      <c r="C636" s="223" t="s">
        <v>1744</v>
      </c>
      <c r="D636" s="224" t="s">
        <v>54</v>
      </c>
      <c r="E636" s="259">
        <v>44517</v>
      </c>
      <c r="F636" s="226">
        <v>8</v>
      </c>
      <c r="G636" s="227">
        <v>44.4</v>
      </c>
      <c r="H636" s="80"/>
    </row>
    <row r="637" spans="2:8" hidden="1" outlineLevel="1" x14ac:dyDescent="0.2">
      <c r="B637" s="81" t="s">
        <v>427</v>
      </c>
      <c r="C637" s="223" t="s">
        <v>1744</v>
      </c>
      <c r="D637" s="224" t="s">
        <v>54</v>
      </c>
      <c r="E637" s="259">
        <v>44518</v>
      </c>
      <c r="F637" s="226">
        <v>8</v>
      </c>
      <c r="G637" s="227">
        <v>44.4</v>
      </c>
      <c r="H637" s="80"/>
    </row>
    <row r="638" spans="2:8" hidden="1" outlineLevel="1" x14ac:dyDescent="0.2">
      <c r="B638" s="81" t="s">
        <v>427</v>
      </c>
      <c r="C638" s="223" t="s">
        <v>1744</v>
      </c>
      <c r="D638" s="224" t="s">
        <v>54</v>
      </c>
      <c r="E638" s="259">
        <v>44519</v>
      </c>
      <c r="F638" s="226">
        <v>8</v>
      </c>
      <c r="G638" s="227">
        <v>44.4</v>
      </c>
      <c r="H638" s="80"/>
    </row>
    <row r="639" spans="2:8" hidden="1" outlineLevel="1" x14ac:dyDescent="0.2">
      <c r="B639" s="81" t="s">
        <v>427</v>
      </c>
      <c r="C639" s="223" t="s">
        <v>495</v>
      </c>
      <c r="D639" s="224" t="s">
        <v>54</v>
      </c>
      <c r="E639" s="259">
        <v>44522</v>
      </c>
      <c r="F639" s="226">
        <v>8</v>
      </c>
      <c r="G639" s="227">
        <v>52</v>
      </c>
      <c r="H639" s="80"/>
    </row>
    <row r="640" spans="2:8" hidden="1" outlineLevel="1" x14ac:dyDescent="0.2">
      <c r="B640" s="81" t="s">
        <v>427</v>
      </c>
      <c r="C640" s="223" t="s">
        <v>495</v>
      </c>
      <c r="D640" s="224" t="s">
        <v>54</v>
      </c>
      <c r="E640" s="259">
        <v>44523</v>
      </c>
      <c r="F640" s="226">
        <v>8</v>
      </c>
      <c r="G640" s="227">
        <v>52</v>
      </c>
      <c r="H640" s="80"/>
    </row>
    <row r="641" spans="2:8" hidden="1" outlineLevel="1" x14ac:dyDescent="0.2">
      <c r="B641" s="81" t="s">
        <v>427</v>
      </c>
      <c r="C641" s="223" t="s">
        <v>495</v>
      </c>
      <c r="D641" s="224" t="s">
        <v>54</v>
      </c>
      <c r="E641" s="259">
        <v>44525</v>
      </c>
      <c r="F641" s="226">
        <v>8</v>
      </c>
      <c r="G641" s="227">
        <v>52</v>
      </c>
      <c r="H641" s="80"/>
    </row>
    <row r="642" spans="2:8" hidden="1" outlineLevel="1" x14ac:dyDescent="0.2">
      <c r="B642" s="81" t="s">
        <v>427</v>
      </c>
      <c r="C642" s="223" t="s">
        <v>495</v>
      </c>
      <c r="D642" s="224" t="s">
        <v>54</v>
      </c>
      <c r="E642" s="259">
        <v>44526</v>
      </c>
      <c r="F642" s="226">
        <v>8</v>
      </c>
      <c r="G642" s="227">
        <v>52</v>
      </c>
      <c r="H642" s="80"/>
    </row>
    <row r="643" spans="2:8" hidden="1" outlineLevel="1" x14ac:dyDescent="0.2">
      <c r="B643" s="81" t="s">
        <v>427</v>
      </c>
      <c r="C643" s="223" t="s">
        <v>495</v>
      </c>
      <c r="D643" s="224" t="s">
        <v>54</v>
      </c>
      <c r="E643" s="259">
        <v>44529</v>
      </c>
      <c r="F643" s="226">
        <v>8</v>
      </c>
      <c r="G643" s="227">
        <v>52</v>
      </c>
      <c r="H643" s="80"/>
    </row>
    <row r="644" spans="2:8" hidden="1" outlineLevel="1" x14ac:dyDescent="0.2">
      <c r="B644" s="81" t="s">
        <v>427</v>
      </c>
      <c r="C644" s="223" t="s">
        <v>495</v>
      </c>
      <c r="D644" s="224" t="s">
        <v>54</v>
      </c>
      <c r="E644" s="259">
        <v>44530</v>
      </c>
      <c r="F644" s="226">
        <v>8</v>
      </c>
      <c r="G644" s="227">
        <v>52</v>
      </c>
      <c r="H644" s="80"/>
    </row>
    <row r="645" spans="2:8" hidden="1" outlineLevel="1" x14ac:dyDescent="0.2">
      <c r="B645" s="81" t="s">
        <v>427</v>
      </c>
      <c r="C645" s="223" t="s">
        <v>1744</v>
      </c>
      <c r="D645" s="224" t="s">
        <v>54</v>
      </c>
      <c r="E645" s="259">
        <v>44522</v>
      </c>
      <c r="F645" s="226">
        <v>8</v>
      </c>
      <c r="G645" s="227">
        <v>44.4</v>
      </c>
      <c r="H645" s="80"/>
    </row>
    <row r="646" spans="2:8" hidden="1" outlineLevel="1" x14ac:dyDescent="0.2">
      <c r="B646" s="81" t="s">
        <v>427</v>
      </c>
      <c r="C646" s="223" t="s">
        <v>1744</v>
      </c>
      <c r="D646" s="224" t="s">
        <v>54</v>
      </c>
      <c r="E646" s="259">
        <v>44523</v>
      </c>
      <c r="F646" s="226">
        <v>8</v>
      </c>
      <c r="G646" s="227">
        <v>44.4</v>
      </c>
      <c r="H646" s="80"/>
    </row>
    <row r="647" spans="2:8" hidden="1" outlineLevel="1" x14ac:dyDescent="0.2">
      <c r="B647" s="81" t="s">
        <v>427</v>
      </c>
      <c r="C647" s="223" t="s">
        <v>1744</v>
      </c>
      <c r="D647" s="224" t="s">
        <v>54</v>
      </c>
      <c r="E647" s="259">
        <v>44524</v>
      </c>
      <c r="F647" s="226">
        <v>8</v>
      </c>
      <c r="G647" s="227">
        <v>44.4</v>
      </c>
      <c r="H647" s="80"/>
    </row>
    <row r="648" spans="2:8" hidden="1" outlineLevel="1" x14ac:dyDescent="0.2">
      <c r="B648" s="81" t="s">
        <v>427</v>
      </c>
      <c r="C648" s="223" t="s">
        <v>1744</v>
      </c>
      <c r="D648" s="224" t="s">
        <v>54</v>
      </c>
      <c r="E648" s="259">
        <v>44525</v>
      </c>
      <c r="F648" s="226">
        <v>8</v>
      </c>
      <c r="G648" s="227">
        <v>44.4</v>
      </c>
      <c r="H648" s="80"/>
    </row>
    <row r="649" spans="2:8" hidden="1" outlineLevel="1" x14ac:dyDescent="0.2">
      <c r="B649" s="81" t="s">
        <v>427</v>
      </c>
      <c r="C649" s="223" t="s">
        <v>1744</v>
      </c>
      <c r="D649" s="224" t="s">
        <v>54</v>
      </c>
      <c r="E649" s="259">
        <v>44526</v>
      </c>
      <c r="F649" s="226">
        <v>8</v>
      </c>
      <c r="G649" s="227">
        <v>44.4</v>
      </c>
      <c r="H649" s="80"/>
    </row>
    <row r="650" spans="2:8" hidden="1" outlineLevel="1" x14ac:dyDescent="0.2">
      <c r="B650" s="81" t="s">
        <v>427</v>
      </c>
      <c r="C650" s="223" t="s">
        <v>1744</v>
      </c>
      <c r="D650" s="224" t="s">
        <v>54</v>
      </c>
      <c r="E650" s="259">
        <v>44529</v>
      </c>
      <c r="F650" s="226">
        <v>8</v>
      </c>
      <c r="G650" s="227">
        <v>44.4</v>
      </c>
      <c r="H650" s="80"/>
    </row>
    <row r="651" spans="2:8" hidden="1" outlineLevel="1" x14ac:dyDescent="0.2">
      <c r="B651" s="81" t="s">
        <v>427</v>
      </c>
      <c r="C651" s="223" t="s">
        <v>1744</v>
      </c>
      <c r="D651" s="224" t="s">
        <v>54</v>
      </c>
      <c r="E651" s="259">
        <v>44530</v>
      </c>
      <c r="F651" s="226">
        <v>8</v>
      </c>
      <c r="G651" s="227">
        <v>44.4</v>
      </c>
      <c r="H651" s="80"/>
    </row>
    <row r="652" spans="2:8" hidden="1" outlineLevel="1" x14ac:dyDescent="0.2">
      <c r="B652" s="81"/>
      <c r="C652" s="223"/>
      <c r="D652" s="224"/>
      <c r="E652" s="259"/>
      <c r="F652" s="226"/>
      <c r="G652" s="227"/>
      <c r="H652" s="80"/>
    </row>
    <row r="653" spans="2:8" hidden="1" outlineLevel="1" x14ac:dyDescent="0.2">
      <c r="B653" s="81"/>
      <c r="C653" s="223"/>
      <c r="D653" s="224"/>
      <c r="E653" s="259"/>
      <c r="F653" s="226"/>
      <c r="G653" s="227"/>
      <c r="H653" s="80"/>
    </row>
    <row r="654" spans="2:8" hidden="1" outlineLevel="1" x14ac:dyDescent="0.2">
      <c r="B654" s="81"/>
      <c r="C654" s="223"/>
      <c r="D654" s="224"/>
      <c r="E654" s="259"/>
      <c r="F654" s="226"/>
      <c r="G654" s="227"/>
      <c r="H654" s="80"/>
    </row>
    <row r="655" spans="2:8" hidden="1" outlineLevel="1" x14ac:dyDescent="0.2">
      <c r="B655" s="81"/>
      <c r="C655" s="223"/>
      <c r="D655" s="224"/>
      <c r="E655" s="259"/>
      <c r="F655" s="226"/>
      <c r="G655" s="227"/>
      <c r="H655" s="80"/>
    </row>
    <row r="656" spans="2:8" hidden="1" outlineLevel="1" x14ac:dyDescent="0.2">
      <c r="B656" s="81"/>
      <c r="C656" s="223"/>
      <c r="D656" s="224"/>
      <c r="E656" s="225"/>
      <c r="F656" s="226"/>
      <c r="G656" s="227"/>
      <c r="H656" s="80"/>
    </row>
    <row r="657" spans="3:7" hidden="1" outlineLevel="1" x14ac:dyDescent="0.2"/>
    <row r="658" spans="3:7" ht="12.75" collapsed="1" thickBot="1" x14ac:dyDescent="0.25">
      <c r="C658" s="16"/>
      <c r="D658" s="16"/>
      <c r="E658" s="16"/>
      <c r="F658" s="17">
        <f>+SUM(F63:F657)</f>
        <v>2634</v>
      </c>
      <c r="G658" s="17">
        <f>+SUM(G63:G657)</f>
        <v>16680.200000000008</v>
      </c>
    </row>
    <row r="659" spans="3:7" ht="12.75" thickTop="1" x14ac:dyDescent="0.2"/>
    <row r="660" spans="3:7" x14ac:dyDescent="0.2">
      <c r="C660" s="8" t="s">
        <v>722</v>
      </c>
    </row>
    <row r="662" spans="3:7" x14ac:dyDescent="0.2">
      <c r="C662" s="19" t="s">
        <v>81</v>
      </c>
      <c r="D662" s="20">
        <f>+G49-G57-G658</f>
        <v>19523.799999999992</v>
      </c>
    </row>
    <row r="663" spans="3:7" ht="12.75" thickBot="1" x14ac:dyDescent="0.25">
      <c r="D663" s="9"/>
      <c r="G663" s="3"/>
    </row>
    <row r="664" spans="3:7" ht="12.75" thickBot="1" x14ac:dyDescent="0.25">
      <c r="C664" s="19" t="s">
        <v>713</v>
      </c>
      <c r="D664" s="21">
        <f>+D662/G49</f>
        <v>0.53927190365705424</v>
      </c>
      <c r="G664" s="3"/>
    </row>
    <row r="665" spans="3:7" x14ac:dyDescent="0.2">
      <c r="G665" s="3"/>
    </row>
    <row r="666" spans="3:7" x14ac:dyDescent="0.2">
      <c r="C666" s="19" t="s">
        <v>84</v>
      </c>
      <c r="D666" s="20">
        <f>+RESUMEN!O19</f>
        <v>14335.135557717351</v>
      </c>
      <c r="G666" s="3"/>
    </row>
    <row r="667" spans="3:7" ht="12.75" thickBot="1" x14ac:dyDescent="0.25">
      <c r="D667" s="9"/>
    </row>
    <row r="668" spans="3:7" ht="12.75" thickBot="1" x14ac:dyDescent="0.25">
      <c r="C668" s="19" t="s">
        <v>716</v>
      </c>
      <c r="D668" s="83">
        <f>+RESUMEN!P19</f>
        <v>0.39595446795153438</v>
      </c>
    </row>
    <row r="669" spans="3:7" ht="12.75" thickBot="1" x14ac:dyDescent="0.25"/>
    <row r="670" spans="3:7" ht="12.75" thickBot="1" x14ac:dyDescent="0.25">
      <c r="C670" s="19" t="s">
        <v>719</v>
      </c>
      <c r="D670" s="86" t="str">
        <f>+IF(D668&gt;$D$31,"OK","REVISAR")</f>
        <v>OK</v>
      </c>
    </row>
    <row r="671" spans="3:7" x14ac:dyDescent="0.2">
      <c r="C671" s="19"/>
    </row>
    <row r="672" spans="3:7" x14ac:dyDescent="0.2">
      <c r="C672" s="19"/>
    </row>
    <row r="673" spans="3:7" x14ac:dyDescent="0.2">
      <c r="C673" s="19"/>
    </row>
    <row r="674" spans="3:7" x14ac:dyDescent="0.2">
      <c r="C674" s="8" t="s">
        <v>85</v>
      </c>
    </row>
    <row r="676" spans="3:7" x14ac:dyDescent="0.2">
      <c r="C676" s="10"/>
      <c r="D676" s="10"/>
      <c r="E676" s="10"/>
      <c r="F676" s="10"/>
      <c r="G676" s="11"/>
    </row>
    <row r="677" spans="3:7" x14ac:dyDescent="0.2">
      <c r="C677" s="10"/>
      <c r="D677" s="10"/>
      <c r="E677" s="10"/>
      <c r="F677" s="10"/>
      <c r="G677" s="11"/>
    </row>
    <row r="678" spans="3:7" x14ac:dyDescent="0.2">
      <c r="C678" s="10"/>
      <c r="D678" s="10"/>
      <c r="E678" s="10"/>
      <c r="F678" s="10"/>
      <c r="G678" s="11"/>
    </row>
    <row r="681" spans="3:7" x14ac:dyDescent="0.2">
      <c r="C681" s="12"/>
      <c r="D681" s="23" t="s">
        <v>427</v>
      </c>
      <c r="E681" s="23" t="s">
        <v>428</v>
      </c>
      <c r="F681" s="23" t="s">
        <v>429</v>
      </c>
    </row>
    <row r="682" spans="3:7" x14ac:dyDescent="0.2">
      <c r="C682" s="3" t="s">
        <v>8</v>
      </c>
      <c r="D682" s="22">
        <f>+SUMIF(B37:B48,$D$681,G37:G48)</f>
        <v>36204</v>
      </c>
      <c r="E682" s="22">
        <f>+SUMIF(B37:B48,$E$681,G37:G48)</f>
        <v>0</v>
      </c>
      <c r="F682" s="22">
        <f>+SUMIF(B37:B48,$F$681,G37:G48)</f>
        <v>0</v>
      </c>
    </row>
    <row r="683" spans="3:7" x14ac:dyDescent="0.2">
      <c r="C683" s="3" t="s">
        <v>1019</v>
      </c>
      <c r="D683" s="22">
        <f>-SUMIF(B55:B56,$D$681,G55:G56)</f>
        <v>0</v>
      </c>
      <c r="E683" s="22">
        <f>-SUMIF(B55:B56,$E$681,G55:G56)</f>
        <v>0</v>
      </c>
      <c r="F683" s="22">
        <f>-SUMIF(B55:B56,$F$681,G55:G56)</f>
        <v>0</v>
      </c>
    </row>
    <row r="684" spans="3:7" x14ac:dyDescent="0.2">
      <c r="C684" s="3" t="s">
        <v>24</v>
      </c>
      <c r="D684" s="22">
        <f>-SUMIF(B63:B657,$D$681,G63:G657)</f>
        <v>-16680.200000000008</v>
      </c>
      <c r="E684" s="22">
        <f>-SUMIF(B63:B657,$E$681,G63:G657)</f>
        <v>0</v>
      </c>
      <c r="F684" s="22">
        <f>-SUMIF(B63:B657,$F$681,G63:G657)</f>
        <v>0</v>
      </c>
    </row>
    <row r="685" spans="3:7" ht="12.75" thickBot="1" x14ac:dyDescent="0.25">
      <c r="C685" s="16" t="s">
        <v>1036</v>
      </c>
      <c r="D685" s="182">
        <f>SUM(D682:D684)</f>
        <v>19523.799999999992</v>
      </c>
      <c r="E685" s="182">
        <f t="shared" ref="E685:F685" si="0">SUM(E682:E684)</f>
        <v>0</v>
      </c>
      <c r="F685" s="182">
        <f t="shared" si="0"/>
        <v>0</v>
      </c>
    </row>
    <row r="686" spans="3:7" ht="12.75" thickTop="1" x14ac:dyDescent="0.2"/>
  </sheetData>
  <autoFilter ref="B62:G455" xr:uid="{00000000-0009-0000-0000-000014000000}"/>
  <conditionalFormatting sqref="D670">
    <cfRule type="containsText" dxfId="188" priority="1" operator="containsText" text="OK">
      <formula>NOT(ISERROR(SEARCH("OK",D670)))</formula>
    </cfRule>
    <cfRule type="cellIs" dxfId="187" priority="2" operator="greaterThan">
      <formula>$D$95</formula>
    </cfRule>
  </conditionalFormatting>
  <pageMargins left="0.25" right="0.25" top="0.53" bottom="0.37" header="0.3" footer="0.3"/>
  <pageSetup paperSize="9" scale="56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>
    <tabColor rgb="FFFF0000"/>
    <pageSetUpPr fitToPage="1"/>
  </sheetPr>
  <dimension ref="B1:K180"/>
  <sheetViews>
    <sheetView topLeftCell="A22" zoomScale="98" zoomScaleNormal="98" zoomScaleSheetLayoutView="85" workbookViewId="0">
      <selection activeCell="D161" sqref="D161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541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677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hidden="1" outlineLevel="1" x14ac:dyDescent="0.2">
      <c r="B37" s="19" t="s">
        <v>427</v>
      </c>
      <c r="C37" s="14">
        <v>44286</v>
      </c>
      <c r="D37" s="3" t="s">
        <v>656</v>
      </c>
      <c r="E37" s="3">
        <v>430000007</v>
      </c>
      <c r="F37" s="3" t="s">
        <v>541</v>
      </c>
      <c r="G37" s="15">
        <v>210</v>
      </c>
      <c r="H37" s="3"/>
      <c r="I37" s="3"/>
      <c r="J37" s="3"/>
      <c r="K37" s="3"/>
    </row>
    <row r="38" spans="2:11" s="9" customFormat="1" hidden="1" outlineLevel="1" x14ac:dyDescent="0.2">
      <c r="B38" s="19" t="s">
        <v>427</v>
      </c>
      <c r="C38" s="39">
        <v>44310</v>
      </c>
      <c r="D38" s="3" t="s">
        <v>749</v>
      </c>
      <c r="E38" s="3">
        <v>430000007</v>
      </c>
      <c r="F38" s="3" t="s">
        <v>541</v>
      </c>
      <c r="G38" s="15">
        <v>3855</v>
      </c>
      <c r="H38" s="3"/>
      <c r="I38" s="3"/>
      <c r="J38" s="3"/>
      <c r="K38" s="3"/>
    </row>
    <row r="39" spans="2:11" s="9" customFormat="1" hidden="1" outlineLevel="1" x14ac:dyDescent="0.2">
      <c r="B39" s="19" t="s">
        <v>427</v>
      </c>
      <c r="C39" s="39">
        <v>44347</v>
      </c>
      <c r="D39" s="3" t="s">
        <v>864</v>
      </c>
      <c r="E39" s="3">
        <v>430000007</v>
      </c>
      <c r="F39" s="3" t="s">
        <v>541</v>
      </c>
      <c r="G39" s="15">
        <v>4590</v>
      </c>
      <c r="H39" s="3"/>
      <c r="I39" s="3"/>
      <c r="J39" s="3"/>
      <c r="K39" s="3"/>
    </row>
    <row r="40" spans="2:11" collapsed="1" x14ac:dyDescent="0.2">
      <c r="C40" s="14"/>
      <c r="G40" s="15"/>
    </row>
    <row r="41" spans="2:11" ht="12.75" thickBot="1" x14ac:dyDescent="0.25">
      <c r="C41" s="16"/>
      <c r="D41" s="16"/>
      <c r="E41" s="16"/>
      <c r="F41" s="16"/>
      <c r="G41" s="17">
        <f>SUM(G37:G40)</f>
        <v>8655</v>
      </c>
    </row>
    <row r="42" spans="2:11" ht="12.75" thickTop="1" x14ac:dyDescent="0.2"/>
    <row r="44" spans="2:11" x14ac:dyDescent="0.2">
      <c r="C44" s="8" t="s">
        <v>13</v>
      </c>
    </row>
    <row r="45" spans="2:11" x14ac:dyDescent="0.2">
      <c r="C45" s="18"/>
    </row>
    <row r="46" spans="2:11" x14ac:dyDescent="0.2">
      <c r="B46" s="12" t="s">
        <v>1035</v>
      </c>
      <c r="C46" s="23" t="s">
        <v>9</v>
      </c>
      <c r="D46" s="23" t="s">
        <v>14</v>
      </c>
      <c r="E46" s="23" t="s">
        <v>15</v>
      </c>
      <c r="F46" s="23" t="s">
        <v>16</v>
      </c>
      <c r="G46" s="23" t="s">
        <v>17</v>
      </c>
    </row>
    <row r="47" spans="2:11" outlineLevel="1" x14ac:dyDescent="0.2">
      <c r="C47" s="14"/>
      <c r="G47" s="15"/>
    </row>
    <row r="48" spans="2:11" ht="12.75" thickBot="1" x14ac:dyDescent="0.25">
      <c r="C48" s="16"/>
      <c r="D48" s="16"/>
      <c r="E48" s="16"/>
      <c r="F48" s="16"/>
      <c r="G48" s="17">
        <f>+SUM(G47:G47)</f>
        <v>0</v>
      </c>
    </row>
    <row r="49" spans="2:7" ht="12.75" thickTop="1" x14ac:dyDescent="0.2"/>
    <row r="51" spans="2:7" x14ac:dyDescent="0.2">
      <c r="C51" s="8" t="s">
        <v>24</v>
      </c>
    </row>
    <row r="53" spans="2:7" x14ac:dyDescent="0.2">
      <c r="B53" s="12" t="s">
        <v>1035</v>
      </c>
      <c r="C53" s="12" t="s">
        <v>25</v>
      </c>
      <c r="D53" s="12" t="s">
        <v>26</v>
      </c>
      <c r="E53" s="12" t="s">
        <v>27</v>
      </c>
      <c r="F53" s="12" t="s">
        <v>637</v>
      </c>
      <c r="G53" s="13" t="s">
        <v>29</v>
      </c>
    </row>
    <row r="54" spans="2:7" hidden="1" outlineLevel="1" x14ac:dyDescent="0.2">
      <c r="B54" s="19" t="s">
        <v>429</v>
      </c>
      <c r="C54" s="3" t="s">
        <v>678</v>
      </c>
      <c r="D54" s="3" t="s">
        <v>679</v>
      </c>
      <c r="E54" s="14">
        <v>44279</v>
      </c>
      <c r="F54" s="3">
        <v>6</v>
      </c>
      <c r="G54" s="78">
        <v>43.32</v>
      </c>
    </row>
    <row r="55" spans="2:7" hidden="1" outlineLevel="1" x14ac:dyDescent="0.2">
      <c r="B55" s="19" t="s">
        <v>429</v>
      </c>
      <c r="C55" s="3" t="s">
        <v>678</v>
      </c>
      <c r="D55" s="3" t="s">
        <v>679</v>
      </c>
      <c r="E55" s="14">
        <v>44280</v>
      </c>
      <c r="F55" s="3">
        <v>2</v>
      </c>
      <c r="G55" s="78">
        <v>14.44</v>
      </c>
    </row>
    <row r="56" spans="2:7" hidden="1" outlineLevel="1" x14ac:dyDescent="0.2">
      <c r="B56" s="19" t="s">
        <v>429</v>
      </c>
      <c r="C56" s="3" t="s">
        <v>678</v>
      </c>
      <c r="D56" s="3" t="s">
        <v>679</v>
      </c>
      <c r="E56" s="14">
        <v>44280</v>
      </c>
      <c r="F56" s="3">
        <v>6</v>
      </c>
      <c r="G56" s="78">
        <v>43.32</v>
      </c>
    </row>
    <row r="57" spans="2:7" hidden="1" outlineLevel="1" x14ac:dyDescent="0.2">
      <c r="B57" s="19" t="s">
        <v>429</v>
      </c>
      <c r="C57" s="3" t="s">
        <v>678</v>
      </c>
      <c r="D57" s="3" t="s">
        <v>679</v>
      </c>
      <c r="E57" s="14">
        <v>44281</v>
      </c>
      <c r="F57" s="3">
        <v>6</v>
      </c>
      <c r="G57" s="78">
        <v>51.96</v>
      </c>
    </row>
    <row r="58" spans="2:7" hidden="1" outlineLevel="1" x14ac:dyDescent="0.2">
      <c r="B58" s="19" t="s">
        <v>429</v>
      </c>
      <c r="C58" s="3" t="s">
        <v>678</v>
      </c>
      <c r="D58" s="3" t="s">
        <v>679</v>
      </c>
      <c r="E58" s="14">
        <v>44281</v>
      </c>
      <c r="F58" s="3">
        <v>6</v>
      </c>
      <c r="G58" s="78">
        <v>51.96</v>
      </c>
    </row>
    <row r="59" spans="2:7" hidden="1" outlineLevel="1" x14ac:dyDescent="0.2">
      <c r="B59" s="19" t="s">
        <v>429</v>
      </c>
      <c r="C59" s="3" t="s">
        <v>678</v>
      </c>
      <c r="D59" s="3" t="s">
        <v>679</v>
      </c>
      <c r="E59" s="14">
        <v>44284</v>
      </c>
      <c r="F59" s="3">
        <v>3</v>
      </c>
      <c r="G59" s="78">
        <v>21.66</v>
      </c>
    </row>
    <row r="60" spans="2:7" hidden="1" outlineLevel="1" x14ac:dyDescent="0.2">
      <c r="B60" s="19" t="s">
        <v>429</v>
      </c>
      <c r="C60" s="3" t="s">
        <v>678</v>
      </c>
      <c r="D60" s="3" t="s">
        <v>679</v>
      </c>
      <c r="E60" s="14">
        <v>44284</v>
      </c>
      <c r="F60" s="3">
        <v>6</v>
      </c>
      <c r="G60" s="78">
        <v>43.32</v>
      </c>
    </row>
    <row r="61" spans="2:7" hidden="1" outlineLevel="1" x14ac:dyDescent="0.2">
      <c r="B61" s="19" t="s">
        <v>429</v>
      </c>
      <c r="C61" s="3" t="s">
        <v>678</v>
      </c>
      <c r="D61" s="3" t="s">
        <v>679</v>
      </c>
      <c r="E61" s="14">
        <v>44285</v>
      </c>
      <c r="F61" s="3">
        <v>3</v>
      </c>
      <c r="G61" s="78">
        <v>21.66</v>
      </c>
    </row>
    <row r="62" spans="2:7" hidden="1" outlineLevel="1" x14ac:dyDescent="0.2">
      <c r="B62" s="19" t="s">
        <v>429</v>
      </c>
      <c r="C62" s="3" t="s">
        <v>678</v>
      </c>
      <c r="D62" s="3" t="s">
        <v>679</v>
      </c>
      <c r="E62" s="14">
        <v>44285</v>
      </c>
      <c r="F62" s="3">
        <v>6</v>
      </c>
      <c r="G62" s="78">
        <v>43.32</v>
      </c>
    </row>
    <row r="63" spans="2:7" hidden="1" outlineLevel="1" x14ac:dyDescent="0.2">
      <c r="B63" s="19" t="s">
        <v>429</v>
      </c>
      <c r="C63" s="3" t="s">
        <v>678</v>
      </c>
      <c r="D63" s="3" t="s">
        <v>679</v>
      </c>
      <c r="E63" s="14">
        <v>44286</v>
      </c>
      <c r="F63" s="3">
        <v>3</v>
      </c>
      <c r="G63" s="78">
        <v>21.66</v>
      </c>
    </row>
    <row r="64" spans="2:7" hidden="1" outlineLevel="1" x14ac:dyDescent="0.2">
      <c r="B64" s="19" t="s">
        <v>429</v>
      </c>
      <c r="C64" s="3" t="s">
        <v>678</v>
      </c>
      <c r="D64" s="3" t="s">
        <v>679</v>
      </c>
      <c r="E64" s="14">
        <v>44286</v>
      </c>
      <c r="F64" s="3">
        <v>6</v>
      </c>
      <c r="G64" s="78">
        <v>43.32</v>
      </c>
    </row>
    <row r="65" spans="2:7" hidden="1" outlineLevel="1" x14ac:dyDescent="0.2">
      <c r="B65" s="19" t="s">
        <v>429</v>
      </c>
      <c r="C65" s="3" t="s">
        <v>678</v>
      </c>
      <c r="D65" s="3" t="s">
        <v>679</v>
      </c>
      <c r="E65" s="14">
        <v>44284</v>
      </c>
      <c r="F65" s="3">
        <v>2</v>
      </c>
      <c r="G65" s="78">
        <v>17.32</v>
      </c>
    </row>
    <row r="66" spans="2:7" hidden="1" outlineLevel="1" x14ac:dyDescent="0.2">
      <c r="B66" s="19" t="s">
        <v>429</v>
      </c>
      <c r="C66" s="3" t="s">
        <v>678</v>
      </c>
      <c r="D66" s="3" t="s">
        <v>679</v>
      </c>
      <c r="E66" s="14">
        <v>44282</v>
      </c>
      <c r="F66" s="3">
        <v>12</v>
      </c>
      <c r="G66" s="78">
        <v>103.92</v>
      </c>
    </row>
    <row r="67" spans="2:7" hidden="1" outlineLevel="1" x14ac:dyDescent="0.2">
      <c r="B67" s="19" t="s">
        <v>429</v>
      </c>
      <c r="C67" s="3" t="s">
        <v>678</v>
      </c>
      <c r="D67" s="3" t="s">
        <v>679</v>
      </c>
      <c r="E67" s="14">
        <v>44283</v>
      </c>
      <c r="F67" s="3">
        <v>12</v>
      </c>
      <c r="G67" s="78">
        <v>103.92</v>
      </c>
    </row>
    <row r="68" spans="2:7" hidden="1" outlineLevel="1" x14ac:dyDescent="0.2">
      <c r="B68" s="19" t="s">
        <v>429</v>
      </c>
      <c r="C68" s="3" t="s">
        <v>678</v>
      </c>
      <c r="D68" s="3" t="s">
        <v>679</v>
      </c>
      <c r="E68" s="14">
        <v>44287</v>
      </c>
      <c r="F68" s="3">
        <v>6</v>
      </c>
      <c r="G68" s="3">
        <v>43.32</v>
      </c>
    </row>
    <row r="69" spans="2:7" hidden="1" outlineLevel="1" x14ac:dyDescent="0.2">
      <c r="B69" s="19" t="s">
        <v>429</v>
      </c>
      <c r="C69" s="3" t="s">
        <v>678</v>
      </c>
      <c r="D69" s="3" t="s">
        <v>679</v>
      </c>
      <c r="E69" s="14">
        <v>44287</v>
      </c>
      <c r="F69" s="3">
        <v>4</v>
      </c>
      <c r="G69" s="3">
        <v>28.88</v>
      </c>
    </row>
    <row r="70" spans="2:7" hidden="1" outlineLevel="1" x14ac:dyDescent="0.2">
      <c r="B70" s="19" t="s">
        <v>429</v>
      </c>
      <c r="C70" s="3" t="s">
        <v>678</v>
      </c>
      <c r="D70" s="3" t="s">
        <v>679</v>
      </c>
      <c r="E70" s="14">
        <v>44288</v>
      </c>
      <c r="F70" s="3">
        <v>6</v>
      </c>
      <c r="G70" s="3">
        <v>43.32</v>
      </c>
    </row>
    <row r="71" spans="2:7" hidden="1" outlineLevel="1" x14ac:dyDescent="0.2">
      <c r="B71" s="19" t="s">
        <v>429</v>
      </c>
      <c r="C71" s="3" t="s">
        <v>678</v>
      </c>
      <c r="D71" s="3" t="s">
        <v>679</v>
      </c>
      <c r="E71" s="14">
        <v>44288</v>
      </c>
      <c r="F71" s="3">
        <v>3</v>
      </c>
      <c r="G71" s="3">
        <v>21.66</v>
      </c>
    </row>
    <row r="72" spans="2:7" hidden="1" outlineLevel="1" x14ac:dyDescent="0.2">
      <c r="B72" s="19" t="s">
        <v>429</v>
      </c>
      <c r="C72" s="3" t="s">
        <v>678</v>
      </c>
      <c r="D72" s="3" t="s">
        <v>679</v>
      </c>
      <c r="E72" s="14">
        <v>44291</v>
      </c>
      <c r="F72" s="3">
        <v>6</v>
      </c>
      <c r="G72" s="3">
        <v>43.32</v>
      </c>
    </row>
    <row r="73" spans="2:7" hidden="1" outlineLevel="1" x14ac:dyDescent="0.2">
      <c r="B73" s="19" t="s">
        <v>429</v>
      </c>
      <c r="C73" s="3" t="s">
        <v>678</v>
      </c>
      <c r="D73" s="3" t="s">
        <v>679</v>
      </c>
      <c r="E73" s="14">
        <v>44291</v>
      </c>
      <c r="F73" s="3">
        <v>4</v>
      </c>
      <c r="G73" s="3">
        <v>28.88</v>
      </c>
    </row>
    <row r="74" spans="2:7" hidden="1" outlineLevel="1" x14ac:dyDescent="0.2">
      <c r="B74" s="19" t="s">
        <v>429</v>
      </c>
      <c r="C74" s="3" t="s">
        <v>678</v>
      </c>
      <c r="D74" s="3" t="s">
        <v>679</v>
      </c>
      <c r="E74" s="14">
        <v>44292</v>
      </c>
      <c r="F74" s="3">
        <v>6</v>
      </c>
      <c r="G74" s="3">
        <v>43.32</v>
      </c>
    </row>
    <row r="75" spans="2:7" hidden="1" outlineLevel="1" x14ac:dyDescent="0.2">
      <c r="B75" s="19" t="s">
        <v>429</v>
      </c>
      <c r="C75" s="3" t="s">
        <v>678</v>
      </c>
      <c r="D75" s="3" t="s">
        <v>679</v>
      </c>
      <c r="E75" s="14">
        <v>44292</v>
      </c>
      <c r="F75" s="3">
        <v>4</v>
      </c>
      <c r="G75" s="3">
        <v>28.88</v>
      </c>
    </row>
    <row r="76" spans="2:7" hidden="1" outlineLevel="1" x14ac:dyDescent="0.2">
      <c r="B76" s="19" t="s">
        <v>429</v>
      </c>
      <c r="C76" s="3" t="s">
        <v>678</v>
      </c>
      <c r="D76" s="3" t="s">
        <v>679</v>
      </c>
      <c r="E76" s="14">
        <v>44293</v>
      </c>
      <c r="F76" s="3">
        <v>6</v>
      </c>
      <c r="G76" s="3">
        <v>43.32</v>
      </c>
    </row>
    <row r="77" spans="2:7" hidden="1" outlineLevel="1" x14ac:dyDescent="0.2">
      <c r="B77" s="19" t="s">
        <v>429</v>
      </c>
      <c r="C77" s="3" t="s">
        <v>678</v>
      </c>
      <c r="D77" s="3" t="s">
        <v>679</v>
      </c>
      <c r="E77" s="14">
        <v>44293</v>
      </c>
      <c r="F77" s="3">
        <v>4</v>
      </c>
      <c r="G77" s="3">
        <v>28.88</v>
      </c>
    </row>
    <row r="78" spans="2:7" hidden="1" outlineLevel="1" x14ac:dyDescent="0.2">
      <c r="B78" s="19" t="s">
        <v>429</v>
      </c>
      <c r="C78" s="3" t="s">
        <v>678</v>
      </c>
      <c r="D78" s="3" t="s">
        <v>679</v>
      </c>
      <c r="E78" s="14">
        <v>44294</v>
      </c>
      <c r="F78" s="3">
        <v>6</v>
      </c>
      <c r="G78" s="3">
        <v>43.32</v>
      </c>
    </row>
    <row r="79" spans="2:7" hidden="1" outlineLevel="1" x14ac:dyDescent="0.2">
      <c r="B79" s="19" t="s">
        <v>429</v>
      </c>
      <c r="C79" s="3" t="s">
        <v>678</v>
      </c>
      <c r="D79" s="3" t="s">
        <v>679</v>
      </c>
      <c r="E79" s="14">
        <v>44294</v>
      </c>
      <c r="F79" s="3">
        <v>4</v>
      </c>
      <c r="G79" s="3">
        <v>28.88</v>
      </c>
    </row>
    <row r="80" spans="2:7" hidden="1" outlineLevel="1" x14ac:dyDescent="0.2">
      <c r="B80" s="19" t="s">
        <v>429</v>
      </c>
      <c r="C80" s="3" t="s">
        <v>678</v>
      </c>
      <c r="D80" s="3" t="s">
        <v>679</v>
      </c>
      <c r="E80" s="14">
        <v>44295</v>
      </c>
      <c r="F80" s="3">
        <v>6</v>
      </c>
      <c r="G80" s="3">
        <v>43.32</v>
      </c>
    </row>
    <row r="81" spans="2:7" hidden="1" outlineLevel="1" x14ac:dyDescent="0.2">
      <c r="B81" s="19" t="s">
        <v>429</v>
      </c>
      <c r="C81" s="3" t="s">
        <v>678</v>
      </c>
      <c r="D81" s="3" t="s">
        <v>679</v>
      </c>
      <c r="E81" s="14">
        <v>44295</v>
      </c>
      <c r="F81" s="3">
        <v>3</v>
      </c>
      <c r="G81" s="3">
        <v>21.66</v>
      </c>
    </row>
    <row r="82" spans="2:7" hidden="1" outlineLevel="1" x14ac:dyDescent="0.2">
      <c r="B82" s="19" t="s">
        <v>429</v>
      </c>
      <c r="C82" s="3" t="s">
        <v>678</v>
      </c>
      <c r="D82" s="3" t="s">
        <v>679</v>
      </c>
      <c r="E82" s="14">
        <v>44290</v>
      </c>
      <c r="F82" s="3">
        <v>9</v>
      </c>
      <c r="G82" s="3">
        <v>64.98</v>
      </c>
    </row>
    <row r="83" spans="2:7" hidden="1" outlineLevel="1" x14ac:dyDescent="0.2">
      <c r="B83" s="19" t="s">
        <v>429</v>
      </c>
      <c r="C83" s="3" t="s">
        <v>678</v>
      </c>
      <c r="D83" s="3" t="s">
        <v>679</v>
      </c>
      <c r="E83" s="14">
        <v>44296</v>
      </c>
      <c r="F83" s="3">
        <v>9</v>
      </c>
      <c r="G83" s="3">
        <v>64.98</v>
      </c>
    </row>
    <row r="84" spans="2:7" hidden="1" outlineLevel="1" x14ac:dyDescent="0.2">
      <c r="B84" s="19" t="s">
        <v>429</v>
      </c>
      <c r="C84" s="3" t="s">
        <v>678</v>
      </c>
      <c r="D84" s="3" t="s">
        <v>679</v>
      </c>
      <c r="E84" s="14">
        <v>44297</v>
      </c>
      <c r="F84" s="3">
        <v>9</v>
      </c>
      <c r="G84" s="3">
        <v>64.98</v>
      </c>
    </row>
    <row r="85" spans="2:7" hidden="1" outlineLevel="1" x14ac:dyDescent="0.2">
      <c r="B85" s="19" t="s">
        <v>429</v>
      </c>
      <c r="C85" s="3" t="s">
        <v>678</v>
      </c>
      <c r="D85" s="3" t="s">
        <v>679</v>
      </c>
      <c r="E85" s="14">
        <v>44298</v>
      </c>
      <c r="F85" s="3">
        <v>6</v>
      </c>
      <c r="G85" s="3">
        <v>43.32</v>
      </c>
    </row>
    <row r="86" spans="2:7" hidden="1" outlineLevel="1" x14ac:dyDescent="0.2">
      <c r="B86" s="19" t="s">
        <v>429</v>
      </c>
      <c r="C86" s="3" t="s">
        <v>678</v>
      </c>
      <c r="D86" s="3" t="s">
        <v>679</v>
      </c>
      <c r="E86" s="14">
        <v>44298</v>
      </c>
      <c r="F86" s="3">
        <v>4</v>
      </c>
      <c r="G86" s="3">
        <v>28.88</v>
      </c>
    </row>
    <row r="87" spans="2:7" hidden="1" outlineLevel="1" x14ac:dyDescent="0.2">
      <c r="B87" s="19" t="s">
        <v>429</v>
      </c>
      <c r="C87" s="3" t="s">
        <v>678</v>
      </c>
      <c r="D87" s="3" t="s">
        <v>679</v>
      </c>
      <c r="E87" s="14">
        <v>44299</v>
      </c>
      <c r="F87" s="3">
        <v>6</v>
      </c>
      <c r="G87" s="3">
        <v>43.32</v>
      </c>
    </row>
    <row r="88" spans="2:7" hidden="1" outlineLevel="1" x14ac:dyDescent="0.2">
      <c r="B88" s="19" t="s">
        <v>429</v>
      </c>
      <c r="C88" s="3" t="s">
        <v>678</v>
      </c>
      <c r="D88" s="3" t="s">
        <v>679</v>
      </c>
      <c r="E88" s="14">
        <v>44299</v>
      </c>
      <c r="F88" s="3">
        <v>4</v>
      </c>
      <c r="G88" s="3">
        <v>28.88</v>
      </c>
    </row>
    <row r="89" spans="2:7" hidden="1" outlineLevel="1" x14ac:dyDescent="0.2">
      <c r="B89" s="19" t="s">
        <v>429</v>
      </c>
      <c r="C89" s="3" t="s">
        <v>678</v>
      </c>
      <c r="D89" s="3" t="s">
        <v>679</v>
      </c>
      <c r="E89" s="14">
        <v>44300</v>
      </c>
      <c r="F89" s="3">
        <v>6</v>
      </c>
      <c r="G89" s="3">
        <v>43.32</v>
      </c>
    </row>
    <row r="90" spans="2:7" hidden="1" outlineLevel="1" x14ac:dyDescent="0.2">
      <c r="B90" s="19" t="s">
        <v>429</v>
      </c>
      <c r="C90" s="3" t="s">
        <v>678</v>
      </c>
      <c r="D90" s="3" t="s">
        <v>679</v>
      </c>
      <c r="E90" s="14">
        <v>44300</v>
      </c>
      <c r="F90" s="3">
        <v>4</v>
      </c>
      <c r="G90" s="3">
        <v>28.88</v>
      </c>
    </row>
    <row r="91" spans="2:7" hidden="1" outlineLevel="1" x14ac:dyDescent="0.2">
      <c r="B91" s="19" t="s">
        <v>429</v>
      </c>
      <c r="C91" s="3" t="s">
        <v>678</v>
      </c>
      <c r="D91" s="3" t="s">
        <v>679</v>
      </c>
      <c r="E91" s="14">
        <v>44301</v>
      </c>
      <c r="F91" s="3">
        <v>6</v>
      </c>
      <c r="G91" s="3">
        <v>43.32</v>
      </c>
    </row>
    <row r="92" spans="2:7" hidden="1" outlineLevel="1" x14ac:dyDescent="0.2">
      <c r="B92" s="19" t="s">
        <v>429</v>
      </c>
      <c r="C92" s="3" t="s">
        <v>678</v>
      </c>
      <c r="D92" s="3" t="s">
        <v>679</v>
      </c>
      <c r="E92" s="14">
        <v>44301</v>
      </c>
      <c r="F92" s="3">
        <v>4</v>
      </c>
      <c r="G92" s="3">
        <v>28.88</v>
      </c>
    </row>
    <row r="93" spans="2:7" hidden="1" outlineLevel="1" x14ac:dyDescent="0.2">
      <c r="B93" s="19" t="s">
        <v>429</v>
      </c>
      <c r="C93" s="3" t="s">
        <v>678</v>
      </c>
      <c r="D93" s="3" t="s">
        <v>679</v>
      </c>
      <c r="E93" s="14">
        <v>44302</v>
      </c>
      <c r="F93" s="3">
        <v>6</v>
      </c>
      <c r="G93" s="3">
        <v>43.32</v>
      </c>
    </row>
    <row r="94" spans="2:7" hidden="1" outlineLevel="1" x14ac:dyDescent="0.2">
      <c r="B94" s="19" t="s">
        <v>429</v>
      </c>
      <c r="C94" s="3" t="s">
        <v>678</v>
      </c>
      <c r="D94" s="3" t="s">
        <v>679</v>
      </c>
      <c r="E94" s="14">
        <v>44302</v>
      </c>
      <c r="F94" s="3">
        <v>3</v>
      </c>
      <c r="G94" s="3">
        <v>21.66</v>
      </c>
    </row>
    <row r="95" spans="2:7" hidden="1" outlineLevel="1" x14ac:dyDescent="0.2">
      <c r="B95" s="19" t="s">
        <v>429</v>
      </c>
      <c r="C95" s="3" t="s">
        <v>678</v>
      </c>
      <c r="D95" s="3" t="s">
        <v>679</v>
      </c>
      <c r="E95" s="14">
        <v>44305</v>
      </c>
      <c r="F95" s="3">
        <v>6</v>
      </c>
      <c r="G95" s="3">
        <v>43.32</v>
      </c>
    </row>
    <row r="96" spans="2:7" hidden="1" outlineLevel="1" x14ac:dyDescent="0.2">
      <c r="B96" s="19" t="s">
        <v>429</v>
      </c>
      <c r="C96" s="3" t="s">
        <v>678</v>
      </c>
      <c r="D96" s="3" t="s">
        <v>679</v>
      </c>
      <c r="E96" s="14">
        <v>44305</v>
      </c>
      <c r="F96" s="3">
        <v>3</v>
      </c>
      <c r="G96" s="3">
        <v>21.66</v>
      </c>
    </row>
    <row r="97" spans="2:7" hidden="1" outlineLevel="1" x14ac:dyDescent="0.2">
      <c r="B97" s="19" t="s">
        <v>429</v>
      </c>
      <c r="C97" s="3" t="s">
        <v>678</v>
      </c>
      <c r="D97" s="3" t="s">
        <v>679</v>
      </c>
      <c r="E97" s="14">
        <v>44306</v>
      </c>
      <c r="F97" s="3">
        <v>6</v>
      </c>
      <c r="G97" s="3">
        <v>43.32</v>
      </c>
    </row>
    <row r="98" spans="2:7" hidden="1" outlineLevel="1" x14ac:dyDescent="0.2">
      <c r="B98" s="19" t="s">
        <v>429</v>
      </c>
      <c r="C98" s="3" t="s">
        <v>678</v>
      </c>
      <c r="D98" s="3" t="s">
        <v>679</v>
      </c>
      <c r="E98" s="14">
        <v>44306</v>
      </c>
      <c r="F98" s="3">
        <v>4</v>
      </c>
      <c r="G98" s="3">
        <v>28.88</v>
      </c>
    </row>
    <row r="99" spans="2:7" hidden="1" outlineLevel="1" x14ac:dyDescent="0.2">
      <c r="B99" s="19" t="s">
        <v>429</v>
      </c>
      <c r="C99" s="3" t="s">
        <v>678</v>
      </c>
      <c r="D99" s="3" t="s">
        <v>679</v>
      </c>
      <c r="E99" s="14">
        <v>44307</v>
      </c>
      <c r="F99" s="3">
        <v>6</v>
      </c>
      <c r="G99" s="3">
        <v>43.32</v>
      </c>
    </row>
    <row r="100" spans="2:7" hidden="1" outlineLevel="1" x14ac:dyDescent="0.2">
      <c r="B100" s="19" t="s">
        <v>429</v>
      </c>
      <c r="C100" s="3" t="s">
        <v>678</v>
      </c>
      <c r="D100" s="3" t="s">
        <v>679</v>
      </c>
      <c r="E100" s="14">
        <v>44307</v>
      </c>
      <c r="F100" s="3">
        <v>5</v>
      </c>
      <c r="G100" s="3">
        <v>36.1</v>
      </c>
    </row>
    <row r="101" spans="2:7" hidden="1" outlineLevel="1" x14ac:dyDescent="0.2">
      <c r="B101" s="19" t="s">
        <v>429</v>
      </c>
      <c r="C101" s="3" t="s">
        <v>678</v>
      </c>
      <c r="D101" s="3" t="s">
        <v>679</v>
      </c>
      <c r="E101" s="14">
        <v>44308</v>
      </c>
      <c r="F101" s="3">
        <v>6</v>
      </c>
      <c r="G101" s="3">
        <v>43.32</v>
      </c>
    </row>
    <row r="102" spans="2:7" hidden="1" outlineLevel="1" x14ac:dyDescent="0.2">
      <c r="B102" s="19" t="s">
        <v>429</v>
      </c>
      <c r="C102" s="3" t="s">
        <v>678</v>
      </c>
      <c r="D102" s="3" t="s">
        <v>679</v>
      </c>
      <c r="E102" s="14">
        <v>44308</v>
      </c>
      <c r="F102" s="3">
        <v>3</v>
      </c>
      <c r="G102" s="3">
        <v>21.66</v>
      </c>
    </row>
    <row r="103" spans="2:7" hidden="1" outlineLevel="1" x14ac:dyDescent="0.2">
      <c r="B103" s="19" t="s">
        <v>429</v>
      </c>
      <c r="C103" s="3" t="s">
        <v>678</v>
      </c>
      <c r="D103" s="3" t="s">
        <v>679</v>
      </c>
      <c r="E103" s="14">
        <v>44289</v>
      </c>
      <c r="F103" s="3">
        <v>9</v>
      </c>
      <c r="G103" s="3">
        <v>64.98</v>
      </c>
    </row>
    <row r="104" spans="2:7" hidden="1" outlineLevel="1" x14ac:dyDescent="0.2">
      <c r="B104" s="19" t="s">
        <v>429</v>
      </c>
      <c r="C104" s="3" t="s">
        <v>678</v>
      </c>
      <c r="D104" s="3" t="s">
        <v>679</v>
      </c>
      <c r="E104" s="14">
        <v>44312</v>
      </c>
      <c r="F104" s="3">
        <v>6</v>
      </c>
      <c r="G104" s="3">
        <v>43.32</v>
      </c>
    </row>
    <row r="105" spans="2:7" hidden="1" outlineLevel="1" x14ac:dyDescent="0.2">
      <c r="B105" s="19" t="s">
        <v>429</v>
      </c>
      <c r="C105" s="3" t="s">
        <v>678</v>
      </c>
      <c r="D105" s="3" t="s">
        <v>679</v>
      </c>
      <c r="E105" s="14">
        <v>44312</v>
      </c>
      <c r="F105" s="3">
        <v>5</v>
      </c>
      <c r="G105" s="3">
        <v>36.1</v>
      </c>
    </row>
    <row r="106" spans="2:7" hidden="1" outlineLevel="1" x14ac:dyDescent="0.2">
      <c r="B106" s="19" t="s">
        <v>429</v>
      </c>
      <c r="C106" s="3" t="s">
        <v>678</v>
      </c>
      <c r="D106" s="3" t="s">
        <v>679</v>
      </c>
      <c r="E106" s="14">
        <v>44313</v>
      </c>
      <c r="F106" s="3">
        <v>6</v>
      </c>
      <c r="G106" s="3">
        <v>43.32</v>
      </c>
    </row>
    <row r="107" spans="2:7" hidden="1" outlineLevel="1" x14ac:dyDescent="0.2">
      <c r="B107" s="19" t="s">
        <v>429</v>
      </c>
      <c r="C107" s="3" t="s">
        <v>678</v>
      </c>
      <c r="D107" s="3" t="s">
        <v>679</v>
      </c>
      <c r="E107" s="14">
        <v>44313</v>
      </c>
      <c r="F107" s="3">
        <v>6</v>
      </c>
      <c r="G107" s="3">
        <v>43.32</v>
      </c>
    </row>
    <row r="108" spans="2:7" hidden="1" outlineLevel="1" x14ac:dyDescent="0.2">
      <c r="B108" s="19" t="s">
        <v>429</v>
      </c>
      <c r="C108" s="3" t="s">
        <v>678</v>
      </c>
      <c r="D108" s="3" t="s">
        <v>679</v>
      </c>
      <c r="E108" s="14">
        <v>44314</v>
      </c>
      <c r="F108" s="3">
        <v>6</v>
      </c>
      <c r="G108" s="3">
        <v>43.32</v>
      </c>
    </row>
    <row r="109" spans="2:7" hidden="1" outlineLevel="1" x14ac:dyDescent="0.2">
      <c r="B109" s="19" t="s">
        <v>429</v>
      </c>
      <c r="C109" s="3" t="s">
        <v>678</v>
      </c>
      <c r="D109" s="3" t="s">
        <v>679</v>
      </c>
      <c r="E109" s="14">
        <v>44314</v>
      </c>
      <c r="F109" s="3">
        <v>5</v>
      </c>
      <c r="G109" s="3">
        <v>36.1</v>
      </c>
    </row>
    <row r="110" spans="2:7" hidden="1" outlineLevel="1" x14ac:dyDescent="0.2">
      <c r="B110" s="19" t="s">
        <v>429</v>
      </c>
      <c r="C110" s="3" t="s">
        <v>678</v>
      </c>
      <c r="D110" s="3" t="s">
        <v>679</v>
      </c>
      <c r="E110" s="14">
        <v>44315</v>
      </c>
      <c r="F110" s="3">
        <v>6</v>
      </c>
      <c r="G110" s="3">
        <v>43.32</v>
      </c>
    </row>
    <row r="111" spans="2:7" hidden="1" outlineLevel="1" x14ac:dyDescent="0.2">
      <c r="B111" s="19" t="s">
        <v>429</v>
      </c>
      <c r="C111" s="3" t="s">
        <v>678</v>
      </c>
      <c r="D111" s="3" t="s">
        <v>679</v>
      </c>
      <c r="E111" s="14">
        <v>44315</v>
      </c>
      <c r="F111" s="3">
        <v>5</v>
      </c>
      <c r="G111" s="3">
        <v>36.1</v>
      </c>
    </row>
    <row r="112" spans="2:7" hidden="1" outlineLevel="1" x14ac:dyDescent="0.2">
      <c r="B112" s="19" t="s">
        <v>429</v>
      </c>
      <c r="C112" s="3" t="s">
        <v>678</v>
      </c>
      <c r="D112" s="3" t="s">
        <v>679</v>
      </c>
      <c r="E112" s="14">
        <v>44316</v>
      </c>
      <c r="F112" s="3">
        <v>6</v>
      </c>
      <c r="G112" s="3">
        <v>43.32</v>
      </c>
    </row>
    <row r="113" spans="2:7" hidden="1" outlineLevel="1" x14ac:dyDescent="0.2">
      <c r="B113" s="19" t="s">
        <v>429</v>
      </c>
      <c r="C113" s="3" t="s">
        <v>678</v>
      </c>
      <c r="D113" s="3" t="s">
        <v>679</v>
      </c>
      <c r="E113" s="14">
        <v>44316</v>
      </c>
      <c r="F113" s="3">
        <v>6</v>
      </c>
      <c r="G113" s="3">
        <v>43.32</v>
      </c>
    </row>
    <row r="114" spans="2:7" hidden="1" outlineLevel="1" x14ac:dyDescent="0.2">
      <c r="B114" s="19" t="s">
        <v>429</v>
      </c>
      <c r="C114" s="3" t="s">
        <v>678</v>
      </c>
      <c r="D114" s="3" t="s">
        <v>679</v>
      </c>
      <c r="E114" s="14">
        <v>44319</v>
      </c>
      <c r="F114" s="3">
        <v>6</v>
      </c>
      <c r="G114" s="3">
        <v>46.62</v>
      </c>
    </row>
    <row r="115" spans="2:7" hidden="1" outlineLevel="1" x14ac:dyDescent="0.2">
      <c r="B115" s="19" t="s">
        <v>429</v>
      </c>
      <c r="C115" s="3" t="s">
        <v>678</v>
      </c>
      <c r="D115" s="3" t="s">
        <v>679</v>
      </c>
      <c r="E115" s="14">
        <v>44319</v>
      </c>
      <c r="F115" s="3">
        <v>5</v>
      </c>
      <c r="G115" s="3">
        <v>38.85</v>
      </c>
    </row>
    <row r="116" spans="2:7" hidden="1" outlineLevel="1" x14ac:dyDescent="0.2">
      <c r="B116" s="19" t="s">
        <v>429</v>
      </c>
      <c r="C116" s="3" t="s">
        <v>678</v>
      </c>
      <c r="D116" s="3" t="s">
        <v>679</v>
      </c>
      <c r="E116" s="14">
        <v>44320</v>
      </c>
      <c r="F116" s="3">
        <v>6</v>
      </c>
      <c r="G116" s="3">
        <v>46.62</v>
      </c>
    </row>
    <row r="117" spans="2:7" hidden="1" outlineLevel="1" x14ac:dyDescent="0.2">
      <c r="B117" s="19" t="s">
        <v>429</v>
      </c>
      <c r="C117" s="3" t="s">
        <v>678</v>
      </c>
      <c r="D117" s="3" t="s">
        <v>679</v>
      </c>
      <c r="E117" s="14">
        <v>44320</v>
      </c>
      <c r="F117" s="3">
        <v>6</v>
      </c>
      <c r="G117" s="3">
        <v>46.62</v>
      </c>
    </row>
    <row r="118" spans="2:7" hidden="1" outlineLevel="1" x14ac:dyDescent="0.2">
      <c r="B118" s="19" t="s">
        <v>429</v>
      </c>
      <c r="C118" s="3" t="s">
        <v>678</v>
      </c>
      <c r="D118" s="3" t="s">
        <v>679</v>
      </c>
      <c r="E118" s="14">
        <v>44321</v>
      </c>
      <c r="F118" s="3">
        <v>6</v>
      </c>
      <c r="G118" s="3">
        <v>46.62</v>
      </c>
    </row>
    <row r="119" spans="2:7" hidden="1" outlineLevel="1" x14ac:dyDescent="0.2">
      <c r="B119" s="19" t="s">
        <v>429</v>
      </c>
      <c r="C119" s="3" t="s">
        <v>678</v>
      </c>
      <c r="D119" s="3" t="s">
        <v>679</v>
      </c>
      <c r="E119" s="14">
        <v>44321</v>
      </c>
      <c r="F119" s="3">
        <v>6</v>
      </c>
      <c r="G119" s="3">
        <v>46.62</v>
      </c>
    </row>
    <row r="120" spans="2:7" hidden="1" outlineLevel="1" x14ac:dyDescent="0.2">
      <c r="B120" s="19" t="s">
        <v>429</v>
      </c>
      <c r="C120" s="3" t="s">
        <v>678</v>
      </c>
      <c r="D120" s="3" t="s">
        <v>679</v>
      </c>
      <c r="E120" s="14">
        <v>44322</v>
      </c>
      <c r="F120" s="3">
        <v>6</v>
      </c>
      <c r="G120" s="3">
        <v>46.62</v>
      </c>
    </row>
    <row r="121" spans="2:7" hidden="1" outlineLevel="1" x14ac:dyDescent="0.2">
      <c r="B121" s="19" t="s">
        <v>429</v>
      </c>
      <c r="C121" s="3" t="s">
        <v>678</v>
      </c>
      <c r="D121" s="3" t="s">
        <v>679</v>
      </c>
      <c r="E121" s="14">
        <v>44322</v>
      </c>
      <c r="F121" s="3">
        <v>7</v>
      </c>
      <c r="G121" s="3">
        <v>54.39</v>
      </c>
    </row>
    <row r="122" spans="2:7" hidden="1" outlineLevel="1" x14ac:dyDescent="0.2">
      <c r="B122" s="19" t="s">
        <v>429</v>
      </c>
      <c r="C122" s="3" t="s">
        <v>678</v>
      </c>
      <c r="D122" s="3" t="s">
        <v>679</v>
      </c>
      <c r="E122" s="14">
        <v>44323</v>
      </c>
      <c r="F122" s="3">
        <v>6</v>
      </c>
      <c r="G122" s="3">
        <v>46.62</v>
      </c>
    </row>
    <row r="123" spans="2:7" hidden="1" outlineLevel="1" x14ac:dyDescent="0.2">
      <c r="B123" s="19" t="s">
        <v>429</v>
      </c>
      <c r="C123" s="3" t="s">
        <v>678</v>
      </c>
      <c r="D123" s="3" t="s">
        <v>679</v>
      </c>
      <c r="E123" s="14">
        <v>44323</v>
      </c>
      <c r="F123" s="3">
        <v>6.5</v>
      </c>
      <c r="G123" s="3">
        <v>50.505000000000003</v>
      </c>
    </row>
    <row r="124" spans="2:7" hidden="1" outlineLevel="1" x14ac:dyDescent="0.2">
      <c r="B124" s="19" t="s">
        <v>429</v>
      </c>
      <c r="C124" s="3" t="s">
        <v>678</v>
      </c>
      <c r="D124" s="3" t="s">
        <v>679</v>
      </c>
      <c r="E124" s="14">
        <v>44326</v>
      </c>
      <c r="F124" s="3">
        <v>6</v>
      </c>
      <c r="G124" s="3">
        <v>46.62</v>
      </c>
    </row>
    <row r="125" spans="2:7" hidden="1" outlineLevel="1" x14ac:dyDescent="0.2">
      <c r="B125" s="19" t="s">
        <v>429</v>
      </c>
      <c r="C125" s="3" t="s">
        <v>678</v>
      </c>
      <c r="D125" s="3" t="s">
        <v>679</v>
      </c>
      <c r="E125" s="14">
        <v>44326</v>
      </c>
      <c r="F125" s="3">
        <v>6</v>
      </c>
      <c r="G125" s="3">
        <v>46.62</v>
      </c>
    </row>
    <row r="126" spans="2:7" hidden="1" outlineLevel="1" x14ac:dyDescent="0.2">
      <c r="B126" s="19" t="s">
        <v>429</v>
      </c>
      <c r="C126" s="3" t="s">
        <v>678</v>
      </c>
      <c r="D126" s="3" t="s">
        <v>679</v>
      </c>
      <c r="E126" s="14">
        <v>44327</v>
      </c>
      <c r="F126" s="3">
        <v>6</v>
      </c>
      <c r="G126" s="3">
        <v>46.62</v>
      </c>
    </row>
    <row r="127" spans="2:7" hidden="1" outlineLevel="1" x14ac:dyDescent="0.2">
      <c r="B127" s="19" t="s">
        <v>429</v>
      </c>
      <c r="C127" s="3" t="s">
        <v>678</v>
      </c>
      <c r="D127" s="3" t="s">
        <v>679</v>
      </c>
      <c r="E127" s="14">
        <v>44327</v>
      </c>
      <c r="F127" s="3">
        <v>6</v>
      </c>
      <c r="G127" s="3">
        <v>46.62</v>
      </c>
    </row>
    <row r="128" spans="2:7" hidden="1" outlineLevel="1" x14ac:dyDescent="0.2">
      <c r="B128" s="19" t="s">
        <v>429</v>
      </c>
      <c r="C128" s="3" t="s">
        <v>678</v>
      </c>
      <c r="D128" s="3" t="s">
        <v>679</v>
      </c>
      <c r="E128" s="14">
        <v>44328</v>
      </c>
      <c r="F128" s="3">
        <v>6</v>
      </c>
      <c r="G128" s="3">
        <v>46.62</v>
      </c>
    </row>
    <row r="129" spans="2:7" hidden="1" outlineLevel="1" x14ac:dyDescent="0.2">
      <c r="B129" s="19" t="s">
        <v>429</v>
      </c>
      <c r="C129" s="3" t="s">
        <v>678</v>
      </c>
      <c r="D129" s="3" t="s">
        <v>679</v>
      </c>
      <c r="E129" s="14">
        <v>44328</v>
      </c>
      <c r="F129" s="3">
        <v>6.5</v>
      </c>
      <c r="G129" s="3">
        <v>50.505000000000003</v>
      </c>
    </row>
    <row r="130" spans="2:7" hidden="1" outlineLevel="1" x14ac:dyDescent="0.2">
      <c r="B130" s="19" t="s">
        <v>429</v>
      </c>
      <c r="C130" s="3" t="s">
        <v>678</v>
      </c>
      <c r="D130" s="3" t="s">
        <v>679</v>
      </c>
      <c r="E130" s="14">
        <v>44329</v>
      </c>
      <c r="F130" s="3">
        <v>6</v>
      </c>
      <c r="G130" s="3">
        <v>46.62</v>
      </c>
    </row>
    <row r="131" spans="2:7" hidden="1" outlineLevel="1" x14ac:dyDescent="0.2">
      <c r="B131" s="19" t="s">
        <v>429</v>
      </c>
      <c r="C131" s="3" t="s">
        <v>678</v>
      </c>
      <c r="D131" s="3" t="s">
        <v>679</v>
      </c>
      <c r="E131" s="14">
        <v>44329</v>
      </c>
      <c r="F131" s="3">
        <v>7.5</v>
      </c>
      <c r="G131" s="3">
        <v>58.274999999999999</v>
      </c>
    </row>
    <row r="132" spans="2:7" hidden="1" outlineLevel="1" x14ac:dyDescent="0.2">
      <c r="B132" s="19" t="s">
        <v>429</v>
      </c>
      <c r="C132" s="3" t="s">
        <v>678</v>
      </c>
      <c r="D132" s="3" t="s">
        <v>679</v>
      </c>
      <c r="E132" s="14">
        <v>44330</v>
      </c>
      <c r="F132" s="3">
        <v>6</v>
      </c>
      <c r="G132" s="3">
        <v>46.62</v>
      </c>
    </row>
    <row r="133" spans="2:7" hidden="1" outlineLevel="1" x14ac:dyDescent="0.2">
      <c r="B133" s="19" t="s">
        <v>429</v>
      </c>
      <c r="C133" s="3" t="s">
        <v>678</v>
      </c>
      <c r="D133" s="3" t="s">
        <v>679</v>
      </c>
      <c r="E133" s="14">
        <v>44317</v>
      </c>
      <c r="F133" s="3">
        <v>14</v>
      </c>
      <c r="G133" s="3">
        <v>108.78</v>
      </c>
    </row>
    <row r="134" spans="2:7" hidden="1" outlineLevel="1" x14ac:dyDescent="0.2">
      <c r="B134" s="19" t="s">
        <v>429</v>
      </c>
      <c r="C134" s="3" t="s">
        <v>678</v>
      </c>
      <c r="D134" s="3" t="s">
        <v>679</v>
      </c>
      <c r="E134" s="14">
        <v>44318</v>
      </c>
      <c r="F134" s="3">
        <v>9</v>
      </c>
      <c r="G134" s="3">
        <v>69.930000000000007</v>
      </c>
    </row>
    <row r="135" spans="2:7" hidden="1" outlineLevel="1" x14ac:dyDescent="0.2">
      <c r="B135" s="19" t="s">
        <v>429</v>
      </c>
      <c r="C135" s="3" t="s">
        <v>678</v>
      </c>
      <c r="D135" s="3" t="s">
        <v>679</v>
      </c>
      <c r="E135" s="14">
        <v>44324</v>
      </c>
      <c r="F135" s="3">
        <v>14</v>
      </c>
      <c r="G135" s="3">
        <v>108.78</v>
      </c>
    </row>
    <row r="136" spans="2:7" hidden="1" outlineLevel="1" x14ac:dyDescent="0.2">
      <c r="B136" s="19" t="s">
        <v>429</v>
      </c>
      <c r="C136" s="3" t="s">
        <v>678</v>
      </c>
      <c r="D136" s="3" t="s">
        <v>679</v>
      </c>
      <c r="E136" s="14">
        <v>44325</v>
      </c>
      <c r="F136" s="3">
        <v>9</v>
      </c>
      <c r="G136" s="3">
        <v>69.930000000000007</v>
      </c>
    </row>
    <row r="137" spans="2:7" hidden="1" outlineLevel="1" x14ac:dyDescent="0.2">
      <c r="B137" s="19" t="s">
        <v>429</v>
      </c>
      <c r="C137" s="3" t="s">
        <v>678</v>
      </c>
      <c r="D137" s="3" t="s">
        <v>679</v>
      </c>
      <c r="E137" s="14">
        <v>44333</v>
      </c>
      <c r="F137" s="3">
        <v>6</v>
      </c>
      <c r="G137" s="3">
        <v>46.62</v>
      </c>
    </row>
    <row r="138" spans="2:7" hidden="1" outlineLevel="1" x14ac:dyDescent="0.2">
      <c r="B138" s="19" t="s">
        <v>429</v>
      </c>
      <c r="C138" s="3" t="s">
        <v>678</v>
      </c>
      <c r="D138" s="3" t="s">
        <v>679</v>
      </c>
      <c r="E138" s="14">
        <v>44333</v>
      </c>
      <c r="F138" s="3">
        <v>6</v>
      </c>
      <c r="G138" s="3">
        <v>46.62</v>
      </c>
    </row>
    <row r="139" spans="2:7" hidden="1" outlineLevel="1" x14ac:dyDescent="0.2">
      <c r="B139" s="19" t="s">
        <v>429</v>
      </c>
      <c r="C139" s="3" t="s">
        <v>678</v>
      </c>
      <c r="D139" s="3" t="s">
        <v>679</v>
      </c>
      <c r="E139" s="14">
        <v>44334</v>
      </c>
      <c r="F139" s="3">
        <v>6</v>
      </c>
      <c r="G139" s="3">
        <v>46.62</v>
      </c>
    </row>
    <row r="140" spans="2:7" hidden="1" outlineLevel="1" x14ac:dyDescent="0.2">
      <c r="B140" s="19" t="s">
        <v>429</v>
      </c>
      <c r="C140" s="3" t="s">
        <v>678</v>
      </c>
      <c r="D140" s="3" t="s">
        <v>679</v>
      </c>
      <c r="E140" s="14">
        <v>44334</v>
      </c>
      <c r="F140" s="3">
        <v>7</v>
      </c>
      <c r="G140" s="3">
        <v>54.39</v>
      </c>
    </row>
    <row r="141" spans="2:7" hidden="1" outlineLevel="1" x14ac:dyDescent="0.2">
      <c r="B141" s="19" t="s">
        <v>429</v>
      </c>
      <c r="C141" s="3" t="s">
        <v>678</v>
      </c>
      <c r="D141" s="3" t="s">
        <v>679</v>
      </c>
      <c r="E141" s="14">
        <v>44335</v>
      </c>
      <c r="F141" s="3">
        <v>6</v>
      </c>
      <c r="G141" s="3">
        <v>46.62</v>
      </c>
    </row>
    <row r="142" spans="2:7" hidden="1" outlineLevel="1" x14ac:dyDescent="0.2">
      <c r="B142" s="19" t="s">
        <v>429</v>
      </c>
      <c r="C142" s="3" t="s">
        <v>678</v>
      </c>
      <c r="D142" s="3" t="s">
        <v>679</v>
      </c>
      <c r="E142" s="14">
        <v>44335</v>
      </c>
      <c r="F142" s="3">
        <v>4</v>
      </c>
      <c r="G142" s="3">
        <v>31.08</v>
      </c>
    </row>
    <row r="143" spans="2:7" hidden="1" outlineLevel="1" x14ac:dyDescent="0.2">
      <c r="B143" s="19" t="s">
        <v>429</v>
      </c>
      <c r="C143" s="3" t="s">
        <v>678</v>
      </c>
      <c r="D143" s="3" t="s">
        <v>679</v>
      </c>
      <c r="E143" s="14">
        <v>44336</v>
      </c>
      <c r="F143" s="3">
        <v>6</v>
      </c>
      <c r="G143" s="3">
        <v>46.62</v>
      </c>
    </row>
    <row r="144" spans="2:7" hidden="1" outlineLevel="1" x14ac:dyDescent="0.2">
      <c r="B144" s="19" t="s">
        <v>429</v>
      </c>
      <c r="C144" s="3" t="s">
        <v>678</v>
      </c>
      <c r="D144" s="3" t="s">
        <v>679</v>
      </c>
      <c r="E144" s="14">
        <v>44336</v>
      </c>
      <c r="F144" s="3">
        <v>5.5</v>
      </c>
      <c r="G144" s="3">
        <v>42.734999999999999</v>
      </c>
    </row>
    <row r="145" spans="2:7" hidden="1" outlineLevel="1" x14ac:dyDescent="0.2">
      <c r="B145" s="19" t="s">
        <v>429</v>
      </c>
      <c r="C145" s="3" t="s">
        <v>678</v>
      </c>
      <c r="D145" s="3" t="s">
        <v>679</v>
      </c>
      <c r="E145" s="14">
        <v>44337</v>
      </c>
      <c r="F145" s="3">
        <v>7</v>
      </c>
      <c r="G145" s="3">
        <v>54.39</v>
      </c>
    </row>
    <row r="146" spans="2:7" hidden="1" outlineLevel="1" x14ac:dyDescent="0.2">
      <c r="B146" s="19" t="s">
        <v>429</v>
      </c>
      <c r="C146" s="3" t="s">
        <v>678</v>
      </c>
      <c r="D146" s="3" t="s">
        <v>679</v>
      </c>
      <c r="E146" s="14">
        <v>44337</v>
      </c>
      <c r="F146" s="3">
        <v>8</v>
      </c>
      <c r="G146" s="3">
        <v>62.16</v>
      </c>
    </row>
    <row r="147" spans="2:7" hidden="1" outlineLevel="1" x14ac:dyDescent="0.2">
      <c r="B147" s="19" t="s">
        <v>429</v>
      </c>
      <c r="C147" s="3" t="s">
        <v>678</v>
      </c>
      <c r="D147" s="3" t="s">
        <v>679</v>
      </c>
      <c r="E147" s="14">
        <v>44340</v>
      </c>
      <c r="F147" s="3">
        <v>8</v>
      </c>
      <c r="G147" s="3">
        <v>62.16</v>
      </c>
    </row>
    <row r="148" spans="2:7" hidden="1" outlineLevel="1" x14ac:dyDescent="0.2">
      <c r="B148" s="19" t="s">
        <v>429</v>
      </c>
      <c r="C148" s="3" t="s">
        <v>678</v>
      </c>
      <c r="D148" s="3" t="s">
        <v>679</v>
      </c>
      <c r="E148" s="14">
        <v>44340</v>
      </c>
      <c r="F148" s="3">
        <v>6</v>
      </c>
      <c r="G148" s="3">
        <v>46.62</v>
      </c>
    </row>
    <row r="149" spans="2:7" hidden="1" outlineLevel="1" x14ac:dyDescent="0.2">
      <c r="B149" s="19" t="s">
        <v>429</v>
      </c>
      <c r="C149" s="3" t="s">
        <v>678</v>
      </c>
      <c r="D149" s="3" t="s">
        <v>679</v>
      </c>
      <c r="E149" s="14">
        <v>44341</v>
      </c>
      <c r="F149" s="3">
        <v>6</v>
      </c>
      <c r="G149" s="3">
        <v>46.62</v>
      </c>
    </row>
    <row r="150" spans="2:7" hidden="1" outlineLevel="1" x14ac:dyDescent="0.2">
      <c r="B150" s="19" t="s">
        <v>429</v>
      </c>
      <c r="C150" s="3" t="s">
        <v>678</v>
      </c>
      <c r="D150" s="3" t="s">
        <v>679</v>
      </c>
      <c r="E150" s="14">
        <v>44341</v>
      </c>
      <c r="F150" s="3">
        <v>5</v>
      </c>
      <c r="G150" s="3">
        <v>38.85</v>
      </c>
    </row>
    <row r="151" spans="2:7" hidden="1" outlineLevel="1" x14ac:dyDescent="0.2">
      <c r="E151" s="14"/>
      <c r="G151" s="78"/>
    </row>
    <row r="152" spans="2:7" ht="12.75" collapsed="1" thickBot="1" x14ac:dyDescent="0.25">
      <c r="C152" s="16"/>
      <c r="D152" s="16"/>
      <c r="E152" s="16"/>
      <c r="F152" s="17">
        <f>+SUM(F54:F151)</f>
        <v>577</v>
      </c>
      <c r="G152" s="17">
        <f>+SUM(G54:G151)</f>
        <v>4357.6099999999997</v>
      </c>
    </row>
    <row r="153" spans="2:7" ht="12.75" thickTop="1" x14ac:dyDescent="0.2"/>
    <row r="155" spans="2:7" x14ac:dyDescent="0.2">
      <c r="C155" s="8" t="s">
        <v>722</v>
      </c>
    </row>
    <row r="157" spans="2:7" x14ac:dyDescent="0.2">
      <c r="C157" s="19" t="s">
        <v>81</v>
      </c>
      <c r="D157" s="20">
        <f>+G41-G48-G152</f>
        <v>4297.3900000000003</v>
      </c>
    </row>
    <row r="158" spans="2:7" ht="12.75" thickBot="1" x14ac:dyDescent="0.25">
      <c r="D158" s="9"/>
      <c r="G158" s="3"/>
    </row>
    <row r="159" spans="2:7" ht="12.75" thickBot="1" x14ac:dyDescent="0.25">
      <c r="C159" s="19" t="s">
        <v>713</v>
      </c>
      <c r="D159" s="21">
        <f>+D157/G41</f>
        <v>0.49652108607741197</v>
      </c>
      <c r="G159" s="3"/>
    </row>
    <row r="160" spans="2:7" x14ac:dyDescent="0.2">
      <c r="G160" s="3"/>
    </row>
    <row r="161" spans="3:7" x14ac:dyDescent="0.2">
      <c r="C161" s="19" t="s">
        <v>84</v>
      </c>
      <c r="D161" s="20">
        <f>+RESUMEN!O20</f>
        <v>3056.9775939687261</v>
      </c>
      <c r="G161" s="3"/>
    </row>
    <row r="162" spans="3:7" ht="12.75" thickBot="1" x14ac:dyDescent="0.25">
      <c r="D162" s="9"/>
    </row>
    <row r="163" spans="3:7" ht="12.75" thickBot="1" x14ac:dyDescent="0.25">
      <c r="C163" s="19" t="s">
        <v>716</v>
      </c>
      <c r="D163" s="83">
        <f>+RESUMEN!P20</f>
        <v>0.35320365037189211</v>
      </c>
    </row>
    <row r="164" spans="3:7" ht="12.75" thickBot="1" x14ac:dyDescent="0.25"/>
    <row r="165" spans="3:7" ht="12.75" thickBot="1" x14ac:dyDescent="0.25">
      <c r="C165" s="19" t="s">
        <v>719</v>
      </c>
      <c r="D165" s="86" t="str">
        <f>+IF(D163&gt;D24,"OK","REVISAR")</f>
        <v>OK</v>
      </c>
    </row>
    <row r="166" spans="3:7" x14ac:dyDescent="0.2">
      <c r="G166" s="3"/>
    </row>
    <row r="168" spans="3:7" ht="12.75" customHeight="1" x14ac:dyDescent="0.2">
      <c r="C168" s="8" t="s">
        <v>85</v>
      </c>
    </row>
    <row r="169" spans="3:7" ht="12.75" customHeight="1" x14ac:dyDescent="0.2"/>
    <row r="170" spans="3:7" ht="12.75" customHeight="1" x14ac:dyDescent="0.2">
      <c r="C170" s="10"/>
      <c r="D170" s="10"/>
      <c r="E170" s="10"/>
      <c r="F170" s="10"/>
      <c r="G170" s="11"/>
    </row>
    <row r="171" spans="3:7" ht="12.75" customHeight="1" x14ac:dyDescent="0.2">
      <c r="C171" s="10"/>
      <c r="D171" s="10"/>
      <c r="E171" s="10"/>
      <c r="F171" s="10"/>
      <c r="G171" s="11"/>
    </row>
    <row r="172" spans="3:7" x14ac:dyDescent="0.2">
      <c r="C172" s="10"/>
      <c r="D172" s="10"/>
      <c r="E172" s="10"/>
      <c r="F172" s="10"/>
      <c r="G172" s="11"/>
    </row>
    <row r="175" spans="3:7" x14ac:dyDescent="0.2">
      <c r="C175" s="12"/>
      <c r="D175" s="23" t="s">
        <v>427</v>
      </c>
      <c r="E175" s="23" t="s">
        <v>428</v>
      </c>
      <c r="F175" s="23" t="s">
        <v>429</v>
      </c>
    </row>
    <row r="176" spans="3:7" x14ac:dyDescent="0.2">
      <c r="C176" s="3" t="s">
        <v>8</v>
      </c>
      <c r="D176" s="22">
        <f>+SUMIF(B37:B40,$D$175,G37:G40)</f>
        <v>8655</v>
      </c>
      <c r="E176" s="22">
        <f>+SUMIF(B37:B40,$E$175,G37:G40)</f>
        <v>0</v>
      </c>
      <c r="F176" s="22">
        <f>+SUMIF(B37:B40,$F$175,G37:G40)</f>
        <v>0</v>
      </c>
    </row>
    <row r="177" spans="3:6" x14ac:dyDescent="0.2">
      <c r="C177" s="3" t="s">
        <v>1019</v>
      </c>
      <c r="D177" s="22">
        <f>-SUMIF(B47,$D$175,G47)</f>
        <v>0</v>
      </c>
      <c r="E177" s="22">
        <f>-SUMIF(B47,$E$175,G47)</f>
        <v>0</v>
      </c>
      <c r="F177" s="22">
        <f>-SUMIF(B47,$F$175,G47)</f>
        <v>0</v>
      </c>
    </row>
    <row r="178" spans="3:6" x14ac:dyDescent="0.2">
      <c r="C178" s="3" t="s">
        <v>24</v>
      </c>
      <c r="D178" s="22">
        <f>-SUMIF(B54:B151,$D$175,G54:G151)</f>
        <v>0</v>
      </c>
      <c r="E178" s="22">
        <f>-SUMIF(B54:B151,$E$175,G54:G151)</f>
        <v>0</v>
      </c>
      <c r="F178" s="22">
        <f>-SUMIF(B54:B151,$F$175,G54:G151)</f>
        <v>-4357.6099999999997</v>
      </c>
    </row>
    <row r="179" spans="3:6" ht="12.75" thickBot="1" x14ac:dyDescent="0.25">
      <c r="C179" s="16" t="s">
        <v>1036</v>
      </c>
      <c r="D179" s="182">
        <f>SUM(D176:D178)</f>
        <v>8655</v>
      </c>
      <c r="E179" s="182">
        <f t="shared" ref="E179:F179" si="0">SUM(E176:E178)</f>
        <v>0</v>
      </c>
      <c r="F179" s="182">
        <f t="shared" si="0"/>
        <v>-4357.6099999999997</v>
      </c>
    </row>
    <row r="180" spans="3:6" ht="12.75" thickTop="1" x14ac:dyDescent="0.2"/>
  </sheetData>
  <autoFilter ref="B53:G150" xr:uid="{00000000-0009-0000-0000-000015000000}"/>
  <conditionalFormatting sqref="D165">
    <cfRule type="containsText" dxfId="186" priority="1" operator="containsText" text="OK">
      <formula>NOT(ISERROR(SEARCH("OK",D165)))</formula>
    </cfRule>
    <cfRule type="cellIs" dxfId="185" priority="2" operator="greaterThan">
      <formula>$D$170</formula>
    </cfRule>
  </conditionalFormatting>
  <pageMargins left="0.25" right="0.25" top="0.75" bottom="0.75" header="0.3" footer="0.3"/>
  <pageSetup paperSize="9" scale="80" fitToHeight="0" orientation="portrait" r:id="rId1"/>
  <rowBreaks count="2" manualBreakCount="2">
    <brk id="153" max="7" man="1"/>
    <brk id="173" max="7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>
    <tabColor rgb="FF7030A0"/>
    <pageSetUpPr fitToPage="1"/>
  </sheetPr>
  <dimension ref="B1:K484"/>
  <sheetViews>
    <sheetView topLeftCell="A44" zoomScaleNormal="100" zoomScaleSheetLayoutView="70" workbookViewId="0">
      <selection activeCell="G41" sqref="G41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28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710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693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44284</v>
      </c>
      <c r="D18" s="14">
        <v>44374</v>
      </c>
      <c r="E18" s="87">
        <f>+D18-C18</f>
        <v>90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427</v>
      </c>
      <c r="C37" s="14">
        <v>44314</v>
      </c>
      <c r="D37" s="3" t="s">
        <v>760</v>
      </c>
      <c r="E37" s="3">
        <v>430000007</v>
      </c>
      <c r="F37" s="3" t="s">
        <v>541</v>
      </c>
      <c r="G37" s="15">
        <v>6318</v>
      </c>
      <c r="H37" s="3"/>
      <c r="I37" s="3"/>
      <c r="J37" s="3"/>
      <c r="K37" s="3"/>
    </row>
    <row r="38" spans="2:11" s="9" customFormat="1" outlineLevel="1" x14ac:dyDescent="0.2">
      <c r="B38" s="19" t="s">
        <v>427</v>
      </c>
      <c r="C38" s="14">
        <v>44347</v>
      </c>
      <c r="D38" s="3" t="s">
        <v>879</v>
      </c>
      <c r="E38" s="3">
        <v>430000007</v>
      </c>
      <c r="F38" s="3" t="s">
        <v>541</v>
      </c>
      <c r="G38" s="15">
        <v>5811</v>
      </c>
      <c r="H38" s="3"/>
      <c r="I38" s="3"/>
      <c r="J38" s="3"/>
      <c r="K38" s="3"/>
    </row>
    <row r="39" spans="2:11" s="9" customFormat="1" outlineLevel="1" x14ac:dyDescent="0.2">
      <c r="B39" s="19" t="s">
        <v>427</v>
      </c>
      <c r="C39" s="14">
        <v>44378</v>
      </c>
      <c r="D39" s="3" t="s">
        <v>1007</v>
      </c>
      <c r="E39" s="3">
        <v>430000007</v>
      </c>
      <c r="F39" s="3" t="s">
        <v>541</v>
      </c>
      <c r="G39" s="15">
        <v>2262</v>
      </c>
      <c r="H39" s="3"/>
      <c r="I39" s="3"/>
      <c r="J39" s="3"/>
      <c r="K39" s="3"/>
    </row>
    <row r="40" spans="2:11" s="9" customFormat="1" outlineLevel="1" x14ac:dyDescent="0.2">
      <c r="B40" s="19" t="s">
        <v>427</v>
      </c>
      <c r="C40" s="14">
        <v>44391</v>
      </c>
      <c r="D40" s="3" t="s">
        <v>1764</v>
      </c>
      <c r="E40" s="3">
        <v>430000007</v>
      </c>
      <c r="F40" s="3" t="s">
        <v>541</v>
      </c>
      <c r="G40" s="15">
        <v>11949.19</v>
      </c>
      <c r="H40" s="3"/>
      <c r="I40" s="3"/>
      <c r="J40" s="3"/>
      <c r="K40" s="3"/>
    </row>
    <row r="41" spans="2:11" x14ac:dyDescent="0.2">
      <c r="C41" s="14"/>
      <c r="G41" s="15"/>
    </row>
    <row r="42" spans="2:11" ht="12.75" thickBot="1" x14ac:dyDescent="0.25">
      <c r="C42" s="16"/>
      <c r="D42" s="16"/>
      <c r="E42" s="16"/>
      <c r="F42" s="16"/>
      <c r="G42" s="17">
        <f>SUM(G37:G41)</f>
        <v>26340.190000000002</v>
      </c>
    </row>
    <row r="43" spans="2:11" ht="12.75" thickTop="1" x14ac:dyDescent="0.2"/>
    <row r="45" spans="2:11" x14ac:dyDescent="0.2">
      <c r="C45" s="8" t="s">
        <v>13</v>
      </c>
    </row>
    <row r="46" spans="2:11" x14ac:dyDescent="0.2">
      <c r="C46" s="18"/>
    </row>
    <row r="47" spans="2:11" x14ac:dyDescent="0.2">
      <c r="B47" s="12" t="s">
        <v>1035</v>
      </c>
      <c r="C47" s="23" t="s">
        <v>9</v>
      </c>
      <c r="D47" s="23" t="s">
        <v>14</v>
      </c>
      <c r="E47" s="23" t="s">
        <v>15</v>
      </c>
      <c r="F47" s="23" t="s">
        <v>16</v>
      </c>
      <c r="G47" s="23" t="s">
        <v>17</v>
      </c>
    </row>
    <row r="48" spans="2:11" hidden="1" outlineLevel="1" x14ac:dyDescent="0.2">
      <c r="B48" s="19" t="s">
        <v>427</v>
      </c>
      <c r="C48" s="14">
        <v>44316</v>
      </c>
      <c r="D48" s="3">
        <v>2785</v>
      </c>
      <c r="E48" s="3">
        <v>4</v>
      </c>
      <c r="F48" s="3" t="s">
        <v>166</v>
      </c>
      <c r="G48" s="15">
        <v>376.45</v>
      </c>
    </row>
    <row r="49" spans="2:7" hidden="1" outlineLevel="1" x14ac:dyDescent="0.2">
      <c r="B49" s="19" t="s">
        <v>427</v>
      </c>
      <c r="C49" s="14">
        <v>44316</v>
      </c>
      <c r="D49" s="3">
        <v>646</v>
      </c>
      <c r="E49" s="3">
        <v>48</v>
      </c>
      <c r="F49" s="3" t="s">
        <v>784</v>
      </c>
      <c r="G49" s="15">
        <v>505.3</v>
      </c>
    </row>
    <row r="50" spans="2:7" hidden="1" outlineLevel="1" x14ac:dyDescent="0.2">
      <c r="B50" s="19" t="s">
        <v>427</v>
      </c>
      <c r="C50" s="14">
        <v>44323</v>
      </c>
      <c r="D50" s="3">
        <v>150187</v>
      </c>
      <c r="E50" s="3">
        <v>26</v>
      </c>
      <c r="F50" s="3" t="s">
        <v>447</v>
      </c>
      <c r="G50" s="15">
        <v>34.549999999999997</v>
      </c>
    </row>
    <row r="51" spans="2:7" hidden="1" outlineLevel="1" x14ac:dyDescent="0.2">
      <c r="B51" s="19" t="s">
        <v>427</v>
      </c>
      <c r="C51" s="14">
        <v>44331</v>
      </c>
      <c r="D51" s="3">
        <v>739</v>
      </c>
      <c r="E51" s="3">
        <v>48</v>
      </c>
      <c r="F51" s="3" t="s">
        <v>784</v>
      </c>
      <c r="G51" s="15">
        <v>378.33</v>
      </c>
    </row>
    <row r="52" spans="2:7" hidden="1" outlineLevel="1" x14ac:dyDescent="0.2">
      <c r="B52" s="19" t="s">
        <v>427</v>
      </c>
      <c r="C52" s="14">
        <v>44333</v>
      </c>
      <c r="D52" s="3">
        <v>876754</v>
      </c>
      <c r="E52" s="3">
        <v>26</v>
      </c>
      <c r="F52" s="3" t="s">
        <v>447</v>
      </c>
      <c r="G52" s="15">
        <v>9.92</v>
      </c>
    </row>
    <row r="53" spans="2:7" hidden="1" outlineLevel="1" x14ac:dyDescent="0.2">
      <c r="B53" s="19" t="s">
        <v>429</v>
      </c>
      <c r="C53" s="14">
        <v>44334</v>
      </c>
      <c r="F53" s="3" t="s">
        <v>935</v>
      </c>
      <c r="G53" s="15">
        <v>273</v>
      </c>
    </row>
    <row r="54" spans="2:7" hidden="1" outlineLevel="1" x14ac:dyDescent="0.2">
      <c r="B54" s="19" t="s">
        <v>427</v>
      </c>
      <c r="C54" s="14">
        <v>44358</v>
      </c>
      <c r="D54" s="3">
        <v>199603</v>
      </c>
      <c r="E54" s="3">
        <v>26</v>
      </c>
      <c r="F54" s="3" t="s">
        <v>447</v>
      </c>
      <c r="G54" s="15">
        <v>25.45</v>
      </c>
    </row>
    <row r="55" spans="2:7" hidden="1" outlineLevel="1" x14ac:dyDescent="0.2">
      <c r="B55" s="19" t="s">
        <v>429</v>
      </c>
      <c r="C55" s="14">
        <v>44377</v>
      </c>
      <c r="F55" s="3" t="s">
        <v>1019</v>
      </c>
      <c r="G55" s="15">
        <v>30.8</v>
      </c>
    </row>
    <row r="56" spans="2:7" hidden="1" outlineLevel="1" x14ac:dyDescent="0.2">
      <c r="B56" s="19"/>
      <c r="C56" s="14"/>
      <c r="G56" s="15"/>
    </row>
    <row r="57" spans="2:7" ht="12.75" collapsed="1" thickBot="1" x14ac:dyDescent="0.25">
      <c r="C57" s="16"/>
      <c r="D57" s="16"/>
      <c r="E57" s="16"/>
      <c r="F57" s="16"/>
      <c r="G57" s="17">
        <f>+SUM(G48:G56)</f>
        <v>1633.8</v>
      </c>
    </row>
    <row r="58" spans="2:7" ht="12.75" thickTop="1" x14ac:dyDescent="0.2"/>
    <row r="60" spans="2:7" x14ac:dyDescent="0.2">
      <c r="C60" s="8" t="s">
        <v>24</v>
      </c>
    </row>
    <row r="62" spans="2:7" x14ac:dyDescent="0.2">
      <c r="B62" s="12" t="s">
        <v>1035</v>
      </c>
      <c r="C62" s="23" t="s">
        <v>25</v>
      </c>
      <c r="D62" s="23" t="s">
        <v>26</v>
      </c>
      <c r="E62" s="23" t="s">
        <v>27</v>
      </c>
      <c r="F62" s="23" t="s">
        <v>637</v>
      </c>
      <c r="G62" s="23" t="s">
        <v>29</v>
      </c>
    </row>
    <row r="63" spans="2:7" outlineLevel="1" x14ac:dyDescent="0.2">
      <c r="B63" s="19" t="s">
        <v>429</v>
      </c>
      <c r="C63" s="3" t="s">
        <v>799</v>
      </c>
      <c r="D63" s="3" t="s">
        <v>54</v>
      </c>
      <c r="E63" s="14">
        <v>44313</v>
      </c>
      <c r="F63" s="3">
        <v>6</v>
      </c>
      <c r="G63" s="3">
        <v>33.299999999999997</v>
      </c>
    </row>
    <row r="64" spans="2:7" outlineLevel="1" x14ac:dyDescent="0.2">
      <c r="B64" s="19" t="s">
        <v>429</v>
      </c>
      <c r="C64" s="3" t="s">
        <v>799</v>
      </c>
      <c r="D64" s="3" t="s">
        <v>54</v>
      </c>
      <c r="E64" s="14">
        <v>44313</v>
      </c>
      <c r="F64" s="3">
        <v>3</v>
      </c>
      <c r="G64" s="3">
        <v>16.649999999999999</v>
      </c>
    </row>
    <row r="65" spans="2:7" outlineLevel="1" x14ac:dyDescent="0.2">
      <c r="B65" s="19" t="s">
        <v>429</v>
      </c>
      <c r="C65" s="3" t="s">
        <v>799</v>
      </c>
      <c r="D65" s="3" t="s">
        <v>54</v>
      </c>
      <c r="E65" s="14">
        <v>44314</v>
      </c>
      <c r="F65" s="3">
        <v>6</v>
      </c>
      <c r="G65" s="3">
        <v>33.299999999999997</v>
      </c>
    </row>
    <row r="66" spans="2:7" outlineLevel="1" x14ac:dyDescent="0.2">
      <c r="B66" s="19" t="s">
        <v>429</v>
      </c>
      <c r="C66" s="3" t="s">
        <v>799</v>
      </c>
      <c r="D66" s="3" t="s">
        <v>54</v>
      </c>
      <c r="E66" s="14">
        <v>44314</v>
      </c>
      <c r="F66" s="3">
        <v>3</v>
      </c>
      <c r="G66" s="3">
        <v>16.649999999999999</v>
      </c>
    </row>
    <row r="67" spans="2:7" outlineLevel="1" x14ac:dyDescent="0.2">
      <c r="B67" s="19" t="s">
        <v>429</v>
      </c>
      <c r="C67" s="3" t="s">
        <v>799</v>
      </c>
      <c r="D67" s="3" t="s">
        <v>54</v>
      </c>
      <c r="E67" s="14">
        <v>44315</v>
      </c>
      <c r="F67" s="3">
        <v>6</v>
      </c>
      <c r="G67" s="3">
        <v>33.299999999999997</v>
      </c>
    </row>
    <row r="68" spans="2:7" outlineLevel="1" x14ac:dyDescent="0.2">
      <c r="B68" s="19" t="s">
        <v>429</v>
      </c>
      <c r="C68" s="3" t="s">
        <v>799</v>
      </c>
      <c r="D68" s="3" t="s">
        <v>54</v>
      </c>
      <c r="E68" s="14">
        <v>44315</v>
      </c>
      <c r="F68" s="3">
        <v>3</v>
      </c>
      <c r="G68" s="3">
        <v>16.649999999999999</v>
      </c>
    </row>
    <row r="69" spans="2:7" outlineLevel="1" x14ac:dyDescent="0.2">
      <c r="B69" s="19" t="s">
        <v>429</v>
      </c>
      <c r="C69" s="3" t="s">
        <v>799</v>
      </c>
      <c r="D69" s="3" t="s">
        <v>54</v>
      </c>
      <c r="E69" s="14">
        <v>44316</v>
      </c>
      <c r="F69" s="3">
        <v>6</v>
      </c>
      <c r="G69" s="3">
        <v>33.299999999999997</v>
      </c>
    </row>
    <row r="70" spans="2:7" outlineLevel="1" x14ac:dyDescent="0.2">
      <c r="B70" s="19" t="s">
        <v>429</v>
      </c>
      <c r="C70" s="3" t="s">
        <v>799</v>
      </c>
      <c r="D70" s="3" t="s">
        <v>54</v>
      </c>
      <c r="E70" s="14">
        <v>44316</v>
      </c>
      <c r="F70" s="3">
        <v>3</v>
      </c>
      <c r="G70" s="3">
        <v>16.649999999999999</v>
      </c>
    </row>
    <row r="71" spans="2:7" outlineLevel="1" x14ac:dyDescent="0.2">
      <c r="B71" s="19" t="s">
        <v>429</v>
      </c>
      <c r="C71" s="3" t="s">
        <v>799</v>
      </c>
      <c r="D71" s="3" t="s">
        <v>54</v>
      </c>
      <c r="E71" s="14">
        <v>44320</v>
      </c>
      <c r="F71" s="3">
        <v>6</v>
      </c>
      <c r="G71" s="3">
        <v>33.299999999999997</v>
      </c>
    </row>
    <row r="72" spans="2:7" outlineLevel="1" x14ac:dyDescent="0.2">
      <c r="B72" s="19" t="s">
        <v>429</v>
      </c>
      <c r="C72" s="3" t="s">
        <v>799</v>
      </c>
      <c r="D72" s="3" t="s">
        <v>54</v>
      </c>
      <c r="E72" s="14">
        <v>44320</v>
      </c>
      <c r="F72" s="3">
        <v>3</v>
      </c>
      <c r="G72" s="3">
        <v>16.649999999999999</v>
      </c>
    </row>
    <row r="73" spans="2:7" outlineLevel="1" x14ac:dyDescent="0.2">
      <c r="B73" s="19" t="s">
        <v>429</v>
      </c>
      <c r="C73" s="3" t="s">
        <v>799</v>
      </c>
      <c r="D73" s="3" t="s">
        <v>54</v>
      </c>
      <c r="E73" s="14">
        <v>44321</v>
      </c>
      <c r="F73" s="3">
        <v>6</v>
      </c>
      <c r="G73" s="3">
        <v>33.299999999999997</v>
      </c>
    </row>
    <row r="74" spans="2:7" outlineLevel="1" x14ac:dyDescent="0.2">
      <c r="B74" s="19" t="s">
        <v>429</v>
      </c>
      <c r="C74" s="3" t="s">
        <v>799</v>
      </c>
      <c r="D74" s="3" t="s">
        <v>54</v>
      </c>
      <c r="E74" s="14">
        <v>44321</v>
      </c>
      <c r="F74" s="3">
        <v>3</v>
      </c>
      <c r="G74" s="3">
        <v>16.649999999999999</v>
      </c>
    </row>
    <row r="75" spans="2:7" outlineLevel="1" x14ac:dyDescent="0.2">
      <c r="B75" s="19" t="s">
        <v>429</v>
      </c>
      <c r="C75" s="3" t="s">
        <v>799</v>
      </c>
      <c r="D75" s="3" t="s">
        <v>54</v>
      </c>
      <c r="E75" s="14">
        <v>44322</v>
      </c>
      <c r="F75" s="3">
        <v>6</v>
      </c>
      <c r="G75" s="3">
        <v>33.299999999999997</v>
      </c>
    </row>
    <row r="76" spans="2:7" outlineLevel="1" x14ac:dyDescent="0.2">
      <c r="B76" s="19" t="s">
        <v>429</v>
      </c>
      <c r="C76" s="3" t="s">
        <v>799</v>
      </c>
      <c r="D76" s="3" t="s">
        <v>54</v>
      </c>
      <c r="E76" s="14">
        <v>44322</v>
      </c>
      <c r="F76" s="3">
        <v>3</v>
      </c>
      <c r="G76" s="3">
        <v>16.649999999999999</v>
      </c>
    </row>
    <row r="77" spans="2:7" outlineLevel="1" x14ac:dyDescent="0.2">
      <c r="B77" s="19" t="s">
        <v>429</v>
      </c>
      <c r="C77" s="3" t="s">
        <v>799</v>
      </c>
      <c r="D77" s="3" t="s">
        <v>54</v>
      </c>
      <c r="E77" s="14">
        <v>44323</v>
      </c>
      <c r="F77" s="3">
        <v>6</v>
      </c>
      <c r="G77" s="3">
        <v>33.299999999999997</v>
      </c>
    </row>
    <row r="78" spans="2:7" outlineLevel="1" x14ac:dyDescent="0.2">
      <c r="B78" s="19" t="s">
        <v>429</v>
      </c>
      <c r="C78" s="3" t="s">
        <v>799</v>
      </c>
      <c r="D78" s="3" t="s">
        <v>54</v>
      </c>
      <c r="E78" s="14">
        <v>44323</v>
      </c>
      <c r="F78" s="3">
        <v>3</v>
      </c>
      <c r="G78" s="3">
        <v>16.649999999999999</v>
      </c>
    </row>
    <row r="79" spans="2:7" outlineLevel="1" x14ac:dyDescent="0.2">
      <c r="B79" s="19" t="s">
        <v>429</v>
      </c>
      <c r="C79" s="3" t="s">
        <v>799</v>
      </c>
      <c r="D79" s="3" t="s">
        <v>54</v>
      </c>
      <c r="E79" s="14">
        <v>44326</v>
      </c>
      <c r="F79" s="3">
        <v>6</v>
      </c>
      <c r="G79" s="3">
        <v>33.299999999999997</v>
      </c>
    </row>
    <row r="80" spans="2:7" outlineLevel="1" x14ac:dyDescent="0.2">
      <c r="B80" s="19" t="s">
        <v>429</v>
      </c>
      <c r="C80" s="3" t="s">
        <v>799</v>
      </c>
      <c r="D80" s="3" t="s">
        <v>54</v>
      </c>
      <c r="E80" s="14">
        <v>44326</v>
      </c>
      <c r="F80" s="3">
        <v>3</v>
      </c>
      <c r="G80" s="3">
        <v>16.649999999999999</v>
      </c>
    </row>
    <row r="81" spans="2:7" outlineLevel="1" x14ac:dyDescent="0.2">
      <c r="B81" s="19" t="s">
        <v>429</v>
      </c>
      <c r="C81" s="3" t="s">
        <v>799</v>
      </c>
      <c r="D81" s="3" t="s">
        <v>54</v>
      </c>
      <c r="E81" s="14">
        <v>44327</v>
      </c>
      <c r="F81" s="3">
        <v>6</v>
      </c>
      <c r="G81" s="3">
        <v>33.299999999999997</v>
      </c>
    </row>
    <row r="82" spans="2:7" outlineLevel="1" x14ac:dyDescent="0.2">
      <c r="B82" s="19" t="s">
        <v>429</v>
      </c>
      <c r="C82" s="3" t="s">
        <v>799</v>
      </c>
      <c r="D82" s="3" t="s">
        <v>54</v>
      </c>
      <c r="E82" s="14">
        <v>44327</v>
      </c>
      <c r="F82" s="3">
        <v>3</v>
      </c>
      <c r="G82" s="3">
        <v>16.649999999999999</v>
      </c>
    </row>
    <row r="83" spans="2:7" outlineLevel="1" x14ac:dyDescent="0.2">
      <c r="B83" s="19" t="s">
        <v>429</v>
      </c>
      <c r="C83" s="3" t="s">
        <v>799</v>
      </c>
      <c r="D83" s="3" t="s">
        <v>54</v>
      </c>
      <c r="E83" s="14">
        <v>44328</v>
      </c>
      <c r="F83" s="3">
        <v>6</v>
      </c>
      <c r="G83" s="3">
        <v>33.299999999999997</v>
      </c>
    </row>
    <row r="84" spans="2:7" outlineLevel="1" x14ac:dyDescent="0.2">
      <c r="B84" s="19" t="s">
        <v>429</v>
      </c>
      <c r="C84" s="3" t="s">
        <v>799</v>
      </c>
      <c r="D84" s="3" t="s">
        <v>54</v>
      </c>
      <c r="E84" s="14">
        <v>44328</v>
      </c>
      <c r="F84" s="3">
        <v>3</v>
      </c>
      <c r="G84" s="3">
        <v>16.649999999999999</v>
      </c>
    </row>
    <row r="85" spans="2:7" outlineLevel="1" x14ac:dyDescent="0.2">
      <c r="B85" s="19" t="s">
        <v>429</v>
      </c>
      <c r="C85" s="3" t="s">
        <v>799</v>
      </c>
      <c r="D85" s="3" t="s">
        <v>54</v>
      </c>
      <c r="E85" s="14">
        <v>44329</v>
      </c>
      <c r="F85" s="3">
        <v>6</v>
      </c>
      <c r="G85" s="3">
        <v>33.299999999999997</v>
      </c>
    </row>
    <row r="86" spans="2:7" outlineLevel="1" x14ac:dyDescent="0.2">
      <c r="B86" s="19" t="s">
        <v>429</v>
      </c>
      <c r="C86" s="3" t="s">
        <v>799</v>
      </c>
      <c r="D86" s="3" t="s">
        <v>54</v>
      </c>
      <c r="E86" s="14">
        <v>44329</v>
      </c>
      <c r="F86" s="3">
        <v>3</v>
      </c>
      <c r="G86" s="3">
        <v>16.649999999999999</v>
      </c>
    </row>
    <row r="87" spans="2:7" outlineLevel="1" x14ac:dyDescent="0.2">
      <c r="B87" s="19" t="s">
        <v>429</v>
      </c>
      <c r="C87" s="3" t="s">
        <v>799</v>
      </c>
      <c r="D87" s="3" t="s">
        <v>54</v>
      </c>
      <c r="E87" s="14">
        <v>44330</v>
      </c>
      <c r="F87" s="3">
        <v>6</v>
      </c>
      <c r="G87" s="3">
        <v>33.299999999999997</v>
      </c>
    </row>
    <row r="88" spans="2:7" outlineLevel="1" x14ac:dyDescent="0.2">
      <c r="B88" s="19" t="s">
        <v>429</v>
      </c>
      <c r="C88" s="3" t="s">
        <v>799</v>
      </c>
      <c r="D88" s="3" t="s">
        <v>54</v>
      </c>
      <c r="E88" s="14">
        <v>44330</v>
      </c>
      <c r="F88" s="3">
        <v>3</v>
      </c>
      <c r="G88" s="3">
        <v>16.649999999999999</v>
      </c>
    </row>
    <row r="89" spans="2:7" outlineLevel="1" x14ac:dyDescent="0.2">
      <c r="B89" s="19" t="s">
        <v>429</v>
      </c>
      <c r="C89" s="3" t="s">
        <v>799</v>
      </c>
      <c r="D89" s="3" t="s">
        <v>54</v>
      </c>
      <c r="E89" s="14">
        <v>44333</v>
      </c>
      <c r="F89" s="3">
        <v>6</v>
      </c>
      <c r="G89" s="3">
        <v>33.299999999999997</v>
      </c>
    </row>
    <row r="90" spans="2:7" outlineLevel="1" x14ac:dyDescent="0.2">
      <c r="B90" s="19" t="s">
        <v>429</v>
      </c>
      <c r="C90" s="3" t="s">
        <v>799</v>
      </c>
      <c r="D90" s="3" t="s">
        <v>54</v>
      </c>
      <c r="E90" s="14">
        <v>44333</v>
      </c>
      <c r="F90" s="3">
        <v>3</v>
      </c>
      <c r="G90" s="3">
        <v>16.649999999999999</v>
      </c>
    </row>
    <row r="91" spans="2:7" outlineLevel="1" x14ac:dyDescent="0.2">
      <c r="B91" s="19" t="s">
        <v>429</v>
      </c>
      <c r="C91" s="3" t="s">
        <v>799</v>
      </c>
      <c r="D91" s="3" t="s">
        <v>54</v>
      </c>
      <c r="E91" s="14">
        <v>44334</v>
      </c>
      <c r="F91" s="3">
        <v>6</v>
      </c>
      <c r="G91" s="3">
        <v>33.299999999999997</v>
      </c>
    </row>
    <row r="92" spans="2:7" outlineLevel="1" x14ac:dyDescent="0.2">
      <c r="B92" s="19" t="s">
        <v>429</v>
      </c>
      <c r="C92" s="3" t="s">
        <v>799</v>
      </c>
      <c r="D92" s="3" t="s">
        <v>54</v>
      </c>
      <c r="E92" s="14">
        <v>44334</v>
      </c>
      <c r="F92" s="3">
        <v>3</v>
      </c>
      <c r="G92" s="3">
        <v>16.649999999999999</v>
      </c>
    </row>
    <row r="93" spans="2:7" outlineLevel="1" x14ac:dyDescent="0.2">
      <c r="B93" s="19" t="s">
        <v>429</v>
      </c>
      <c r="C93" s="3" t="s">
        <v>799</v>
      </c>
      <c r="D93" s="3" t="s">
        <v>54</v>
      </c>
      <c r="E93" s="14">
        <v>44335</v>
      </c>
      <c r="F93" s="3">
        <v>6</v>
      </c>
      <c r="G93" s="3">
        <v>33.299999999999997</v>
      </c>
    </row>
    <row r="94" spans="2:7" outlineLevel="1" x14ac:dyDescent="0.2">
      <c r="B94" s="19" t="s">
        <v>429</v>
      </c>
      <c r="C94" s="3" t="s">
        <v>799</v>
      </c>
      <c r="D94" s="3" t="s">
        <v>54</v>
      </c>
      <c r="E94" s="14">
        <v>44335</v>
      </c>
      <c r="F94" s="3">
        <v>3</v>
      </c>
      <c r="G94" s="3">
        <v>16.649999999999999</v>
      </c>
    </row>
    <row r="95" spans="2:7" outlineLevel="1" x14ac:dyDescent="0.2">
      <c r="B95" s="19" t="s">
        <v>429</v>
      </c>
      <c r="C95" s="3" t="s">
        <v>799</v>
      </c>
      <c r="D95" s="3" t="s">
        <v>54</v>
      </c>
      <c r="E95" s="14">
        <v>44336</v>
      </c>
      <c r="F95" s="3">
        <v>6</v>
      </c>
      <c r="G95" s="3">
        <v>33.299999999999997</v>
      </c>
    </row>
    <row r="96" spans="2:7" outlineLevel="1" x14ac:dyDescent="0.2">
      <c r="B96" s="19" t="s">
        <v>429</v>
      </c>
      <c r="C96" s="3" t="s">
        <v>799</v>
      </c>
      <c r="D96" s="3" t="s">
        <v>54</v>
      </c>
      <c r="E96" s="14">
        <v>44336</v>
      </c>
      <c r="F96" s="3">
        <v>3</v>
      </c>
      <c r="G96" s="3">
        <v>16.649999999999999</v>
      </c>
    </row>
    <row r="97" spans="2:7" outlineLevel="1" x14ac:dyDescent="0.2">
      <c r="B97" s="19" t="s">
        <v>429</v>
      </c>
      <c r="C97" s="3" t="s">
        <v>799</v>
      </c>
      <c r="D97" s="3" t="s">
        <v>54</v>
      </c>
      <c r="E97" s="14">
        <v>44337</v>
      </c>
      <c r="F97" s="3">
        <v>6</v>
      </c>
      <c r="G97" s="3">
        <v>33.299999999999997</v>
      </c>
    </row>
    <row r="98" spans="2:7" outlineLevel="1" x14ac:dyDescent="0.2">
      <c r="B98" s="19" t="s">
        <v>429</v>
      </c>
      <c r="C98" s="3" t="s">
        <v>799</v>
      </c>
      <c r="D98" s="3" t="s">
        <v>54</v>
      </c>
      <c r="E98" s="14">
        <v>44337</v>
      </c>
      <c r="F98" s="3">
        <v>3</v>
      </c>
      <c r="G98" s="3">
        <v>16.649999999999999</v>
      </c>
    </row>
    <row r="99" spans="2:7" outlineLevel="1" x14ac:dyDescent="0.2">
      <c r="B99" s="19" t="s">
        <v>429</v>
      </c>
      <c r="C99" s="3" t="s">
        <v>799</v>
      </c>
      <c r="D99" s="3" t="s">
        <v>54</v>
      </c>
      <c r="E99" s="14">
        <v>44340</v>
      </c>
      <c r="F99" s="3">
        <v>6</v>
      </c>
      <c r="G99" s="3">
        <v>33.299999999999997</v>
      </c>
    </row>
    <row r="100" spans="2:7" outlineLevel="1" x14ac:dyDescent="0.2">
      <c r="B100" s="19" t="s">
        <v>429</v>
      </c>
      <c r="C100" s="3" t="s">
        <v>799</v>
      </c>
      <c r="D100" s="3" t="s">
        <v>54</v>
      </c>
      <c r="E100" s="14">
        <v>44340</v>
      </c>
      <c r="F100" s="3">
        <v>3</v>
      </c>
      <c r="G100" s="3">
        <v>16.649999999999999</v>
      </c>
    </row>
    <row r="101" spans="2:7" outlineLevel="1" x14ac:dyDescent="0.2">
      <c r="B101" s="19" t="s">
        <v>429</v>
      </c>
      <c r="C101" s="3" t="s">
        <v>799</v>
      </c>
      <c r="D101" s="3" t="s">
        <v>54</v>
      </c>
      <c r="E101" s="14">
        <v>44341</v>
      </c>
      <c r="F101" s="3">
        <v>6</v>
      </c>
      <c r="G101" s="3">
        <v>33.299999999999997</v>
      </c>
    </row>
    <row r="102" spans="2:7" outlineLevel="1" x14ac:dyDescent="0.2">
      <c r="B102" s="19" t="s">
        <v>429</v>
      </c>
      <c r="C102" s="3" t="s">
        <v>799</v>
      </c>
      <c r="D102" s="3" t="s">
        <v>54</v>
      </c>
      <c r="E102" s="14">
        <v>44341</v>
      </c>
      <c r="F102" s="3">
        <v>3</v>
      </c>
      <c r="G102" s="3">
        <v>16.649999999999999</v>
      </c>
    </row>
    <row r="103" spans="2:7" outlineLevel="1" x14ac:dyDescent="0.2">
      <c r="B103" s="19" t="s">
        <v>429</v>
      </c>
      <c r="C103" s="3" t="s">
        <v>799</v>
      </c>
      <c r="D103" s="3" t="s">
        <v>54</v>
      </c>
      <c r="E103" s="14">
        <v>44342</v>
      </c>
      <c r="F103" s="3">
        <v>6</v>
      </c>
      <c r="G103" s="3">
        <v>33.299999999999997</v>
      </c>
    </row>
    <row r="104" spans="2:7" outlineLevel="1" x14ac:dyDescent="0.2">
      <c r="B104" s="19" t="s">
        <v>429</v>
      </c>
      <c r="C104" s="3" t="s">
        <v>799</v>
      </c>
      <c r="D104" s="3" t="s">
        <v>54</v>
      </c>
      <c r="E104" s="14">
        <v>44342</v>
      </c>
      <c r="F104" s="3">
        <v>3</v>
      </c>
      <c r="G104" s="3">
        <v>16.649999999999999</v>
      </c>
    </row>
    <row r="105" spans="2:7" outlineLevel="1" x14ac:dyDescent="0.2">
      <c r="B105" s="19" t="s">
        <v>429</v>
      </c>
      <c r="C105" s="3" t="s">
        <v>799</v>
      </c>
      <c r="D105" s="3" t="s">
        <v>54</v>
      </c>
      <c r="E105" s="14">
        <v>44343</v>
      </c>
      <c r="F105" s="3">
        <v>6</v>
      </c>
      <c r="G105" s="3">
        <v>33.299999999999997</v>
      </c>
    </row>
    <row r="106" spans="2:7" outlineLevel="1" x14ac:dyDescent="0.2">
      <c r="B106" s="19" t="s">
        <v>429</v>
      </c>
      <c r="C106" s="3" t="s">
        <v>799</v>
      </c>
      <c r="D106" s="3" t="s">
        <v>54</v>
      </c>
      <c r="E106" s="14">
        <v>44343</v>
      </c>
      <c r="F106" s="3">
        <v>3</v>
      </c>
      <c r="G106" s="3">
        <v>16.649999999999999</v>
      </c>
    </row>
    <row r="107" spans="2:7" outlineLevel="1" x14ac:dyDescent="0.2">
      <c r="B107" s="19" t="s">
        <v>429</v>
      </c>
      <c r="C107" s="3" t="s">
        <v>799</v>
      </c>
      <c r="D107" s="3" t="s">
        <v>54</v>
      </c>
      <c r="E107" s="14">
        <v>44344</v>
      </c>
      <c r="F107" s="3">
        <v>6</v>
      </c>
      <c r="G107" s="3">
        <v>33.299999999999997</v>
      </c>
    </row>
    <row r="108" spans="2:7" outlineLevel="1" x14ac:dyDescent="0.2">
      <c r="B108" s="19" t="s">
        <v>429</v>
      </c>
      <c r="C108" s="3" t="s">
        <v>799</v>
      </c>
      <c r="D108" s="3" t="s">
        <v>54</v>
      </c>
      <c r="E108" s="14">
        <v>44344</v>
      </c>
      <c r="F108" s="3">
        <v>3</v>
      </c>
      <c r="G108" s="3">
        <v>16.649999999999999</v>
      </c>
    </row>
    <row r="109" spans="2:7" outlineLevel="1" x14ac:dyDescent="0.2">
      <c r="B109" s="19" t="s">
        <v>429</v>
      </c>
      <c r="C109" s="3" t="s">
        <v>799</v>
      </c>
      <c r="D109" s="3" t="s">
        <v>54</v>
      </c>
      <c r="E109" s="14">
        <v>44324</v>
      </c>
      <c r="F109" s="3">
        <v>9</v>
      </c>
      <c r="G109" s="3">
        <v>49.95</v>
      </c>
    </row>
    <row r="110" spans="2:7" outlineLevel="1" x14ac:dyDescent="0.2">
      <c r="B110" s="19" t="s">
        <v>429</v>
      </c>
      <c r="C110" s="3" t="s">
        <v>798</v>
      </c>
      <c r="D110" s="3" t="s">
        <v>54</v>
      </c>
      <c r="E110" s="14">
        <v>44306</v>
      </c>
      <c r="F110" s="3">
        <v>6</v>
      </c>
      <c r="G110" s="3">
        <v>33.299999999999997</v>
      </c>
    </row>
    <row r="111" spans="2:7" outlineLevel="1" x14ac:dyDescent="0.2">
      <c r="B111" s="19" t="s">
        <v>429</v>
      </c>
      <c r="C111" s="3" t="s">
        <v>798</v>
      </c>
      <c r="D111" s="3" t="s">
        <v>54</v>
      </c>
      <c r="E111" s="14">
        <v>44306</v>
      </c>
      <c r="F111" s="3">
        <v>3</v>
      </c>
      <c r="G111" s="3">
        <v>16.649999999999999</v>
      </c>
    </row>
    <row r="112" spans="2:7" outlineLevel="1" x14ac:dyDescent="0.2">
      <c r="B112" s="19" t="s">
        <v>429</v>
      </c>
      <c r="C112" s="3" t="s">
        <v>798</v>
      </c>
      <c r="D112" s="3" t="s">
        <v>54</v>
      </c>
      <c r="E112" s="14">
        <v>44307</v>
      </c>
      <c r="F112" s="3">
        <v>6</v>
      </c>
      <c r="G112" s="3">
        <v>33.299999999999997</v>
      </c>
    </row>
    <row r="113" spans="2:7" outlineLevel="1" x14ac:dyDescent="0.2">
      <c r="B113" s="19" t="s">
        <v>429</v>
      </c>
      <c r="C113" s="3" t="s">
        <v>798</v>
      </c>
      <c r="D113" s="3" t="s">
        <v>54</v>
      </c>
      <c r="E113" s="14">
        <v>44307</v>
      </c>
      <c r="F113" s="3">
        <v>3</v>
      </c>
      <c r="G113" s="3">
        <v>16.649999999999999</v>
      </c>
    </row>
    <row r="114" spans="2:7" outlineLevel="1" x14ac:dyDescent="0.2">
      <c r="B114" s="19" t="s">
        <v>429</v>
      </c>
      <c r="C114" s="3" t="s">
        <v>798</v>
      </c>
      <c r="D114" s="3" t="s">
        <v>54</v>
      </c>
      <c r="E114" s="14">
        <v>44308</v>
      </c>
      <c r="F114" s="3">
        <v>6</v>
      </c>
      <c r="G114" s="3">
        <v>33.299999999999997</v>
      </c>
    </row>
    <row r="115" spans="2:7" outlineLevel="1" x14ac:dyDescent="0.2">
      <c r="B115" s="19" t="s">
        <v>429</v>
      </c>
      <c r="C115" s="3" t="s">
        <v>798</v>
      </c>
      <c r="D115" s="3" t="s">
        <v>54</v>
      </c>
      <c r="E115" s="14">
        <v>44308</v>
      </c>
      <c r="F115" s="3">
        <v>3</v>
      </c>
      <c r="G115" s="3">
        <v>16.649999999999999</v>
      </c>
    </row>
    <row r="116" spans="2:7" outlineLevel="1" x14ac:dyDescent="0.2">
      <c r="B116" s="19" t="s">
        <v>429</v>
      </c>
      <c r="C116" s="3" t="s">
        <v>798</v>
      </c>
      <c r="D116" s="3" t="s">
        <v>54</v>
      </c>
      <c r="E116" s="14">
        <v>44309</v>
      </c>
      <c r="F116" s="3">
        <v>6</v>
      </c>
      <c r="G116" s="3">
        <v>33.299999999999997</v>
      </c>
    </row>
    <row r="117" spans="2:7" outlineLevel="1" x14ac:dyDescent="0.2">
      <c r="B117" s="19" t="s">
        <v>429</v>
      </c>
      <c r="C117" s="3" t="s">
        <v>798</v>
      </c>
      <c r="D117" s="3" t="s">
        <v>54</v>
      </c>
      <c r="E117" s="14">
        <v>44309</v>
      </c>
      <c r="F117" s="3">
        <v>3</v>
      </c>
      <c r="G117" s="3">
        <v>16.649999999999999</v>
      </c>
    </row>
    <row r="118" spans="2:7" outlineLevel="1" x14ac:dyDescent="0.2">
      <c r="B118" s="19" t="s">
        <v>429</v>
      </c>
      <c r="C118" s="3" t="s">
        <v>798</v>
      </c>
      <c r="D118" s="3" t="s">
        <v>54</v>
      </c>
      <c r="E118" s="14">
        <v>44312</v>
      </c>
      <c r="F118" s="3">
        <v>6</v>
      </c>
      <c r="G118" s="3">
        <v>33.299999999999997</v>
      </c>
    </row>
    <row r="119" spans="2:7" outlineLevel="1" x14ac:dyDescent="0.2">
      <c r="B119" s="19" t="s">
        <v>429</v>
      </c>
      <c r="C119" s="3" t="s">
        <v>798</v>
      </c>
      <c r="D119" s="3" t="s">
        <v>54</v>
      </c>
      <c r="E119" s="14">
        <v>44312</v>
      </c>
      <c r="F119" s="3">
        <v>3</v>
      </c>
      <c r="G119" s="3">
        <v>16.649999999999999</v>
      </c>
    </row>
    <row r="120" spans="2:7" outlineLevel="1" x14ac:dyDescent="0.2">
      <c r="B120" s="19" t="s">
        <v>429</v>
      </c>
      <c r="C120" s="3" t="s">
        <v>798</v>
      </c>
      <c r="D120" s="3" t="s">
        <v>54</v>
      </c>
      <c r="E120" s="14">
        <v>44313</v>
      </c>
      <c r="F120" s="3">
        <v>6</v>
      </c>
      <c r="G120" s="3">
        <v>33.299999999999997</v>
      </c>
    </row>
    <row r="121" spans="2:7" outlineLevel="1" x14ac:dyDescent="0.2">
      <c r="B121" s="19" t="s">
        <v>429</v>
      </c>
      <c r="C121" s="3" t="s">
        <v>798</v>
      </c>
      <c r="D121" s="3" t="s">
        <v>54</v>
      </c>
      <c r="E121" s="14">
        <v>44313</v>
      </c>
      <c r="F121" s="3">
        <v>3</v>
      </c>
      <c r="G121" s="3">
        <v>16.649999999999999</v>
      </c>
    </row>
    <row r="122" spans="2:7" outlineLevel="1" x14ac:dyDescent="0.2">
      <c r="B122" s="19" t="s">
        <v>429</v>
      </c>
      <c r="C122" s="3" t="s">
        <v>798</v>
      </c>
      <c r="D122" s="3" t="s">
        <v>54</v>
      </c>
      <c r="E122" s="14">
        <v>44314</v>
      </c>
      <c r="F122" s="3">
        <v>6</v>
      </c>
      <c r="G122" s="3">
        <v>33.299999999999997</v>
      </c>
    </row>
    <row r="123" spans="2:7" outlineLevel="1" x14ac:dyDescent="0.2">
      <c r="B123" s="19" t="s">
        <v>429</v>
      </c>
      <c r="C123" s="3" t="s">
        <v>798</v>
      </c>
      <c r="D123" s="3" t="s">
        <v>54</v>
      </c>
      <c r="E123" s="14">
        <v>44314</v>
      </c>
      <c r="F123" s="3">
        <v>3</v>
      </c>
      <c r="G123" s="3">
        <v>16.649999999999999</v>
      </c>
    </row>
    <row r="124" spans="2:7" outlineLevel="1" x14ac:dyDescent="0.2">
      <c r="B124" s="19" t="s">
        <v>429</v>
      </c>
      <c r="C124" s="3" t="s">
        <v>798</v>
      </c>
      <c r="D124" s="3" t="s">
        <v>54</v>
      </c>
      <c r="E124" s="14">
        <v>44315</v>
      </c>
      <c r="F124" s="3">
        <v>6</v>
      </c>
      <c r="G124" s="3">
        <v>33.299999999999997</v>
      </c>
    </row>
    <row r="125" spans="2:7" outlineLevel="1" x14ac:dyDescent="0.2">
      <c r="B125" s="19" t="s">
        <v>429</v>
      </c>
      <c r="C125" s="3" t="s">
        <v>798</v>
      </c>
      <c r="D125" s="3" t="s">
        <v>54</v>
      </c>
      <c r="E125" s="14">
        <v>44315</v>
      </c>
      <c r="F125" s="3">
        <v>3</v>
      </c>
      <c r="G125" s="3">
        <v>16.649999999999999</v>
      </c>
    </row>
    <row r="126" spans="2:7" outlineLevel="1" x14ac:dyDescent="0.2">
      <c r="B126" s="19" t="s">
        <v>429</v>
      </c>
      <c r="C126" s="3" t="s">
        <v>798</v>
      </c>
      <c r="D126" s="3" t="s">
        <v>54</v>
      </c>
      <c r="E126" s="14">
        <v>44316</v>
      </c>
      <c r="F126" s="3">
        <v>6</v>
      </c>
      <c r="G126" s="3">
        <v>33.299999999999997</v>
      </c>
    </row>
    <row r="127" spans="2:7" outlineLevel="1" x14ac:dyDescent="0.2">
      <c r="B127" s="19" t="s">
        <v>429</v>
      </c>
      <c r="C127" s="3" t="s">
        <v>798</v>
      </c>
      <c r="D127" s="3" t="s">
        <v>54</v>
      </c>
      <c r="E127" s="14">
        <v>44316</v>
      </c>
      <c r="F127" s="3">
        <v>3</v>
      </c>
      <c r="G127" s="3">
        <v>16.649999999999999</v>
      </c>
    </row>
    <row r="128" spans="2:7" outlineLevel="1" x14ac:dyDescent="0.2">
      <c r="B128" s="19" t="s">
        <v>429</v>
      </c>
      <c r="C128" s="3" t="s">
        <v>798</v>
      </c>
      <c r="D128" s="3" t="s">
        <v>54</v>
      </c>
      <c r="E128" s="14">
        <v>44310</v>
      </c>
      <c r="F128" s="3">
        <v>9</v>
      </c>
      <c r="G128" s="3">
        <v>49.95</v>
      </c>
    </row>
    <row r="129" spans="2:7" outlineLevel="1" x14ac:dyDescent="0.2">
      <c r="B129" s="19" t="s">
        <v>429</v>
      </c>
      <c r="C129" s="3" t="s">
        <v>798</v>
      </c>
      <c r="D129" s="3" t="s">
        <v>54</v>
      </c>
      <c r="E129" s="14">
        <v>44320</v>
      </c>
      <c r="F129" s="3">
        <v>6</v>
      </c>
      <c r="G129" s="3">
        <v>33.299999999999997</v>
      </c>
    </row>
    <row r="130" spans="2:7" outlineLevel="1" x14ac:dyDescent="0.2">
      <c r="B130" s="19" t="s">
        <v>429</v>
      </c>
      <c r="C130" s="3" t="s">
        <v>798</v>
      </c>
      <c r="D130" s="3" t="s">
        <v>54</v>
      </c>
      <c r="E130" s="14">
        <v>44320</v>
      </c>
      <c r="F130" s="3">
        <v>3</v>
      </c>
      <c r="G130" s="3">
        <v>16.649999999999999</v>
      </c>
    </row>
    <row r="131" spans="2:7" outlineLevel="1" x14ac:dyDescent="0.2">
      <c r="B131" s="19" t="s">
        <v>429</v>
      </c>
      <c r="C131" s="3" t="s">
        <v>798</v>
      </c>
      <c r="D131" s="3" t="s">
        <v>54</v>
      </c>
      <c r="E131" s="14">
        <v>44321</v>
      </c>
      <c r="F131" s="3">
        <v>6</v>
      </c>
      <c r="G131" s="3">
        <v>33.299999999999997</v>
      </c>
    </row>
    <row r="132" spans="2:7" outlineLevel="1" x14ac:dyDescent="0.2">
      <c r="B132" s="19" t="s">
        <v>429</v>
      </c>
      <c r="C132" s="3" t="s">
        <v>798</v>
      </c>
      <c r="D132" s="3" t="s">
        <v>54</v>
      </c>
      <c r="E132" s="14">
        <v>44321</v>
      </c>
      <c r="F132" s="3">
        <v>3</v>
      </c>
      <c r="G132" s="3">
        <v>16.649999999999999</v>
      </c>
    </row>
    <row r="133" spans="2:7" outlineLevel="1" x14ac:dyDescent="0.2">
      <c r="B133" s="19" t="s">
        <v>429</v>
      </c>
      <c r="C133" s="3" t="s">
        <v>798</v>
      </c>
      <c r="D133" s="3" t="s">
        <v>54</v>
      </c>
      <c r="E133" s="14">
        <v>44322</v>
      </c>
      <c r="F133" s="3">
        <v>6</v>
      </c>
      <c r="G133" s="3">
        <v>33.299999999999997</v>
      </c>
    </row>
    <row r="134" spans="2:7" outlineLevel="1" x14ac:dyDescent="0.2">
      <c r="B134" s="19" t="s">
        <v>429</v>
      </c>
      <c r="C134" s="3" t="s">
        <v>798</v>
      </c>
      <c r="D134" s="3" t="s">
        <v>54</v>
      </c>
      <c r="E134" s="14">
        <v>44322</v>
      </c>
      <c r="F134" s="3">
        <v>3</v>
      </c>
      <c r="G134" s="3">
        <v>16.649999999999999</v>
      </c>
    </row>
    <row r="135" spans="2:7" outlineLevel="1" x14ac:dyDescent="0.2">
      <c r="B135" s="19" t="s">
        <v>429</v>
      </c>
      <c r="C135" s="3" t="s">
        <v>798</v>
      </c>
      <c r="D135" s="3" t="s">
        <v>54</v>
      </c>
      <c r="E135" s="14">
        <v>44323</v>
      </c>
      <c r="F135" s="3">
        <v>6</v>
      </c>
      <c r="G135" s="3">
        <v>33.299999999999997</v>
      </c>
    </row>
    <row r="136" spans="2:7" outlineLevel="1" x14ac:dyDescent="0.2">
      <c r="B136" s="19" t="s">
        <v>429</v>
      </c>
      <c r="C136" s="3" t="s">
        <v>798</v>
      </c>
      <c r="D136" s="3" t="s">
        <v>54</v>
      </c>
      <c r="E136" s="14">
        <v>44323</v>
      </c>
      <c r="F136" s="3">
        <v>3</v>
      </c>
      <c r="G136" s="3">
        <v>16.649999999999999</v>
      </c>
    </row>
    <row r="137" spans="2:7" outlineLevel="1" x14ac:dyDescent="0.2">
      <c r="B137" s="19" t="s">
        <v>429</v>
      </c>
      <c r="C137" s="3" t="s">
        <v>798</v>
      </c>
      <c r="D137" s="3" t="s">
        <v>54</v>
      </c>
      <c r="E137" s="14">
        <v>44326</v>
      </c>
      <c r="F137" s="3">
        <v>6</v>
      </c>
      <c r="G137" s="3">
        <v>33.299999999999997</v>
      </c>
    </row>
    <row r="138" spans="2:7" outlineLevel="1" x14ac:dyDescent="0.2">
      <c r="B138" s="19" t="s">
        <v>429</v>
      </c>
      <c r="C138" s="3" t="s">
        <v>798</v>
      </c>
      <c r="D138" s="3" t="s">
        <v>54</v>
      </c>
      <c r="E138" s="14">
        <v>44326</v>
      </c>
      <c r="F138" s="3">
        <v>3</v>
      </c>
      <c r="G138" s="3">
        <v>16.649999999999999</v>
      </c>
    </row>
    <row r="139" spans="2:7" outlineLevel="1" x14ac:dyDescent="0.2">
      <c r="B139" s="19" t="s">
        <v>429</v>
      </c>
      <c r="C139" s="3" t="s">
        <v>798</v>
      </c>
      <c r="D139" s="3" t="s">
        <v>54</v>
      </c>
      <c r="E139" s="14">
        <v>44327</v>
      </c>
      <c r="F139" s="3">
        <v>6</v>
      </c>
      <c r="G139" s="3">
        <v>33.299999999999997</v>
      </c>
    </row>
    <row r="140" spans="2:7" outlineLevel="1" x14ac:dyDescent="0.2">
      <c r="B140" s="19" t="s">
        <v>429</v>
      </c>
      <c r="C140" s="3" t="s">
        <v>798</v>
      </c>
      <c r="D140" s="3" t="s">
        <v>54</v>
      </c>
      <c r="E140" s="14">
        <v>44327</v>
      </c>
      <c r="F140" s="3">
        <v>3</v>
      </c>
      <c r="G140" s="3">
        <v>16.649999999999999</v>
      </c>
    </row>
    <row r="141" spans="2:7" outlineLevel="1" x14ac:dyDescent="0.2">
      <c r="B141" s="19" t="s">
        <v>429</v>
      </c>
      <c r="C141" s="3" t="s">
        <v>798</v>
      </c>
      <c r="D141" s="3" t="s">
        <v>54</v>
      </c>
      <c r="E141" s="14">
        <v>44328</v>
      </c>
      <c r="F141" s="3">
        <v>6</v>
      </c>
      <c r="G141" s="3">
        <v>33.299999999999997</v>
      </c>
    </row>
    <row r="142" spans="2:7" outlineLevel="1" x14ac:dyDescent="0.2">
      <c r="B142" s="19" t="s">
        <v>429</v>
      </c>
      <c r="C142" s="3" t="s">
        <v>798</v>
      </c>
      <c r="D142" s="3" t="s">
        <v>54</v>
      </c>
      <c r="E142" s="14">
        <v>44328</v>
      </c>
      <c r="F142" s="3">
        <v>3</v>
      </c>
      <c r="G142" s="3">
        <v>16.649999999999999</v>
      </c>
    </row>
    <row r="143" spans="2:7" outlineLevel="1" x14ac:dyDescent="0.2">
      <c r="B143" s="19" t="s">
        <v>429</v>
      </c>
      <c r="C143" s="3" t="s">
        <v>798</v>
      </c>
      <c r="D143" s="3" t="s">
        <v>54</v>
      </c>
      <c r="E143" s="14">
        <v>44329</v>
      </c>
      <c r="F143" s="3">
        <v>6</v>
      </c>
      <c r="G143" s="3">
        <v>33.299999999999997</v>
      </c>
    </row>
    <row r="144" spans="2:7" outlineLevel="1" x14ac:dyDescent="0.2">
      <c r="B144" s="19" t="s">
        <v>429</v>
      </c>
      <c r="C144" s="3" t="s">
        <v>798</v>
      </c>
      <c r="D144" s="3" t="s">
        <v>54</v>
      </c>
      <c r="E144" s="14">
        <v>44329</v>
      </c>
      <c r="F144" s="3">
        <v>3</v>
      </c>
      <c r="G144" s="3">
        <v>16.649999999999999</v>
      </c>
    </row>
    <row r="145" spans="2:7" outlineLevel="1" x14ac:dyDescent="0.2">
      <c r="B145" s="19" t="s">
        <v>429</v>
      </c>
      <c r="C145" s="3" t="s">
        <v>798</v>
      </c>
      <c r="D145" s="3" t="s">
        <v>54</v>
      </c>
      <c r="E145" s="14">
        <v>44330</v>
      </c>
      <c r="F145" s="3">
        <v>6</v>
      </c>
      <c r="G145" s="3">
        <v>33.299999999999997</v>
      </c>
    </row>
    <row r="146" spans="2:7" outlineLevel="1" x14ac:dyDescent="0.2">
      <c r="B146" s="19" t="s">
        <v>429</v>
      </c>
      <c r="C146" s="3" t="s">
        <v>798</v>
      </c>
      <c r="D146" s="3" t="s">
        <v>54</v>
      </c>
      <c r="E146" s="14">
        <v>44330</v>
      </c>
      <c r="F146" s="3">
        <v>3</v>
      </c>
      <c r="G146" s="3">
        <v>16.649999999999999</v>
      </c>
    </row>
    <row r="147" spans="2:7" outlineLevel="1" x14ac:dyDescent="0.2">
      <c r="B147" s="19" t="s">
        <v>429</v>
      </c>
      <c r="C147" s="3" t="s">
        <v>798</v>
      </c>
      <c r="D147" s="3" t="s">
        <v>54</v>
      </c>
      <c r="E147" s="14">
        <v>44317</v>
      </c>
      <c r="F147" s="3">
        <v>9</v>
      </c>
      <c r="G147" s="3">
        <v>49.95</v>
      </c>
    </row>
    <row r="148" spans="2:7" outlineLevel="1" x14ac:dyDescent="0.2">
      <c r="B148" s="19" t="s">
        <v>429</v>
      </c>
      <c r="C148" s="3" t="s">
        <v>798</v>
      </c>
      <c r="D148" s="3" t="s">
        <v>54</v>
      </c>
      <c r="E148" s="14">
        <v>44331</v>
      </c>
      <c r="F148" s="3">
        <v>9</v>
      </c>
      <c r="G148" s="3">
        <v>49.95</v>
      </c>
    </row>
    <row r="149" spans="2:7" outlineLevel="1" x14ac:dyDescent="0.2">
      <c r="B149" s="19" t="s">
        <v>427</v>
      </c>
      <c r="C149" s="3" t="s">
        <v>496</v>
      </c>
      <c r="D149" s="3" t="s">
        <v>54</v>
      </c>
      <c r="E149" s="14">
        <v>44284</v>
      </c>
      <c r="F149" s="3">
        <v>6</v>
      </c>
      <c r="G149" s="3">
        <v>39</v>
      </c>
    </row>
    <row r="150" spans="2:7" outlineLevel="1" x14ac:dyDescent="0.2">
      <c r="B150" s="19" t="s">
        <v>427</v>
      </c>
      <c r="C150" s="3" t="s">
        <v>496</v>
      </c>
      <c r="D150" s="3" t="s">
        <v>54</v>
      </c>
      <c r="E150" s="14">
        <v>44284</v>
      </c>
      <c r="F150" s="3">
        <v>3</v>
      </c>
      <c r="G150" s="3">
        <v>19.5</v>
      </c>
    </row>
    <row r="151" spans="2:7" outlineLevel="1" x14ac:dyDescent="0.2">
      <c r="B151" s="19" t="s">
        <v>427</v>
      </c>
      <c r="C151" s="3" t="s">
        <v>496</v>
      </c>
      <c r="D151" s="3" t="s">
        <v>54</v>
      </c>
      <c r="E151" s="14">
        <v>44285</v>
      </c>
      <c r="F151" s="3">
        <v>6</v>
      </c>
      <c r="G151" s="3">
        <v>39</v>
      </c>
    </row>
    <row r="152" spans="2:7" outlineLevel="1" x14ac:dyDescent="0.2">
      <c r="B152" s="19" t="s">
        <v>427</v>
      </c>
      <c r="C152" s="3" t="s">
        <v>496</v>
      </c>
      <c r="D152" s="3" t="s">
        <v>54</v>
      </c>
      <c r="E152" s="14">
        <v>44285</v>
      </c>
      <c r="F152" s="3">
        <v>3</v>
      </c>
      <c r="G152" s="3">
        <v>19.5</v>
      </c>
    </row>
    <row r="153" spans="2:7" outlineLevel="1" x14ac:dyDescent="0.2">
      <c r="B153" s="19" t="s">
        <v>427</v>
      </c>
      <c r="C153" s="3" t="s">
        <v>496</v>
      </c>
      <c r="D153" s="3" t="s">
        <v>54</v>
      </c>
      <c r="E153" s="14">
        <v>44286</v>
      </c>
      <c r="F153" s="3">
        <v>6</v>
      </c>
      <c r="G153" s="3">
        <v>39</v>
      </c>
    </row>
    <row r="154" spans="2:7" outlineLevel="1" x14ac:dyDescent="0.2">
      <c r="B154" s="19" t="s">
        <v>427</v>
      </c>
      <c r="C154" s="3" t="s">
        <v>496</v>
      </c>
      <c r="D154" s="3" t="s">
        <v>54</v>
      </c>
      <c r="E154" s="14">
        <v>44286</v>
      </c>
      <c r="F154" s="3">
        <v>3</v>
      </c>
      <c r="G154" s="3">
        <v>19.5</v>
      </c>
    </row>
    <row r="155" spans="2:7" outlineLevel="1" x14ac:dyDescent="0.2">
      <c r="B155" s="19" t="s">
        <v>427</v>
      </c>
      <c r="C155" s="3" t="s">
        <v>496</v>
      </c>
      <c r="D155" s="3" t="s">
        <v>54</v>
      </c>
      <c r="E155" s="14">
        <v>44287</v>
      </c>
      <c r="F155" s="3">
        <v>6</v>
      </c>
      <c r="G155" s="3">
        <v>39</v>
      </c>
    </row>
    <row r="156" spans="2:7" outlineLevel="1" x14ac:dyDescent="0.2">
      <c r="B156" s="19" t="s">
        <v>427</v>
      </c>
      <c r="C156" s="3" t="s">
        <v>496</v>
      </c>
      <c r="D156" s="3" t="s">
        <v>54</v>
      </c>
      <c r="E156" s="14">
        <v>44287</v>
      </c>
      <c r="F156" s="3">
        <v>3</v>
      </c>
      <c r="G156" s="3">
        <v>19.5</v>
      </c>
    </row>
    <row r="157" spans="2:7" outlineLevel="1" x14ac:dyDescent="0.2">
      <c r="B157" s="19" t="s">
        <v>427</v>
      </c>
      <c r="C157" s="3" t="s">
        <v>496</v>
      </c>
      <c r="D157" s="3" t="s">
        <v>54</v>
      </c>
      <c r="E157" s="14">
        <v>44288</v>
      </c>
      <c r="F157" s="3">
        <v>6</v>
      </c>
      <c r="G157" s="3">
        <v>39</v>
      </c>
    </row>
    <row r="158" spans="2:7" outlineLevel="1" x14ac:dyDescent="0.2">
      <c r="B158" s="19" t="s">
        <v>427</v>
      </c>
      <c r="C158" s="3" t="s">
        <v>496</v>
      </c>
      <c r="D158" s="3" t="s">
        <v>54</v>
      </c>
      <c r="E158" s="14">
        <v>44288</v>
      </c>
      <c r="F158" s="3">
        <v>3</v>
      </c>
      <c r="G158" s="3">
        <v>19.5</v>
      </c>
    </row>
    <row r="159" spans="2:7" outlineLevel="1" x14ac:dyDescent="0.2">
      <c r="B159" s="19" t="s">
        <v>427</v>
      </c>
      <c r="C159" s="3" t="s">
        <v>496</v>
      </c>
      <c r="D159" s="3" t="s">
        <v>54</v>
      </c>
      <c r="E159" s="14">
        <v>44291</v>
      </c>
      <c r="F159" s="3">
        <v>5</v>
      </c>
      <c r="G159" s="3">
        <v>32.5</v>
      </c>
    </row>
    <row r="160" spans="2:7" outlineLevel="1" x14ac:dyDescent="0.2">
      <c r="B160" s="19" t="s">
        <v>427</v>
      </c>
      <c r="C160" s="3" t="s">
        <v>496</v>
      </c>
      <c r="D160" s="3" t="s">
        <v>54</v>
      </c>
      <c r="E160" s="14">
        <v>44292</v>
      </c>
      <c r="F160" s="3">
        <v>3</v>
      </c>
      <c r="G160" s="3">
        <v>19.5</v>
      </c>
    </row>
    <row r="161" spans="2:7" outlineLevel="1" x14ac:dyDescent="0.2">
      <c r="B161" s="19" t="s">
        <v>427</v>
      </c>
      <c r="C161" s="3" t="s">
        <v>496</v>
      </c>
      <c r="D161" s="3" t="s">
        <v>54</v>
      </c>
      <c r="E161" s="14">
        <v>44293</v>
      </c>
      <c r="F161" s="3">
        <v>6</v>
      </c>
      <c r="G161" s="3">
        <v>39</v>
      </c>
    </row>
    <row r="162" spans="2:7" outlineLevel="1" x14ac:dyDescent="0.2">
      <c r="B162" s="19" t="s">
        <v>427</v>
      </c>
      <c r="C162" s="3" t="s">
        <v>496</v>
      </c>
      <c r="D162" s="3" t="s">
        <v>54</v>
      </c>
      <c r="E162" s="14">
        <v>44293</v>
      </c>
      <c r="F162" s="3">
        <v>3</v>
      </c>
      <c r="G162" s="3">
        <v>19.5</v>
      </c>
    </row>
    <row r="163" spans="2:7" outlineLevel="1" x14ac:dyDescent="0.2">
      <c r="B163" s="19" t="s">
        <v>427</v>
      </c>
      <c r="C163" s="3" t="s">
        <v>496</v>
      </c>
      <c r="D163" s="3" t="s">
        <v>54</v>
      </c>
      <c r="E163" s="14">
        <v>44294</v>
      </c>
      <c r="F163" s="3">
        <v>6</v>
      </c>
      <c r="G163" s="3">
        <v>39</v>
      </c>
    </row>
    <row r="164" spans="2:7" outlineLevel="1" x14ac:dyDescent="0.2">
      <c r="B164" s="19" t="s">
        <v>427</v>
      </c>
      <c r="C164" s="3" t="s">
        <v>496</v>
      </c>
      <c r="D164" s="3" t="s">
        <v>54</v>
      </c>
      <c r="E164" s="14">
        <v>44294</v>
      </c>
      <c r="F164" s="3">
        <v>3</v>
      </c>
      <c r="G164" s="3">
        <v>19.5</v>
      </c>
    </row>
    <row r="165" spans="2:7" outlineLevel="1" x14ac:dyDescent="0.2">
      <c r="B165" s="19" t="s">
        <v>427</v>
      </c>
      <c r="C165" s="3" t="s">
        <v>496</v>
      </c>
      <c r="D165" s="3" t="s">
        <v>54</v>
      </c>
      <c r="E165" s="14">
        <v>44295</v>
      </c>
      <c r="F165" s="3">
        <v>3</v>
      </c>
      <c r="G165" s="3">
        <v>19.5</v>
      </c>
    </row>
    <row r="166" spans="2:7" outlineLevel="1" x14ac:dyDescent="0.2">
      <c r="B166" s="19" t="s">
        <v>427</v>
      </c>
      <c r="C166" s="3" t="s">
        <v>496</v>
      </c>
      <c r="D166" s="3" t="s">
        <v>54</v>
      </c>
      <c r="E166" s="14">
        <v>44289</v>
      </c>
      <c r="F166" s="3">
        <v>9</v>
      </c>
      <c r="G166" s="3">
        <v>58.5</v>
      </c>
    </row>
    <row r="167" spans="2:7" outlineLevel="1" x14ac:dyDescent="0.2">
      <c r="B167" s="19" t="s">
        <v>428</v>
      </c>
      <c r="C167" s="3" t="s">
        <v>102</v>
      </c>
      <c r="D167" s="3" t="s">
        <v>31</v>
      </c>
      <c r="E167" s="14">
        <v>44312</v>
      </c>
      <c r="F167" s="3">
        <v>6</v>
      </c>
      <c r="G167" s="3">
        <v>49.98</v>
      </c>
    </row>
    <row r="168" spans="2:7" outlineLevel="1" x14ac:dyDescent="0.2">
      <c r="B168" s="19" t="s">
        <v>428</v>
      </c>
      <c r="C168" s="3" t="s">
        <v>102</v>
      </c>
      <c r="D168" s="3" t="s">
        <v>31</v>
      </c>
      <c r="E168" s="14">
        <v>44312</v>
      </c>
      <c r="F168" s="3">
        <v>3</v>
      </c>
      <c r="G168" s="3">
        <v>24.99</v>
      </c>
    </row>
    <row r="169" spans="2:7" outlineLevel="1" x14ac:dyDescent="0.2">
      <c r="B169" s="19" t="s">
        <v>428</v>
      </c>
      <c r="C169" s="3" t="s">
        <v>102</v>
      </c>
      <c r="D169" s="3" t="s">
        <v>31</v>
      </c>
      <c r="E169" s="14">
        <v>44313</v>
      </c>
      <c r="F169" s="3">
        <v>6</v>
      </c>
      <c r="G169" s="3">
        <v>49.98</v>
      </c>
    </row>
    <row r="170" spans="2:7" outlineLevel="1" x14ac:dyDescent="0.2">
      <c r="B170" s="19" t="s">
        <v>428</v>
      </c>
      <c r="C170" s="3" t="s">
        <v>102</v>
      </c>
      <c r="D170" s="3" t="s">
        <v>31</v>
      </c>
      <c r="E170" s="14">
        <v>44313</v>
      </c>
      <c r="F170" s="3">
        <v>3</v>
      </c>
      <c r="G170" s="3">
        <v>24.99</v>
      </c>
    </row>
    <row r="171" spans="2:7" outlineLevel="1" x14ac:dyDescent="0.2">
      <c r="B171" s="19" t="s">
        <v>428</v>
      </c>
      <c r="C171" s="3" t="s">
        <v>102</v>
      </c>
      <c r="D171" s="3" t="s">
        <v>31</v>
      </c>
      <c r="E171" s="14">
        <v>44314</v>
      </c>
      <c r="F171" s="3">
        <v>6</v>
      </c>
      <c r="G171" s="3">
        <v>49.98</v>
      </c>
    </row>
    <row r="172" spans="2:7" outlineLevel="1" x14ac:dyDescent="0.2">
      <c r="B172" s="19" t="s">
        <v>428</v>
      </c>
      <c r="C172" s="3" t="s">
        <v>102</v>
      </c>
      <c r="D172" s="3" t="s">
        <v>31</v>
      </c>
      <c r="E172" s="14">
        <v>44314</v>
      </c>
      <c r="F172" s="3">
        <v>3</v>
      </c>
      <c r="G172" s="3">
        <v>24.99</v>
      </c>
    </row>
    <row r="173" spans="2:7" outlineLevel="1" x14ac:dyDescent="0.2">
      <c r="B173" s="19" t="s">
        <v>428</v>
      </c>
      <c r="C173" s="3" t="s">
        <v>102</v>
      </c>
      <c r="D173" s="3" t="s">
        <v>31</v>
      </c>
      <c r="E173" s="14">
        <v>44315</v>
      </c>
      <c r="F173" s="3">
        <v>6</v>
      </c>
      <c r="G173" s="3">
        <v>49.98</v>
      </c>
    </row>
    <row r="174" spans="2:7" outlineLevel="1" x14ac:dyDescent="0.2">
      <c r="B174" s="19" t="s">
        <v>428</v>
      </c>
      <c r="C174" s="3" t="s">
        <v>102</v>
      </c>
      <c r="D174" s="3" t="s">
        <v>31</v>
      </c>
      <c r="E174" s="14">
        <v>44315</v>
      </c>
      <c r="F174" s="3">
        <v>3</v>
      </c>
      <c r="G174" s="3">
        <v>24.99</v>
      </c>
    </row>
    <row r="175" spans="2:7" outlineLevel="1" x14ac:dyDescent="0.2">
      <c r="B175" s="19" t="s">
        <v>428</v>
      </c>
      <c r="C175" s="3" t="s">
        <v>102</v>
      </c>
      <c r="D175" s="3" t="s">
        <v>31</v>
      </c>
      <c r="E175" s="14">
        <v>44316</v>
      </c>
      <c r="F175" s="3">
        <v>6</v>
      </c>
      <c r="G175" s="3">
        <v>49.98</v>
      </c>
    </row>
    <row r="176" spans="2:7" outlineLevel="1" x14ac:dyDescent="0.2">
      <c r="B176" s="19" t="s">
        <v>428</v>
      </c>
      <c r="C176" s="3" t="s">
        <v>102</v>
      </c>
      <c r="D176" s="3" t="s">
        <v>31</v>
      </c>
      <c r="E176" s="14">
        <v>44316</v>
      </c>
      <c r="F176" s="3">
        <v>3</v>
      </c>
      <c r="G176" s="3">
        <v>24.99</v>
      </c>
    </row>
    <row r="177" spans="2:7" outlineLevel="1" x14ac:dyDescent="0.2">
      <c r="B177" s="19" t="s">
        <v>428</v>
      </c>
      <c r="C177" s="3" t="s">
        <v>102</v>
      </c>
      <c r="D177" s="3" t="s">
        <v>31</v>
      </c>
      <c r="E177" s="14">
        <v>44320</v>
      </c>
      <c r="F177" s="3">
        <v>6</v>
      </c>
      <c r="G177" s="3">
        <v>49.98</v>
      </c>
    </row>
    <row r="178" spans="2:7" outlineLevel="1" x14ac:dyDescent="0.2">
      <c r="B178" s="19" t="s">
        <v>428</v>
      </c>
      <c r="C178" s="3" t="s">
        <v>102</v>
      </c>
      <c r="D178" s="3" t="s">
        <v>31</v>
      </c>
      <c r="E178" s="14">
        <v>44320</v>
      </c>
      <c r="F178" s="3">
        <v>3</v>
      </c>
      <c r="G178" s="3">
        <v>24.99</v>
      </c>
    </row>
    <row r="179" spans="2:7" outlineLevel="1" x14ac:dyDescent="0.2">
      <c r="B179" s="19" t="s">
        <v>428</v>
      </c>
      <c r="C179" s="3" t="s">
        <v>102</v>
      </c>
      <c r="D179" s="3" t="s">
        <v>31</v>
      </c>
      <c r="E179" s="14">
        <v>44321</v>
      </c>
      <c r="F179" s="3">
        <v>6</v>
      </c>
      <c r="G179" s="3">
        <v>49.98</v>
      </c>
    </row>
    <row r="180" spans="2:7" outlineLevel="1" x14ac:dyDescent="0.2">
      <c r="B180" s="19" t="s">
        <v>428</v>
      </c>
      <c r="C180" s="3" t="s">
        <v>102</v>
      </c>
      <c r="D180" s="3" t="s">
        <v>31</v>
      </c>
      <c r="E180" s="14">
        <v>44321</v>
      </c>
      <c r="F180" s="3">
        <v>3</v>
      </c>
      <c r="G180" s="3">
        <v>24.99</v>
      </c>
    </row>
    <row r="181" spans="2:7" outlineLevel="1" x14ac:dyDescent="0.2">
      <c r="B181" s="19" t="s">
        <v>428</v>
      </c>
      <c r="C181" s="3" t="s">
        <v>102</v>
      </c>
      <c r="D181" s="3" t="s">
        <v>31</v>
      </c>
      <c r="E181" s="14">
        <v>44322</v>
      </c>
      <c r="F181" s="3">
        <v>6</v>
      </c>
      <c r="G181" s="3">
        <v>49.98</v>
      </c>
    </row>
    <row r="182" spans="2:7" outlineLevel="1" x14ac:dyDescent="0.2">
      <c r="B182" s="19" t="s">
        <v>428</v>
      </c>
      <c r="C182" s="3" t="s">
        <v>102</v>
      </c>
      <c r="D182" s="3" t="s">
        <v>31</v>
      </c>
      <c r="E182" s="14">
        <v>44322</v>
      </c>
      <c r="F182" s="3">
        <v>3</v>
      </c>
      <c r="G182" s="3">
        <v>24.99</v>
      </c>
    </row>
    <row r="183" spans="2:7" outlineLevel="1" x14ac:dyDescent="0.2">
      <c r="B183" s="19" t="s">
        <v>428</v>
      </c>
      <c r="C183" s="3" t="s">
        <v>102</v>
      </c>
      <c r="D183" s="3" t="s">
        <v>31</v>
      </c>
      <c r="E183" s="14">
        <v>44323</v>
      </c>
      <c r="F183" s="3">
        <v>6</v>
      </c>
      <c r="G183" s="3">
        <v>49.98</v>
      </c>
    </row>
    <row r="184" spans="2:7" outlineLevel="1" x14ac:dyDescent="0.2">
      <c r="B184" s="19" t="s">
        <v>428</v>
      </c>
      <c r="C184" s="3" t="s">
        <v>102</v>
      </c>
      <c r="D184" s="3" t="s">
        <v>31</v>
      </c>
      <c r="E184" s="14">
        <v>44323</v>
      </c>
      <c r="F184" s="3">
        <v>3</v>
      </c>
      <c r="G184" s="3">
        <v>24.99</v>
      </c>
    </row>
    <row r="185" spans="2:7" outlineLevel="1" x14ac:dyDescent="0.2">
      <c r="B185" s="19" t="s">
        <v>428</v>
      </c>
      <c r="C185" s="3" t="s">
        <v>102</v>
      </c>
      <c r="D185" s="3" t="s">
        <v>31</v>
      </c>
      <c r="E185" s="14">
        <v>44326</v>
      </c>
      <c r="F185" s="3">
        <v>6</v>
      </c>
      <c r="G185" s="3">
        <v>49.98</v>
      </c>
    </row>
    <row r="186" spans="2:7" outlineLevel="1" x14ac:dyDescent="0.2">
      <c r="B186" s="19" t="s">
        <v>428</v>
      </c>
      <c r="C186" s="3" t="s">
        <v>102</v>
      </c>
      <c r="D186" s="3" t="s">
        <v>31</v>
      </c>
      <c r="E186" s="14">
        <v>44326</v>
      </c>
      <c r="F186" s="3">
        <v>3</v>
      </c>
      <c r="G186" s="3">
        <v>24.99</v>
      </c>
    </row>
    <row r="187" spans="2:7" outlineLevel="1" x14ac:dyDescent="0.2">
      <c r="B187" s="19" t="s">
        <v>428</v>
      </c>
      <c r="C187" s="3" t="s">
        <v>102</v>
      </c>
      <c r="D187" s="3" t="s">
        <v>31</v>
      </c>
      <c r="E187" s="14">
        <v>44327</v>
      </c>
      <c r="F187" s="3">
        <v>6</v>
      </c>
      <c r="G187" s="3">
        <v>49.98</v>
      </c>
    </row>
    <row r="188" spans="2:7" outlineLevel="1" x14ac:dyDescent="0.2">
      <c r="B188" s="19" t="s">
        <v>428</v>
      </c>
      <c r="C188" s="3" t="s">
        <v>102</v>
      </c>
      <c r="D188" s="3" t="s">
        <v>31</v>
      </c>
      <c r="E188" s="14">
        <v>44327</v>
      </c>
      <c r="F188" s="3">
        <v>3</v>
      </c>
      <c r="G188" s="3">
        <v>24.99</v>
      </c>
    </row>
    <row r="189" spans="2:7" outlineLevel="1" x14ac:dyDescent="0.2">
      <c r="B189" s="19" t="s">
        <v>428</v>
      </c>
      <c r="C189" s="3" t="s">
        <v>102</v>
      </c>
      <c r="D189" s="3" t="s">
        <v>31</v>
      </c>
      <c r="E189" s="14">
        <v>44329</v>
      </c>
      <c r="F189" s="3">
        <v>6</v>
      </c>
      <c r="G189" s="3">
        <v>49.98</v>
      </c>
    </row>
    <row r="190" spans="2:7" outlineLevel="1" x14ac:dyDescent="0.2">
      <c r="B190" s="19" t="s">
        <v>428</v>
      </c>
      <c r="C190" s="3" t="s">
        <v>102</v>
      </c>
      <c r="D190" s="3" t="s">
        <v>31</v>
      </c>
      <c r="E190" s="14">
        <v>44329</v>
      </c>
      <c r="F190" s="3">
        <v>3</v>
      </c>
      <c r="G190" s="3">
        <v>24.99</v>
      </c>
    </row>
    <row r="191" spans="2:7" outlineLevel="1" x14ac:dyDescent="0.2">
      <c r="B191" s="19" t="s">
        <v>428</v>
      </c>
      <c r="C191" s="3" t="s">
        <v>102</v>
      </c>
      <c r="D191" s="3" t="s">
        <v>31</v>
      </c>
      <c r="E191" s="14">
        <v>44330</v>
      </c>
      <c r="F191" s="3">
        <v>6</v>
      </c>
      <c r="G191" s="3">
        <v>49.98</v>
      </c>
    </row>
    <row r="192" spans="2:7" outlineLevel="1" x14ac:dyDescent="0.2">
      <c r="B192" s="19" t="s">
        <v>428</v>
      </c>
      <c r="C192" s="3" t="s">
        <v>102</v>
      </c>
      <c r="D192" s="3" t="s">
        <v>31</v>
      </c>
      <c r="E192" s="14">
        <v>44330</v>
      </c>
      <c r="F192" s="3">
        <v>3</v>
      </c>
      <c r="G192" s="3">
        <v>24.99</v>
      </c>
    </row>
    <row r="193" spans="2:7" outlineLevel="1" x14ac:dyDescent="0.2">
      <c r="B193" s="19" t="s">
        <v>428</v>
      </c>
      <c r="C193" s="3" t="s">
        <v>102</v>
      </c>
      <c r="D193" s="3" t="s">
        <v>31</v>
      </c>
      <c r="E193" s="14">
        <v>44317</v>
      </c>
      <c r="F193" s="3">
        <v>9</v>
      </c>
      <c r="G193" s="3">
        <v>74.97</v>
      </c>
    </row>
    <row r="194" spans="2:7" outlineLevel="1" x14ac:dyDescent="0.2">
      <c r="B194" s="19" t="s">
        <v>428</v>
      </c>
      <c r="C194" s="3" t="s">
        <v>102</v>
      </c>
      <c r="D194" s="3" t="s">
        <v>31</v>
      </c>
      <c r="E194" s="14">
        <v>44331</v>
      </c>
      <c r="F194" s="3">
        <v>9</v>
      </c>
      <c r="G194" s="3">
        <v>74.97</v>
      </c>
    </row>
    <row r="195" spans="2:7" outlineLevel="1" x14ac:dyDescent="0.2">
      <c r="B195" s="19" t="s">
        <v>428</v>
      </c>
      <c r="C195" s="3" t="s">
        <v>102</v>
      </c>
      <c r="D195" s="3" t="s">
        <v>31</v>
      </c>
      <c r="E195" s="14">
        <v>44333</v>
      </c>
      <c r="F195" s="3">
        <v>6</v>
      </c>
      <c r="G195" s="3">
        <v>49.98</v>
      </c>
    </row>
    <row r="196" spans="2:7" outlineLevel="1" x14ac:dyDescent="0.2">
      <c r="B196" s="19" t="s">
        <v>428</v>
      </c>
      <c r="C196" s="3" t="s">
        <v>102</v>
      </c>
      <c r="D196" s="3" t="s">
        <v>31</v>
      </c>
      <c r="E196" s="14">
        <v>44333</v>
      </c>
      <c r="F196" s="3">
        <v>3</v>
      </c>
      <c r="G196" s="3">
        <v>24.99</v>
      </c>
    </row>
    <row r="197" spans="2:7" outlineLevel="1" x14ac:dyDescent="0.2">
      <c r="B197" s="19" t="s">
        <v>428</v>
      </c>
      <c r="C197" s="3" t="s">
        <v>102</v>
      </c>
      <c r="D197" s="3" t="s">
        <v>31</v>
      </c>
      <c r="E197" s="14">
        <v>44324</v>
      </c>
      <c r="F197" s="3">
        <v>9</v>
      </c>
      <c r="G197" s="3">
        <v>74.97</v>
      </c>
    </row>
    <row r="198" spans="2:7" outlineLevel="1" x14ac:dyDescent="0.2">
      <c r="B198" s="19" t="s">
        <v>428</v>
      </c>
      <c r="C198" s="3" t="s">
        <v>102</v>
      </c>
      <c r="D198" s="3" t="s">
        <v>31</v>
      </c>
      <c r="E198" s="14">
        <v>44357</v>
      </c>
      <c r="F198" s="3">
        <v>7</v>
      </c>
      <c r="G198" s="3">
        <v>58.31</v>
      </c>
    </row>
    <row r="199" spans="2:7" outlineLevel="1" x14ac:dyDescent="0.2">
      <c r="B199" s="19" t="s">
        <v>428</v>
      </c>
      <c r="C199" s="3" t="s">
        <v>102</v>
      </c>
      <c r="D199" s="3" t="s">
        <v>31</v>
      </c>
      <c r="E199" s="14">
        <v>44358</v>
      </c>
      <c r="F199" s="3">
        <v>6</v>
      </c>
      <c r="G199" s="3">
        <v>49.98</v>
      </c>
    </row>
    <row r="200" spans="2:7" outlineLevel="1" x14ac:dyDescent="0.2">
      <c r="B200" s="19" t="s">
        <v>428</v>
      </c>
      <c r="C200" s="3" t="s">
        <v>102</v>
      </c>
      <c r="D200" s="3" t="s">
        <v>31</v>
      </c>
      <c r="E200" s="14">
        <v>44358</v>
      </c>
      <c r="F200" s="3">
        <v>3</v>
      </c>
      <c r="G200" s="3">
        <v>24.99</v>
      </c>
    </row>
    <row r="201" spans="2:7" outlineLevel="1" x14ac:dyDescent="0.2">
      <c r="B201" s="19" t="s">
        <v>427</v>
      </c>
      <c r="C201" s="3" t="s">
        <v>638</v>
      </c>
      <c r="D201" s="3" t="s">
        <v>54</v>
      </c>
      <c r="E201" s="14">
        <v>44287</v>
      </c>
      <c r="F201" s="3">
        <v>6</v>
      </c>
      <c r="G201" s="3">
        <v>33.299999999999997</v>
      </c>
    </row>
    <row r="202" spans="2:7" outlineLevel="1" x14ac:dyDescent="0.2">
      <c r="B202" s="19" t="s">
        <v>427</v>
      </c>
      <c r="C202" s="3" t="s">
        <v>638</v>
      </c>
      <c r="D202" s="3" t="s">
        <v>54</v>
      </c>
      <c r="E202" s="14">
        <v>44287</v>
      </c>
      <c r="F202" s="3">
        <v>3</v>
      </c>
      <c r="G202" s="3">
        <v>16.649999999999999</v>
      </c>
    </row>
    <row r="203" spans="2:7" outlineLevel="1" x14ac:dyDescent="0.2">
      <c r="B203" s="19" t="s">
        <v>427</v>
      </c>
      <c r="C203" s="3" t="s">
        <v>638</v>
      </c>
      <c r="D203" s="3" t="s">
        <v>54</v>
      </c>
      <c r="E203" s="14">
        <v>44288</v>
      </c>
      <c r="F203" s="3">
        <v>6</v>
      </c>
      <c r="G203" s="3">
        <v>33.299999999999997</v>
      </c>
    </row>
    <row r="204" spans="2:7" outlineLevel="1" x14ac:dyDescent="0.2">
      <c r="B204" s="19" t="s">
        <v>427</v>
      </c>
      <c r="C204" s="3" t="s">
        <v>638</v>
      </c>
      <c r="D204" s="3" t="s">
        <v>54</v>
      </c>
      <c r="E204" s="14">
        <v>44288</v>
      </c>
      <c r="F204" s="3">
        <v>3</v>
      </c>
      <c r="G204" s="3">
        <v>16.649999999999999</v>
      </c>
    </row>
    <row r="205" spans="2:7" outlineLevel="1" x14ac:dyDescent="0.2">
      <c r="B205" s="19" t="s">
        <v>427</v>
      </c>
      <c r="C205" s="3" t="s">
        <v>638</v>
      </c>
      <c r="D205" s="3" t="s">
        <v>54</v>
      </c>
      <c r="E205" s="14">
        <v>44291</v>
      </c>
      <c r="F205" s="3">
        <v>6</v>
      </c>
      <c r="G205" s="3">
        <v>33.299999999999997</v>
      </c>
    </row>
    <row r="206" spans="2:7" outlineLevel="1" x14ac:dyDescent="0.2">
      <c r="B206" s="19" t="s">
        <v>427</v>
      </c>
      <c r="C206" s="3" t="s">
        <v>638</v>
      </c>
      <c r="D206" s="3" t="s">
        <v>54</v>
      </c>
      <c r="E206" s="14">
        <v>44291</v>
      </c>
      <c r="F206" s="3">
        <v>3</v>
      </c>
      <c r="G206" s="3">
        <v>16.649999999999999</v>
      </c>
    </row>
    <row r="207" spans="2:7" outlineLevel="1" x14ac:dyDescent="0.2">
      <c r="B207" s="19" t="s">
        <v>427</v>
      </c>
      <c r="C207" s="3" t="s">
        <v>638</v>
      </c>
      <c r="D207" s="3" t="s">
        <v>54</v>
      </c>
      <c r="E207" s="14">
        <v>44292</v>
      </c>
      <c r="F207" s="3">
        <v>6</v>
      </c>
      <c r="G207" s="3">
        <v>33.299999999999997</v>
      </c>
    </row>
    <row r="208" spans="2:7" outlineLevel="1" x14ac:dyDescent="0.2">
      <c r="B208" s="19" t="s">
        <v>427</v>
      </c>
      <c r="C208" s="3" t="s">
        <v>638</v>
      </c>
      <c r="D208" s="3" t="s">
        <v>54</v>
      </c>
      <c r="E208" s="14">
        <v>44292</v>
      </c>
      <c r="F208" s="3">
        <v>3</v>
      </c>
      <c r="G208" s="3">
        <v>16.649999999999999</v>
      </c>
    </row>
    <row r="209" spans="2:7" outlineLevel="1" x14ac:dyDescent="0.2">
      <c r="B209" s="19" t="s">
        <v>427</v>
      </c>
      <c r="C209" s="3" t="s">
        <v>638</v>
      </c>
      <c r="D209" s="3" t="s">
        <v>54</v>
      </c>
      <c r="E209" s="14">
        <v>44293</v>
      </c>
      <c r="F209" s="3">
        <v>6</v>
      </c>
      <c r="G209" s="3">
        <v>33.299999999999997</v>
      </c>
    </row>
    <row r="210" spans="2:7" outlineLevel="1" x14ac:dyDescent="0.2">
      <c r="B210" s="19" t="s">
        <v>427</v>
      </c>
      <c r="C210" s="3" t="s">
        <v>638</v>
      </c>
      <c r="D210" s="3" t="s">
        <v>54</v>
      </c>
      <c r="E210" s="14">
        <v>44293</v>
      </c>
      <c r="F210" s="3">
        <v>3</v>
      </c>
      <c r="G210" s="3">
        <v>16.649999999999999</v>
      </c>
    </row>
    <row r="211" spans="2:7" outlineLevel="1" x14ac:dyDescent="0.2">
      <c r="B211" s="19" t="s">
        <v>427</v>
      </c>
      <c r="C211" s="3" t="s">
        <v>638</v>
      </c>
      <c r="D211" s="3" t="s">
        <v>54</v>
      </c>
      <c r="E211" s="14">
        <v>44294</v>
      </c>
      <c r="F211" s="3">
        <v>6</v>
      </c>
      <c r="G211" s="3">
        <v>33.299999999999997</v>
      </c>
    </row>
    <row r="212" spans="2:7" outlineLevel="1" x14ac:dyDescent="0.2">
      <c r="B212" s="19" t="s">
        <v>427</v>
      </c>
      <c r="C212" s="3" t="s">
        <v>638</v>
      </c>
      <c r="D212" s="3" t="s">
        <v>54</v>
      </c>
      <c r="E212" s="14">
        <v>44294</v>
      </c>
      <c r="F212" s="3">
        <v>3</v>
      </c>
      <c r="G212" s="3">
        <v>16.649999999999999</v>
      </c>
    </row>
    <row r="213" spans="2:7" outlineLevel="1" x14ac:dyDescent="0.2">
      <c r="B213" s="19" t="s">
        <v>427</v>
      </c>
      <c r="C213" s="3" t="s">
        <v>638</v>
      </c>
      <c r="D213" s="3" t="s">
        <v>54</v>
      </c>
      <c r="E213" s="14">
        <v>44295</v>
      </c>
      <c r="F213" s="3">
        <v>6</v>
      </c>
      <c r="G213" s="3">
        <v>33.299999999999997</v>
      </c>
    </row>
    <row r="214" spans="2:7" outlineLevel="1" x14ac:dyDescent="0.2">
      <c r="B214" s="19" t="s">
        <v>427</v>
      </c>
      <c r="C214" s="3" t="s">
        <v>638</v>
      </c>
      <c r="D214" s="3" t="s">
        <v>54</v>
      </c>
      <c r="E214" s="14">
        <v>44295</v>
      </c>
      <c r="F214" s="3">
        <v>3</v>
      </c>
      <c r="G214" s="3">
        <v>16.649999999999999</v>
      </c>
    </row>
    <row r="215" spans="2:7" outlineLevel="1" x14ac:dyDescent="0.2">
      <c r="B215" s="19" t="s">
        <v>427</v>
      </c>
      <c r="C215" s="3" t="s">
        <v>638</v>
      </c>
      <c r="D215" s="3" t="s">
        <v>54</v>
      </c>
      <c r="E215" s="14">
        <v>44289</v>
      </c>
      <c r="F215" s="3">
        <v>9</v>
      </c>
      <c r="G215" s="3">
        <v>49.95</v>
      </c>
    </row>
    <row r="216" spans="2:7" outlineLevel="1" x14ac:dyDescent="0.2">
      <c r="B216" s="19" t="s">
        <v>427</v>
      </c>
      <c r="C216" s="3" t="s">
        <v>638</v>
      </c>
      <c r="D216" s="3" t="s">
        <v>54</v>
      </c>
      <c r="E216" s="14">
        <v>44298</v>
      </c>
      <c r="F216" s="3">
        <v>6</v>
      </c>
      <c r="G216" s="3">
        <v>33.299999999999997</v>
      </c>
    </row>
    <row r="217" spans="2:7" outlineLevel="1" x14ac:dyDescent="0.2">
      <c r="B217" s="19" t="s">
        <v>427</v>
      </c>
      <c r="C217" s="3" t="s">
        <v>638</v>
      </c>
      <c r="D217" s="3" t="s">
        <v>54</v>
      </c>
      <c r="E217" s="14">
        <v>44298</v>
      </c>
      <c r="F217" s="3">
        <v>3</v>
      </c>
      <c r="G217" s="3">
        <v>16.649999999999999</v>
      </c>
    </row>
    <row r="218" spans="2:7" outlineLevel="1" x14ac:dyDescent="0.2">
      <c r="B218" s="19" t="s">
        <v>427</v>
      </c>
      <c r="C218" s="3" t="s">
        <v>638</v>
      </c>
      <c r="D218" s="3" t="s">
        <v>54</v>
      </c>
      <c r="E218" s="14">
        <v>44299</v>
      </c>
      <c r="F218" s="3">
        <v>6</v>
      </c>
      <c r="G218" s="3">
        <v>33.299999999999997</v>
      </c>
    </row>
    <row r="219" spans="2:7" outlineLevel="1" x14ac:dyDescent="0.2">
      <c r="B219" s="19" t="s">
        <v>427</v>
      </c>
      <c r="C219" s="3" t="s">
        <v>638</v>
      </c>
      <c r="D219" s="3" t="s">
        <v>54</v>
      </c>
      <c r="E219" s="14">
        <v>44299</v>
      </c>
      <c r="F219" s="3">
        <v>3</v>
      </c>
      <c r="G219" s="3">
        <v>16.649999999999999</v>
      </c>
    </row>
    <row r="220" spans="2:7" outlineLevel="1" x14ac:dyDescent="0.2">
      <c r="B220" s="19" t="s">
        <v>427</v>
      </c>
      <c r="C220" s="3" t="s">
        <v>638</v>
      </c>
      <c r="D220" s="3" t="s">
        <v>54</v>
      </c>
      <c r="E220" s="14">
        <v>44300</v>
      </c>
      <c r="F220" s="3">
        <v>6</v>
      </c>
      <c r="G220" s="3">
        <v>33.299999999999997</v>
      </c>
    </row>
    <row r="221" spans="2:7" outlineLevel="1" x14ac:dyDescent="0.2">
      <c r="B221" s="19" t="s">
        <v>427</v>
      </c>
      <c r="C221" s="3" t="s">
        <v>638</v>
      </c>
      <c r="D221" s="3" t="s">
        <v>54</v>
      </c>
      <c r="E221" s="14">
        <v>44300</v>
      </c>
      <c r="F221" s="3">
        <v>3</v>
      </c>
      <c r="G221" s="3">
        <v>16.649999999999999</v>
      </c>
    </row>
    <row r="222" spans="2:7" outlineLevel="1" x14ac:dyDescent="0.2">
      <c r="B222" s="19" t="s">
        <v>427</v>
      </c>
      <c r="C222" s="3" t="s">
        <v>638</v>
      </c>
      <c r="D222" s="3" t="s">
        <v>54</v>
      </c>
      <c r="E222" s="14">
        <v>44301</v>
      </c>
      <c r="F222" s="3">
        <v>6</v>
      </c>
      <c r="G222" s="3">
        <v>33.299999999999997</v>
      </c>
    </row>
    <row r="223" spans="2:7" outlineLevel="1" x14ac:dyDescent="0.2">
      <c r="B223" s="19" t="s">
        <v>427</v>
      </c>
      <c r="C223" s="3" t="s">
        <v>638</v>
      </c>
      <c r="D223" s="3" t="s">
        <v>54</v>
      </c>
      <c r="E223" s="14">
        <v>44301</v>
      </c>
      <c r="F223" s="3">
        <v>3</v>
      </c>
      <c r="G223" s="3">
        <v>16.649999999999999</v>
      </c>
    </row>
    <row r="224" spans="2:7" outlineLevel="1" x14ac:dyDescent="0.2">
      <c r="B224" s="19" t="s">
        <v>427</v>
      </c>
      <c r="C224" s="3" t="s">
        <v>638</v>
      </c>
      <c r="D224" s="3" t="s">
        <v>54</v>
      </c>
      <c r="E224" s="14">
        <v>44302</v>
      </c>
      <c r="F224" s="3">
        <v>6</v>
      </c>
      <c r="G224" s="3">
        <v>33.299999999999997</v>
      </c>
    </row>
    <row r="225" spans="2:7" outlineLevel="1" x14ac:dyDescent="0.2">
      <c r="B225" s="19" t="s">
        <v>427</v>
      </c>
      <c r="C225" s="3" t="s">
        <v>638</v>
      </c>
      <c r="D225" s="3" t="s">
        <v>54</v>
      </c>
      <c r="E225" s="14">
        <v>44302</v>
      </c>
      <c r="F225" s="3">
        <v>3</v>
      </c>
      <c r="G225" s="3">
        <v>16.649999999999999</v>
      </c>
    </row>
    <row r="226" spans="2:7" outlineLevel="1" x14ac:dyDescent="0.2">
      <c r="B226" s="19" t="s">
        <v>427</v>
      </c>
      <c r="C226" s="3" t="s">
        <v>638</v>
      </c>
      <c r="D226" s="3" t="s">
        <v>54</v>
      </c>
      <c r="E226" s="14">
        <v>44303</v>
      </c>
      <c r="F226" s="3">
        <v>6</v>
      </c>
      <c r="G226" s="3">
        <v>33.299999999999997</v>
      </c>
    </row>
    <row r="227" spans="2:7" outlineLevel="1" x14ac:dyDescent="0.2">
      <c r="B227" s="19" t="s">
        <v>427</v>
      </c>
      <c r="C227" s="3" t="s">
        <v>638</v>
      </c>
      <c r="D227" s="3" t="s">
        <v>54</v>
      </c>
      <c r="E227" s="14">
        <v>44305</v>
      </c>
      <c r="F227" s="3">
        <v>6</v>
      </c>
      <c r="G227" s="3">
        <v>33.299999999999997</v>
      </c>
    </row>
    <row r="228" spans="2:7" outlineLevel="1" x14ac:dyDescent="0.2">
      <c r="B228" s="19" t="s">
        <v>427</v>
      </c>
      <c r="C228" s="3" t="s">
        <v>638</v>
      </c>
      <c r="D228" s="3" t="s">
        <v>54</v>
      </c>
      <c r="E228" s="14">
        <v>44305</v>
      </c>
      <c r="F228" s="3">
        <v>3</v>
      </c>
      <c r="G228" s="3">
        <v>16.649999999999999</v>
      </c>
    </row>
    <row r="229" spans="2:7" outlineLevel="1" x14ac:dyDescent="0.2">
      <c r="B229" s="19" t="s">
        <v>427</v>
      </c>
      <c r="C229" s="3" t="s">
        <v>638</v>
      </c>
      <c r="D229" s="3" t="s">
        <v>54</v>
      </c>
      <c r="E229" s="14">
        <v>44306</v>
      </c>
      <c r="F229" s="3">
        <v>6</v>
      </c>
      <c r="G229" s="3">
        <v>33.299999999999997</v>
      </c>
    </row>
    <row r="230" spans="2:7" outlineLevel="1" x14ac:dyDescent="0.2">
      <c r="B230" s="19" t="s">
        <v>427</v>
      </c>
      <c r="C230" s="3" t="s">
        <v>638</v>
      </c>
      <c r="D230" s="3" t="s">
        <v>54</v>
      </c>
      <c r="E230" s="14">
        <v>44306</v>
      </c>
      <c r="F230" s="3">
        <v>3</v>
      </c>
      <c r="G230" s="3">
        <v>16.649999999999999</v>
      </c>
    </row>
    <row r="231" spans="2:7" outlineLevel="1" x14ac:dyDescent="0.2">
      <c r="B231" s="19" t="s">
        <v>427</v>
      </c>
      <c r="C231" s="3" t="s">
        <v>638</v>
      </c>
      <c r="D231" s="3" t="s">
        <v>54</v>
      </c>
      <c r="E231" s="14">
        <v>44307</v>
      </c>
      <c r="F231" s="3">
        <v>6</v>
      </c>
      <c r="G231" s="3">
        <v>33.299999999999997</v>
      </c>
    </row>
    <row r="232" spans="2:7" outlineLevel="1" x14ac:dyDescent="0.2">
      <c r="B232" s="19" t="s">
        <v>427</v>
      </c>
      <c r="C232" s="3" t="s">
        <v>638</v>
      </c>
      <c r="D232" s="3" t="s">
        <v>54</v>
      </c>
      <c r="E232" s="14">
        <v>44307</v>
      </c>
      <c r="F232" s="3">
        <v>3</v>
      </c>
      <c r="G232" s="3">
        <v>16.649999999999999</v>
      </c>
    </row>
    <row r="233" spans="2:7" outlineLevel="1" x14ac:dyDescent="0.2">
      <c r="B233" s="19" t="s">
        <v>427</v>
      </c>
      <c r="C233" s="3" t="s">
        <v>638</v>
      </c>
      <c r="D233" s="3" t="s">
        <v>54</v>
      </c>
      <c r="E233" s="14">
        <v>44308</v>
      </c>
      <c r="F233" s="3">
        <v>6</v>
      </c>
      <c r="G233" s="3">
        <v>33.299999999999997</v>
      </c>
    </row>
    <row r="234" spans="2:7" outlineLevel="1" x14ac:dyDescent="0.2">
      <c r="B234" s="19" t="s">
        <v>427</v>
      </c>
      <c r="C234" s="3" t="s">
        <v>638</v>
      </c>
      <c r="D234" s="3" t="s">
        <v>54</v>
      </c>
      <c r="E234" s="14">
        <v>44308</v>
      </c>
      <c r="F234" s="3">
        <v>3</v>
      </c>
      <c r="G234" s="3">
        <v>16.649999999999999</v>
      </c>
    </row>
    <row r="235" spans="2:7" outlineLevel="1" x14ac:dyDescent="0.2">
      <c r="B235" s="19" t="s">
        <v>427</v>
      </c>
      <c r="C235" s="3" t="s">
        <v>638</v>
      </c>
      <c r="D235" s="3" t="s">
        <v>54</v>
      </c>
      <c r="E235" s="14">
        <v>44309</v>
      </c>
      <c r="F235" s="3">
        <v>6</v>
      </c>
      <c r="G235" s="3">
        <v>33.299999999999997</v>
      </c>
    </row>
    <row r="236" spans="2:7" outlineLevel="1" x14ac:dyDescent="0.2">
      <c r="B236" s="19" t="s">
        <v>427</v>
      </c>
      <c r="C236" s="3" t="s">
        <v>638</v>
      </c>
      <c r="D236" s="3" t="s">
        <v>54</v>
      </c>
      <c r="E236" s="14">
        <v>44309</v>
      </c>
      <c r="F236" s="3">
        <v>3</v>
      </c>
      <c r="G236" s="3">
        <v>16.649999999999999</v>
      </c>
    </row>
    <row r="237" spans="2:7" outlineLevel="1" x14ac:dyDescent="0.2">
      <c r="B237" s="19" t="s">
        <v>427</v>
      </c>
      <c r="C237" s="3" t="s">
        <v>638</v>
      </c>
      <c r="D237" s="3" t="s">
        <v>54</v>
      </c>
      <c r="E237" s="14">
        <v>44312</v>
      </c>
      <c r="F237" s="3">
        <v>6</v>
      </c>
      <c r="G237" s="3">
        <v>33.299999999999997</v>
      </c>
    </row>
    <row r="238" spans="2:7" outlineLevel="1" x14ac:dyDescent="0.2">
      <c r="B238" s="19" t="s">
        <v>427</v>
      </c>
      <c r="C238" s="3" t="s">
        <v>638</v>
      </c>
      <c r="D238" s="3" t="s">
        <v>54</v>
      </c>
      <c r="E238" s="14">
        <v>44312</v>
      </c>
      <c r="F238" s="3">
        <v>3</v>
      </c>
      <c r="G238" s="3">
        <v>16.649999999999999</v>
      </c>
    </row>
    <row r="239" spans="2:7" outlineLevel="1" x14ac:dyDescent="0.2">
      <c r="B239" s="19" t="s">
        <v>427</v>
      </c>
      <c r="C239" s="3" t="s">
        <v>638</v>
      </c>
      <c r="D239" s="3" t="s">
        <v>54</v>
      </c>
      <c r="E239" s="14">
        <v>44313</v>
      </c>
      <c r="F239" s="3">
        <v>6</v>
      </c>
      <c r="G239" s="3">
        <v>33.299999999999997</v>
      </c>
    </row>
    <row r="240" spans="2:7" outlineLevel="1" x14ac:dyDescent="0.2">
      <c r="B240" s="19" t="s">
        <v>427</v>
      </c>
      <c r="C240" s="3" t="s">
        <v>638</v>
      </c>
      <c r="D240" s="3" t="s">
        <v>54</v>
      </c>
      <c r="E240" s="14">
        <v>44313</v>
      </c>
      <c r="F240" s="3">
        <v>5</v>
      </c>
      <c r="G240" s="3">
        <v>27.75</v>
      </c>
    </row>
    <row r="241" spans="2:7" outlineLevel="1" x14ac:dyDescent="0.2">
      <c r="B241" s="19" t="s">
        <v>427</v>
      </c>
      <c r="C241" s="3" t="s">
        <v>638</v>
      </c>
      <c r="D241" s="3" t="s">
        <v>54</v>
      </c>
      <c r="E241" s="14">
        <v>44314</v>
      </c>
      <c r="F241" s="3">
        <v>6</v>
      </c>
      <c r="G241" s="3">
        <v>33.299999999999997</v>
      </c>
    </row>
    <row r="242" spans="2:7" outlineLevel="1" x14ac:dyDescent="0.2">
      <c r="B242" s="19" t="s">
        <v>427</v>
      </c>
      <c r="C242" s="3" t="s">
        <v>638</v>
      </c>
      <c r="D242" s="3" t="s">
        <v>54</v>
      </c>
      <c r="E242" s="14">
        <v>44314</v>
      </c>
      <c r="F242" s="3">
        <v>3</v>
      </c>
      <c r="G242" s="3">
        <v>16.649999999999999</v>
      </c>
    </row>
    <row r="243" spans="2:7" outlineLevel="1" x14ac:dyDescent="0.2">
      <c r="B243" s="19" t="s">
        <v>427</v>
      </c>
      <c r="C243" s="3" t="s">
        <v>638</v>
      </c>
      <c r="D243" s="3" t="s">
        <v>54</v>
      </c>
      <c r="E243" s="14">
        <v>44315</v>
      </c>
      <c r="F243" s="3">
        <v>6</v>
      </c>
      <c r="G243" s="3">
        <v>33.299999999999997</v>
      </c>
    </row>
    <row r="244" spans="2:7" outlineLevel="1" x14ac:dyDescent="0.2">
      <c r="B244" s="19" t="s">
        <v>427</v>
      </c>
      <c r="C244" s="3" t="s">
        <v>638</v>
      </c>
      <c r="D244" s="3" t="s">
        <v>54</v>
      </c>
      <c r="E244" s="14">
        <v>44315</v>
      </c>
      <c r="F244" s="3">
        <v>3</v>
      </c>
      <c r="G244" s="3">
        <v>16.649999999999999</v>
      </c>
    </row>
    <row r="245" spans="2:7" outlineLevel="1" x14ac:dyDescent="0.2">
      <c r="B245" s="19" t="s">
        <v>427</v>
      </c>
      <c r="C245" s="3" t="s">
        <v>638</v>
      </c>
      <c r="D245" s="3" t="s">
        <v>54</v>
      </c>
      <c r="E245" s="14">
        <v>44316</v>
      </c>
      <c r="F245" s="3">
        <v>6</v>
      </c>
      <c r="G245" s="3">
        <v>33.299999999999997</v>
      </c>
    </row>
    <row r="246" spans="2:7" outlineLevel="1" x14ac:dyDescent="0.2">
      <c r="B246" s="19" t="s">
        <v>427</v>
      </c>
      <c r="C246" s="3" t="s">
        <v>638</v>
      </c>
      <c r="D246" s="3" t="s">
        <v>54</v>
      </c>
      <c r="E246" s="14">
        <v>44316</v>
      </c>
      <c r="F246" s="3">
        <v>3</v>
      </c>
      <c r="G246" s="3">
        <v>16.649999999999999</v>
      </c>
    </row>
    <row r="247" spans="2:7" outlineLevel="1" x14ac:dyDescent="0.2">
      <c r="B247" s="19" t="s">
        <v>427</v>
      </c>
      <c r="C247" s="3" t="s">
        <v>638</v>
      </c>
      <c r="D247" s="3" t="s">
        <v>54</v>
      </c>
      <c r="E247" s="14">
        <v>44319</v>
      </c>
      <c r="F247" s="3">
        <v>6</v>
      </c>
      <c r="G247" s="3">
        <v>33.299999999999997</v>
      </c>
    </row>
    <row r="248" spans="2:7" outlineLevel="1" x14ac:dyDescent="0.2">
      <c r="B248" s="19" t="s">
        <v>427</v>
      </c>
      <c r="C248" s="3" t="s">
        <v>638</v>
      </c>
      <c r="D248" s="3" t="s">
        <v>54</v>
      </c>
      <c r="E248" s="14">
        <v>44319</v>
      </c>
      <c r="F248" s="3">
        <v>3</v>
      </c>
      <c r="G248" s="3">
        <v>16.649999999999999</v>
      </c>
    </row>
    <row r="249" spans="2:7" outlineLevel="1" x14ac:dyDescent="0.2">
      <c r="B249" s="19" t="s">
        <v>427</v>
      </c>
      <c r="C249" s="3" t="s">
        <v>638</v>
      </c>
      <c r="D249" s="3" t="s">
        <v>54</v>
      </c>
      <c r="E249" s="14">
        <v>44320</v>
      </c>
      <c r="F249" s="3">
        <v>6</v>
      </c>
      <c r="G249" s="3">
        <v>33.299999999999997</v>
      </c>
    </row>
    <row r="250" spans="2:7" outlineLevel="1" x14ac:dyDescent="0.2">
      <c r="B250" s="19" t="s">
        <v>427</v>
      </c>
      <c r="C250" s="3" t="s">
        <v>638</v>
      </c>
      <c r="D250" s="3" t="s">
        <v>54</v>
      </c>
      <c r="E250" s="14">
        <v>44320</v>
      </c>
      <c r="F250" s="3">
        <v>3</v>
      </c>
      <c r="G250" s="3">
        <v>16.649999999999999</v>
      </c>
    </row>
    <row r="251" spans="2:7" outlineLevel="1" x14ac:dyDescent="0.2">
      <c r="B251" s="19" t="s">
        <v>427</v>
      </c>
      <c r="C251" s="3" t="s">
        <v>638</v>
      </c>
      <c r="D251" s="3" t="s">
        <v>54</v>
      </c>
      <c r="E251" s="14">
        <v>44321</v>
      </c>
      <c r="F251" s="3">
        <v>6</v>
      </c>
      <c r="G251" s="3">
        <v>33.299999999999997</v>
      </c>
    </row>
    <row r="252" spans="2:7" outlineLevel="1" x14ac:dyDescent="0.2">
      <c r="B252" s="19" t="s">
        <v>427</v>
      </c>
      <c r="C252" s="3" t="s">
        <v>638</v>
      </c>
      <c r="D252" s="3" t="s">
        <v>54</v>
      </c>
      <c r="E252" s="14">
        <v>44321</v>
      </c>
      <c r="F252" s="3">
        <v>3</v>
      </c>
      <c r="G252" s="3">
        <v>16.649999999999999</v>
      </c>
    </row>
    <row r="253" spans="2:7" outlineLevel="1" x14ac:dyDescent="0.2">
      <c r="B253" s="19" t="s">
        <v>427</v>
      </c>
      <c r="C253" s="3" t="s">
        <v>638</v>
      </c>
      <c r="D253" s="3" t="s">
        <v>54</v>
      </c>
      <c r="E253" s="14">
        <v>44322</v>
      </c>
      <c r="F253" s="3">
        <v>6</v>
      </c>
      <c r="G253" s="3">
        <v>33.299999999999997</v>
      </c>
    </row>
    <row r="254" spans="2:7" outlineLevel="1" x14ac:dyDescent="0.2">
      <c r="B254" s="19" t="s">
        <v>427</v>
      </c>
      <c r="C254" s="3" t="s">
        <v>638</v>
      </c>
      <c r="D254" s="3" t="s">
        <v>54</v>
      </c>
      <c r="E254" s="14">
        <v>44322</v>
      </c>
      <c r="F254" s="3">
        <v>3</v>
      </c>
      <c r="G254" s="3">
        <v>16.649999999999999</v>
      </c>
    </row>
    <row r="255" spans="2:7" outlineLevel="1" x14ac:dyDescent="0.2">
      <c r="B255" s="19" t="s">
        <v>427</v>
      </c>
      <c r="C255" s="3" t="s">
        <v>638</v>
      </c>
      <c r="D255" s="3" t="s">
        <v>54</v>
      </c>
      <c r="E255" s="14">
        <v>44323</v>
      </c>
      <c r="F255" s="3">
        <v>6</v>
      </c>
      <c r="G255" s="3">
        <v>33.299999999999997</v>
      </c>
    </row>
    <row r="256" spans="2:7" outlineLevel="1" x14ac:dyDescent="0.2">
      <c r="B256" s="19" t="s">
        <v>427</v>
      </c>
      <c r="C256" s="3" t="s">
        <v>638</v>
      </c>
      <c r="D256" s="3" t="s">
        <v>54</v>
      </c>
      <c r="E256" s="14">
        <v>44323</v>
      </c>
      <c r="F256" s="3">
        <v>3</v>
      </c>
      <c r="G256" s="3">
        <v>16.649999999999999</v>
      </c>
    </row>
    <row r="257" spans="2:7" outlineLevel="1" x14ac:dyDescent="0.2">
      <c r="B257" s="19" t="s">
        <v>427</v>
      </c>
      <c r="C257" s="3" t="s">
        <v>638</v>
      </c>
      <c r="D257" s="3" t="s">
        <v>54</v>
      </c>
      <c r="E257" s="14">
        <v>44317</v>
      </c>
      <c r="F257" s="3">
        <v>8</v>
      </c>
      <c r="G257" s="3">
        <v>44.4</v>
      </c>
    </row>
    <row r="258" spans="2:7" outlineLevel="1" x14ac:dyDescent="0.2">
      <c r="B258" s="19" t="s">
        <v>427</v>
      </c>
      <c r="C258" s="3" t="s">
        <v>638</v>
      </c>
      <c r="D258" s="3" t="s">
        <v>54</v>
      </c>
      <c r="E258" s="14">
        <v>44318</v>
      </c>
      <c r="F258" s="3">
        <v>7</v>
      </c>
      <c r="G258" s="3">
        <v>38.85</v>
      </c>
    </row>
    <row r="259" spans="2:7" outlineLevel="1" x14ac:dyDescent="0.2">
      <c r="B259" s="19" t="s">
        <v>427</v>
      </c>
      <c r="C259" s="3" t="s">
        <v>638</v>
      </c>
      <c r="D259" s="3" t="s">
        <v>54</v>
      </c>
      <c r="E259" s="14">
        <v>44324</v>
      </c>
      <c r="F259" s="3">
        <v>8</v>
      </c>
      <c r="G259" s="3">
        <v>44.4</v>
      </c>
    </row>
    <row r="260" spans="2:7" outlineLevel="1" x14ac:dyDescent="0.2">
      <c r="B260" s="19" t="s">
        <v>427</v>
      </c>
      <c r="C260" s="3" t="s">
        <v>638</v>
      </c>
      <c r="D260" s="3" t="s">
        <v>54</v>
      </c>
      <c r="E260" s="14">
        <v>44326</v>
      </c>
      <c r="F260" s="3">
        <v>6</v>
      </c>
      <c r="G260" s="3">
        <v>33.299999999999997</v>
      </c>
    </row>
    <row r="261" spans="2:7" outlineLevel="1" x14ac:dyDescent="0.2">
      <c r="B261" s="19" t="s">
        <v>427</v>
      </c>
      <c r="C261" s="3" t="s">
        <v>638</v>
      </c>
      <c r="D261" s="3" t="s">
        <v>54</v>
      </c>
      <c r="E261" s="14">
        <v>44326</v>
      </c>
      <c r="F261" s="3">
        <v>3</v>
      </c>
      <c r="G261" s="3">
        <v>16.649999999999999</v>
      </c>
    </row>
    <row r="262" spans="2:7" outlineLevel="1" x14ac:dyDescent="0.2">
      <c r="B262" s="19" t="s">
        <v>427</v>
      </c>
      <c r="C262" s="3" t="s">
        <v>638</v>
      </c>
      <c r="D262" s="3" t="s">
        <v>54</v>
      </c>
      <c r="E262" s="14">
        <v>44327</v>
      </c>
      <c r="F262" s="3">
        <v>6</v>
      </c>
      <c r="G262" s="3">
        <v>33.299999999999997</v>
      </c>
    </row>
    <row r="263" spans="2:7" outlineLevel="1" x14ac:dyDescent="0.2">
      <c r="B263" s="19" t="s">
        <v>427</v>
      </c>
      <c r="C263" s="3" t="s">
        <v>638</v>
      </c>
      <c r="D263" s="3" t="s">
        <v>54</v>
      </c>
      <c r="E263" s="14">
        <v>44327</v>
      </c>
      <c r="F263" s="3">
        <v>3</v>
      </c>
      <c r="G263" s="3">
        <v>16.649999999999999</v>
      </c>
    </row>
    <row r="264" spans="2:7" outlineLevel="1" x14ac:dyDescent="0.2">
      <c r="B264" s="19" t="s">
        <v>427</v>
      </c>
      <c r="C264" s="3" t="s">
        <v>638</v>
      </c>
      <c r="D264" s="3" t="s">
        <v>54</v>
      </c>
      <c r="E264" s="14">
        <v>44328</v>
      </c>
      <c r="F264" s="3">
        <v>6</v>
      </c>
      <c r="G264" s="3">
        <v>33.299999999999997</v>
      </c>
    </row>
    <row r="265" spans="2:7" outlineLevel="1" x14ac:dyDescent="0.2">
      <c r="B265" s="19" t="s">
        <v>427</v>
      </c>
      <c r="C265" s="3" t="s">
        <v>638</v>
      </c>
      <c r="D265" s="3" t="s">
        <v>54</v>
      </c>
      <c r="E265" s="14">
        <v>44328</v>
      </c>
      <c r="F265" s="3">
        <v>3</v>
      </c>
      <c r="G265" s="3">
        <v>16.649999999999999</v>
      </c>
    </row>
    <row r="266" spans="2:7" outlineLevel="1" x14ac:dyDescent="0.2">
      <c r="B266" s="19" t="s">
        <v>427</v>
      </c>
      <c r="C266" s="3" t="s">
        <v>638</v>
      </c>
      <c r="D266" s="3" t="s">
        <v>54</v>
      </c>
      <c r="E266" s="14">
        <v>44329</v>
      </c>
      <c r="F266" s="3">
        <v>6</v>
      </c>
      <c r="G266" s="3">
        <v>33.299999999999997</v>
      </c>
    </row>
    <row r="267" spans="2:7" outlineLevel="1" x14ac:dyDescent="0.2">
      <c r="B267" s="19" t="s">
        <v>427</v>
      </c>
      <c r="C267" s="3" t="s">
        <v>638</v>
      </c>
      <c r="D267" s="3" t="s">
        <v>54</v>
      </c>
      <c r="E267" s="14">
        <v>44329</v>
      </c>
      <c r="F267" s="3">
        <v>3</v>
      </c>
      <c r="G267" s="3">
        <v>16.649999999999999</v>
      </c>
    </row>
    <row r="268" spans="2:7" outlineLevel="1" x14ac:dyDescent="0.2">
      <c r="B268" s="19" t="s">
        <v>427</v>
      </c>
      <c r="C268" s="3" t="s">
        <v>638</v>
      </c>
      <c r="D268" s="3" t="s">
        <v>54</v>
      </c>
      <c r="E268" s="14">
        <v>44330</v>
      </c>
      <c r="F268" s="3">
        <v>6</v>
      </c>
      <c r="G268" s="3">
        <v>33.299999999999997</v>
      </c>
    </row>
    <row r="269" spans="2:7" outlineLevel="1" x14ac:dyDescent="0.2">
      <c r="B269" s="19" t="s">
        <v>427</v>
      </c>
      <c r="C269" s="3" t="s">
        <v>638</v>
      </c>
      <c r="D269" s="3" t="s">
        <v>54</v>
      </c>
      <c r="E269" s="14">
        <v>44330</v>
      </c>
      <c r="F269" s="3">
        <v>3</v>
      </c>
      <c r="G269" s="3">
        <v>16.649999999999999</v>
      </c>
    </row>
    <row r="270" spans="2:7" outlineLevel="1" x14ac:dyDescent="0.2">
      <c r="B270" s="19" t="s">
        <v>427</v>
      </c>
      <c r="C270" s="3" t="s">
        <v>638</v>
      </c>
      <c r="D270" s="3" t="s">
        <v>54</v>
      </c>
      <c r="E270" s="14">
        <v>44333</v>
      </c>
      <c r="F270" s="3">
        <v>6</v>
      </c>
      <c r="G270" s="3">
        <v>33.299999999999997</v>
      </c>
    </row>
    <row r="271" spans="2:7" outlineLevel="1" x14ac:dyDescent="0.2">
      <c r="B271" s="19" t="s">
        <v>427</v>
      </c>
      <c r="C271" s="3" t="s">
        <v>638</v>
      </c>
      <c r="D271" s="3" t="s">
        <v>54</v>
      </c>
      <c r="E271" s="14">
        <v>44333</v>
      </c>
      <c r="F271" s="3">
        <v>3</v>
      </c>
      <c r="G271" s="3">
        <v>16.649999999999999</v>
      </c>
    </row>
    <row r="272" spans="2:7" outlineLevel="1" x14ac:dyDescent="0.2">
      <c r="B272" s="19" t="s">
        <v>427</v>
      </c>
      <c r="C272" s="3" t="s">
        <v>638</v>
      </c>
      <c r="D272" s="3" t="s">
        <v>54</v>
      </c>
      <c r="E272" s="14">
        <v>44334</v>
      </c>
      <c r="F272" s="3">
        <v>6</v>
      </c>
      <c r="G272" s="3">
        <v>33.299999999999997</v>
      </c>
    </row>
    <row r="273" spans="2:7" outlineLevel="1" x14ac:dyDescent="0.2">
      <c r="B273" s="19" t="s">
        <v>427</v>
      </c>
      <c r="C273" s="3" t="s">
        <v>638</v>
      </c>
      <c r="D273" s="3" t="s">
        <v>54</v>
      </c>
      <c r="E273" s="14">
        <v>44334</v>
      </c>
      <c r="F273" s="3">
        <v>4</v>
      </c>
      <c r="G273" s="3">
        <v>22.2</v>
      </c>
    </row>
    <row r="274" spans="2:7" outlineLevel="1" x14ac:dyDescent="0.2">
      <c r="B274" s="19" t="s">
        <v>427</v>
      </c>
      <c r="C274" s="3" t="s">
        <v>638</v>
      </c>
      <c r="D274" s="3" t="s">
        <v>54</v>
      </c>
      <c r="E274" s="14">
        <v>44335</v>
      </c>
      <c r="F274" s="3">
        <v>6</v>
      </c>
      <c r="G274" s="3">
        <v>33.299999999999997</v>
      </c>
    </row>
    <row r="275" spans="2:7" outlineLevel="1" x14ac:dyDescent="0.2">
      <c r="B275" s="19" t="s">
        <v>427</v>
      </c>
      <c r="C275" s="3" t="s">
        <v>638</v>
      </c>
      <c r="D275" s="3" t="s">
        <v>54</v>
      </c>
      <c r="E275" s="14">
        <v>44335</v>
      </c>
      <c r="F275" s="3">
        <v>3</v>
      </c>
      <c r="G275" s="3">
        <v>16.649999999999999</v>
      </c>
    </row>
    <row r="276" spans="2:7" outlineLevel="1" x14ac:dyDescent="0.2">
      <c r="B276" s="19" t="s">
        <v>427</v>
      </c>
      <c r="C276" s="3" t="s">
        <v>638</v>
      </c>
      <c r="D276" s="3" t="s">
        <v>54</v>
      </c>
      <c r="E276" s="14">
        <v>44336</v>
      </c>
      <c r="F276" s="3">
        <v>6</v>
      </c>
      <c r="G276" s="3">
        <v>33.299999999999997</v>
      </c>
    </row>
    <row r="277" spans="2:7" outlineLevel="1" x14ac:dyDescent="0.2">
      <c r="B277" s="19" t="s">
        <v>427</v>
      </c>
      <c r="C277" s="3" t="s">
        <v>638</v>
      </c>
      <c r="D277" s="3" t="s">
        <v>54</v>
      </c>
      <c r="E277" s="14">
        <v>44336</v>
      </c>
      <c r="F277" s="3">
        <v>3</v>
      </c>
      <c r="G277" s="3">
        <v>16.649999999999999</v>
      </c>
    </row>
    <row r="278" spans="2:7" outlineLevel="1" x14ac:dyDescent="0.2">
      <c r="B278" s="19" t="s">
        <v>427</v>
      </c>
      <c r="C278" s="3" t="s">
        <v>638</v>
      </c>
      <c r="D278" s="3" t="s">
        <v>54</v>
      </c>
      <c r="E278" s="14">
        <v>44337</v>
      </c>
      <c r="F278" s="3">
        <v>6</v>
      </c>
      <c r="G278" s="3">
        <v>33.299999999999997</v>
      </c>
    </row>
    <row r="279" spans="2:7" outlineLevel="1" x14ac:dyDescent="0.2">
      <c r="B279" s="19" t="s">
        <v>427</v>
      </c>
      <c r="C279" s="3" t="s">
        <v>638</v>
      </c>
      <c r="D279" s="3" t="s">
        <v>54</v>
      </c>
      <c r="E279" s="14">
        <v>44337</v>
      </c>
      <c r="F279" s="3">
        <v>3</v>
      </c>
      <c r="G279" s="3">
        <v>16.649999999999999</v>
      </c>
    </row>
    <row r="280" spans="2:7" outlineLevel="1" x14ac:dyDescent="0.2">
      <c r="B280" s="19" t="s">
        <v>427</v>
      </c>
      <c r="C280" s="3" t="s">
        <v>638</v>
      </c>
      <c r="D280" s="3" t="s">
        <v>54</v>
      </c>
      <c r="E280" s="14">
        <v>44340</v>
      </c>
      <c r="F280" s="3">
        <v>6</v>
      </c>
      <c r="G280" s="3">
        <v>33.299999999999997</v>
      </c>
    </row>
    <row r="281" spans="2:7" outlineLevel="1" x14ac:dyDescent="0.2">
      <c r="B281" s="19" t="s">
        <v>427</v>
      </c>
      <c r="C281" s="3" t="s">
        <v>638</v>
      </c>
      <c r="D281" s="3" t="s">
        <v>54</v>
      </c>
      <c r="E281" s="14">
        <v>44340</v>
      </c>
      <c r="F281" s="3">
        <v>3</v>
      </c>
      <c r="G281" s="3">
        <v>16.649999999999999</v>
      </c>
    </row>
    <row r="282" spans="2:7" outlineLevel="1" x14ac:dyDescent="0.2">
      <c r="B282" s="19" t="s">
        <v>427</v>
      </c>
      <c r="C282" s="3" t="s">
        <v>638</v>
      </c>
      <c r="D282" s="3" t="s">
        <v>54</v>
      </c>
      <c r="E282" s="14">
        <v>44341</v>
      </c>
      <c r="F282" s="3">
        <v>6</v>
      </c>
      <c r="G282" s="3">
        <v>33.299999999999997</v>
      </c>
    </row>
    <row r="283" spans="2:7" outlineLevel="1" x14ac:dyDescent="0.2">
      <c r="B283" s="19" t="s">
        <v>427</v>
      </c>
      <c r="C283" s="3" t="s">
        <v>638</v>
      </c>
      <c r="D283" s="3" t="s">
        <v>54</v>
      </c>
      <c r="E283" s="14">
        <v>44341</v>
      </c>
      <c r="F283" s="3">
        <v>3</v>
      </c>
      <c r="G283" s="3">
        <v>16.649999999999999</v>
      </c>
    </row>
    <row r="284" spans="2:7" outlineLevel="1" x14ac:dyDescent="0.2">
      <c r="B284" s="19" t="s">
        <v>427</v>
      </c>
      <c r="C284" s="3" t="s">
        <v>638</v>
      </c>
      <c r="D284" s="3" t="s">
        <v>54</v>
      </c>
      <c r="E284" s="14">
        <v>44338</v>
      </c>
      <c r="F284" s="3">
        <v>7</v>
      </c>
      <c r="G284" s="3">
        <v>38.85</v>
      </c>
    </row>
    <row r="285" spans="2:7" outlineLevel="1" x14ac:dyDescent="0.2">
      <c r="B285" s="19" t="s">
        <v>427</v>
      </c>
      <c r="C285" s="3" t="s">
        <v>638</v>
      </c>
      <c r="D285" s="3" t="s">
        <v>54</v>
      </c>
      <c r="E285" s="14">
        <v>44342</v>
      </c>
      <c r="F285" s="3">
        <v>6</v>
      </c>
      <c r="G285" s="3">
        <v>33.299999999999997</v>
      </c>
    </row>
    <row r="286" spans="2:7" outlineLevel="1" x14ac:dyDescent="0.2">
      <c r="B286" s="19" t="s">
        <v>427</v>
      </c>
      <c r="C286" s="3" t="s">
        <v>638</v>
      </c>
      <c r="D286" s="3" t="s">
        <v>54</v>
      </c>
      <c r="E286" s="14">
        <v>44342</v>
      </c>
      <c r="F286" s="3">
        <v>3</v>
      </c>
      <c r="G286" s="3">
        <v>16.649999999999999</v>
      </c>
    </row>
    <row r="287" spans="2:7" outlineLevel="1" x14ac:dyDescent="0.2">
      <c r="B287" s="19" t="s">
        <v>427</v>
      </c>
      <c r="C287" s="3" t="s">
        <v>638</v>
      </c>
      <c r="D287" s="3" t="s">
        <v>54</v>
      </c>
      <c r="E287" s="14">
        <v>44343</v>
      </c>
      <c r="F287" s="3">
        <v>6</v>
      </c>
      <c r="G287" s="3">
        <v>33.299999999999997</v>
      </c>
    </row>
    <row r="288" spans="2:7" outlineLevel="1" x14ac:dyDescent="0.2">
      <c r="B288" s="19" t="s">
        <v>427</v>
      </c>
      <c r="C288" s="3" t="s">
        <v>638</v>
      </c>
      <c r="D288" s="3" t="s">
        <v>54</v>
      </c>
      <c r="E288" s="14">
        <v>44343</v>
      </c>
      <c r="F288" s="3">
        <v>3</v>
      </c>
      <c r="G288" s="3">
        <v>16.649999999999999</v>
      </c>
    </row>
    <row r="289" spans="2:7" outlineLevel="1" x14ac:dyDescent="0.2">
      <c r="B289" s="19" t="s">
        <v>427</v>
      </c>
      <c r="C289" s="3" t="s">
        <v>638</v>
      </c>
      <c r="D289" s="3" t="s">
        <v>54</v>
      </c>
      <c r="E289" s="14">
        <v>44344</v>
      </c>
      <c r="F289" s="3">
        <v>6</v>
      </c>
      <c r="G289" s="3">
        <v>33.299999999999997</v>
      </c>
    </row>
    <row r="290" spans="2:7" outlineLevel="1" x14ac:dyDescent="0.2">
      <c r="B290" s="19" t="s">
        <v>427</v>
      </c>
      <c r="C290" s="3" t="s">
        <v>638</v>
      </c>
      <c r="D290" s="3" t="s">
        <v>54</v>
      </c>
      <c r="E290" s="14">
        <v>44344</v>
      </c>
      <c r="F290" s="3">
        <v>3</v>
      </c>
      <c r="G290" s="3">
        <v>16.649999999999999</v>
      </c>
    </row>
    <row r="291" spans="2:7" outlineLevel="1" x14ac:dyDescent="0.2">
      <c r="B291" s="19" t="s">
        <v>427</v>
      </c>
      <c r="C291" s="3" t="s">
        <v>638</v>
      </c>
      <c r="D291" s="3" t="s">
        <v>54</v>
      </c>
      <c r="E291" s="14">
        <v>44347</v>
      </c>
      <c r="F291" s="3">
        <v>6</v>
      </c>
      <c r="G291" s="3">
        <v>33.299999999999997</v>
      </c>
    </row>
    <row r="292" spans="2:7" outlineLevel="1" x14ac:dyDescent="0.2">
      <c r="B292" s="19" t="s">
        <v>427</v>
      </c>
      <c r="C292" s="3" t="s">
        <v>638</v>
      </c>
      <c r="D292" s="3" t="s">
        <v>54</v>
      </c>
      <c r="E292" s="14">
        <v>44347</v>
      </c>
      <c r="F292" s="3">
        <v>3</v>
      </c>
      <c r="G292" s="3">
        <v>16.649999999999999</v>
      </c>
    </row>
    <row r="293" spans="2:7" outlineLevel="1" x14ac:dyDescent="0.2">
      <c r="B293" s="19" t="s">
        <v>427</v>
      </c>
      <c r="C293" s="3" t="s">
        <v>638</v>
      </c>
      <c r="D293" s="3" t="s">
        <v>54</v>
      </c>
      <c r="E293" s="14">
        <v>44348</v>
      </c>
      <c r="F293" s="3">
        <v>6</v>
      </c>
      <c r="G293" s="3">
        <v>33.299999999999997</v>
      </c>
    </row>
    <row r="294" spans="2:7" outlineLevel="1" x14ac:dyDescent="0.2">
      <c r="B294" s="19" t="s">
        <v>427</v>
      </c>
      <c r="C294" s="3" t="s">
        <v>638</v>
      </c>
      <c r="D294" s="3" t="s">
        <v>54</v>
      </c>
      <c r="E294" s="14">
        <v>44348</v>
      </c>
      <c r="F294" s="3">
        <v>3</v>
      </c>
      <c r="G294" s="3">
        <v>16.649999999999999</v>
      </c>
    </row>
    <row r="295" spans="2:7" outlineLevel="1" x14ac:dyDescent="0.2">
      <c r="B295" s="19" t="s">
        <v>427</v>
      </c>
      <c r="C295" s="3" t="s">
        <v>638</v>
      </c>
      <c r="D295" s="3" t="s">
        <v>54</v>
      </c>
      <c r="E295" s="14">
        <v>44349</v>
      </c>
      <c r="F295" s="3">
        <v>3</v>
      </c>
      <c r="G295" s="3">
        <v>16.649999999999999</v>
      </c>
    </row>
    <row r="296" spans="2:7" outlineLevel="1" x14ac:dyDescent="0.2">
      <c r="B296" s="19" t="s">
        <v>427</v>
      </c>
      <c r="C296" s="3" t="s">
        <v>638</v>
      </c>
      <c r="D296" s="3" t="s">
        <v>54</v>
      </c>
      <c r="E296" s="14">
        <v>44350</v>
      </c>
      <c r="F296" s="3">
        <v>6</v>
      </c>
      <c r="G296" s="3">
        <v>33.299999999999997</v>
      </c>
    </row>
    <row r="297" spans="2:7" outlineLevel="1" x14ac:dyDescent="0.2">
      <c r="B297" s="19" t="s">
        <v>427</v>
      </c>
      <c r="C297" s="3" t="s">
        <v>638</v>
      </c>
      <c r="D297" s="3" t="s">
        <v>54</v>
      </c>
      <c r="E297" s="14">
        <v>44350</v>
      </c>
      <c r="F297" s="3">
        <v>3</v>
      </c>
      <c r="G297" s="3">
        <v>16.649999999999999</v>
      </c>
    </row>
    <row r="298" spans="2:7" outlineLevel="1" x14ac:dyDescent="0.2">
      <c r="B298" s="19" t="s">
        <v>427</v>
      </c>
      <c r="C298" s="3" t="s">
        <v>638</v>
      </c>
      <c r="D298" s="3" t="s">
        <v>54</v>
      </c>
      <c r="E298" s="14">
        <v>44351</v>
      </c>
      <c r="F298" s="3">
        <v>6</v>
      </c>
      <c r="G298" s="3">
        <v>33.299999999999997</v>
      </c>
    </row>
    <row r="299" spans="2:7" outlineLevel="1" x14ac:dyDescent="0.2">
      <c r="B299" s="19" t="s">
        <v>427</v>
      </c>
      <c r="C299" s="3" t="s">
        <v>638</v>
      </c>
      <c r="D299" s="3" t="s">
        <v>54</v>
      </c>
      <c r="E299" s="14">
        <v>44351</v>
      </c>
      <c r="F299" s="3">
        <v>3</v>
      </c>
      <c r="G299" s="3">
        <v>16.649999999999999</v>
      </c>
    </row>
    <row r="300" spans="2:7" outlineLevel="1" x14ac:dyDescent="0.2">
      <c r="B300" s="19" t="s">
        <v>427</v>
      </c>
      <c r="C300" s="3" t="s">
        <v>638</v>
      </c>
      <c r="D300" s="3" t="s">
        <v>54</v>
      </c>
      <c r="E300" s="14">
        <v>44354</v>
      </c>
      <c r="F300" s="3">
        <v>5</v>
      </c>
      <c r="G300" s="3">
        <v>27.75</v>
      </c>
    </row>
    <row r="301" spans="2:7" outlineLevel="1" x14ac:dyDescent="0.2">
      <c r="B301" s="19" t="s">
        <v>427</v>
      </c>
      <c r="C301" s="3" t="s">
        <v>638</v>
      </c>
      <c r="D301" s="3" t="s">
        <v>54</v>
      </c>
      <c r="E301" s="14">
        <v>44355</v>
      </c>
      <c r="F301" s="3">
        <v>6</v>
      </c>
      <c r="G301" s="3">
        <v>33.299999999999997</v>
      </c>
    </row>
    <row r="302" spans="2:7" outlineLevel="1" x14ac:dyDescent="0.2">
      <c r="B302" s="19" t="s">
        <v>427</v>
      </c>
      <c r="C302" s="3" t="s">
        <v>638</v>
      </c>
      <c r="D302" s="3" t="s">
        <v>54</v>
      </c>
      <c r="E302" s="14">
        <v>44355</v>
      </c>
      <c r="F302" s="3">
        <v>3</v>
      </c>
      <c r="G302" s="3">
        <v>16.649999999999999</v>
      </c>
    </row>
    <row r="303" spans="2:7" outlineLevel="1" x14ac:dyDescent="0.2">
      <c r="B303" s="19" t="s">
        <v>427</v>
      </c>
      <c r="C303" s="3" t="s">
        <v>638</v>
      </c>
      <c r="D303" s="3" t="s">
        <v>54</v>
      </c>
      <c r="E303" s="14">
        <v>44356</v>
      </c>
      <c r="F303" s="3">
        <v>7</v>
      </c>
      <c r="G303" s="3">
        <v>38.85</v>
      </c>
    </row>
    <row r="304" spans="2:7" outlineLevel="1" x14ac:dyDescent="0.2">
      <c r="B304" s="19" t="s">
        <v>427</v>
      </c>
      <c r="C304" s="3" t="s">
        <v>638</v>
      </c>
      <c r="D304" s="3" t="s">
        <v>54</v>
      </c>
      <c r="E304" s="14">
        <v>44357</v>
      </c>
      <c r="F304" s="3">
        <v>6</v>
      </c>
      <c r="G304" s="3">
        <v>33.299999999999997</v>
      </c>
    </row>
    <row r="305" spans="2:7" outlineLevel="1" x14ac:dyDescent="0.2">
      <c r="B305" s="19" t="s">
        <v>427</v>
      </c>
      <c r="C305" s="3" t="s">
        <v>638</v>
      </c>
      <c r="D305" s="3" t="s">
        <v>54</v>
      </c>
      <c r="E305" s="14">
        <v>44357</v>
      </c>
      <c r="F305" s="3">
        <v>3</v>
      </c>
      <c r="G305" s="3">
        <v>16.649999999999999</v>
      </c>
    </row>
    <row r="306" spans="2:7" outlineLevel="1" x14ac:dyDescent="0.2">
      <c r="B306" s="19" t="s">
        <v>427</v>
      </c>
      <c r="C306" s="3" t="s">
        <v>638</v>
      </c>
      <c r="D306" s="3" t="s">
        <v>54</v>
      </c>
      <c r="E306" s="14">
        <v>44358</v>
      </c>
      <c r="F306" s="3">
        <v>6</v>
      </c>
      <c r="G306" s="3">
        <v>33.299999999999997</v>
      </c>
    </row>
    <row r="307" spans="2:7" outlineLevel="1" x14ac:dyDescent="0.2">
      <c r="B307" s="19" t="s">
        <v>427</v>
      </c>
      <c r="C307" s="3" t="s">
        <v>638</v>
      </c>
      <c r="D307" s="3" t="s">
        <v>54</v>
      </c>
      <c r="E307" s="14">
        <v>44358</v>
      </c>
      <c r="F307" s="3">
        <v>3</v>
      </c>
      <c r="G307" s="3">
        <v>16.649999999999999</v>
      </c>
    </row>
    <row r="308" spans="2:7" outlineLevel="1" x14ac:dyDescent="0.2">
      <c r="B308" s="19" t="s">
        <v>427</v>
      </c>
      <c r="C308" s="3" t="s">
        <v>638</v>
      </c>
      <c r="D308" s="3" t="s">
        <v>54</v>
      </c>
      <c r="E308" s="14">
        <v>44352</v>
      </c>
      <c r="F308" s="3">
        <v>10</v>
      </c>
      <c r="G308" s="3">
        <v>66.599999999999994</v>
      </c>
    </row>
    <row r="309" spans="2:7" outlineLevel="1" x14ac:dyDescent="0.2">
      <c r="B309" s="19" t="s">
        <v>427</v>
      </c>
      <c r="C309" s="3" t="s">
        <v>638</v>
      </c>
      <c r="D309" s="3" t="s">
        <v>54</v>
      </c>
      <c r="E309" s="14">
        <v>44353</v>
      </c>
      <c r="F309" s="3">
        <v>7</v>
      </c>
      <c r="G309" s="3">
        <v>46.62</v>
      </c>
    </row>
    <row r="310" spans="2:7" outlineLevel="1" x14ac:dyDescent="0.2">
      <c r="B310" s="19" t="s">
        <v>427</v>
      </c>
      <c r="C310" s="3" t="s">
        <v>638</v>
      </c>
      <c r="D310" s="3" t="s">
        <v>54</v>
      </c>
      <c r="E310" s="14">
        <v>44359</v>
      </c>
      <c r="F310" s="3">
        <v>9</v>
      </c>
      <c r="G310" s="3">
        <v>59.94</v>
      </c>
    </row>
    <row r="311" spans="2:7" outlineLevel="1" x14ac:dyDescent="0.2">
      <c r="B311" s="19" t="s">
        <v>427</v>
      </c>
      <c r="C311" s="3" t="s">
        <v>107</v>
      </c>
      <c r="D311" s="3" t="s">
        <v>31</v>
      </c>
      <c r="E311" s="14">
        <v>44330</v>
      </c>
      <c r="F311" s="3">
        <v>6</v>
      </c>
      <c r="G311" s="3">
        <v>49.98</v>
      </c>
    </row>
    <row r="312" spans="2:7" outlineLevel="1" x14ac:dyDescent="0.2">
      <c r="B312" s="19" t="s">
        <v>427</v>
      </c>
      <c r="C312" s="3" t="s">
        <v>107</v>
      </c>
      <c r="D312" s="3" t="s">
        <v>31</v>
      </c>
      <c r="E312" s="14">
        <v>44330</v>
      </c>
      <c r="F312" s="3">
        <v>3</v>
      </c>
      <c r="G312" s="3">
        <v>24.99</v>
      </c>
    </row>
    <row r="313" spans="2:7" outlineLevel="1" x14ac:dyDescent="0.2">
      <c r="B313" s="19" t="s">
        <v>427</v>
      </c>
      <c r="C313" s="3" t="s">
        <v>685</v>
      </c>
      <c r="D313" s="3" t="s">
        <v>54</v>
      </c>
      <c r="E313" s="14">
        <v>44284</v>
      </c>
      <c r="F313" s="3">
        <v>6</v>
      </c>
      <c r="G313" s="3">
        <v>33.299999999999997</v>
      </c>
    </row>
    <row r="314" spans="2:7" outlineLevel="1" x14ac:dyDescent="0.2">
      <c r="B314" s="19" t="s">
        <v>427</v>
      </c>
      <c r="C314" s="3" t="s">
        <v>685</v>
      </c>
      <c r="D314" s="3" t="s">
        <v>54</v>
      </c>
      <c r="E314" s="14">
        <v>44284</v>
      </c>
      <c r="F314" s="3">
        <v>3</v>
      </c>
      <c r="G314" s="3">
        <v>16.649999999999999</v>
      </c>
    </row>
    <row r="315" spans="2:7" outlineLevel="1" x14ac:dyDescent="0.2">
      <c r="B315" s="19" t="s">
        <v>427</v>
      </c>
      <c r="C315" s="3" t="s">
        <v>685</v>
      </c>
      <c r="D315" s="3" t="s">
        <v>54</v>
      </c>
      <c r="E315" s="14">
        <v>44285</v>
      </c>
      <c r="F315" s="3">
        <v>6</v>
      </c>
      <c r="G315" s="3">
        <v>33.299999999999997</v>
      </c>
    </row>
    <row r="316" spans="2:7" outlineLevel="1" x14ac:dyDescent="0.2">
      <c r="B316" s="19" t="s">
        <v>427</v>
      </c>
      <c r="C316" s="3" t="s">
        <v>685</v>
      </c>
      <c r="D316" s="3" t="s">
        <v>54</v>
      </c>
      <c r="E316" s="14">
        <v>44285</v>
      </c>
      <c r="F316" s="3">
        <v>3</v>
      </c>
      <c r="G316" s="3">
        <v>16.649999999999999</v>
      </c>
    </row>
    <row r="317" spans="2:7" outlineLevel="1" x14ac:dyDescent="0.2">
      <c r="B317" s="19" t="s">
        <v>427</v>
      </c>
      <c r="C317" s="3" t="s">
        <v>685</v>
      </c>
      <c r="D317" s="3" t="s">
        <v>54</v>
      </c>
      <c r="E317" s="14">
        <v>44286</v>
      </c>
      <c r="F317" s="3">
        <v>6</v>
      </c>
      <c r="G317" s="3">
        <v>33.299999999999997</v>
      </c>
    </row>
    <row r="318" spans="2:7" outlineLevel="1" x14ac:dyDescent="0.2">
      <c r="B318" s="19" t="s">
        <v>427</v>
      </c>
      <c r="C318" s="3" t="s">
        <v>685</v>
      </c>
      <c r="D318" s="3" t="s">
        <v>54</v>
      </c>
      <c r="E318" s="14">
        <v>44286</v>
      </c>
      <c r="F318" s="3">
        <v>3</v>
      </c>
      <c r="G318" s="3">
        <v>16.649999999999999</v>
      </c>
    </row>
    <row r="319" spans="2:7" outlineLevel="1" x14ac:dyDescent="0.2">
      <c r="B319" s="19" t="s">
        <v>427</v>
      </c>
      <c r="C319" s="3" t="s">
        <v>685</v>
      </c>
      <c r="D319" s="3" t="s">
        <v>54</v>
      </c>
      <c r="E319" s="14">
        <v>44291</v>
      </c>
      <c r="F319" s="3">
        <v>6</v>
      </c>
      <c r="G319" s="3">
        <v>33.299999999999997</v>
      </c>
    </row>
    <row r="320" spans="2:7" outlineLevel="1" x14ac:dyDescent="0.2">
      <c r="B320" s="19" t="s">
        <v>427</v>
      </c>
      <c r="C320" s="3" t="s">
        <v>685</v>
      </c>
      <c r="D320" s="3" t="s">
        <v>54</v>
      </c>
      <c r="E320" s="14">
        <v>44291</v>
      </c>
      <c r="F320" s="3">
        <v>3</v>
      </c>
      <c r="G320" s="3">
        <v>16.649999999999999</v>
      </c>
    </row>
    <row r="321" spans="2:7" outlineLevel="1" x14ac:dyDescent="0.2">
      <c r="B321" s="19" t="s">
        <v>427</v>
      </c>
      <c r="C321" s="3" t="s">
        <v>685</v>
      </c>
      <c r="D321" s="3" t="s">
        <v>54</v>
      </c>
      <c r="E321" s="14">
        <v>44292</v>
      </c>
      <c r="F321" s="3">
        <v>4</v>
      </c>
      <c r="G321" s="3">
        <v>22.2</v>
      </c>
    </row>
    <row r="322" spans="2:7" outlineLevel="1" x14ac:dyDescent="0.2">
      <c r="B322" s="19" t="s">
        <v>428</v>
      </c>
      <c r="C322" s="3" t="s">
        <v>644</v>
      </c>
      <c r="D322" s="3" t="s">
        <v>31</v>
      </c>
      <c r="E322" s="14">
        <v>44306</v>
      </c>
      <c r="F322" s="3">
        <v>6</v>
      </c>
      <c r="G322" s="3">
        <v>53.28</v>
      </c>
    </row>
    <row r="323" spans="2:7" outlineLevel="1" x14ac:dyDescent="0.2">
      <c r="B323" s="19" t="s">
        <v>428</v>
      </c>
      <c r="C323" s="3" t="s">
        <v>644</v>
      </c>
      <c r="D323" s="3" t="s">
        <v>31</v>
      </c>
      <c r="E323" s="14">
        <v>44306</v>
      </c>
      <c r="F323" s="3">
        <v>3</v>
      </c>
      <c r="G323" s="3">
        <v>26.64</v>
      </c>
    </row>
    <row r="324" spans="2:7" outlineLevel="1" x14ac:dyDescent="0.2">
      <c r="B324" s="19" t="s">
        <v>428</v>
      </c>
      <c r="C324" s="3" t="s">
        <v>644</v>
      </c>
      <c r="D324" s="3" t="s">
        <v>31</v>
      </c>
      <c r="E324" s="14">
        <v>44307</v>
      </c>
      <c r="F324" s="3">
        <v>6</v>
      </c>
      <c r="G324" s="3">
        <v>53.28</v>
      </c>
    </row>
    <row r="325" spans="2:7" outlineLevel="1" x14ac:dyDescent="0.2">
      <c r="B325" s="19" t="s">
        <v>428</v>
      </c>
      <c r="C325" s="3" t="s">
        <v>644</v>
      </c>
      <c r="D325" s="3" t="s">
        <v>31</v>
      </c>
      <c r="E325" s="14">
        <v>44307</v>
      </c>
      <c r="F325" s="3">
        <v>3</v>
      </c>
      <c r="G325" s="3">
        <v>26.64</v>
      </c>
    </row>
    <row r="326" spans="2:7" outlineLevel="1" x14ac:dyDescent="0.2">
      <c r="B326" s="19" t="s">
        <v>428</v>
      </c>
      <c r="C326" s="3" t="s">
        <v>644</v>
      </c>
      <c r="D326" s="3" t="s">
        <v>31</v>
      </c>
      <c r="E326" s="14">
        <v>44308</v>
      </c>
      <c r="F326" s="3">
        <v>6</v>
      </c>
      <c r="G326" s="3">
        <v>53.28</v>
      </c>
    </row>
    <row r="327" spans="2:7" outlineLevel="1" x14ac:dyDescent="0.2">
      <c r="B327" s="19" t="s">
        <v>428</v>
      </c>
      <c r="C327" s="3" t="s">
        <v>644</v>
      </c>
      <c r="D327" s="3" t="s">
        <v>31</v>
      </c>
      <c r="E327" s="14">
        <v>44308</v>
      </c>
      <c r="F327" s="3">
        <v>3</v>
      </c>
      <c r="G327" s="3">
        <v>26.64</v>
      </c>
    </row>
    <row r="328" spans="2:7" outlineLevel="1" x14ac:dyDescent="0.2">
      <c r="B328" s="19" t="s">
        <v>428</v>
      </c>
      <c r="C328" s="3" t="s">
        <v>644</v>
      </c>
      <c r="D328" s="3" t="s">
        <v>31</v>
      </c>
      <c r="E328" s="14">
        <v>44309</v>
      </c>
      <c r="F328" s="3">
        <v>6</v>
      </c>
      <c r="G328" s="3">
        <v>53.28</v>
      </c>
    </row>
    <row r="329" spans="2:7" outlineLevel="1" x14ac:dyDescent="0.2">
      <c r="B329" s="19" t="s">
        <v>428</v>
      </c>
      <c r="C329" s="3" t="s">
        <v>644</v>
      </c>
      <c r="D329" s="3" t="s">
        <v>31</v>
      </c>
      <c r="E329" s="14">
        <v>44309</v>
      </c>
      <c r="F329" s="3">
        <v>3</v>
      </c>
      <c r="G329" s="3">
        <v>26.64</v>
      </c>
    </row>
    <row r="330" spans="2:7" outlineLevel="1" x14ac:dyDescent="0.2">
      <c r="B330" s="19" t="s">
        <v>428</v>
      </c>
      <c r="C330" s="3" t="s">
        <v>644</v>
      </c>
      <c r="D330" s="3" t="s">
        <v>31</v>
      </c>
      <c r="E330" s="14">
        <v>44315</v>
      </c>
      <c r="F330" s="3">
        <v>6</v>
      </c>
      <c r="G330" s="3">
        <v>53.28</v>
      </c>
    </row>
    <row r="331" spans="2:7" outlineLevel="1" x14ac:dyDescent="0.2">
      <c r="B331" s="19" t="s">
        <v>428</v>
      </c>
      <c r="C331" s="3" t="s">
        <v>644</v>
      </c>
      <c r="D331" s="3" t="s">
        <v>31</v>
      </c>
      <c r="E331" s="14">
        <v>44315</v>
      </c>
      <c r="F331" s="3">
        <v>3</v>
      </c>
      <c r="G331" s="3">
        <v>26.64</v>
      </c>
    </row>
    <row r="332" spans="2:7" outlineLevel="1" x14ac:dyDescent="0.2">
      <c r="B332" s="19" t="s">
        <v>428</v>
      </c>
      <c r="C332" s="3" t="s">
        <v>644</v>
      </c>
      <c r="D332" s="3" t="s">
        <v>31</v>
      </c>
      <c r="E332" s="14">
        <v>44310</v>
      </c>
      <c r="F332" s="3">
        <v>9</v>
      </c>
      <c r="G332" s="3">
        <v>79.92</v>
      </c>
    </row>
    <row r="333" spans="2:7" outlineLevel="1" x14ac:dyDescent="0.2">
      <c r="B333" s="19" t="s">
        <v>428</v>
      </c>
      <c r="C333" s="3" t="s">
        <v>644</v>
      </c>
      <c r="D333" s="3" t="s">
        <v>31</v>
      </c>
      <c r="E333" s="14">
        <v>44317</v>
      </c>
      <c r="F333" s="3">
        <v>6</v>
      </c>
      <c r="G333" s="3">
        <v>53.28</v>
      </c>
    </row>
    <row r="334" spans="2:7" outlineLevel="1" x14ac:dyDescent="0.2">
      <c r="B334" s="19" t="s">
        <v>428</v>
      </c>
      <c r="C334" s="3" t="s">
        <v>644</v>
      </c>
      <c r="D334" s="3" t="s">
        <v>31</v>
      </c>
      <c r="E334" s="14">
        <v>44317</v>
      </c>
      <c r="F334" s="3">
        <v>3</v>
      </c>
      <c r="G334" s="3">
        <v>26.64</v>
      </c>
    </row>
    <row r="335" spans="2:7" outlineLevel="1" x14ac:dyDescent="0.2">
      <c r="B335" s="19" t="s">
        <v>428</v>
      </c>
      <c r="C335" s="3" t="s">
        <v>644</v>
      </c>
      <c r="D335" s="3" t="s">
        <v>31</v>
      </c>
      <c r="E335" s="14">
        <v>44320</v>
      </c>
      <c r="F335" s="3">
        <v>6</v>
      </c>
      <c r="G335" s="3">
        <v>53.28</v>
      </c>
    </row>
    <row r="336" spans="2:7" outlineLevel="1" x14ac:dyDescent="0.2">
      <c r="B336" s="19" t="s">
        <v>428</v>
      </c>
      <c r="C336" s="3" t="s">
        <v>644</v>
      </c>
      <c r="D336" s="3" t="s">
        <v>31</v>
      </c>
      <c r="E336" s="14">
        <v>44320</v>
      </c>
      <c r="F336" s="3">
        <v>3</v>
      </c>
      <c r="G336" s="3">
        <v>26.64</v>
      </c>
    </row>
    <row r="337" spans="2:7" outlineLevel="1" x14ac:dyDescent="0.2">
      <c r="B337" s="19" t="s">
        <v>428</v>
      </c>
      <c r="C337" s="3" t="s">
        <v>644</v>
      </c>
      <c r="D337" s="3" t="s">
        <v>31</v>
      </c>
      <c r="E337" s="14">
        <v>44321</v>
      </c>
      <c r="F337" s="3">
        <v>6</v>
      </c>
      <c r="G337" s="3">
        <v>53.28</v>
      </c>
    </row>
    <row r="338" spans="2:7" outlineLevel="1" x14ac:dyDescent="0.2">
      <c r="B338" s="19" t="s">
        <v>428</v>
      </c>
      <c r="C338" s="3" t="s">
        <v>644</v>
      </c>
      <c r="D338" s="3" t="s">
        <v>31</v>
      </c>
      <c r="E338" s="14">
        <v>44321</v>
      </c>
      <c r="F338" s="3">
        <v>3</v>
      </c>
      <c r="G338" s="3">
        <v>26.64</v>
      </c>
    </row>
    <row r="339" spans="2:7" outlineLevel="1" x14ac:dyDescent="0.2">
      <c r="B339" s="19" t="s">
        <v>428</v>
      </c>
      <c r="C339" s="3" t="s">
        <v>644</v>
      </c>
      <c r="D339" s="3" t="s">
        <v>31</v>
      </c>
      <c r="E339" s="14">
        <v>44322</v>
      </c>
      <c r="F339" s="3">
        <v>6</v>
      </c>
      <c r="G339" s="3">
        <v>53.28</v>
      </c>
    </row>
    <row r="340" spans="2:7" outlineLevel="1" x14ac:dyDescent="0.2">
      <c r="B340" s="19" t="s">
        <v>428</v>
      </c>
      <c r="C340" s="3" t="s">
        <v>644</v>
      </c>
      <c r="D340" s="3" t="s">
        <v>31</v>
      </c>
      <c r="E340" s="14">
        <v>44322</v>
      </c>
      <c r="F340" s="3">
        <v>3</v>
      </c>
      <c r="G340" s="3">
        <v>26.64</v>
      </c>
    </row>
    <row r="341" spans="2:7" outlineLevel="1" x14ac:dyDescent="0.2">
      <c r="B341" s="19" t="s">
        <v>428</v>
      </c>
      <c r="C341" s="3" t="s">
        <v>644</v>
      </c>
      <c r="D341" s="3" t="s">
        <v>31</v>
      </c>
      <c r="E341" s="14">
        <v>44323</v>
      </c>
      <c r="F341" s="3">
        <v>6</v>
      </c>
      <c r="G341" s="3">
        <v>53.28</v>
      </c>
    </row>
    <row r="342" spans="2:7" outlineLevel="1" x14ac:dyDescent="0.2">
      <c r="B342" s="19" t="s">
        <v>428</v>
      </c>
      <c r="C342" s="3" t="s">
        <v>644</v>
      </c>
      <c r="D342" s="3" t="s">
        <v>31</v>
      </c>
      <c r="E342" s="14">
        <v>44323</v>
      </c>
      <c r="F342" s="3">
        <v>3</v>
      </c>
      <c r="G342" s="3">
        <v>26.64</v>
      </c>
    </row>
    <row r="343" spans="2:7" outlineLevel="1" x14ac:dyDescent="0.2">
      <c r="B343" s="19" t="s">
        <v>428</v>
      </c>
      <c r="C343" s="3" t="s">
        <v>644</v>
      </c>
      <c r="D343" s="3" t="s">
        <v>31</v>
      </c>
      <c r="E343" s="14">
        <v>44341</v>
      </c>
      <c r="F343" s="3">
        <v>3</v>
      </c>
      <c r="G343" s="3">
        <v>26.64</v>
      </c>
    </row>
    <row r="344" spans="2:7" outlineLevel="1" x14ac:dyDescent="0.2">
      <c r="B344" s="19" t="s">
        <v>428</v>
      </c>
      <c r="C344" s="3" t="s">
        <v>644</v>
      </c>
      <c r="D344" s="3" t="s">
        <v>31</v>
      </c>
      <c r="E344" s="14">
        <v>44342</v>
      </c>
      <c r="F344" s="3">
        <v>6</v>
      </c>
      <c r="G344" s="3">
        <v>53.28</v>
      </c>
    </row>
    <row r="345" spans="2:7" outlineLevel="1" x14ac:dyDescent="0.2">
      <c r="B345" s="19" t="s">
        <v>428</v>
      </c>
      <c r="C345" s="3" t="s">
        <v>644</v>
      </c>
      <c r="D345" s="3" t="s">
        <v>31</v>
      </c>
      <c r="E345" s="14">
        <v>44342</v>
      </c>
      <c r="F345" s="3">
        <v>4</v>
      </c>
      <c r="G345" s="3">
        <v>35.520000000000003</v>
      </c>
    </row>
    <row r="346" spans="2:7" outlineLevel="1" x14ac:dyDescent="0.2">
      <c r="B346" s="19" t="s">
        <v>428</v>
      </c>
      <c r="C346" s="3" t="s">
        <v>644</v>
      </c>
      <c r="D346" s="3" t="s">
        <v>31</v>
      </c>
      <c r="E346" s="14">
        <v>44343</v>
      </c>
      <c r="F346" s="3">
        <v>6</v>
      </c>
      <c r="G346" s="3">
        <v>53.28</v>
      </c>
    </row>
    <row r="347" spans="2:7" outlineLevel="1" x14ac:dyDescent="0.2">
      <c r="B347" s="19" t="s">
        <v>428</v>
      </c>
      <c r="C347" s="3" t="s">
        <v>644</v>
      </c>
      <c r="D347" s="3" t="s">
        <v>31</v>
      </c>
      <c r="E347" s="14">
        <v>44343</v>
      </c>
      <c r="F347" s="3">
        <v>3</v>
      </c>
      <c r="G347" s="3">
        <v>26.64</v>
      </c>
    </row>
    <row r="348" spans="2:7" outlineLevel="1" x14ac:dyDescent="0.2">
      <c r="B348" s="19" t="s">
        <v>427</v>
      </c>
      <c r="C348" s="3" t="s">
        <v>105</v>
      </c>
      <c r="D348" s="3" t="s">
        <v>54</v>
      </c>
      <c r="E348" s="14">
        <v>44308</v>
      </c>
      <c r="F348" s="3">
        <v>6</v>
      </c>
      <c r="G348" s="3">
        <v>39.96</v>
      </c>
    </row>
    <row r="349" spans="2:7" outlineLevel="1" x14ac:dyDescent="0.2">
      <c r="B349" s="19" t="s">
        <v>427</v>
      </c>
      <c r="C349" s="3" t="s">
        <v>105</v>
      </c>
      <c r="D349" s="3" t="s">
        <v>54</v>
      </c>
      <c r="E349" s="14">
        <v>44308</v>
      </c>
      <c r="F349" s="3">
        <v>3</v>
      </c>
      <c r="G349" s="3">
        <v>19.98</v>
      </c>
    </row>
    <row r="350" spans="2:7" outlineLevel="1" x14ac:dyDescent="0.2">
      <c r="B350" s="19" t="s">
        <v>427</v>
      </c>
      <c r="C350" s="3" t="s">
        <v>105</v>
      </c>
      <c r="D350" s="3" t="s">
        <v>54</v>
      </c>
      <c r="E350" s="14">
        <v>44334</v>
      </c>
      <c r="F350" s="3">
        <v>3</v>
      </c>
      <c r="G350" s="3">
        <v>19.98</v>
      </c>
    </row>
    <row r="351" spans="2:7" outlineLevel="1" x14ac:dyDescent="0.2">
      <c r="B351" s="19" t="s">
        <v>427</v>
      </c>
      <c r="C351" s="3" t="s">
        <v>105</v>
      </c>
      <c r="D351" s="3" t="s">
        <v>54</v>
      </c>
      <c r="E351" s="14">
        <v>44342</v>
      </c>
      <c r="F351" s="3">
        <v>6</v>
      </c>
      <c r="G351" s="3">
        <v>39.96</v>
      </c>
    </row>
    <row r="352" spans="2:7" outlineLevel="1" x14ac:dyDescent="0.2">
      <c r="B352" s="19" t="s">
        <v>427</v>
      </c>
      <c r="C352" s="3" t="s">
        <v>105</v>
      </c>
      <c r="D352" s="3" t="s">
        <v>54</v>
      </c>
      <c r="E352" s="14">
        <v>44342</v>
      </c>
      <c r="F352" s="3">
        <v>3</v>
      </c>
      <c r="G352" s="3">
        <v>19.98</v>
      </c>
    </row>
    <row r="353" spans="2:7" outlineLevel="1" x14ac:dyDescent="0.2">
      <c r="B353" s="19" t="s">
        <v>427</v>
      </c>
      <c r="C353" s="3" t="s">
        <v>105</v>
      </c>
      <c r="D353" s="3" t="s">
        <v>54</v>
      </c>
      <c r="E353" s="14">
        <v>44343</v>
      </c>
      <c r="F353" s="3">
        <v>6</v>
      </c>
      <c r="G353" s="3">
        <v>39.96</v>
      </c>
    </row>
    <row r="354" spans="2:7" outlineLevel="1" x14ac:dyDescent="0.2">
      <c r="B354" s="19" t="s">
        <v>427</v>
      </c>
      <c r="C354" s="3" t="s">
        <v>105</v>
      </c>
      <c r="D354" s="3" t="s">
        <v>54</v>
      </c>
      <c r="E354" s="14">
        <v>44343</v>
      </c>
      <c r="F354" s="3">
        <v>3</v>
      </c>
      <c r="G354" s="3">
        <v>19.98</v>
      </c>
    </row>
    <row r="355" spans="2:7" outlineLevel="1" x14ac:dyDescent="0.2">
      <c r="B355" s="19" t="s">
        <v>427</v>
      </c>
      <c r="C355" s="3" t="s">
        <v>497</v>
      </c>
      <c r="D355" s="3" t="s">
        <v>54</v>
      </c>
      <c r="E355" s="14">
        <v>44284</v>
      </c>
      <c r="F355" s="3">
        <v>6</v>
      </c>
      <c r="G355" s="3">
        <v>33.299999999999997</v>
      </c>
    </row>
    <row r="356" spans="2:7" outlineLevel="1" x14ac:dyDescent="0.2">
      <c r="B356" s="19" t="s">
        <v>427</v>
      </c>
      <c r="C356" s="3" t="s">
        <v>497</v>
      </c>
      <c r="D356" s="3" t="s">
        <v>54</v>
      </c>
      <c r="E356" s="14">
        <v>44284</v>
      </c>
      <c r="F356" s="3">
        <v>3</v>
      </c>
      <c r="G356" s="3">
        <v>16.649999999999999</v>
      </c>
    </row>
    <row r="357" spans="2:7" outlineLevel="1" x14ac:dyDescent="0.2">
      <c r="B357" s="19" t="s">
        <v>427</v>
      </c>
      <c r="C357" s="3" t="s">
        <v>497</v>
      </c>
      <c r="D357" s="3" t="s">
        <v>54</v>
      </c>
      <c r="E357" s="14">
        <v>44285</v>
      </c>
      <c r="F357" s="3">
        <v>6</v>
      </c>
      <c r="G357" s="3">
        <v>33.299999999999997</v>
      </c>
    </row>
    <row r="358" spans="2:7" outlineLevel="1" x14ac:dyDescent="0.2">
      <c r="B358" s="19" t="s">
        <v>427</v>
      </c>
      <c r="C358" s="3" t="s">
        <v>497</v>
      </c>
      <c r="D358" s="3" t="s">
        <v>54</v>
      </c>
      <c r="E358" s="14">
        <v>44285</v>
      </c>
      <c r="F358" s="3">
        <v>3</v>
      </c>
      <c r="G358" s="3">
        <v>16.649999999999999</v>
      </c>
    </row>
    <row r="359" spans="2:7" outlineLevel="1" x14ac:dyDescent="0.2">
      <c r="B359" s="19" t="s">
        <v>427</v>
      </c>
      <c r="C359" s="3" t="s">
        <v>497</v>
      </c>
      <c r="D359" s="3" t="s">
        <v>54</v>
      </c>
      <c r="E359" s="14">
        <v>44286</v>
      </c>
      <c r="F359" s="3">
        <v>6</v>
      </c>
      <c r="G359" s="3">
        <v>33.299999999999997</v>
      </c>
    </row>
    <row r="360" spans="2:7" outlineLevel="1" x14ac:dyDescent="0.2">
      <c r="B360" s="19" t="s">
        <v>427</v>
      </c>
      <c r="C360" s="3" t="s">
        <v>497</v>
      </c>
      <c r="D360" s="3" t="s">
        <v>54</v>
      </c>
      <c r="E360" s="14">
        <v>44286</v>
      </c>
      <c r="F360" s="3">
        <v>3</v>
      </c>
      <c r="G360" s="3">
        <v>16.649999999999999</v>
      </c>
    </row>
    <row r="361" spans="2:7" outlineLevel="1" x14ac:dyDescent="0.2">
      <c r="B361" s="19" t="s">
        <v>427</v>
      </c>
      <c r="C361" s="3" t="s">
        <v>497</v>
      </c>
      <c r="D361" s="3" t="s">
        <v>54</v>
      </c>
      <c r="E361" s="14">
        <v>44287</v>
      </c>
      <c r="F361" s="3">
        <v>6</v>
      </c>
      <c r="G361" s="3">
        <v>33.299999999999997</v>
      </c>
    </row>
    <row r="362" spans="2:7" outlineLevel="1" x14ac:dyDescent="0.2">
      <c r="B362" s="19" t="s">
        <v>427</v>
      </c>
      <c r="C362" s="3" t="s">
        <v>497</v>
      </c>
      <c r="D362" s="3" t="s">
        <v>54</v>
      </c>
      <c r="E362" s="14">
        <v>44287</v>
      </c>
      <c r="F362" s="3">
        <v>3</v>
      </c>
      <c r="G362" s="3">
        <v>16.649999999999999</v>
      </c>
    </row>
    <row r="363" spans="2:7" outlineLevel="1" x14ac:dyDescent="0.2">
      <c r="B363" s="19" t="s">
        <v>427</v>
      </c>
      <c r="C363" s="3" t="s">
        <v>497</v>
      </c>
      <c r="D363" s="3" t="s">
        <v>54</v>
      </c>
      <c r="E363" s="14">
        <v>44288</v>
      </c>
      <c r="F363" s="3">
        <v>6</v>
      </c>
      <c r="G363" s="3">
        <v>33.299999999999997</v>
      </c>
    </row>
    <row r="364" spans="2:7" outlineLevel="1" x14ac:dyDescent="0.2">
      <c r="B364" s="19" t="s">
        <v>427</v>
      </c>
      <c r="C364" s="3" t="s">
        <v>497</v>
      </c>
      <c r="D364" s="3" t="s">
        <v>54</v>
      </c>
      <c r="E364" s="14">
        <v>44288</v>
      </c>
      <c r="F364" s="3">
        <v>3</v>
      </c>
      <c r="G364" s="3">
        <v>16.649999999999999</v>
      </c>
    </row>
    <row r="365" spans="2:7" outlineLevel="1" x14ac:dyDescent="0.2">
      <c r="B365" s="19" t="s">
        <v>427</v>
      </c>
      <c r="C365" s="3" t="s">
        <v>497</v>
      </c>
      <c r="D365" s="3" t="s">
        <v>54</v>
      </c>
      <c r="E365" s="14">
        <v>44291</v>
      </c>
      <c r="F365" s="3">
        <v>6</v>
      </c>
      <c r="G365" s="3">
        <v>33.299999999999997</v>
      </c>
    </row>
    <row r="366" spans="2:7" outlineLevel="1" x14ac:dyDescent="0.2">
      <c r="B366" s="19" t="s">
        <v>427</v>
      </c>
      <c r="C366" s="3" t="s">
        <v>497</v>
      </c>
      <c r="D366" s="3" t="s">
        <v>54</v>
      </c>
      <c r="E366" s="14">
        <v>44291</v>
      </c>
      <c r="F366" s="3">
        <v>3</v>
      </c>
      <c r="G366" s="3">
        <v>16.649999999999999</v>
      </c>
    </row>
    <row r="367" spans="2:7" outlineLevel="1" x14ac:dyDescent="0.2">
      <c r="B367" s="19" t="s">
        <v>427</v>
      </c>
      <c r="C367" s="3" t="s">
        <v>497</v>
      </c>
      <c r="D367" s="3" t="s">
        <v>54</v>
      </c>
      <c r="E367" s="14">
        <v>44292</v>
      </c>
      <c r="F367" s="3">
        <v>6</v>
      </c>
      <c r="G367" s="3">
        <v>33.299999999999997</v>
      </c>
    </row>
    <row r="368" spans="2:7" outlineLevel="1" x14ac:dyDescent="0.2">
      <c r="B368" s="19" t="s">
        <v>427</v>
      </c>
      <c r="C368" s="3" t="s">
        <v>497</v>
      </c>
      <c r="D368" s="3" t="s">
        <v>54</v>
      </c>
      <c r="E368" s="14">
        <v>44292</v>
      </c>
      <c r="F368" s="3">
        <v>3</v>
      </c>
      <c r="G368" s="3">
        <v>16.649999999999999</v>
      </c>
    </row>
    <row r="369" spans="2:7" outlineLevel="1" x14ac:dyDescent="0.2">
      <c r="B369" s="19" t="s">
        <v>427</v>
      </c>
      <c r="C369" s="3" t="s">
        <v>497</v>
      </c>
      <c r="D369" s="3" t="s">
        <v>54</v>
      </c>
      <c r="E369" s="14">
        <v>44293</v>
      </c>
      <c r="F369" s="3">
        <v>6</v>
      </c>
      <c r="G369" s="3">
        <v>33.299999999999997</v>
      </c>
    </row>
    <row r="370" spans="2:7" outlineLevel="1" x14ac:dyDescent="0.2">
      <c r="B370" s="19" t="s">
        <v>427</v>
      </c>
      <c r="C370" s="3" t="s">
        <v>497</v>
      </c>
      <c r="D370" s="3" t="s">
        <v>54</v>
      </c>
      <c r="E370" s="14">
        <v>44293</v>
      </c>
      <c r="F370" s="3">
        <v>3</v>
      </c>
      <c r="G370" s="3">
        <v>16.649999999999999</v>
      </c>
    </row>
    <row r="371" spans="2:7" outlineLevel="1" x14ac:dyDescent="0.2">
      <c r="B371" s="19" t="s">
        <v>427</v>
      </c>
      <c r="C371" s="3" t="s">
        <v>497</v>
      </c>
      <c r="D371" s="3" t="s">
        <v>54</v>
      </c>
      <c r="E371" s="14">
        <v>44294</v>
      </c>
      <c r="F371" s="3">
        <v>6</v>
      </c>
      <c r="G371" s="3">
        <v>33.299999999999997</v>
      </c>
    </row>
    <row r="372" spans="2:7" outlineLevel="1" x14ac:dyDescent="0.2">
      <c r="B372" s="19" t="s">
        <v>427</v>
      </c>
      <c r="C372" s="3" t="s">
        <v>497</v>
      </c>
      <c r="D372" s="3" t="s">
        <v>54</v>
      </c>
      <c r="E372" s="14">
        <v>44294</v>
      </c>
      <c r="F372" s="3">
        <v>3</v>
      </c>
      <c r="G372" s="3">
        <v>16.649999999999999</v>
      </c>
    </row>
    <row r="373" spans="2:7" outlineLevel="1" x14ac:dyDescent="0.2">
      <c r="B373" s="19" t="s">
        <v>427</v>
      </c>
      <c r="C373" s="3" t="s">
        <v>497</v>
      </c>
      <c r="D373" s="3" t="s">
        <v>54</v>
      </c>
      <c r="E373" s="14">
        <v>44295</v>
      </c>
      <c r="F373" s="3">
        <v>6</v>
      </c>
      <c r="G373" s="3">
        <v>33.299999999999997</v>
      </c>
    </row>
    <row r="374" spans="2:7" outlineLevel="1" x14ac:dyDescent="0.2">
      <c r="B374" s="19" t="s">
        <v>427</v>
      </c>
      <c r="C374" s="3" t="s">
        <v>497</v>
      </c>
      <c r="D374" s="3" t="s">
        <v>54</v>
      </c>
      <c r="E374" s="14">
        <v>44295</v>
      </c>
      <c r="F374" s="3">
        <v>3</v>
      </c>
      <c r="G374" s="3">
        <v>16.649999999999999</v>
      </c>
    </row>
    <row r="375" spans="2:7" outlineLevel="1" x14ac:dyDescent="0.2">
      <c r="B375" s="19" t="s">
        <v>427</v>
      </c>
      <c r="C375" s="3" t="s">
        <v>497</v>
      </c>
      <c r="D375" s="3" t="s">
        <v>54</v>
      </c>
      <c r="E375" s="14">
        <v>44289</v>
      </c>
      <c r="F375" s="3">
        <v>9</v>
      </c>
      <c r="G375" s="3">
        <v>49.95</v>
      </c>
    </row>
    <row r="376" spans="2:7" outlineLevel="1" x14ac:dyDescent="0.2">
      <c r="B376" s="19" t="s">
        <v>427</v>
      </c>
      <c r="C376" s="3" t="s">
        <v>497</v>
      </c>
      <c r="D376" s="3" t="s">
        <v>54</v>
      </c>
      <c r="E376" s="14">
        <v>44298</v>
      </c>
      <c r="F376" s="3">
        <v>6</v>
      </c>
      <c r="G376" s="3">
        <v>33.299999999999997</v>
      </c>
    </row>
    <row r="377" spans="2:7" outlineLevel="1" x14ac:dyDescent="0.2">
      <c r="B377" s="19" t="s">
        <v>427</v>
      </c>
      <c r="C377" s="3" t="s">
        <v>497</v>
      </c>
      <c r="D377" s="3" t="s">
        <v>54</v>
      </c>
      <c r="E377" s="14">
        <v>44298</v>
      </c>
      <c r="F377" s="3">
        <v>3</v>
      </c>
      <c r="G377" s="3">
        <v>16.649999999999999</v>
      </c>
    </row>
    <row r="378" spans="2:7" outlineLevel="1" x14ac:dyDescent="0.2">
      <c r="B378" s="19" t="s">
        <v>427</v>
      </c>
      <c r="C378" s="3" t="s">
        <v>497</v>
      </c>
      <c r="D378" s="3" t="s">
        <v>54</v>
      </c>
      <c r="E378" s="14">
        <v>44299</v>
      </c>
      <c r="F378" s="3">
        <v>6</v>
      </c>
      <c r="G378" s="3">
        <v>33.299999999999997</v>
      </c>
    </row>
    <row r="379" spans="2:7" outlineLevel="1" x14ac:dyDescent="0.2">
      <c r="B379" s="19" t="s">
        <v>427</v>
      </c>
      <c r="C379" s="3" t="s">
        <v>497</v>
      </c>
      <c r="D379" s="3" t="s">
        <v>54</v>
      </c>
      <c r="E379" s="14">
        <v>44299</v>
      </c>
      <c r="F379" s="3">
        <v>3</v>
      </c>
      <c r="G379" s="3">
        <v>16.649999999999999</v>
      </c>
    </row>
    <row r="380" spans="2:7" outlineLevel="1" x14ac:dyDescent="0.2">
      <c r="B380" s="19" t="s">
        <v>427</v>
      </c>
      <c r="C380" s="3" t="s">
        <v>497</v>
      </c>
      <c r="D380" s="3" t="s">
        <v>54</v>
      </c>
      <c r="E380" s="14">
        <v>44300</v>
      </c>
      <c r="F380" s="3">
        <v>6</v>
      </c>
      <c r="G380" s="3">
        <v>33.299999999999997</v>
      </c>
    </row>
    <row r="381" spans="2:7" outlineLevel="1" x14ac:dyDescent="0.2">
      <c r="B381" s="19" t="s">
        <v>427</v>
      </c>
      <c r="C381" s="3" t="s">
        <v>497</v>
      </c>
      <c r="D381" s="3" t="s">
        <v>54</v>
      </c>
      <c r="E381" s="14">
        <v>44300</v>
      </c>
      <c r="F381" s="3">
        <v>3</v>
      </c>
      <c r="G381" s="3">
        <v>16.649999999999999</v>
      </c>
    </row>
    <row r="382" spans="2:7" outlineLevel="1" x14ac:dyDescent="0.2">
      <c r="B382" s="19" t="s">
        <v>427</v>
      </c>
      <c r="C382" s="3" t="s">
        <v>497</v>
      </c>
      <c r="D382" s="3" t="s">
        <v>54</v>
      </c>
      <c r="E382" s="14">
        <v>44301</v>
      </c>
      <c r="F382" s="3">
        <v>6</v>
      </c>
      <c r="G382" s="3">
        <v>33.299999999999997</v>
      </c>
    </row>
    <row r="383" spans="2:7" outlineLevel="1" x14ac:dyDescent="0.2">
      <c r="B383" s="19" t="s">
        <v>427</v>
      </c>
      <c r="C383" s="3" t="s">
        <v>497</v>
      </c>
      <c r="D383" s="3" t="s">
        <v>54</v>
      </c>
      <c r="E383" s="14">
        <v>44301</v>
      </c>
      <c r="F383" s="3">
        <v>3</v>
      </c>
      <c r="G383" s="3">
        <v>16.649999999999999</v>
      </c>
    </row>
    <row r="384" spans="2:7" outlineLevel="1" x14ac:dyDescent="0.2">
      <c r="B384" s="19" t="s">
        <v>427</v>
      </c>
      <c r="C384" s="3" t="s">
        <v>497</v>
      </c>
      <c r="D384" s="3" t="s">
        <v>54</v>
      </c>
      <c r="E384" s="14">
        <v>44302</v>
      </c>
      <c r="F384" s="3">
        <v>6</v>
      </c>
      <c r="G384" s="3">
        <v>33.299999999999997</v>
      </c>
    </row>
    <row r="385" spans="2:7" outlineLevel="1" x14ac:dyDescent="0.2">
      <c r="B385" s="19" t="s">
        <v>427</v>
      </c>
      <c r="C385" s="3" t="s">
        <v>497</v>
      </c>
      <c r="D385" s="3" t="s">
        <v>54</v>
      </c>
      <c r="E385" s="14">
        <v>44302</v>
      </c>
      <c r="F385" s="3">
        <v>3</v>
      </c>
      <c r="G385" s="3">
        <v>16.649999999999999</v>
      </c>
    </row>
    <row r="386" spans="2:7" outlineLevel="1" x14ac:dyDescent="0.2">
      <c r="B386" s="19" t="s">
        <v>427</v>
      </c>
      <c r="C386" s="3" t="s">
        <v>497</v>
      </c>
      <c r="D386" s="3" t="s">
        <v>54</v>
      </c>
      <c r="E386" s="14">
        <v>44303</v>
      </c>
      <c r="F386" s="3">
        <v>6</v>
      </c>
      <c r="G386" s="3">
        <v>33.299999999999997</v>
      </c>
    </row>
    <row r="387" spans="2:7" outlineLevel="1" x14ac:dyDescent="0.2">
      <c r="B387" s="19" t="s">
        <v>427</v>
      </c>
      <c r="C387" s="3" t="s">
        <v>497</v>
      </c>
      <c r="D387" s="3" t="s">
        <v>54</v>
      </c>
      <c r="E387" s="14">
        <v>44305</v>
      </c>
      <c r="F387" s="3">
        <v>6</v>
      </c>
      <c r="G387" s="3">
        <v>33.299999999999997</v>
      </c>
    </row>
    <row r="388" spans="2:7" outlineLevel="1" x14ac:dyDescent="0.2">
      <c r="B388" s="19" t="s">
        <v>427</v>
      </c>
      <c r="C388" s="3" t="s">
        <v>497</v>
      </c>
      <c r="D388" s="3" t="s">
        <v>54</v>
      </c>
      <c r="E388" s="14">
        <v>44305</v>
      </c>
      <c r="F388" s="3">
        <v>3</v>
      </c>
      <c r="G388" s="3">
        <v>16.649999999999999</v>
      </c>
    </row>
    <row r="389" spans="2:7" outlineLevel="1" x14ac:dyDescent="0.2">
      <c r="B389" s="19" t="s">
        <v>427</v>
      </c>
      <c r="C389" s="3" t="s">
        <v>497</v>
      </c>
      <c r="D389" s="3" t="s">
        <v>54</v>
      </c>
      <c r="E389" s="14">
        <v>44306</v>
      </c>
      <c r="F389" s="3">
        <v>6</v>
      </c>
      <c r="G389" s="3">
        <v>33.299999999999997</v>
      </c>
    </row>
    <row r="390" spans="2:7" outlineLevel="1" x14ac:dyDescent="0.2">
      <c r="B390" s="19" t="s">
        <v>427</v>
      </c>
      <c r="C390" s="3" t="s">
        <v>497</v>
      </c>
      <c r="D390" s="3" t="s">
        <v>54</v>
      </c>
      <c r="E390" s="14">
        <v>44306</v>
      </c>
      <c r="F390" s="3">
        <v>3</v>
      </c>
      <c r="G390" s="3">
        <v>16.649999999999999</v>
      </c>
    </row>
    <row r="391" spans="2:7" outlineLevel="1" x14ac:dyDescent="0.2">
      <c r="B391" s="19" t="s">
        <v>427</v>
      </c>
      <c r="C391" s="3" t="s">
        <v>497</v>
      </c>
      <c r="D391" s="3" t="s">
        <v>54</v>
      </c>
      <c r="E391" s="14">
        <v>44307</v>
      </c>
      <c r="F391" s="3">
        <v>6</v>
      </c>
      <c r="G391" s="3">
        <v>33.299999999999997</v>
      </c>
    </row>
    <row r="392" spans="2:7" outlineLevel="1" x14ac:dyDescent="0.2">
      <c r="B392" s="19" t="s">
        <v>427</v>
      </c>
      <c r="C392" s="3" t="s">
        <v>497</v>
      </c>
      <c r="D392" s="3" t="s">
        <v>54</v>
      </c>
      <c r="E392" s="14">
        <v>44307</v>
      </c>
      <c r="F392" s="3">
        <v>3</v>
      </c>
      <c r="G392" s="3">
        <v>16.649999999999999</v>
      </c>
    </row>
    <row r="393" spans="2:7" outlineLevel="1" x14ac:dyDescent="0.2">
      <c r="B393" s="19" t="s">
        <v>427</v>
      </c>
      <c r="C393" s="3" t="s">
        <v>497</v>
      </c>
      <c r="D393" s="3" t="s">
        <v>54</v>
      </c>
      <c r="E393" s="14">
        <v>44308</v>
      </c>
      <c r="F393" s="3">
        <v>6</v>
      </c>
      <c r="G393" s="3">
        <v>33.299999999999997</v>
      </c>
    </row>
    <row r="394" spans="2:7" outlineLevel="1" x14ac:dyDescent="0.2">
      <c r="B394" s="19" t="s">
        <v>427</v>
      </c>
      <c r="C394" s="3" t="s">
        <v>497</v>
      </c>
      <c r="D394" s="3" t="s">
        <v>54</v>
      </c>
      <c r="E394" s="14">
        <v>44308</v>
      </c>
      <c r="F394" s="3">
        <v>3</v>
      </c>
      <c r="G394" s="3">
        <v>16.649999999999999</v>
      </c>
    </row>
    <row r="395" spans="2:7" outlineLevel="1" x14ac:dyDescent="0.2">
      <c r="B395" s="19" t="s">
        <v>427</v>
      </c>
      <c r="C395" s="3" t="s">
        <v>497</v>
      </c>
      <c r="D395" s="3" t="s">
        <v>54</v>
      </c>
      <c r="E395" s="14">
        <v>44309</v>
      </c>
      <c r="F395" s="3">
        <v>6</v>
      </c>
      <c r="G395" s="3">
        <v>33.299999999999997</v>
      </c>
    </row>
    <row r="396" spans="2:7" outlineLevel="1" x14ac:dyDescent="0.2">
      <c r="B396" s="19" t="s">
        <v>427</v>
      </c>
      <c r="C396" s="3" t="s">
        <v>497</v>
      </c>
      <c r="D396" s="3" t="s">
        <v>54</v>
      </c>
      <c r="E396" s="14">
        <v>44309</v>
      </c>
      <c r="F396" s="3">
        <v>3</v>
      </c>
      <c r="G396" s="3">
        <v>16.649999999999999</v>
      </c>
    </row>
    <row r="397" spans="2:7" outlineLevel="1" x14ac:dyDescent="0.2">
      <c r="B397" s="19" t="s">
        <v>427</v>
      </c>
      <c r="C397" s="3" t="s">
        <v>497</v>
      </c>
      <c r="D397" s="3" t="s">
        <v>54</v>
      </c>
      <c r="E397" s="14">
        <v>44312</v>
      </c>
      <c r="F397" s="3">
        <v>6</v>
      </c>
      <c r="G397" s="3">
        <v>33.299999999999997</v>
      </c>
    </row>
    <row r="398" spans="2:7" outlineLevel="1" x14ac:dyDescent="0.2">
      <c r="B398" s="19" t="s">
        <v>427</v>
      </c>
      <c r="C398" s="3" t="s">
        <v>497</v>
      </c>
      <c r="D398" s="3" t="s">
        <v>54</v>
      </c>
      <c r="E398" s="14">
        <v>44312</v>
      </c>
      <c r="F398" s="3">
        <v>3</v>
      </c>
      <c r="G398" s="3">
        <v>16.649999999999999</v>
      </c>
    </row>
    <row r="399" spans="2:7" outlineLevel="1" x14ac:dyDescent="0.2">
      <c r="B399" s="19" t="s">
        <v>427</v>
      </c>
      <c r="C399" s="3" t="s">
        <v>497</v>
      </c>
      <c r="D399" s="3" t="s">
        <v>54</v>
      </c>
      <c r="E399" s="14">
        <v>44313</v>
      </c>
      <c r="F399" s="3">
        <v>6</v>
      </c>
      <c r="G399" s="3">
        <v>33.299999999999997</v>
      </c>
    </row>
    <row r="400" spans="2:7" outlineLevel="1" x14ac:dyDescent="0.2">
      <c r="B400" s="19" t="s">
        <v>427</v>
      </c>
      <c r="C400" s="3" t="s">
        <v>497</v>
      </c>
      <c r="D400" s="3" t="s">
        <v>54</v>
      </c>
      <c r="E400" s="14">
        <v>44313</v>
      </c>
      <c r="F400" s="3">
        <v>5</v>
      </c>
      <c r="G400" s="3">
        <v>27.75</v>
      </c>
    </row>
    <row r="401" spans="2:7" outlineLevel="1" x14ac:dyDescent="0.2">
      <c r="B401" s="19" t="s">
        <v>427</v>
      </c>
      <c r="C401" s="3" t="s">
        <v>497</v>
      </c>
      <c r="D401" s="3" t="s">
        <v>54</v>
      </c>
      <c r="E401" s="14">
        <v>44314</v>
      </c>
      <c r="F401" s="3">
        <v>6</v>
      </c>
      <c r="G401" s="3">
        <v>33.299999999999997</v>
      </c>
    </row>
    <row r="402" spans="2:7" outlineLevel="1" x14ac:dyDescent="0.2">
      <c r="B402" s="19" t="s">
        <v>427</v>
      </c>
      <c r="C402" s="3" t="s">
        <v>497</v>
      </c>
      <c r="D402" s="3" t="s">
        <v>54</v>
      </c>
      <c r="E402" s="14">
        <v>44314</v>
      </c>
      <c r="F402" s="3">
        <v>3</v>
      </c>
      <c r="G402" s="3">
        <v>16.649999999999999</v>
      </c>
    </row>
    <row r="403" spans="2:7" outlineLevel="1" x14ac:dyDescent="0.2">
      <c r="B403" s="19" t="s">
        <v>427</v>
      </c>
      <c r="C403" s="3" t="s">
        <v>497</v>
      </c>
      <c r="D403" s="3" t="s">
        <v>54</v>
      </c>
      <c r="E403" s="14">
        <v>44315</v>
      </c>
      <c r="F403" s="3">
        <v>6</v>
      </c>
      <c r="G403" s="3">
        <v>33.299999999999997</v>
      </c>
    </row>
    <row r="404" spans="2:7" outlineLevel="1" x14ac:dyDescent="0.2">
      <c r="B404" s="19" t="s">
        <v>427</v>
      </c>
      <c r="C404" s="3" t="s">
        <v>497</v>
      </c>
      <c r="D404" s="3" t="s">
        <v>54</v>
      </c>
      <c r="E404" s="14">
        <v>44315</v>
      </c>
      <c r="F404" s="3">
        <v>3</v>
      </c>
      <c r="G404" s="3">
        <v>16.649999999999999</v>
      </c>
    </row>
    <row r="405" spans="2:7" outlineLevel="1" x14ac:dyDescent="0.2">
      <c r="B405" s="19" t="s">
        <v>427</v>
      </c>
      <c r="C405" s="3" t="s">
        <v>497</v>
      </c>
      <c r="D405" s="3" t="s">
        <v>54</v>
      </c>
      <c r="E405" s="14">
        <v>44316</v>
      </c>
      <c r="F405" s="3">
        <v>6</v>
      </c>
      <c r="G405" s="3">
        <v>33.299999999999997</v>
      </c>
    </row>
    <row r="406" spans="2:7" outlineLevel="1" x14ac:dyDescent="0.2">
      <c r="B406" s="19" t="s">
        <v>427</v>
      </c>
      <c r="C406" s="3" t="s">
        <v>497</v>
      </c>
      <c r="D406" s="3" t="s">
        <v>54</v>
      </c>
      <c r="E406" s="14">
        <v>44316</v>
      </c>
      <c r="F406" s="3">
        <v>3</v>
      </c>
      <c r="G406" s="3">
        <v>16.649999999999999</v>
      </c>
    </row>
    <row r="407" spans="2:7" outlineLevel="1" x14ac:dyDescent="0.2">
      <c r="B407" s="19" t="s">
        <v>427</v>
      </c>
      <c r="C407" s="3" t="s">
        <v>497</v>
      </c>
      <c r="D407" s="3" t="s">
        <v>54</v>
      </c>
      <c r="E407" s="14">
        <v>44319</v>
      </c>
      <c r="F407" s="3">
        <v>6</v>
      </c>
      <c r="G407" s="3">
        <v>33.299999999999997</v>
      </c>
    </row>
    <row r="408" spans="2:7" outlineLevel="1" x14ac:dyDescent="0.2">
      <c r="B408" s="19" t="s">
        <v>427</v>
      </c>
      <c r="C408" s="3" t="s">
        <v>497</v>
      </c>
      <c r="D408" s="3" t="s">
        <v>54</v>
      </c>
      <c r="E408" s="14">
        <v>44319</v>
      </c>
      <c r="F408" s="3">
        <v>3</v>
      </c>
      <c r="G408" s="3">
        <v>16.649999999999999</v>
      </c>
    </row>
    <row r="409" spans="2:7" outlineLevel="1" x14ac:dyDescent="0.2">
      <c r="B409" s="19" t="s">
        <v>427</v>
      </c>
      <c r="C409" s="3" t="s">
        <v>497</v>
      </c>
      <c r="D409" s="3" t="s">
        <v>54</v>
      </c>
      <c r="E409" s="14">
        <v>44320</v>
      </c>
      <c r="F409" s="3">
        <v>6</v>
      </c>
      <c r="G409" s="3">
        <v>33.299999999999997</v>
      </c>
    </row>
    <row r="410" spans="2:7" outlineLevel="1" x14ac:dyDescent="0.2">
      <c r="B410" s="19" t="s">
        <v>427</v>
      </c>
      <c r="C410" s="3" t="s">
        <v>497</v>
      </c>
      <c r="D410" s="3" t="s">
        <v>54</v>
      </c>
      <c r="E410" s="14">
        <v>44320</v>
      </c>
      <c r="F410" s="3">
        <v>3</v>
      </c>
      <c r="G410" s="3">
        <v>16.649999999999999</v>
      </c>
    </row>
    <row r="411" spans="2:7" outlineLevel="1" x14ac:dyDescent="0.2">
      <c r="B411" s="19" t="s">
        <v>427</v>
      </c>
      <c r="C411" s="3" t="s">
        <v>497</v>
      </c>
      <c r="D411" s="3" t="s">
        <v>54</v>
      </c>
      <c r="E411" s="14">
        <v>44321</v>
      </c>
      <c r="F411" s="3">
        <v>6</v>
      </c>
      <c r="G411" s="3">
        <v>33.299999999999997</v>
      </c>
    </row>
    <row r="412" spans="2:7" outlineLevel="1" x14ac:dyDescent="0.2">
      <c r="B412" s="19" t="s">
        <v>427</v>
      </c>
      <c r="C412" s="3" t="s">
        <v>497</v>
      </c>
      <c r="D412" s="3" t="s">
        <v>54</v>
      </c>
      <c r="E412" s="14">
        <v>44321</v>
      </c>
      <c r="F412" s="3">
        <v>3</v>
      </c>
      <c r="G412" s="3">
        <v>16.649999999999999</v>
      </c>
    </row>
    <row r="413" spans="2:7" outlineLevel="1" x14ac:dyDescent="0.2">
      <c r="B413" s="19" t="s">
        <v>427</v>
      </c>
      <c r="C413" s="3" t="s">
        <v>497</v>
      </c>
      <c r="D413" s="3" t="s">
        <v>54</v>
      </c>
      <c r="E413" s="14">
        <v>44322</v>
      </c>
      <c r="F413" s="3">
        <v>6</v>
      </c>
      <c r="G413" s="3">
        <v>33.299999999999997</v>
      </c>
    </row>
    <row r="414" spans="2:7" outlineLevel="1" x14ac:dyDescent="0.2">
      <c r="B414" s="19" t="s">
        <v>427</v>
      </c>
      <c r="C414" s="3" t="s">
        <v>497</v>
      </c>
      <c r="D414" s="3" t="s">
        <v>54</v>
      </c>
      <c r="E414" s="14">
        <v>44322</v>
      </c>
      <c r="F414" s="3">
        <v>3</v>
      </c>
      <c r="G414" s="3">
        <v>16.649999999999999</v>
      </c>
    </row>
    <row r="415" spans="2:7" outlineLevel="1" x14ac:dyDescent="0.2">
      <c r="B415" s="19" t="s">
        <v>427</v>
      </c>
      <c r="C415" s="3" t="s">
        <v>497</v>
      </c>
      <c r="D415" s="3" t="s">
        <v>54</v>
      </c>
      <c r="E415" s="14">
        <v>44323</v>
      </c>
      <c r="F415" s="3">
        <v>6</v>
      </c>
      <c r="G415" s="3">
        <v>33.299999999999997</v>
      </c>
    </row>
    <row r="416" spans="2:7" outlineLevel="1" x14ac:dyDescent="0.2">
      <c r="B416" s="19" t="s">
        <v>427</v>
      </c>
      <c r="C416" s="3" t="s">
        <v>497</v>
      </c>
      <c r="D416" s="3" t="s">
        <v>54</v>
      </c>
      <c r="E416" s="14">
        <v>44323</v>
      </c>
      <c r="F416" s="3">
        <v>3</v>
      </c>
      <c r="G416" s="3">
        <v>16.649999999999999</v>
      </c>
    </row>
    <row r="417" spans="2:7" outlineLevel="1" x14ac:dyDescent="0.2">
      <c r="B417" s="19" t="s">
        <v>427</v>
      </c>
      <c r="C417" s="3" t="s">
        <v>497</v>
      </c>
      <c r="D417" s="3" t="s">
        <v>54</v>
      </c>
      <c r="E417" s="14">
        <v>44324</v>
      </c>
      <c r="F417" s="3">
        <v>8</v>
      </c>
      <c r="G417" s="3">
        <v>44.4</v>
      </c>
    </row>
    <row r="418" spans="2:7" outlineLevel="1" x14ac:dyDescent="0.2">
      <c r="B418" s="19" t="s">
        <v>427</v>
      </c>
      <c r="C418" s="3" t="s">
        <v>497</v>
      </c>
      <c r="D418" s="3" t="s">
        <v>54</v>
      </c>
      <c r="E418" s="14">
        <v>44326</v>
      </c>
      <c r="F418" s="3">
        <v>6</v>
      </c>
      <c r="G418" s="3">
        <v>33.299999999999997</v>
      </c>
    </row>
    <row r="419" spans="2:7" outlineLevel="1" x14ac:dyDescent="0.2">
      <c r="B419" s="19" t="s">
        <v>427</v>
      </c>
      <c r="C419" s="3" t="s">
        <v>497</v>
      </c>
      <c r="D419" s="3" t="s">
        <v>54</v>
      </c>
      <c r="E419" s="14">
        <v>44326</v>
      </c>
      <c r="F419" s="3">
        <v>3</v>
      </c>
      <c r="G419" s="3">
        <v>16.649999999999999</v>
      </c>
    </row>
    <row r="420" spans="2:7" outlineLevel="1" x14ac:dyDescent="0.2">
      <c r="B420" s="19" t="s">
        <v>427</v>
      </c>
      <c r="C420" s="3" t="s">
        <v>497</v>
      </c>
      <c r="D420" s="3" t="s">
        <v>54</v>
      </c>
      <c r="E420" s="14">
        <v>44327</v>
      </c>
      <c r="F420" s="3">
        <v>6</v>
      </c>
      <c r="G420" s="3">
        <v>33.299999999999997</v>
      </c>
    </row>
    <row r="421" spans="2:7" outlineLevel="1" x14ac:dyDescent="0.2">
      <c r="B421" s="19" t="s">
        <v>427</v>
      </c>
      <c r="C421" s="3" t="s">
        <v>497</v>
      </c>
      <c r="D421" s="3" t="s">
        <v>54</v>
      </c>
      <c r="E421" s="14">
        <v>44327</v>
      </c>
      <c r="F421" s="3">
        <v>3</v>
      </c>
      <c r="G421" s="3">
        <v>16.649999999999999</v>
      </c>
    </row>
    <row r="422" spans="2:7" outlineLevel="1" x14ac:dyDescent="0.2">
      <c r="B422" s="19" t="s">
        <v>427</v>
      </c>
      <c r="C422" s="3" t="s">
        <v>497</v>
      </c>
      <c r="D422" s="3" t="s">
        <v>54</v>
      </c>
      <c r="E422" s="14">
        <v>44328</v>
      </c>
      <c r="F422" s="3">
        <v>6</v>
      </c>
      <c r="G422" s="3">
        <v>33.299999999999997</v>
      </c>
    </row>
    <row r="423" spans="2:7" outlineLevel="1" x14ac:dyDescent="0.2">
      <c r="B423" s="19" t="s">
        <v>427</v>
      </c>
      <c r="C423" s="3" t="s">
        <v>497</v>
      </c>
      <c r="D423" s="3" t="s">
        <v>54</v>
      </c>
      <c r="E423" s="14">
        <v>44328</v>
      </c>
      <c r="F423" s="3">
        <v>3</v>
      </c>
      <c r="G423" s="3">
        <v>16.649999999999999</v>
      </c>
    </row>
    <row r="424" spans="2:7" outlineLevel="1" x14ac:dyDescent="0.2">
      <c r="B424" s="19" t="s">
        <v>427</v>
      </c>
      <c r="C424" s="3" t="s">
        <v>497</v>
      </c>
      <c r="D424" s="3" t="s">
        <v>54</v>
      </c>
      <c r="E424" s="14">
        <v>44329</v>
      </c>
      <c r="F424" s="3">
        <v>6</v>
      </c>
      <c r="G424" s="3">
        <v>33.299999999999997</v>
      </c>
    </row>
    <row r="425" spans="2:7" outlineLevel="1" x14ac:dyDescent="0.2">
      <c r="B425" s="19" t="s">
        <v>427</v>
      </c>
      <c r="C425" s="3" t="s">
        <v>497</v>
      </c>
      <c r="D425" s="3" t="s">
        <v>54</v>
      </c>
      <c r="E425" s="14">
        <v>44329</v>
      </c>
      <c r="F425" s="3">
        <v>3</v>
      </c>
      <c r="G425" s="3">
        <v>16.649999999999999</v>
      </c>
    </row>
    <row r="426" spans="2:7" outlineLevel="1" x14ac:dyDescent="0.2">
      <c r="B426" s="19" t="s">
        <v>427</v>
      </c>
      <c r="C426" s="3" t="s">
        <v>497</v>
      </c>
      <c r="D426" s="3" t="s">
        <v>54</v>
      </c>
      <c r="E426" s="14">
        <v>44330</v>
      </c>
      <c r="F426" s="3">
        <v>6</v>
      </c>
      <c r="G426" s="3">
        <v>33.299999999999997</v>
      </c>
    </row>
    <row r="427" spans="2:7" outlineLevel="1" x14ac:dyDescent="0.2">
      <c r="B427" s="19" t="s">
        <v>427</v>
      </c>
      <c r="C427" s="3" t="s">
        <v>497</v>
      </c>
      <c r="D427" s="3" t="s">
        <v>54</v>
      </c>
      <c r="E427" s="14">
        <v>44330</v>
      </c>
      <c r="F427" s="3">
        <v>3</v>
      </c>
      <c r="G427" s="3">
        <v>16.649999999999999</v>
      </c>
    </row>
    <row r="428" spans="2:7" outlineLevel="1" x14ac:dyDescent="0.2">
      <c r="B428" s="19" t="s">
        <v>427</v>
      </c>
      <c r="C428" s="3" t="s">
        <v>497</v>
      </c>
      <c r="D428" s="3" t="s">
        <v>54</v>
      </c>
      <c r="E428" s="14">
        <v>44333</v>
      </c>
      <c r="F428" s="3">
        <v>6</v>
      </c>
      <c r="G428" s="3">
        <v>33.299999999999997</v>
      </c>
    </row>
    <row r="429" spans="2:7" outlineLevel="1" x14ac:dyDescent="0.2">
      <c r="B429" s="19" t="s">
        <v>427</v>
      </c>
      <c r="C429" s="3" t="s">
        <v>497</v>
      </c>
      <c r="D429" s="3" t="s">
        <v>54</v>
      </c>
      <c r="E429" s="14">
        <v>44333</v>
      </c>
      <c r="F429" s="3">
        <v>3</v>
      </c>
      <c r="G429" s="3">
        <v>16.649999999999999</v>
      </c>
    </row>
    <row r="430" spans="2:7" outlineLevel="1" x14ac:dyDescent="0.2">
      <c r="B430" s="19" t="s">
        <v>427</v>
      </c>
      <c r="C430" s="3" t="s">
        <v>497</v>
      </c>
      <c r="D430" s="3" t="s">
        <v>54</v>
      </c>
      <c r="E430" s="14">
        <v>44334</v>
      </c>
      <c r="F430" s="3">
        <v>6</v>
      </c>
      <c r="G430" s="3">
        <v>33.299999999999997</v>
      </c>
    </row>
    <row r="431" spans="2:7" outlineLevel="1" x14ac:dyDescent="0.2">
      <c r="B431" s="19" t="s">
        <v>427</v>
      </c>
      <c r="C431" s="3" t="s">
        <v>497</v>
      </c>
      <c r="D431" s="3" t="s">
        <v>54</v>
      </c>
      <c r="E431" s="14">
        <v>44334</v>
      </c>
      <c r="F431" s="3">
        <v>4</v>
      </c>
      <c r="G431" s="3">
        <v>22.2</v>
      </c>
    </row>
    <row r="432" spans="2:7" outlineLevel="1" x14ac:dyDescent="0.2">
      <c r="B432" s="19" t="s">
        <v>427</v>
      </c>
      <c r="C432" s="3" t="s">
        <v>497</v>
      </c>
      <c r="D432" s="3" t="s">
        <v>54</v>
      </c>
      <c r="E432" s="14">
        <v>44335</v>
      </c>
      <c r="F432" s="3">
        <v>6</v>
      </c>
      <c r="G432" s="3">
        <v>33.299999999999997</v>
      </c>
    </row>
    <row r="433" spans="2:7" outlineLevel="1" x14ac:dyDescent="0.2">
      <c r="B433" s="19" t="s">
        <v>427</v>
      </c>
      <c r="C433" s="3" t="s">
        <v>497</v>
      </c>
      <c r="D433" s="3" t="s">
        <v>54</v>
      </c>
      <c r="E433" s="14">
        <v>44335</v>
      </c>
      <c r="F433" s="3">
        <v>3</v>
      </c>
      <c r="G433" s="3">
        <v>16.649999999999999</v>
      </c>
    </row>
    <row r="434" spans="2:7" outlineLevel="1" x14ac:dyDescent="0.2">
      <c r="B434" s="19" t="s">
        <v>427</v>
      </c>
      <c r="C434" s="3" t="s">
        <v>497</v>
      </c>
      <c r="D434" s="3" t="s">
        <v>54</v>
      </c>
      <c r="E434" s="14">
        <v>44336</v>
      </c>
      <c r="F434" s="3">
        <v>6</v>
      </c>
      <c r="G434" s="3">
        <v>33.299999999999997</v>
      </c>
    </row>
    <row r="435" spans="2:7" outlineLevel="1" x14ac:dyDescent="0.2">
      <c r="B435" s="19" t="s">
        <v>427</v>
      </c>
      <c r="C435" s="3" t="s">
        <v>497</v>
      </c>
      <c r="D435" s="3" t="s">
        <v>54</v>
      </c>
      <c r="E435" s="14">
        <v>44336</v>
      </c>
      <c r="F435" s="3">
        <v>3</v>
      </c>
      <c r="G435" s="3">
        <v>16.649999999999999</v>
      </c>
    </row>
    <row r="436" spans="2:7" outlineLevel="1" x14ac:dyDescent="0.2">
      <c r="B436" s="19" t="s">
        <v>427</v>
      </c>
      <c r="C436" s="3" t="s">
        <v>497</v>
      </c>
      <c r="D436" s="3" t="s">
        <v>54</v>
      </c>
      <c r="E436" s="14">
        <v>44337</v>
      </c>
      <c r="F436" s="3">
        <v>6</v>
      </c>
      <c r="G436" s="3">
        <v>33.299999999999997</v>
      </c>
    </row>
    <row r="437" spans="2:7" outlineLevel="1" x14ac:dyDescent="0.2">
      <c r="B437" s="19" t="s">
        <v>427</v>
      </c>
      <c r="C437" s="3" t="s">
        <v>497</v>
      </c>
      <c r="D437" s="3" t="s">
        <v>54</v>
      </c>
      <c r="E437" s="14">
        <v>44337</v>
      </c>
      <c r="F437" s="3">
        <v>3</v>
      </c>
      <c r="G437" s="3">
        <v>16.649999999999999</v>
      </c>
    </row>
    <row r="438" spans="2:7" outlineLevel="1" x14ac:dyDescent="0.2">
      <c r="B438" s="19" t="s">
        <v>427</v>
      </c>
      <c r="C438" s="3" t="s">
        <v>497</v>
      </c>
      <c r="D438" s="3" t="s">
        <v>54</v>
      </c>
      <c r="E438" s="14">
        <v>44340</v>
      </c>
      <c r="F438" s="3">
        <v>6</v>
      </c>
      <c r="G438" s="3">
        <v>33.299999999999997</v>
      </c>
    </row>
    <row r="439" spans="2:7" outlineLevel="1" x14ac:dyDescent="0.2">
      <c r="B439" s="19" t="s">
        <v>427</v>
      </c>
      <c r="C439" s="3" t="s">
        <v>497</v>
      </c>
      <c r="D439" s="3" t="s">
        <v>54</v>
      </c>
      <c r="E439" s="14">
        <v>44340</v>
      </c>
      <c r="F439" s="3">
        <v>3</v>
      </c>
      <c r="G439" s="3">
        <v>16.649999999999999</v>
      </c>
    </row>
    <row r="440" spans="2:7" outlineLevel="1" x14ac:dyDescent="0.2">
      <c r="B440" s="19" t="s">
        <v>427</v>
      </c>
      <c r="C440" s="3" t="s">
        <v>497</v>
      </c>
      <c r="D440" s="3" t="s">
        <v>54</v>
      </c>
      <c r="E440" s="14">
        <v>44341</v>
      </c>
      <c r="F440" s="3">
        <v>6</v>
      </c>
      <c r="G440" s="3">
        <v>33.299999999999997</v>
      </c>
    </row>
    <row r="441" spans="2:7" outlineLevel="1" x14ac:dyDescent="0.2">
      <c r="B441" s="19" t="s">
        <v>427</v>
      </c>
      <c r="C441" s="3" t="s">
        <v>497</v>
      </c>
      <c r="D441" s="3" t="s">
        <v>54</v>
      </c>
      <c r="E441" s="14">
        <v>44341</v>
      </c>
      <c r="F441" s="3">
        <v>3</v>
      </c>
      <c r="G441" s="3">
        <v>16.649999999999999</v>
      </c>
    </row>
    <row r="442" spans="2:7" outlineLevel="1" x14ac:dyDescent="0.2">
      <c r="B442" s="19" t="s">
        <v>427</v>
      </c>
      <c r="C442" s="3" t="s">
        <v>497</v>
      </c>
      <c r="D442" s="3" t="s">
        <v>54</v>
      </c>
      <c r="E442" s="14">
        <v>44338</v>
      </c>
      <c r="F442" s="3">
        <v>7</v>
      </c>
      <c r="G442" s="3">
        <v>38.85</v>
      </c>
    </row>
    <row r="443" spans="2:7" outlineLevel="1" x14ac:dyDescent="0.2">
      <c r="B443" s="19" t="s">
        <v>427</v>
      </c>
      <c r="C443" s="3" t="s">
        <v>497</v>
      </c>
      <c r="D443" s="3" t="s">
        <v>54</v>
      </c>
      <c r="E443" s="14">
        <v>44342</v>
      </c>
      <c r="F443" s="3">
        <v>6</v>
      </c>
      <c r="G443" s="3">
        <v>33.299999999999997</v>
      </c>
    </row>
    <row r="444" spans="2:7" outlineLevel="1" x14ac:dyDescent="0.2">
      <c r="B444" s="19" t="s">
        <v>427</v>
      </c>
      <c r="C444" s="3" t="s">
        <v>497</v>
      </c>
      <c r="D444" s="3" t="s">
        <v>54</v>
      </c>
      <c r="E444" s="14">
        <v>44342</v>
      </c>
      <c r="F444" s="3">
        <v>3</v>
      </c>
      <c r="G444" s="3">
        <v>16.649999999999999</v>
      </c>
    </row>
    <row r="445" spans="2:7" outlineLevel="1" x14ac:dyDescent="0.2">
      <c r="B445" s="19" t="s">
        <v>427</v>
      </c>
      <c r="C445" s="3" t="s">
        <v>497</v>
      </c>
      <c r="D445" s="3" t="s">
        <v>54</v>
      </c>
      <c r="E445" s="14">
        <v>44343</v>
      </c>
      <c r="F445" s="3">
        <v>6</v>
      </c>
      <c r="G445" s="3">
        <v>33.299999999999997</v>
      </c>
    </row>
    <row r="446" spans="2:7" outlineLevel="1" x14ac:dyDescent="0.2">
      <c r="B446" s="19" t="s">
        <v>427</v>
      </c>
      <c r="C446" s="3" t="s">
        <v>497</v>
      </c>
      <c r="D446" s="3" t="s">
        <v>54</v>
      </c>
      <c r="E446" s="14">
        <v>44343</v>
      </c>
      <c r="F446" s="3">
        <v>3</v>
      </c>
      <c r="G446" s="3">
        <v>16.649999999999999</v>
      </c>
    </row>
    <row r="447" spans="2:7" outlineLevel="1" x14ac:dyDescent="0.2">
      <c r="B447" s="19" t="s">
        <v>427</v>
      </c>
      <c r="C447" s="3" t="s">
        <v>497</v>
      </c>
      <c r="D447" s="3" t="s">
        <v>54</v>
      </c>
      <c r="E447" s="14">
        <v>44344</v>
      </c>
      <c r="F447" s="3">
        <v>6</v>
      </c>
      <c r="G447" s="3">
        <v>33.299999999999997</v>
      </c>
    </row>
    <row r="448" spans="2:7" outlineLevel="1" x14ac:dyDescent="0.2">
      <c r="B448" s="19" t="s">
        <v>427</v>
      </c>
      <c r="C448" s="3" t="s">
        <v>497</v>
      </c>
      <c r="D448" s="3" t="s">
        <v>54</v>
      </c>
      <c r="E448" s="14">
        <v>44344</v>
      </c>
      <c r="F448" s="3">
        <v>3</v>
      </c>
      <c r="G448" s="3">
        <v>16.649999999999999</v>
      </c>
    </row>
    <row r="449" spans="2:7" outlineLevel="1" x14ac:dyDescent="0.2">
      <c r="B449" s="19" t="s">
        <v>427</v>
      </c>
      <c r="C449" s="3" t="s">
        <v>497</v>
      </c>
      <c r="D449" s="3" t="s">
        <v>54</v>
      </c>
      <c r="E449" s="14">
        <v>44347</v>
      </c>
      <c r="F449" s="3">
        <v>6</v>
      </c>
      <c r="G449" s="3">
        <v>33.299999999999997</v>
      </c>
    </row>
    <row r="450" spans="2:7" outlineLevel="1" x14ac:dyDescent="0.2">
      <c r="B450" s="19" t="s">
        <v>427</v>
      </c>
      <c r="C450" s="3" t="s">
        <v>497</v>
      </c>
      <c r="D450" s="3" t="s">
        <v>54</v>
      </c>
      <c r="E450" s="14">
        <v>44347</v>
      </c>
      <c r="F450" s="3">
        <v>3</v>
      </c>
      <c r="G450" s="3">
        <v>16.649999999999999</v>
      </c>
    </row>
    <row r="451" spans="2:7" outlineLevel="1" x14ac:dyDescent="0.2">
      <c r="B451" s="19" t="s">
        <v>427</v>
      </c>
      <c r="C451" s="3" t="s">
        <v>497</v>
      </c>
      <c r="D451" s="3" t="s">
        <v>54</v>
      </c>
      <c r="E451" s="14">
        <v>44345</v>
      </c>
      <c r="F451" s="3">
        <v>7</v>
      </c>
      <c r="G451" s="3">
        <v>38.85</v>
      </c>
    </row>
    <row r="452" spans="2:7" outlineLevel="1" x14ac:dyDescent="0.2">
      <c r="B452" s="19" t="s">
        <v>427</v>
      </c>
      <c r="C452" s="223" t="s">
        <v>638</v>
      </c>
      <c r="D452" s="224" t="s">
        <v>54</v>
      </c>
      <c r="E452" s="259">
        <v>44450</v>
      </c>
      <c r="F452" s="226">
        <v>6</v>
      </c>
      <c r="G452" s="227">
        <v>36.659999999999997</v>
      </c>
    </row>
    <row r="453" spans="2:7" outlineLevel="1" x14ac:dyDescent="0.2">
      <c r="B453" s="19" t="s">
        <v>427</v>
      </c>
      <c r="C453" s="223" t="s">
        <v>638</v>
      </c>
      <c r="D453" s="224" t="s">
        <v>54</v>
      </c>
      <c r="E453" s="259">
        <v>44443</v>
      </c>
      <c r="F453" s="226">
        <v>6</v>
      </c>
      <c r="G453" s="227">
        <v>36.659999999999997</v>
      </c>
    </row>
    <row r="454" spans="2:7" outlineLevel="1" x14ac:dyDescent="0.2">
      <c r="E454" s="14"/>
      <c r="G454" s="3"/>
    </row>
    <row r="455" spans="2:7" outlineLevel="1" x14ac:dyDescent="0.2"/>
    <row r="456" spans="2:7" ht="12.75" thickBot="1" x14ac:dyDescent="0.25">
      <c r="C456" s="16"/>
      <c r="D456" s="16"/>
      <c r="E456" s="16"/>
      <c r="F456" s="73">
        <f>+SUM(F63:F455)</f>
        <v>1853</v>
      </c>
      <c r="G456" s="17">
        <f>+SUM(G63:G455)</f>
        <v>11329.649999999934</v>
      </c>
    </row>
    <row r="457" spans="2:7" ht="12.75" thickTop="1" x14ac:dyDescent="0.2"/>
    <row r="459" spans="2:7" x14ac:dyDescent="0.2">
      <c r="C459" s="8" t="s">
        <v>722</v>
      </c>
    </row>
    <row r="461" spans="2:7" x14ac:dyDescent="0.2">
      <c r="C461" s="19" t="s">
        <v>81</v>
      </c>
      <c r="D461" s="20">
        <f>+G42-G57-G456</f>
        <v>13376.740000000069</v>
      </c>
    </row>
    <row r="462" spans="2:7" ht="12.75" thickBot="1" x14ac:dyDescent="0.25">
      <c r="D462" s="9"/>
      <c r="G462" s="3"/>
    </row>
    <row r="463" spans="2:7" ht="12.75" thickBot="1" x14ac:dyDescent="0.25">
      <c r="C463" s="19" t="s">
        <v>713</v>
      </c>
      <c r="D463" s="21">
        <f>+D461/G42</f>
        <v>0.50784523574051921</v>
      </c>
      <c r="G463" s="3"/>
    </row>
    <row r="464" spans="2:7" x14ac:dyDescent="0.2">
      <c r="G464" s="3"/>
    </row>
    <row r="465" spans="3:7" x14ac:dyDescent="0.2">
      <c r="C465" s="19" t="s">
        <v>84</v>
      </c>
      <c r="D465" s="20">
        <f>+RESUMEN!O21</f>
        <v>9601.7315132038912</v>
      </c>
      <c r="G465" s="3"/>
    </row>
    <row r="466" spans="3:7" ht="12.75" thickBot="1" x14ac:dyDescent="0.25">
      <c r="D466" s="9"/>
    </row>
    <row r="467" spans="3:7" ht="12.75" thickBot="1" x14ac:dyDescent="0.25">
      <c r="C467" s="19" t="s">
        <v>716</v>
      </c>
      <c r="D467" s="83">
        <f>+RESUMEN!P21</f>
        <v>0.36452780003499941</v>
      </c>
    </row>
    <row r="468" spans="3:7" ht="12.75" thickBot="1" x14ac:dyDescent="0.25"/>
    <row r="469" spans="3:7" ht="12.75" thickBot="1" x14ac:dyDescent="0.25">
      <c r="C469" s="19" t="s">
        <v>719</v>
      </c>
      <c r="D469" s="86" t="str">
        <f ca="1">+IF(D467&gt;D20,"OK","REVISAR")</f>
        <v>REVISAR</v>
      </c>
    </row>
    <row r="470" spans="3:7" x14ac:dyDescent="0.2">
      <c r="G470" s="3"/>
    </row>
    <row r="472" spans="3:7" x14ac:dyDescent="0.2">
      <c r="C472" s="8" t="s">
        <v>85</v>
      </c>
    </row>
    <row r="474" spans="3:7" x14ac:dyDescent="0.2">
      <c r="C474" s="10" t="s">
        <v>800</v>
      </c>
      <c r="D474" s="10"/>
      <c r="E474" s="10"/>
      <c r="F474" s="10"/>
      <c r="G474" s="11"/>
    </row>
    <row r="475" spans="3:7" x14ac:dyDescent="0.2">
      <c r="C475" s="10"/>
      <c r="D475" s="10"/>
      <c r="E475" s="10"/>
      <c r="F475" s="10"/>
      <c r="G475" s="11"/>
    </row>
    <row r="476" spans="3:7" x14ac:dyDescent="0.2">
      <c r="C476" s="10"/>
      <c r="D476" s="10"/>
      <c r="E476" s="10"/>
      <c r="F476" s="10"/>
      <c r="G476" s="11"/>
    </row>
    <row r="479" spans="3:7" x14ac:dyDescent="0.2">
      <c r="C479" s="12"/>
      <c r="D479" s="23" t="s">
        <v>427</v>
      </c>
      <c r="E479" s="23" t="s">
        <v>428</v>
      </c>
      <c r="F479" s="23" t="s">
        <v>429</v>
      </c>
    </row>
    <row r="480" spans="3:7" x14ac:dyDescent="0.2">
      <c r="C480" s="3" t="s">
        <v>8</v>
      </c>
      <c r="D480" s="22">
        <f>+SUMIF(B37:B41,$D$479,G37:G41)</f>
        <v>26340.190000000002</v>
      </c>
      <c r="E480" s="22">
        <f>+SUMIF(B37:B41,$E$479,G37:G41)</f>
        <v>0</v>
      </c>
      <c r="F480" s="22">
        <f>+SUMIF(B37:B41,$F$479,G37:G41)</f>
        <v>0</v>
      </c>
    </row>
    <row r="481" spans="3:6" x14ac:dyDescent="0.2">
      <c r="C481" s="3" t="s">
        <v>1019</v>
      </c>
      <c r="D481" s="22">
        <f>-SUMIF(B48:B56,$D$479,G48:G56)</f>
        <v>-1330</v>
      </c>
      <c r="E481" s="22">
        <f>-SUMIF(B48:B56,$E$479,G48:G56)</f>
        <v>0</v>
      </c>
      <c r="F481" s="22">
        <f>-SUMIF(B48:B56,$F$479,G48:G56)</f>
        <v>-303.8</v>
      </c>
    </row>
    <row r="482" spans="3:6" x14ac:dyDescent="0.2">
      <c r="C482" s="3" t="s">
        <v>24</v>
      </c>
      <c r="D482" s="22">
        <f>-SUMIF(B63:B455,$D$479,G63:G455)</f>
        <v>-6599.65</v>
      </c>
      <c r="E482" s="22">
        <f>-SUMIF(B63:B455,$E$479,G63:G455)</f>
        <v>-2482.2500000000009</v>
      </c>
      <c r="F482" s="22">
        <f>-SUMIF(B63:B455,$F$479,G63:G455)</f>
        <v>-2247.7500000000005</v>
      </c>
    </row>
    <row r="483" spans="3:6" ht="12.75" thickBot="1" x14ac:dyDescent="0.25">
      <c r="C483" s="16" t="s">
        <v>1036</v>
      </c>
      <c r="D483" s="182">
        <f>SUM(D480:D482)</f>
        <v>18410.54</v>
      </c>
      <c r="E483" s="182">
        <f t="shared" ref="E483:F483" si="0">SUM(E480:E482)</f>
        <v>-2482.2500000000009</v>
      </c>
      <c r="F483" s="182">
        <f t="shared" si="0"/>
        <v>-2551.5500000000006</v>
      </c>
    </row>
    <row r="484" spans="3:6" ht="12.75" thickTop="1" x14ac:dyDescent="0.2"/>
  </sheetData>
  <autoFilter ref="B62:G453" xr:uid="{00000000-0009-0000-0000-000016000000}"/>
  <conditionalFormatting sqref="D469">
    <cfRule type="containsText" dxfId="184" priority="1" operator="containsText" text="OK">
      <formula>NOT(ISERROR(SEARCH("OK",D469)))</formula>
    </cfRule>
    <cfRule type="cellIs" dxfId="183" priority="2" operator="greaterThan">
      <formula>#REF!</formula>
    </cfRule>
  </conditionalFormatting>
  <pageMargins left="0.25" right="0.25" top="0.71" bottom="0.39" header="0.3" footer="0.3"/>
  <pageSetup paperSize="9" scale="75" fitToHeight="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FF0000"/>
  </sheetPr>
  <dimension ref="B1:K211"/>
  <sheetViews>
    <sheetView topLeftCell="A29" zoomScaleNormal="100" workbookViewId="0">
      <selection activeCell="D192" sqref="D192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707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696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44287</v>
      </c>
      <c r="D18" s="14">
        <v>44307</v>
      </c>
      <c r="E18" s="87">
        <f>+D18-C18</f>
        <v>20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" t="s">
        <v>7</v>
      </c>
    </row>
    <row r="30" spans="3:7" x14ac:dyDescent="0.2">
      <c r="C30" s="10" t="s">
        <v>999</v>
      </c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5" spans="2:11" x14ac:dyDescent="0.2">
      <c r="C35" s="8" t="s">
        <v>8</v>
      </c>
    </row>
    <row r="37" spans="2:11" x14ac:dyDescent="0.2">
      <c r="B37" s="12" t="s">
        <v>1035</v>
      </c>
      <c r="C37" s="23" t="s">
        <v>9</v>
      </c>
      <c r="D37" s="23" t="s">
        <v>10</v>
      </c>
      <c r="E37" s="23" t="s">
        <v>11</v>
      </c>
      <c r="F37" s="23" t="s">
        <v>1</v>
      </c>
      <c r="G37" s="23" t="s">
        <v>12</v>
      </c>
    </row>
    <row r="38" spans="2:11" s="9" customFormat="1" hidden="1" outlineLevel="1" x14ac:dyDescent="0.2">
      <c r="B38" s="19" t="s">
        <v>427</v>
      </c>
      <c r="C38" s="14">
        <v>44314</v>
      </c>
      <c r="D38" s="3" t="s">
        <v>766</v>
      </c>
      <c r="E38" s="3">
        <v>430000030</v>
      </c>
      <c r="F38" s="3" t="s">
        <v>767</v>
      </c>
      <c r="G38" s="15">
        <v>10285.799999999999</v>
      </c>
      <c r="H38" s="3"/>
      <c r="I38" s="3"/>
      <c r="J38" s="3"/>
      <c r="K38" s="3"/>
    </row>
    <row r="39" spans="2:11" collapsed="1" x14ac:dyDescent="0.2">
      <c r="C39" s="14"/>
      <c r="G39" s="15"/>
    </row>
    <row r="40" spans="2:11" ht="12.75" thickBot="1" x14ac:dyDescent="0.25">
      <c r="C40" s="16"/>
      <c r="D40" s="16"/>
      <c r="E40" s="16"/>
      <c r="F40" s="16"/>
      <c r="G40" s="17">
        <f>SUM(G38:G39)</f>
        <v>10285.799999999999</v>
      </c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outlineLevel="1" x14ac:dyDescent="0.2">
      <c r="B46" s="19"/>
      <c r="C46" s="14"/>
      <c r="G46" s="15"/>
    </row>
    <row r="47" spans="2:11" outlineLevel="1" x14ac:dyDescent="0.2">
      <c r="C47" s="14"/>
      <c r="G47" s="15"/>
    </row>
    <row r="48" spans="2:11" ht="12.75" thickBot="1" x14ac:dyDescent="0.25">
      <c r="C48" s="16"/>
      <c r="D48" s="16"/>
      <c r="E48" s="16"/>
      <c r="F48" s="16"/>
      <c r="G48" s="17">
        <f>+SUM(G46:G47)</f>
        <v>0</v>
      </c>
    </row>
    <row r="49" spans="2:7" ht="12.75" thickTop="1" x14ac:dyDescent="0.2"/>
    <row r="51" spans="2:7" x14ac:dyDescent="0.2">
      <c r="C51" s="8" t="s">
        <v>24</v>
      </c>
    </row>
    <row r="53" spans="2:7" x14ac:dyDescent="0.2">
      <c r="B53" s="12" t="s">
        <v>1035</v>
      </c>
      <c r="C53" s="12" t="s">
        <v>25</v>
      </c>
      <c r="D53" s="12" t="s">
        <v>26</v>
      </c>
      <c r="E53" s="12" t="s">
        <v>27</v>
      </c>
      <c r="F53" s="12" t="s">
        <v>28</v>
      </c>
      <c r="G53" s="13" t="s">
        <v>29</v>
      </c>
    </row>
    <row r="54" spans="2:7" hidden="1" outlineLevel="1" x14ac:dyDescent="0.2">
      <c r="B54" s="19" t="s">
        <v>429</v>
      </c>
      <c r="C54" s="3" t="s">
        <v>798</v>
      </c>
      <c r="D54" s="3" t="s">
        <v>54</v>
      </c>
      <c r="E54" s="14">
        <v>44295</v>
      </c>
      <c r="F54" s="3">
        <v>6</v>
      </c>
      <c r="G54" s="3">
        <v>33.299999999999997</v>
      </c>
    </row>
    <row r="55" spans="2:7" hidden="1" outlineLevel="1" x14ac:dyDescent="0.2">
      <c r="B55" s="19" t="s">
        <v>429</v>
      </c>
      <c r="C55" s="3" t="s">
        <v>798</v>
      </c>
      <c r="D55" s="3" t="s">
        <v>54</v>
      </c>
      <c r="E55" s="14">
        <v>44295</v>
      </c>
      <c r="F55" s="3">
        <v>3</v>
      </c>
      <c r="G55" s="3">
        <v>16.649999999999999</v>
      </c>
    </row>
    <row r="56" spans="2:7" hidden="1" outlineLevel="1" x14ac:dyDescent="0.2">
      <c r="B56" s="19" t="s">
        <v>429</v>
      </c>
      <c r="C56" s="3" t="s">
        <v>798</v>
      </c>
      <c r="D56" s="3" t="s">
        <v>54</v>
      </c>
      <c r="E56" s="14">
        <v>44298</v>
      </c>
      <c r="F56" s="3">
        <v>6</v>
      </c>
      <c r="G56" s="3">
        <v>33.299999999999997</v>
      </c>
    </row>
    <row r="57" spans="2:7" hidden="1" outlineLevel="1" x14ac:dyDescent="0.2">
      <c r="B57" s="19" t="s">
        <v>429</v>
      </c>
      <c r="C57" s="3" t="s">
        <v>798</v>
      </c>
      <c r="D57" s="3" t="s">
        <v>54</v>
      </c>
      <c r="E57" s="14">
        <v>44298</v>
      </c>
      <c r="F57" s="3">
        <v>3</v>
      </c>
      <c r="G57" s="3">
        <v>16.649999999999999</v>
      </c>
    </row>
    <row r="58" spans="2:7" hidden="1" outlineLevel="1" x14ac:dyDescent="0.2">
      <c r="B58" s="19" t="s">
        <v>429</v>
      </c>
      <c r="C58" s="3" t="s">
        <v>798</v>
      </c>
      <c r="D58" s="3" t="s">
        <v>54</v>
      </c>
      <c r="E58" s="14">
        <v>44299</v>
      </c>
      <c r="F58" s="3">
        <v>6</v>
      </c>
      <c r="G58" s="3">
        <v>33.299999999999997</v>
      </c>
    </row>
    <row r="59" spans="2:7" hidden="1" outlineLevel="1" x14ac:dyDescent="0.2">
      <c r="B59" s="19" t="s">
        <v>429</v>
      </c>
      <c r="C59" s="3" t="s">
        <v>798</v>
      </c>
      <c r="D59" s="3" t="s">
        <v>54</v>
      </c>
      <c r="E59" s="14">
        <v>44299</v>
      </c>
      <c r="F59" s="3">
        <v>3</v>
      </c>
      <c r="G59" s="3">
        <v>16.649999999999999</v>
      </c>
    </row>
    <row r="60" spans="2:7" hidden="1" outlineLevel="1" x14ac:dyDescent="0.2">
      <c r="B60" s="19" t="s">
        <v>429</v>
      </c>
      <c r="C60" s="3" t="s">
        <v>798</v>
      </c>
      <c r="D60" s="3" t="s">
        <v>54</v>
      </c>
      <c r="E60" s="14">
        <v>44300</v>
      </c>
      <c r="F60" s="3">
        <v>6</v>
      </c>
      <c r="G60" s="3">
        <v>33.299999999999997</v>
      </c>
    </row>
    <row r="61" spans="2:7" hidden="1" outlineLevel="1" x14ac:dyDescent="0.2">
      <c r="B61" s="19" t="s">
        <v>429</v>
      </c>
      <c r="C61" s="3" t="s">
        <v>798</v>
      </c>
      <c r="D61" s="3" t="s">
        <v>54</v>
      </c>
      <c r="E61" s="14">
        <v>44300</v>
      </c>
      <c r="F61" s="3">
        <v>3</v>
      </c>
      <c r="G61" s="3">
        <v>16.649999999999999</v>
      </c>
    </row>
    <row r="62" spans="2:7" hidden="1" outlineLevel="1" x14ac:dyDescent="0.2">
      <c r="B62" s="19" t="s">
        <v>429</v>
      </c>
      <c r="C62" s="3" t="s">
        <v>798</v>
      </c>
      <c r="D62" s="3" t="s">
        <v>54</v>
      </c>
      <c r="E62" s="14">
        <v>44301</v>
      </c>
      <c r="F62" s="3">
        <v>6</v>
      </c>
      <c r="G62" s="3">
        <v>33.299999999999997</v>
      </c>
    </row>
    <row r="63" spans="2:7" hidden="1" outlineLevel="1" x14ac:dyDescent="0.2">
      <c r="B63" s="19" t="s">
        <v>429</v>
      </c>
      <c r="C63" s="3" t="s">
        <v>798</v>
      </c>
      <c r="D63" s="3" t="s">
        <v>54</v>
      </c>
      <c r="E63" s="14">
        <v>44301</v>
      </c>
      <c r="F63" s="3">
        <v>3</v>
      </c>
      <c r="G63" s="3">
        <v>16.649999999999999</v>
      </c>
    </row>
    <row r="64" spans="2:7" hidden="1" outlineLevel="1" x14ac:dyDescent="0.2">
      <c r="B64" s="19" t="s">
        <v>429</v>
      </c>
      <c r="C64" s="3" t="s">
        <v>798</v>
      </c>
      <c r="D64" s="3" t="s">
        <v>54</v>
      </c>
      <c r="E64" s="14">
        <v>44302</v>
      </c>
      <c r="F64" s="3">
        <v>6</v>
      </c>
      <c r="G64" s="3">
        <v>33.299999999999997</v>
      </c>
    </row>
    <row r="65" spans="2:7" hidden="1" outlineLevel="1" x14ac:dyDescent="0.2">
      <c r="B65" s="19" t="s">
        <v>429</v>
      </c>
      <c r="C65" s="3" t="s">
        <v>798</v>
      </c>
      <c r="D65" s="3" t="s">
        <v>54</v>
      </c>
      <c r="E65" s="14">
        <v>44302</v>
      </c>
      <c r="F65" s="3">
        <v>3</v>
      </c>
      <c r="G65" s="3">
        <v>16.649999999999999</v>
      </c>
    </row>
    <row r="66" spans="2:7" hidden="1" outlineLevel="1" x14ac:dyDescent="0.2">
      <c r="B66" s="19" t="s">
        <v>429</v>
      </c>
      <c r="C66" s="3" t="s">
        <v>798</v>
      </c>
      <c r="D66" s="3" t="s">
        <v>54</v>
      </c>
      <c r="E66" s="14">
        <v>44296</v>
      </c>
      <c r="F66" s="3">
        <v>9</v>
      </c>
      <c r="G66" s="3">
        <v>49.95</v>
      </c>
    </row>
    <row r="67" spans="2:7" hidden="1" outlineLevel="1" x14ac:dyDescent="0.2">
      <c r="B67" s="19" t="s">
        <v>429</v>
      </c>
      <c r="C67" s="3" t="s">
        <v>798</v>
      </c>
      <c r="D67" s="3" t="s">
        <v>54</v>
      </c>
      <c r="E67" s="14">
        <v>44297</v>
      </c>
      <c r="F67" s="3">
        <v>9</v>
      </c>
      <c r="G67" s="3">
        <v>49.95</v>
      </c>
    </row>
    <row r="68" spans="2:7" hidden="1" outlineLevel="1" x14ac:dyDescent="0.2">
      <c r="B68" s="19" t="s">
        <v>427</v>
      </c>
      <c r="C68" s="3" t="s">
        <v>496</v>
      </c>
      <c r="D68" s="3" t="s">
        <v>54</v>
      </c>
      <c r="E68" s="14">
        <v>44300</v>
      </c>
      <c r="F68" s="3">
        <v>6</v>
      </c>
      <c r="G68" s="3">
        <v>39</v>
      </c>
    </row>
    <row r="69" spans="2:7" hidden="1" outlineLevel="1" x14ac:dyDescent="0.2">
      <c r="B69" s="19" t="s">
        <v>427</v>
      </c>
      <c r="C69" s="3" t="s">
        <v>496</v>
      </c>
      <c r="D69" s="3" t="s">
        <v>54</v>
      </c>
      <c r="E69" s="14">
        <v>44300</v>
      </c>
      <c r="F69" s="3">
        <v>3</v>
      </c>
      <c r="G69" s="3">
        <v>19.5</v>
      </c>
    </row>
    <row r="70" spans="2:7" hidden="1" outlineLevel="1" x14ac:dyDescent="0.2">
      <c r="B70" s="19" t="s">
        <v>429</v>
      </c>
      <c r="C70" s="3" t="s">
        <v>672</v>
      </c>
      <c r="D70" s="3" t="s">
        <v>54</v>
      </c>
      <c r="E70" s="14">
        <v>44300</v>
      </c>
      <c r="F70" s="3">
        <v>6</v>
      </c>
      <c r="G70" s="3">
        <v>33.299999999999997</v>
      </c>
    </row>
    <row r="71" spans="2:7" hidden="1" outlineLevel="1" x14ac:dyDescent="0.2">
      <c r="B71" s="19" t="s">
        <v>429</v>
      </c>
      <c r="C71" s="3" t="s">
        <v>672</v>
      </c>
      <c r="D71" s="3" t="s">
        <v>54</v>
      </c>
      <c r="E71" s="14">
        <v>44300</v>
      </c>
      <c r="F71" s="3">
        <v>3</v>
      </c>
      <c r="G71" s="3">
        <v>16.649999999999999</v>
      </c>
    </row>
    <row r="72" spans="2:7" hidden="1" outlineLevel="1" x14ac:dyDescent="0.2">
      <c r="B72" s="19" t="s">
        <v>429</v>
      </c>
      <c r="C72" s="3" t="s">
        <v>801</v>
      </c>
      <c r="D72" s="3" t="s">
        <v>54</v>
      </c>
      <c r="E72" s="14">
        <v>44295</v>
      </c>
      <c r="F72" s="3">
        <v>6</v>
      </c>
      <c r="G72" s="3">
        <v>39.96</v>
      </c>
    </row>
    <row r="73" spans="2:7" hidden="1" outlineLevel="1" x14ac:dyDescent="0.2">
      <c r="B73" s="19" t="s">
        <v>429</v>
      </c>
      <c r="C73" s="3" t="s">
        <v>801</v>
      </c>
      <c r="D73" s="3" t="s">
        <v>54</v>
      </c>
      <c r="E73" s="14">
        <v>44295</v>
      </c>
      <c r="F73" s="3">
        <v>3</v>
      </c>
      <c r="G73" s="3">
        <v>19.98</v>
      </c>
    </row>
    <row r="74" spans="2:7" hidden="1" outlineLevel="1" x14ac:dyDescent="0.2">
      <c r="B74" s="19" t="s">
        <v>429</v>
      </c>
      <c r="C74" s="3" t="s">
        <v>801</v>
      </c>
      <c r="D74" s="3" t="s">
        <v>54</v>
      </c>
      <c r="E74" s="14">
        <v>44296</v>
      </c>
      <c r="F74" s="3">
        <v>9</v>
      </c>
      <c r="G74" s="3">
        <v>59.94</v>
      </c>
    </row>
    <row r="75" spans="2:7" hidden="1" outlineLevel="1" x14ac:dyDescent="0.2">
      <c r="B75" s="19" t="s">
        <v>429</v>
      </c>
      <c r="C75" s="3" t="s">
        <v>801</v>
      </c>
      <c r="D75" s="3" t="s">
        <v>54</v>
      </c>
      <c r="E75" s="14">
        <v>44300</v>
      </c>
      <c r="F75" s="3">
        <v>6</v>
      </c>
      <c r="G75" s="3">
        <v>39.96</v>
      </c>
    </row>
    <row r="76" spans="2:7" hidden="1" outlineLevel="1" x14ac:dyDescent="0.2">
      <c r="B76" s="19" t="s">
        <v>429</v>
      </c>
      <c r="C76" s="3" t="s">
        <v>801</v>
      </c>
      <c r="D76" s="3" t="s">
        <v>54</v>
      </c>
      <c r="E76" s="14">
        <v>44300</v>
      </c>
      <c r="F76" s="3">
        <v>3</v>
      </c>
      <c r="G76" s="3">
        <v>19.98</v>
      </c>
    </row>
    <row r="77" spans="2:7" hidden="1" outlineLevel="1" x14ac:dyDescent="0.2">
      <c r="B77" s="19" t="s">
        <v>429</v>
      </c>
      <c r="C77" s="3" t="s">
        <v>801</v>
      </c>
      <c r="D77" s="3" t="s">
        <v>54</v>
      </c>
      <c r="E77" s="14">
        <v>44301</v>
      </c>
      <c r="F77" s="3">
        <v>6</v>
      </c>
      <c r="G77" s="3">
        <v>39.96</v>
      </c>
    </row>
    <row r="78" spans="2:7" hidden="1" outlineLevel="1" x14ac:dyDescent="0.2">
      <c r="B78" s="19" t="s">
        <v>429</v>
      </c>
      <c r="C78" s="3" t="s">
        <v>801</v>
      </c>
      <c r="D78" s="3" t="s">
        <v>54</v>
      </c>
      <c r="E78" s="14">
        <v>44301</v>
      </c>
      <c r="F78" s="3">
        <v>3</v>
      </c>
      <c r="G78" s="3">
        <v>19.98</v>
      </c>
    </row>
    <row r="79" spans="2:7" hidden="1" outlineLevel="1" x14ac:dyDescent="0.2">
      <c r="B79" s="19" t="s">
        <v>427</v>
      </c>
      <c r="C79" s="3" t="s">
        <v>246</v>
      </c>
      <c r="D79" s="3" t="s">
        <v>31</v>
      </c>
      <c r="E79" s="14">
        <v>44300</v>
      </c>
      <c r="F79" s="3">
        <v>6</v>
      </c>
      <c r="G79" s="3">
        <v>49.98</v>
      </c>
    </row>
    <row r="80" spans="2:7" hidden="1" outlineLevel="1" x14ac:dyDescent="0.2">
      <c r="B80" s="19" t="s">
        <v>427</v>
      </c>
      <c r="C80" s="3" t="s">
        <v>246</v>
      </c>
      <c r="D80" s="3" t="s">
        <v>31</v>
      </c>
      <c r="E80" s="14">
        <v>44300</v>
      </c>
      <c r="F80" s="3">
        <v>3</v>
      </c>
      <c r="G80" s="3">
        <v>24.99</v>
      </c>
    </row>
    <row r="81" spans="2:7" hidden="1" outlineLevel="1" x14ac:dyDescent="0.2">
      <c r="B81" s="19" t="s">
        <v>427</v>
      </c>
      <c r="C81" s="3" t="s">
        <v>147</v>
      </c>
      <c r="D81" s="3" t="s">
        <v>54</v>
      </c>
      <c r="E81" s="14">
        <v>44293</v>
      </c>
      <c r="F81" s="3">
        <v>6</v>
      </c>
      <c r="G81" s="3">
        <v>33.299999999999997</v>
      </c>
    </row>
    <row r="82" spans="2:7" hidden="1" outlineLevel="1" x14ac:dyDescent="0.2">
      <c r="B82" s="19" t="s">
        <v>427</v>
      </c>
      <c r="C82" s="3" t="s">
        <v>147</v>
      </c>
      <c r="D82" s="3" t="s">
        <v>54</v>
      </c>
      <c r="E82" s="14">
        <v>44293</v>
      </c>
      <c r="F82" s="3">
        <v>3</v>
      </c>
      <c r="G82" s="3">
        <v>16.649999999999999</v>
      </c>
    </row>
    <row r="83" spans="2:7" hidden="1" outlineLevel="1" x14ac:dyDescent="0.2">
      <c r="B83" s="19" t="s">
        <v>427</v>
      </c>
      <c r="C83" s="3" t="s">
        <v>147</v>
      </c>
      <c r="D83" s="3" t="s">
        <v>54</v>
      </c>
      <c r="E83" s="14">
        <v>44294</v>
      </c>
      <c r="F83" s="3">
        <v>6</v>
      </c>
      <c r="G83" s="3">
        <v>33.299999999999997</v>
      </c>
    </row>
    <row r="84" spans="2:7" hidden="1" outlineLevel="1" x14ac:dyDescent="0.2">
      <c r="B84" s="19" t="s">
        <v>427</v>
      </c>
      <c r="C84" s="3" t="s">
        <v>147</v>
      </c>
      <c r="D84" s="3" t="s">
        <v>54</v>
      </c>
      <c r="E84" s="14">
        <v>44294</v>
      </c>
      <c r="F84" s="3">
        <v>3</v>
      </c>
      <c r="G84" s="3">
        <v>16.649999999999999</v>
      </c>
    </row>
    <row r="85" spans="2:7" hidden="1" outlineLevel="1" x14ac:dyDescent="0.2">
      <c r="B85" s="19" t="s">
        <v>427</v>
      </c>
      <c r="C85" s="3" t="s">
        <v>147</v>
      </c>
      <c r="D85" s="3" t="s">
        <v>54</v>
      </c>
      <c r="E85" s="14">
        <v>44295</v>
      </c>
      <c r="F85" s="3">
        <v>6</v>
      </c>
      <c r="G85" s="3">
        <v>33.299999999999997</v>
      </c>
    </row>
    <row r="86" spans="2:7" hidden="1" outlineLevel="1" x14ac:dyDescent="0.2">
      <c r="B86" s="19" t="s">
        <v>427</v>
      </c>
      <c r="C86" s="3" t="s">
        <v>147</v>
      </c>
      <c r="D86" s="3" t="s">
        <v>54</v>
      </c>
      <c r="E86" s="14">
        <v>44295</v>
      </c>
      <c r="F86" s="3">
        <v>3</v>
      </c>
      <c r="G86" s="3">
        <v>16.649999999999999</v>
      </c>
    </row>
    <row r="87" spans="2:7" hidden="1" outlineLevel="1" x14ac:dyDescent="0.2">
      <c r="B87" s="19" t="s">
        <v>427</v>
      </c>
      <c r="C87" s="3" t="s">
        <v>147</v>
      </c>
      <c r="D87" s="3" t="s">
        <v>54</v>
      </c>
      <c r="E87" s="14">
        <v>44296</v>
      </c>
      <c r="F87" s="3">
        <v>9</v>
      </c>
      <c r="G87" s="3">
        <v>49.95</v>
      </c>
    </row>
    <row r="88" spans="2:7" hidden="1" outlineLevel="1" x14ac:dyDescent="0.2">
      <c r="B88" s="19" t="s">
        <v>427</v>
      </c>
      <c r="C88" s="3" t="s">
        <v>147</v>
      </c>
      <c r="D88" s="3" t="s">
        <v>54</v>
      </c>
      <c r="E88" s="14">
        <v>44297</v>
      </c>
      <c r="F88" s="3">
        <v>9</v>
      </c>
      <c r="G88" s="3">
        <v>49.95</v>
      </c>
    </row>
    <row r="89" spans="2:7" hidden="1" outlineLevel="1" x14ac:dyDescent="0.2">
      <c r="B89" s="19" t="s">
        <v>427</v>
      </c>
      <c r="C89" s="3" t="s">
        <v>147</v>
      </c>
      <c r="D89" s="3" t="s">
        <v>54</v>
      </c>
      <c r="E89" s="14">
        <v>44298</v>
      </c>
      <c r="F89" s="3">
        <v>6</v>
      </c>
      <c r="G89" s="3">
        <v>33.299999999999997</v>
      </c>
    </row>
    <row r="90" spans="2:7" hidden="1" outlineLevel="1" x14ac:dyDescent="0.2">
      <c r="B90" s="19" t="s">
        <v>427</v>
      </c>
      <c r="C90" s="3" t="s">
        <v>147</v>
      </c>
      <c r="D90" s="3" t="s">
        <v>54</v>
      </c>
      <c r="E90" s="14">
        <v>44298</v>
      </c>
      <c r="F90" s="3">
        <v>3</v>
      </c>
      <c r="G90" s="3">
        <v>16.649999999999999</v>
      </c>
    </row>
    <row r="91" spans="2:7" hidden="1" outlineLevel="1" x14ac:dyDescent="0.2">
      <c r="B91" s="19" t="s">
        <v>427</v>
      </c>
      <c r="C91" s="3" t="s">
        <v>147</v>
      </c>
      <c r="D91" s="3" t="s">
        <v>54</v>
      </c>
      <c r="E91" s="14">
        <v>44299</v>
      </c>
      <c r="F91" s="3">
        <v>6</v>
      </c>
      <c r="G91" s="3">
        <v>33.299999999999997</v>
      </c>
    </row>
    <row r="92" spans="2:7" hidden="1" outlineLevel="1" x14ac:dyDescent="0.2">
      <c r="B92" s="19" t="s">
        <v>427</v>
      </c>
      <c r="C92" s="3" t="s">
        <v>147</v>
      </c>
      <c r="D92" s="3" t="s">
        <v>54</v>
      </c>
      <c r="E92" s="14">
        <v>44299</v>
      </c>
      <c r="F92" s="3">
        <v>3</v>
      </c>
      <c r="G92" s="3">
        <v>16.649999999999999</v>
      </c>
    </row>
    <row r="93" spans="2:7" hidden="1" outlineLevel="1" x14ac:dyDescent="0.2">
      <c r="B93" s="19" t="s">
        <v>427</v>
      </c>
      <c r="C93" s="3" t="s">
        <v>147</v>
      </c>
      <c r="D93" s="3" t="s">
        <v>54</v>
      </c>
      <c r="E93" s="14">
        <v>44300</v>
      </c>
      <c r="F93" s="3">
        <v>6</v>
      </c>
      <c r="G93" s="3">
        <v>33.299999999999997</v>
      </c>
    </row>
    <row r="94" spans="2:7" hidden="1" outlineLevel="1" x14ac:dyDescent="0.2">
      <c r="B94" s="19" t="s">
        <v>427</v>
      </c>
      <c r="C94" s="3" t="s">
        <v>147</v>
      </c>
      <c r="D94" s="3" t="s">
        <v>54</v>
      </c>
      <c r="E94" s="14">
        <v>44300</v>
      </c>
      <c r="F94" s="3">
        <v>3</v>
      </c>
      <c r="G94" s="3">
        <v>16.649999999999999</v>
      </c>
    </row>
    <row r="95" spans="2:7" hidden="1" outlineLevel="1" x14ac:dyDescent="0.2">
      <c r="B95" s="19" t="s">
        <v>427</v>
      </c>
      <c r="C95" s="3" t="s">
        <v>147</v>
      </c>
      <c r="D95" s="3" t="s">
        <v>54</v>
      </c>
      <c r="E95" s="14">
        <v>44301</v>
      </c>
      <c r="F95" s="3">
        <v>6</v>
      </c>
      <c r="G95" s="3">
        <v>33.299999999999997</v>
      </c>
    </row>
    <row r="96" spans="2:7" hidden="1" outlineLevel="1" x14ac:dyDescent="0.2">
      <c r="B96" s="19" t="s">
        <v>427</v>
      </c>
      <c r="C96" s="3" t="s">
        <v>147</v>
      </c>
      <c r="D96" s="3" t="s">
        <v>54</v>
      </c>
      <c r="E96" s="14">
        <v>44301</v>
      </c>
      <c r="F96" s="3">
        <v>3</v>
      </c>
      <c r="G96" s="3">
        <v>16.649999999999999</v>
      </c>
    </row>
    <row r="97" spans="2:7" hidden="1" outlineLevel="1" x14ac:dyDescent="0.2">
      <c r="B97" s="19" t="s">
        <v>427</v>
      </c>
      <c r="C97" s="3" t="s">
        <v>147</v>
      </c>
      <c r="D97" s="3" t="s">
        <v>54</v>
      </c>
      <c r="E97" s="14">
        <v>44302</v>
      </c>
      <c r="F97" s="3">
        <v>6</v>
      </c>
      <c r="G97" s="3">
        <v>33.299999999999997</v>
      </c>
    </row>
    <row r="98" spans="2:7" hidden="1" outlineLevel="1" x14ac:dyDescent="0.2">
      <c r="B98" s="19" t="s">
        <v>427</v>
      </c>
      <c r="C98" s="3" t="s">
        <v>147</v>
      </c>
      <c r="D98" s="3" t="s">
        <v>54</v>
      </c>
      <c r="E98" s="14">
        <v>44302</v>
      </c>
      <c r="F98" s="3">
        <v>3</v>
      </c>
      <c r="G98" s="3">
        <v>16.649999999999999</v>
      </c>
    </row>
    <row r="99" spans="2:7" hidden="1" outlineLevel="1" x14ac:dyDescent="0.2">
      <c r="B99" s="19" t="s">
        <v>427</v>
      </c>
      <c r="C99" s="3" t="s">
        <v>147</v>
      </c>
      <c r="D99" s="3" t="s">
        <v>54</v>
      </c>
      <c r="E99" s="14">
        <v>44303</v>
      </c>
      <c r="F99" s="3">
        <v>9</v>
      </c>
      <c r="G99" s="3">
        <v>49.95</v>
      </c>
    </row>
    <row r="100" spans="2:7" hidden="1" outlineLevel="1" x14ac:dyDescent="0.2">
      <c r="B100" s="19" t="s">
        <v>428</v>
      </c>
      <c r="C100" s="3" t="s">
        <v>102</v>
      </c>
      <c r="D100" s="3" t="s">
        <v>31</v>
      </c>
      <c r="E100" s="14">
        <v>44293</v>
      </c>
      <c r="F100" s="3">
        <v>6</v>
      </c>
      <c r="G100" s="3">
        <v>49.98</v>
      </c>
    </row>
    <row r="101" spans="2:7" hidden="1" outlineLevel="1" x14ac:dyDescent="0.2">
      <c r="B101" s="19" t="s">
        <v>428</v>
      </c>
      <c r="C101" s="3" t="s">
        <v>102</v>
      </c>
      <c r="D101" s="3" t="s">
        <v>31</v>
      </c>
      <c r="E101" s="14">
        <v>44293</v>
      </c>
      <c r="F101" s="3">
        <v>3</v>
      </c>
      <c r="G101" s="3">
        <v>24.99</v>
      </c>
    </row>
    <row r="102" spans="2:7" hidden="1" outlineLevel="1" x14ac:dyDescent="0.2">
      <c r="B102" s="19" t="s">
        <v>428</v>
      </c>
      <c r="C102" s="3" t="s">
        <v>102</v>
      </c>
      <c r="D102" s="3" t="s">
        <v>31</v>
      </c>
      <c r="E102" s="14">
        <v>44294</v>
      </c>
      <c r="F102" s="3">
        <v>6</v>
      </c>
      <c r="G102" s="3">
        <v>49.98</v>
      </c>
    </row>
    <row r="103" spans="2:7" hidden="1" outlineLevel="1" x14ac:dyDescent="0.2">
      <c r="B103" s="19" t="s">
        <v>428</v>
      </c>
      <c r="C103" s="3" t="s">
        <v>102</v>
      </c>
      <c r="D103" s="3" t="s">
        <v>31</v>
      </c>
      <c r="E103" s="14">
        <v>44294</v>
      </c>
      <c r="F103" s="3">
        <v>3</v>
      </c>
      <c r="G103" s="3">
        <v>24.99</v>
      </c>
    </row>
    <row r="104" spans="2:7" hidden="1" outlineLevel="1" x14ac:dyDescent="0.2">
      <c r="B104" s="19" t="s">
        <v>428</v>
      </c>
      <c r="C104" s="3" t="s">
        <v>102</v>
      </c>
      <c r="D104" s="3" t="s">
        <v>31</v>
      </c>
      <c r="E104" s="14">
        <v>44295</v>
      </c>
      <c r="F104" s="3">
        <v>6</v>
      </c>
      <c r="G104" s="3">
        <v>49.98</v>
      </c>
    </row>
    <row r="105" spans="2:7" hidden="1" outlineLevel="1" x14ac:dyDescent="0.2">
      <c r="B105" s="19" t="s">
        <v>428</v>
      </c>
      <c r="C105" s="3" t="s">
        <v>102</v>
      </c>
      <c r="D105" s="3" t="s">
        <v>31</v>
      </c>
      <c r="E105" s="14">
        <v>44295</v>
      </c>
      <c r="F105" s="3">
        <v>3</v>
      </c>
      <c r="G105" s="3">
        <v>24.99</v>
      </c>
    </row>
    <row r="106" spans="2:7" hidden="1" outlineLevel="1" x14ac:dyDescent="0.2">
      <c r="B106" s="19" t="s">
        <v>428</v>
      </c>
      <c r="C106" s="3" t="s">
        <v>102</v>
      </c>
      <c r="D106" s="3" t="s">
        <v>54</v>
      </c>
      <c r="E106" s="14">
        <v>44296</v>
      </c>
      <c r="F106" s="3">
        <v>9</v>
      </c>
      <c r="G106" s="3">
        <v>74.97</v>
      </c>
    </row>
    <row r="107" spans="2:7" hidden="1" outlineLevel="1" x14ac:dyDescent="0.2">
      <c r="B107" s="19" t="s">
        <v>428</v>
      </c>
      <c r="C107" s="3" t="s">
        <v>102</v>
      </c>
      <c r="D107" s="3" t="s">
        <v>31</v>
      </c>
      <c r="E107" s="14">
        <v>44297</v>
      </c>
      <c r="F107" s="3">
        <v>9</v>
      </c>
      <c r="G107" s="3">
        <v>74.97</v>
      </c>
    </row>
    <row r="108" spans="2:7" hidden="1" outlineLevel="1" x14ac:dyDescent="0.2">
      <c r="B108" s="19" t="s">
        <v>428</v>
      </c>
      <c r="C108" s="3" t="s">
        <v>102</v>
      </c>
      <c r="D108" s="3" t="s">
        <v>54</v>
      </c>
      <c r="E108" s="14">
        <v>44298</v>
      </c>
      <c r="F108" s="3">
        <v>6</v>
      </c>
      <c r="G108" s="3">
        <v>49.98</v>
      </c>
    </row>
    <row r="109" spans="2:7" hidden="1" outlineLevel="1" x14ac:dyDescent="0.2">
      <c r="B109" s="19" t="s">
        <v>428</v>
      </c>
      <c r="C109" s="3" t="s">
        <v>102</v>
      </c>
      <c r="D109" s="3" t="s">
        <v>54</v>
      </c>
      <c r="E109" s="14">
        <v>44298</v>
      </c>
      <c r="F109" s="3">
        <v>3</v>
      </c>
      <c r="G109" s="3">
        <v>24.99</v>
      </c>
    </row>
    <row r="110" spans="2:7" hidden="1" outlineLevel="1" x14ac:dyDescent="0.2">
      <c r="B110" s="19" t="s">
        <v>428</v>
      </c>
      <c r="C110" s="3" t="s">
        <v>102</v>
      </c>
      <c r="D110" s="3" t="s">
        <v>54</v>
      </c>
      <c r="E110" s="14">
        <v>44299</v>
      </c>
      <c r="F110" s="3">
        <v>6</v>
      </c>
      <c r="G110" s="3">
        <v>49.98</v>
      </c>
    </row>
    <row r="111" spans="2:7" hidden="1" outlineLevel="1" x14ac:dyDescent="0.2">
      <c r="B111" s="19" t="s">
        <v>428</v>
      </c>
      <c r="C111" s="3" t="s">
        <v>102</v>
      </c>
      <c r="D111" s="3" t="s">
        <v>54</v>
      </c>
      <c r="E111" s="14">
        <v>44299</v>
      </c>
      <c r="F111" s="3">
        <v>3</v>
      </c>
      <c r="G111" s="3">
        <v>24.99</v>
      </c>
    </row>
    <row r="112" spans="2:7" hidden="1" outlineLevel="1" x14ac:dyDescent="0.2">
      <c r="B112" s="19" t="s">
        <v>428</v>
      </c>
      <c r="C112" s="3" t="s">
        <v>102</v>
      </c>
      <c r="D112" s="3" t="s">
        <v>54</v>
      </c>
      <c r="E112" s="14">
        <v>44300</v>
      </c>
      <c r="F112" s="3">
        <v>6</v>
      </c>
      <c r="G112" s="3">
        <v>49.98</v>
      </c>
    </row>
    <row r="113" spans="2:7" hidden="1" outlineLevel="1" x14ac:dyDescent="0.2">
      <c r="B113" s="19" t="s">
        <v>428</v>
      </c>
      <c r="C113" s="3" t="s">
        <v>102</v>
      </c>
      <c r="D113" s="3" t="s">
        <v>54</v>
      </c>
      <c r="E113" s="14">
        <v>44300</v>
      </c>
      <c r="F113" s="3">
        <v>3</v>
      </c>
      <c r="G113" s="3">
        <v>24.99</v>
      </c>
    </row>
    <row r="114" spans="2:7" hidden="1" outlineLevel="1" x14ac:dyDescent="0.2">
      <c r="B114" s="19" t="s">
        <v>428</v>
      </c>
      <c r="C114" s="3" t="s">
        <v>102</v>
      </c>
      <c r="D114" s="3" t="s">
        <v>54</v>
      </c>
      <c r="E114" s="14">
        <v>44301</v>
      </c>
      <c r="F114" s="3">
        <v>6</v>
      </c>
      <c r="G114" s="3">
        <v>49.98</v>
      </c>
    </row>
    <row r="115" spans="2:7" hidden="1" outlineLevel="1" x14ac:dyDescent="0.2">
      <c r="B115" s="19" t="s">
        <v>428</v>
      </c>
      <c r="C115" s="3" t="s">
        <v>102</v>
      </c>
      <c r="D115" s="3" t="s">
        <v>54</v>
      </c>
      <c r="E115" s="14">
        <v>44301</v>
      </c>
      <c r="F115" s="3">
        <v>3</v>
      </c>
      <c r="G115" s="3">
        <v>24.99</v>
      </c>
    </row>
    <row r="116" spans="2:7" hidden="1" outlineLevel="1" x14ac:dyDescent="0.2">
      <c r="B116" s="19" t="s">
        <v>428</v>
      </c>
      <c r="C116" s="3" t="s">
        <v>102</v>
      </c>
      <c r="D116" s="3" t="s">
        <v>54</v>
      </c>
      <c r="E116" s="14">
        <v>44302</v>
      </c>
      <c r="F116" s="3">
        <v>6</v>
      </c>
      <c r="G116" s="3">
        <v>49.98</v>
      </c>
    </row>
    <row r="117" spans="2:7" hidden="1" outlineLevel="1" x14ac:dyDescent="0.2">
      <c r="B117" s="19" t="s">
        <v>428</v>
      </c>
      <c r="C117" s="3" t="s">
        <v>102</v>
      </c>
      <c r="D117" s="3" t="s">
        <v>54</v>
      </c>
      <c r="E117" s="14">
        <v>44302</v>
      </c>
      <c r="F117" s="3">
        <v>3</v>
      </c>
      <c r="G117" s="3">
        <v>24.99</v>
      </c>
    </row>
    <row r="118" spans="2:7" hidden="1" outlineLevel="1" x14ac:dyDescent="0.2">
      <c r="B118" s="19" t="s">
        <v>428</v>
      </c>
      <c r="C118" s="3" t="s">
        <v>102</v>
      </c>
      <c r="D118" s="3" t="s">
        <v>54</v>
      </c>
      <c r="E118" s="14">
        <v>44304</v>
      </c>
      <c r="F118" s="3">
        <v>9</v>
      </c>
      <c r="G118" s="3">
        <v>74.97</v>
      </c>
    </row>
    <row r="119" spans="2:7" hidden="1" outlineLevel="1" x14ac:dyDescent="0.2">
      <c r="B119" s="19" t="s">
        <v>428</v>
      </c>
      <c r="C119" s="3" t="s">
        <v>102</v>
      </c>
      <c r="D119" s="3" t="s">
        <v>54</v>
      </c>
      <c r="E119" s="14">
        <v>44306</v>
      </c>
      <c r="F119" s="3">
        <v>6</v>
      </c>
      <c r="G119" s="3">
        <v>49.98</v>
      </c>
    </row>
    <row r="120" spans="2:7" hidden="1" outlineLevel="1" x14ac:dyDescent="0.2">
      <c r="B120" s="19" t="s">
        <v>428</v>
      </c>
      <c r="C120" s="3" t="s">
        <v>102</v>
      </c>
      <c r="D120" s="3" t="s">
        <v>54</v>
      </c>
      <c r="E120" s="14">
        <v>44306</v>
      </c>
      <c r="F120" s="3">
        <v>3</v>
      </c>
      <c r="G120" s="3">
        <v>24.99</v>
      </c>
    </row>
    <row r="121" spans="2:7" hidden="1" outlineLevel="1" x14ac:dyDescent="0.2">
      <c r="B121" s="19" t="s">
        <v>428</v>
      </c>
      <c r="C121" s="3" t="s">
        <v>102</v>
      </c>
      <c r="D121" s="3" t="s">
        <v>54</v>
      </c>
      <c r="E121" s="14">
        <v>44307</v>
      </c>
      <c r="F121" s="3">
        <v>9</v>
      </c>
      <c r="G121" s="3">
        <v>74.97</v>
      </c>
    </row>
    <row r="122" spans="2:7" hidden="1" outlineLevel="1" x14ac:dyDescent="0.2">
      <c r="B122" s="19" t="s">
        <v>428</v>
      </c>
      <c r="C122" s="3" t="s">
        <v>102</v>
      </c>
      <c r="D122" s="3" t="s">
        <v>54</v>
      </c>
      <c r="E122" s="14">
        <v>44303</v>
      </c>
      <c r="F122" s="3">
        <v>9</v>
      </c>
      <c r="G122" s="3">
        <v>74.97</v>
      </c>
    </row>
    <row r="123" spans="2:7" hidden="1" outlineLevel="1" x14ac:dyDescent="0.2">
      <c r="B123" s="19" t="s">
        <v>427</v>
      </c>
      <c r="C123" s="3" t="s">
        <v>109</v>
      </c>
      <c r="D123" s="3" t="s">
        <v>31</v>
      </c>
      <c r="E123" s="14">
        <v>44287</v>
      </c>
      <c r="F123" s="3">
        <v>5</v>
      </c>
      <c r="G123" s="3">
        <v>49.95</v>
      </c>
    </row>
    <row r="124" spans="2:7" hidden="1" outlineLevel="1" x14ac:dyDescent="0.2">
      <c r="B124" s="19" t="s">
        <v>427</v>
      </c>
      <c r="C124" s="3" t="s">
        <v>802</v>
      </c>
      <c r="D124" s="3" t="s">
        <v>54</v>
      </c>
      <c r="E124" s="14">
        <v>44300</v>
      </c>
      <c r="F124" s="3">
        <v>6</v>
      </c>
      <c r="G124" s="3">
        <v>39</v>
      </c>
    </row>
    <row r="125" spans="2:7" hidden="1" outlineLevel="1" x14ac:dyDescent="0.2">
      <c r="B125" s="19" t="s">
        <v>427</v>
      </c>
      <c r="C125" s="3" t="s">
        <v>802</v>
      </c>
      <c r="D125" s="3" t="s">
        <v>54</v>
      </c>
      <c r="E125" s="14">
        <v>44300</v>
      </c>
      <c r="F125" s="3">
        <v>3</v>
      </c>
      <c r="G125" s="3">
        <v>19.5</v>
      </c>
    </row>
    <row r="126" spans="2:7" hidden="1" outlineLevel="1" x14ac:dyDescent="0.2">
      <c r="B126" s="19" t="s">
        <v>428</v>
      </c>
      <c r="C126" s="3" t="s">
        <v>644</v>
      </c>
      <c r="D126" s="3" t="s">
        <v>31</v>
      </c>
      <c r="E126" s="14">
        <v>44291</v>
      </c>
      <c r="F126" s="3">
        <v>6</v>
      </c>
      <c r="G126" s="3">
        <v>53.28</v>
      </c>
    </row>
    <row r="127" spans="2:7" hidden="1" outlineLevel="1" x14ac:dyDescent="0.2">
      <c r="B127" s="19" t="s">
        <v>428</v>
      </c>
      <c r="C127" s="3" t="s">
        <v>644</v>
      </c>
      <c r="D127" s="3" t="s">
        <v>31</v>
      </c>
      <c r="E127" s="14">
        <v>44291</v>
      </c>
      <c r="F127" s="3">
        <v>3</v>
      </c>
      <c r="G127" s="3">
        <v>26.64</v>
      </c>
    </row>
    <row r="128" spans="2:7" hidden="1" outlineLevel="1" x14ac:dyDescent="0.2">
      <c r="B128" s="19" t="s">
        <v>428</v>
      </c>
      <c r="C128" s="3" t="s">
        <v>644</v>
      </c>
      <c r="D128" s="3" t="s">
        <v>31</v>
      </c>
      <c r="E128" s="14">
        <v>44292</v>
      </c>
      <c r="F128" s="3">
        <v>6</v>
      </c>
      <c r="G128" s="3">
        <v>53.28</v>
      </c>
    </row>
    <row r="129" spans="2:7" hidden="1" outlineLevel="1" x14ac:dyDescent="0.2">
      <c r="B129" s="19" t="s">
        <v>428</v>
      </c>
      <c r="C129" s="3" t="s">
        <v>644</v>
      </c>
      <c r="D129" s="3" t="s">
        <v>31</v>
      </c>
      <c r="E129" s="14">
        <v>44292</v>
      </c>
      <c r="F129" s="3">
        <v>3</v>
      </c>
      <c r="G129" s="3">
        <v>26.64</v>
      </c>
    </row>
    <row r="130" spans="2:7" hidden="1" outlineLevel="1" x14ac:dyDescent="0.2">
      <c r="B130" s="19" t="s">
        <v>428</v>
      </c>
      <c r="C130" s="3" t="s">
        <v>644</v>
      </c>
      <c r="D130" s="3" t="s">
        <v>31</v>
      </c>
      <c r="E130" s="14">
        <v>44293</v>
      </c>
      <c r="F130" s="3">
        <v>6</v>
      </c>
      <c r="G130" s="3">
        <v>53.28</v>
      </c>
    </row>
    <row r="131" spans="2:7" hidden="1" outlineLevel="1" x14ac:dyDescent="0.2">
      <c r="B131" s="19" t="s">
        <v>428</v>
      </c>
      <c r="C131" s="3" t="s">
        <v>644</v>
      </c>
      <c r="D131" s="3" t="s">
        <v>31</v>
      </c>
      <c r="E131" s="14">
        <v>44293</v>
      </c>
      <c r="F131" s="3">
        <v>3</v>
      </c>
      <c r="G131" s="3">
        <v>26.64</v>
      </c>
    </row>
    <row r="132" spans="2:7" hidden="1" outlineLevel="1" x14ac:dyDescent="0.2">
      <c r="B132" s="19" t="s">
        <v>428</v>
      </c>
      <c r="C132" s="3" t="s">
        <v>644</v>
      </c>
      <c r="D132" s="3" t="s">
        <v>31</v>
      </c>
      <c r="E132" s="14">
        <v>44294</v>
      </c>
      <c r="F132" s="3">
        <v>6</v>
      </c>
      <c r="G132" s="3">
        <v>53.28</v>
      </c>
    </row>
    <row r="133" spans="2:7" hidden="1" outlineLevel="1" x14ac:dyDescent="0.2">
      <c r="B133" s="19" t="s">
        <v>428</v>
      </c>
      <c r="C133" s="3" t="s">
        <v>644</v>
      </c>
      <c r="D133" s="3" t="s">
        <v>31</v>
      </c>
      <c r="E133" s="14">
        <v>44294</v>
      </c>
      <c r="F133" s="3">
        <v>3</v>
      </c>
      <c r="G133" s="3">
        <v>26.64</v>
      </c>
    </row>
    <row r="134" spans="2:7" hidden="1" outlineLevel="1" x14ac:dyDescent="0.2">
      <c r="B134" s="19" t="s">
        <v>428</v>
      </c>
      <c r="C134" s="3" t="s">
        <v>644</v>
      </c>
      <c r="D134" s="3" t="s">
        <v>31</v>
      </c>
      <c r="E134" s="14">
        <v>44295</v>
      </c>
      <c r="F134" s="3">
        <v>6</v>
      </c>
      <c r="G134" s="3">
        <v>53.28</v>
      </c>
    </row>
    <row r="135" spans="2:7" hidden="1" outlineLevel="1" x14ac:dyDescent="0.2">
      <c r="B135" s="19" t="s">
        <v>428</v>
      </c>
      <c r="C135" s="3" t="s">
        <v>644</v>
      </c>
      <c r="D135" s="3" t="s">
        <v>31</v>
      </c>
      <c r="E135" s="14">
        <v>44295</v>
      </c>
      <c r="F135" s="3">
        <v>3</v>
      </c>
      <c r="G135" s="3">
        <v>26.64</v>
      </c>
    </row>
    <row r="136" spans="2:7" hidden="1" outlineLevel="1" x14ac:dyDescent="0.2">
      <c r="B136" s="19" t="s">
        <v>428</v>
      </c>
      <c r="C136" s="3" t="s">
        <v>644</v>
      </c>
      <c r="D136" s="3" t="s">
        <v>31</v>
      </c>
      <c r="E136" s="14">
        <v>44296</v>
      </c>
      <c r="F136" s="3">
        <v>9</v>
      </c>
      <c r="G136" s="3">
        <v>79.92</v>
      </c>
    </row>
    <row r="137" spans="2:7" hidden="1" outlineLevel="1" x14ac:dyDescent="0.2">
      <c r="B137" s="19" t="s">
        <v>428</v>
      </c>
      <c r="C137" s="3" t="s">
        <v>644</v>
      </c>
      <c r="D137" s="3" t="s">
        <v>31</v>
      </c>
      <c r="E137" s="14">
        <v>44297</v>
      </c>
      <c r="F137" s="3">
        <v>9</v>
      </c>
      <c r="G137" s="3">
        <v>79.92</v>
      </c>
    </row>
    <row r="138" spans="2:7" hidden="1" outlineLevel="1" x14ac:dyDescent="0.2">
      <c r="B138" s="19" t="s">
        <v>428</v>
      </c>
      <c r="C138" s="3" t="s">
        <v>644</v>
      </c>
      <c r="D138" s="3" t="s">
        <v>31</v>
      </c>
      <c r="E138" s="14">
        <v>44298</v>
      </c>
      <c r="F138" s="3">
        <v>6</v>
      </c>
      <c r="G138" s="3">
        <v>53.28</v>
      </c>
    </row>
    <row r="139" spans="2:7" hidden="1" outlineLevel="1" x14ac:dyDescent="0.2">
      <c r="B139" s="19" t="s">
        <v>428</v>
      </c>
      <c r="C139" s="3" t="s">
        <v>644</v>
      </c>
      <c r="D139" s="3" t="s">
        <v>31</v>
      </c>
      <c r="E139" s="14">
        <v>44298</v>
      </c>
      <c r="F139" s="3">
        <v>3</v>
      </c>
      <c r="G139" s="3">
        <v>26.64</v>
      </c>
    </row>
    <row r="140" spans="2:7" hidden="1" outlineLevel="1" x14ac:dyDescent="0.2">
      <c r="B140" s="19" t="s">
        <v>428</v>
      </c>
      <c r="C140" s="3" t="s">
        <v>644</v>
      </c>
      <c r="D140" s="3" t="s">
        <v>31</v>
      </c>
      <c r="E140" s="14">
        <v>44299</v>
      </c>
      <c r="F140" s="3">
        <v>6</v>
      </c>
      <c r="G140" s="3">
        <v>53.28</v>
      </c>
    </row>
    <row r="141" spans="2:7" hidden="1" outlineLevel="1" x14ac:dyDescent="0.2">
      <c r="B141" s="19" t="s">
        <v>428</v>
      </c>
      <c r="C141" s="3" t="s">
        <v>644</v>
      </c>
      <c r="D141" s="3" t="s">
        <v>31</v>
      </c>
      <c r="E141" s="14">
        <v>44299</v>
      </c>
      <c r="F141" s="3">
        <v>3</v>
      </c>
      <c r="G141" s="3">
        <v>26.64</v>
      </c>
    </row>
    <row r="142" spans="2:7" hidden="1" outlineLevel="1" x14ac:dyDescent="0.2">
      <c r="B142" s="19" t="s">
        <v>428</v>
      </c>
      <c r="C142" s="3" t="s">
        <v>644</v>
      </c>
      <c r="D142" s="3" t="s">
        <v>31</v>
      </c>
      <c r="E142" s="14">
        <v>44300</v>
      </c>
      <c r="F142" s="3">
        <v>6</v>
      </c>
      <c r="G142" s="3">
        <v>53.28</v>
      </c>
    </row>
    <row r="143" spans="2:7" hidden="1" outlineLevel="1" x14ac:dyDescent="0.2">
      <c r="B143" s="19" t="s">
        <v>428</v>
      </c>
      <c r="C143" s="3" t="s">
        <v>644</v>
      </c>
      <c r="D143" s="3" t="s">
        <v>31</v>
      </c>
      <c r="E143" s="14">
        <v>44300</v>
      </c>
      <c r="F143" s="3">
        <v>3</v>
      </c>
      <c r="G143" s="3">
        <v>26.64</v>
      </c>
    </row>
    <row r="144" spans="2:7" hidden="1" outlineLevel="1" x14ac:dyDescent="0.2">
      <c r="B144" s="19" t="s">
        <v>428</v>
      </c>
      <c r="C144" s="3" t="s">
        <v>644</v>
      </c>
      <c r="D144" s="3" t="s">
        <v>31</v>
      </c>
      <c r="E144" s="14">
        <v>44301</v>
      </c>
      <c r="F144" s="3">
        <v>6</v>
      </c>
      <c r="G144" s="3">
        <v>53.28</v>
      </c>
    </row>
    <row r="145" spans="2:7" hidden="1" outlineLevel="1" x14ac:dyDescent="0.2">
      <c r="B145" s="19" t="s">
        <v>428</v>
      </c>
      <c r="C145" s="3" t="s">
        <v>644</v>
      </c>
      <c r="D145" s="3" t="s">
        <v>31</v>
      </c>
      <c r="E145" s="14">
        <v>44301</v>
      </c>
      <c r="F145" s="3">
        <v>3</v>
      </c>
      <c r="G145" s="3">
        <v>26.64</v>
      </c>
    </row>
    <row r="146" spans="2:7" hidden="1" outlineLevel="1" x14ac:dyDescent="0.2">
      <c r="B146" s="19" t="s">
        <v>428</v>
      </c>
      <c r="C146" s="3" t="s">
        <v>644</v>
      </c>
      <c r="D146" s="3" t="s">
        <v>31</v>
      </c>
      <c r="E146" s="14">
        <v>44302</v>
      </c>
      <c r="F146" s="3">
        <v>6</v>
      </c>
      <c r="G146" s="3">
        <v>53.28</v>
      </c>
    </row>
    <row r="147" spans="2:7" hidden="1" outlineLevel="1" x14ac:dyDescent="0.2">
      <c r="B147" s="19" t="s">
        <v>428</v>
      </c>
      <c r="C147" s="3" t="s">
        <v>644</v>
      </c>
      <c r="D147" s="3" t="s">
        <v>31</v>
      </c>
      <c r="E147" s="14">
        <v>44302</v>
      </c>
      <c r="F147" s="3">
        <v>3</v>
      </c>
      <c r="G147" s="3">
        <v>26.64</v>
      </c>
    </row>
    <row r="148" spans="2:7" hidden="1" outlineLevel="1" x14ac:dyDescent="0.2">
      <c r="B148" s="19" t="s">
        <v>428</v>
      </c>
      <c r="C148" s="3" t="s">
        <v>644</v>
      </c>
      <c r="D148" s="3" t="s">
        <v>31</v>
      </c>
      <c r="E148" s="14">
        <v>44303</v>
      </c>
      <c r="F148" s="3">
        <v>9</v>
      </c>
      <c r="G148" s="3">
        <v>79.92</v>
      </c>
    </row>
    <row r="149" spans="2:7" hidden="1" outlineLevel="1" x14ac:dyDescent="0.2">
      <c r="B149" s="19" t="s">
        <v>428</v>
      </c>
      <c r="C149" s="3" t="s">
        <v>644</v>
      </c>
      <c r="D149" s="3" t="s">
        <v>31</v>
      </c>
      <c r="E149" s="14">
        <v>44305</v>
      </c>
      <c r="F149" s="3">
        <v>6</v>
      </c>
      <c r="G149" s="3">
        <v>53.28</v>
      </c>
    </row>
    <row r="150" spans="2:7" hidden="1" outlineLevel="1" x14ac:dyDescent="0.2">
      <c r="B150" s="19" t="s">
        <v>428</v>
      </c>
      <c r="C150" s="3" t="s">
        <v>644</v>
      </c>
      <c r="D150" s="3" t="s">
        <v>31</v>
      </c>
      <c r="E150" s="14">
        <v>44305</v>
      </c>
      <c r="F150" s="3">
        <v>3</v>
      </c>
      <c r="G150" s="3">
        <v>26.64</v>
      </c>
    </row>
    <row r="151" spans="2:7" hidden="1" outlineLevel="1" x14ac:dyDescent="0.2">
      <c r="B151" s="19" t="s">
        <v>428</v>
      </c>
      <c r="C151" s="3" t="s">
        <v>644</v>
      </c>
      <c r="D151" s="3" t="s">
        <v>31</v>
      </c>
      <c r="E151" s="14">
        <v>44287</v>
      </c>
      <c r="F151" s="3">
        <v>5</v>
      </c>
      <c r="G151" s="3">
        <v>53.3</v>
      </c>
    </row>
    <row r="152" spans="2:7" hidden="1" outlineLevel="1" x14ac:dyDescent="0.2">
      <c r="B152" s="19" t="s">
        <v>427</v>
      </c>
      <c r="C152" s="3" t="s">
        <v>105</v>
      </c>
      <c r="D152" s="3" t="s">
        <v>54</v>
      </c>
      <c r="E152" s="14">
        <v>44291</v>
      </c>
      <c r="F152" s="3">
        <v>6</v>
      </c>
      <c r="G152" s="3">
        <v>39.96</v>
      </c>
    </row>
    <row r="153" spans="2:7" hidden="1" outlineLevel="1" x14ac:dyDescent="0.2">
      <c r="B153" s="19" t="s">
        <v>427</v>
      </c>
      <c r="C153" s="3" t="s">
        <v>105</v>
      </c>
      <c r="D153" s="3" t="s">
        <v>54</v>
      </c>
      <c r="E153" s="14">
        <v>44291</v>
      </c>
      <c r="F153" s="3">
        <v>3</v>
      </c>
      <c r="G153" s="3">
        <v>19.98</v>
      </c>
    </row>
    <row r="154" spans="2:7" hidden="1" outlineLevel="1" x14ac:dyDescent="0.2">
      <c r="B154" s="19" t="s">
        <v>427</v>
      </c>
      <c r="C154" s="3" t="s">
        <v>105</v>
      </c>
      <c r="D154" s="3" t="s">
        <v>54</v>
      </c>
      <c r="E154" s="14">
        <v>44292</v>
      </c>
      <c r="F154" s="3">
        <v>6</v>
      </c>
      <c r="G154" s="3">
        <v>39.96</v>
      </c>
    </row>
    <row r="155" spans="2:7" hidden="1" outlineLevel="1" x14ac:dyDescent="0.2">
      <c r="B155" s="19" t="s">
        <v>427</v>
      </c>
      <c r="C155" s="3" t="s">
        <v>105</v>
      </c>
      <c r="D155" s="3" t="s">
        <v>54</v>
      </c>
      <c r="E155" s="14">
        <v>44292</v>
      </c>
      <c r="F155" s="3">
        <v>3</v>
      </c>
      <c r="G155" s="3">
        <v>19.98</v>
      </c>
    </row>
    <row r="156" spans="2:7" hidden="1" outlineLevel="1" x14ac:dyDescent="0.2">
      <c r="B156" s="19" t="s">
        <v>427</v>
      </c>
      <c r="C156" s="3" t="s">
        <v>105</v>
      </c>
      <c r="D156" s="3" t="s">
        <v>54</v>
      </c>
      <c r="E156" s="14">
        <v>44293</v>
      </c>
      <c r="F156" s="3">
        <v>6</v>
      </c>
      <c r="G156" s="3">
        <v>39.96</v>
      </c>
    </row>
    <row r="157" spans="2:7" hidden="1" outlineLevel="1" x14ac:dyDescent="0.2">
      <c r="B157" s="19" t="s">
        <v>427</v>
      </c>
      <c r="C157" s="3" t="s">
        <v>105</v>
      </c>
      <c r="D157" s="3" t="s">
        <v>54</v>
      </c>
      <c r="E157" s="14">
        <v>44293</v>
      </c>
      <c r="F157" s="3">
        <v>3</v>
      </c>
      <c r="G157" s="3">
        <v>19.98</v>
      </c>
    </row>
    <row r="158" spans="2:7" hidden="1" outlineLevel="1" x14ac:dyDescent="0.2">
      <c r="B158" s="19" t="s">
        <v>427</v>
      </c>
      <c r="C158" s="3" t="s">
        <v>105</v>
      </c>
      <c r="D158" s="3" t="s">
        <v>54</v>
      </c>
      <c r="E158" s="14">
        <v>44294</v>
      </c>
      <c r="F158" s="3">
        <v>6</v>
      </c>
      <c r="G158" s="3">
        <v>39.96</v>
      </c>
    </row>
    <row r="159" spans="2:7" hidden="1" outlineLevel="1" x14ac:dyDescent="0.2">
      <c r="B159" s="19" t="s">
        <v>427</v>
      </c>
      <c r="C159" s="3" t="s">
        <v>105</v>
      </c>
      <c r="D159" s="3" t="s">
        <v>54</v>
      </c>
      <c r="E159" s="14">
        <v>44294</v>
      </c>
      <c r="F159" s="3">
        <v>3</v>
      </c>
      <c r="G159" s="3">
        <v>19.98</v>
      </c>
    </row>
    <row r="160" spans="2:7" hidden="1" outlineLevel="1" x14ac:dyDescent="0.2">
      <c r="B160" s="19" t="s">
        <v>427</v>
      </c>
      <c r="C160" s="3" t="s">
        <v>105</v>
      </c>
      <c r="D160" s="3" t="s">
        <v>54</v>
      </c>
      <c r="E160" s="14">
        <v>44295</v>
      </c>
      <c r="F160" s="3">
        <v>9</v>
      </c>
      <c r="G160" s="3">
        <v>59.94</v>
      </c>
    </row>
    <row r="161" spans="2:7" hidden="1" outlineLevel="1" x14ac:dyDescent="0.2">
      <c r="B161" s="19" t="s">
        <v>427</v>
      </c>
      <c r="C161" s="3" t="s">
        <v>105</v>
      </c>
      <c r="D161" s="3" t="s">
        <v>54</v>
      </c>
      <c r="E161" s="14">
        <v>44296</v>
      </c>
      <c r="F161" s="3">
        <v>9</v>
      </c>
      <c r="G161" s="3">
        <v>59.94</v>
      </c>
    </row>
    <row r="162" spans="2:7" hidden="1" outlineLevel="1" x14ac:dyDescent="0.2">
      <c r="B162" s="19" t="s">
        <v>427</v>
      </c>
      <c r="C162" s="3" t="s">
        <v>105</v>
      </c>
      <c r="D162" s="3" t="s">
        <v>54</v>
      </c>
      <c r="E162" s="14">
        <v>44297</v>
      </c>
      <c r="F162" s="3">
        <v>9</v>
      </c>
      <c r="G162" s="3">
        <v>59.94</v>
      </c>
    </row>
    <row r="163" spans="2:7" hidden="1" outlineLevel="1" x14ac:dyDescent="0.2">
      <c r="B163" s="19" t="s">
        <v>427</v>
      </c>
      <c r="C163" s="3" t="s">
        <v>105</v>
      </c>
      <c r="D163" s="3" t="s">
        <v>54</v>
      </c>
      <c r="E163" s="14">
        <v>44298</v>
      </c>
      <c r="F163" s="3">
        <v>6</v>
      </c>
      <c r="G163" s="3">
        <v>39.96</v>
      </c>
    </row>
    <row r="164" spans="2:7" hidden="1" outlineLevel="1" x14ac:dyDescent="0.2">
      <c r="B164" s="19" t="s">
        <v>427</v>
      </c>
      <c r="C164" s="3" t="s">
        <v>105</v>
      </c>
      <c r="D164" s="3" t="s">
        <v>54</v>
      </c>
      <c r="E164" s="14">
        <v>44298</v>
      </c>
      <c r="F164" s="3">
        <v>3</v>
      </c>
      <c r="G164" s="3">
        <v>19.98</v>
      </c>
    </row>
    <row r="165" spans="2:7" hidden="1" outlineLevel="1" x14ac:dyDescent="0.2">
      <c r="B165" s="19" t="s">
        <v>427</v>
      </c>
      <c r="C165" s="3" t="s">
        <v>105</v>
      </c>
      <c r="D165" s="3" t="s">
        <v>54</v>
      </c>
      <c r="E165" s="14">
        <v>44299</v>
      </c>
      <c r="F165" s="3">
        <v>6</v>
      </c>
      <c r="G165" s="3">
        <v>39.96</v>
      </c>
    </row>
    <row r="166" spans="2:7" hidden="1" outlineLevel="1" x14ac:dyDescent="0.2">
      <c r="B166" s="19" t="s">
        <v>427</v>
      </c>
      <c r="C166" s="3" t="s">
        <v>105</v>
      </c>
      <c r="D166" s="3" t="s">
        <v>54</v>
      </c>
      <c r="E166" s="14">
        <v>44299</v>
      </c>
      <c r="F166" s="3">
        <v>3</v>
      </c>
      <c r="G166" s="3">
        <v>19.98</v>
      </c>
    </row>
    <row r="167" spans="2:7" hidden="1" outlineLevel="1" x14ac:dyDescent="0.2">
      <c r="B167" s="19" t="s">
        <v>427</v>
      </c>
      <c r="C167" s="3" t="s">
        <v>105</v>
      </c>
      <c r="D167" s="3" t="s">
        <v>54</v>
      </c>
      <c r="E167" s="14">
        <v>44300</v>
      </c>
      <c r="F167" s="3">
        <v>6</v>
      </c>
      <c r="G167" s="3">
        <v>39.96</v>
      </c>
    </row>
    <row r="168" spans="2:7" hidden="1" outlineLevel="1" x14ac:dyDescent="0.2">
      <c r="B168" s="19" t="s">
        <v>427</v>
      </c>
      <c r="C168" s="3" t="s">
        <v>105</v>
      </c>
      <c r="D168" s="3" t="s">
        <v>54</v>
      </c>
      <c r="E168" s="14">
        <v>44300</v>
      </c>
      <c r="F168" s="3">
        <v>3</v>
      </c>
      <c r="G168" s="3">
        <v>19.98</v>
      </c>
    </row>
    <row r="169" spans="2:7" hidden="1" outlineLevel="1" x14ac:dyDescent="0.2">
      <c r="B169" s="19" t="s">
        <v>427</v>
      </c>
      <c r="C169" s="3" t="s">
        <v>105</v>
      </c>
      <c r="D169" s="3" t="s">
        <v>54</v>
      </c>
      <c r="E169" s="14">
        <v>44301</v>
      </c>
      <c r="F169" s="3">
        <v>6</v>
      </c>
      <c r="G169" s="3">
        <v>39.96</v>
      </c>
    </row>
    <row r="170" spans="2:7" hidden="1" outlineLevel="1" x14ac:dyDescent="0.2">
      <c r="B170" s="19" t="s">
        <v>427</v>
      </c>
      <c r="C170" s="3" t="s">
        <v>105</v>
      </c>
      <c r="D170" s="3" t="s">
        <v>54</v>
      </c>
      <c r="E170" s="14">
        <v>44301</v>
      </c>
      <c r="F170" s="3">
        <v>3</v>
      </c>
      <c r="G170" s="3">
        <v>19.98</v>
      </c>
    </row>
    <row r="171" spans="2:7" hidden="1" outlineLevel="1" x14ac:dyDescent="0.2">
      <c r="B171" s="19" t="s">
        <v>427</v>
      </c>
      <c r="C171" s="3" t="s">
        <v>105</v>
      </c>
      <c r="D171" s="3" t="s">
        <v>54</v>
      </c>
      <c r="E171" s="14">
        <v>44302</v>
      </c>
      <c r="F171" s="3">
        <v>6</v>
      </c>
      <c r="G171" s="3">
        <v>39.96</v>
      </c>
    </row>
    <row r="172" spans="2:7" hidden="1" outlineLevel="1" x14ac:dyDescent="0.2">
      <c r="B172" s="19" t="s">
        <v>427</v>
      </c>
      <c r="C172" s="3" t="s">
        <v>105</v>
      </c>
      <c r="D172" s="3" t="s">
        <v>54</v>
      </c>
      <c r="E172" s="14">
        <v>44302</v>
      </c>
      <c r="F172" s="3">
        <v>3</v>
      </c>
      <c r="G172" s="3">
        <v>19.98</v>
      </c>
    </row>
    <row r="173" spans="2:7" hidden="1" outlineLevel="1" x14ac:dyDescent="0.2">
      <c r="B173" s="19" t="s">
        <v>427</v>
      </c>
      <c r="C173" s="3" t="s">
        <v>105</v>
      </c>
      <c r="D173" s="3" t="s">
        <v>54</v>
      </c>
      <c r="E173" s="14">
        <v>44305</v>
      </c>
      <c r="F173" s="3">
        <v>6</v>
      </c>
      <c r="G173" s="3">
        <v>39.96</v>
      </c>
    </row>
    <row r="174" spans="2:7" hidden="1" outlineLevel="1" x14ac:dyDescent="0.2">
      <c r="B174" s="19" t="s">
        <v>427</v>
      </c>
      <c r="C174" s="3" t="s">
        <v>105</v>
      </c>
      <c r="D174" s="3" t="s">
        <v>54</v>
      </c>
      <c r="E174" s="14">
        <v>44305</v>
      </c>
      <c r="F174" s="3">
        <v>3</v>
      </c>
      <c r="G174" s="3">
        <v>19.98</v>
      </c>
    </row>
    <row r="175" spans="2:7" hidden="1" outlineLevel="1" x14ac:dyDescent="0.2">
      <c r="B175" s="19" t="s">
        <v>427</v>
      </c>
      <c r="C175" s="3" t="s">
        <v>105</v>
      </c>
      <c r="D175" s="3" t="s">
        <v>54</v>
      </c>
      <c r="E175" s="14">
        <v>44306</v>
      </c>
      <c r="F175" s="3">
        <v>6</v>
      </c>
      <c r="G175" s="3">
        <v>39.96</v>
      </c>
    </row>
    <row r="176" spans="2:7" hidden="1" outlineLevel="1" x14ac:dyDescent="0.2">
      <c r="B176" s="19" t="s">
        <v>427</v>
      </c>
      <c r="C176" s="3" t="s">
        <v>105</v>
      </c>
      <c r="D176" s="3" t="s">
        <v>54</v>
      </c>
      <c r="E176" s="14">
        <v>44306</v>
      </c>
      <c r="F176" s="3">
        <v>3</v>
      </c>
      <c r="G176" s="3">
        <v>19.98</v>
      </c>
    </row>
    <row r="177" spans="2:7" hidden="1" outlineLevel="1" x14ac:dyDescent="0.2">
      <c r="B177" s="19" t="s">
        <v>427</v>
      </c>
      <c r="C177" s="3" t="s">
        <v>105</v>
      </c>
      <c r="D177" s="3" t="s">
        <v>54</v>
      </c>
      <c r="E177" s="14">
        <v>44307</v>
      </c>
      <c r="F177" s="3">
        <v>6</v>
      </c>
      <c r="G177" s="3">
        <v>39.96</v>
      </c>
    </row>
    <row r="178" spans="2:7" hidden="1" outlineLevel="1" x14ac:dyDescent="0.2">
      <c r="B178" s="19" t="s">
        <v>427</v>
      </c>
      <c r="C178" s="3" t="s">
        <v>105</v>
      </c>
      <c r="D178" s="3" t="s">
        <v>54</v>
      </c>
      <c r="E178" s="14">
        <v>44307</v>
      </c>
      <c r="F178" s="3">
        <v>3</v>
      </c>
      <c r="G178" s="3">
        <v>19.98</v>
      </c>
    </row>
    <row r="179" spans="2:7" hidden="1" outlineLevel="1" x14ac:dyDescent="0.2">
      <c r="B179" s="19" t="s">
        <v>427</v>
      </c>
      <c r="C179" s="3" t="s">
        <v>105</v>
      </c>
      <c r="D179" s="3" t="s">
        <v>54</v>
      </c>
      <c r="E179" s="14">
        <v>44303</v>
      </c>
      <c r="F179" s="3">
        <v>9</v>
      </c>
      <c r="G179" s="3">
        <v>59.94</v>
      </c>
    </row>
    <row r="180" spans="2:7" hidden="1" outlineLevel="1" x14ac:dyDescent="0.2">
      <c r="B180" s="19" t="s">
        <v>427</v>
      </c>
      <c r="C180" s="3" t="s">
        <v>105</v>
      </c>
      <c r="D180" s="3" t="s">
        <v>54</v>
      </c>
      <c r="E180" s="14">
        <v>44304</v>
      </c>
      <c r="F180" s="3">
        <v>9</v>
      </c>
      <c r="G180" s="3">
        <v>59.94</v>
      </c>
    </row>
    <row r="181" spans="2:7" hidden="1" outlineLevel="1" x14ac:dyDescent="0.2">
      <c r="B181" s="19" t="s">
        <v>429</v>
      </c>
      <c r="C181" s="3" t="s">
        <v>245</v>
      </c>
      <c r="D181" s="3" t="s">
        <v>54</v>
      </c>
      <c r="E181" s="14">
        <v>44287</v>
      </c>
      <c r="F181" s="3">
        <v>5</v>
      </c>
      <c r="G181" s="3">
        <v>36.65</v>
      </c>
    </row>
    <row r="182" spans="2:7" hidden="1" outlineLevel="1" x14ac:dyDescent="0.2"/>
    <row r="183" spans="2:7" ht="12.75" collapsed="1" thickBot="1" x14ac:dyDescent="0.25">
      <c r="C183" s="16"/>
      <c r="D183" s="16"/>
      <c r="E183" s="16"/>
      <c r="F183" s="17">
        <f>+SUM(F54:F182)</f>
        <v>663</v>
      </c>
      <c r="G183" s="17">
        <f>+SUM(G54:G182)</f>
        <v>4758.0699999999961</v>
      </c>
    </row>
    <row r="184" spans="2:7" ht="12.75" thickTop="1" x14ac:dyDescent="0.2"/>
    <row r="186" spans="2:7" x14ac:dyDescent="0.2">
      <c r="C186" s="8" t="s">
        <v>722</v>
      </c>
    </row>
    <row r="188" spans="2:7" x14ac:dyDescent="0.2">
      <c r="C188" s="19" t="s">
        <v>81</v>
      </c>
      <c r="D188" s="20">
        <f>+G40-G48-G183</f>
        <v>5527.7300000000032</v>
      </c>
    </row>
    <row r="189" spans="2:7" ht="12.75" thickBot="1" x14ac:dyDescent="0.25">
      <c r="D189" s="9"/>
      <c r="G189" s="3"/>
    </row>
    <row r="190" spans="2:7" ht="12.75" thickBot="1" x14ac:dyDescent="0.25">
      <c r="C190" s="19" t="s">
        <v>713</v>
      </c>
      <c r="D190" s="21">
        <f>+D188/G40</f>
        <v>0.53741371599681154</v>
      </c>
      <c r="G190" s="3"/>
    </row>
    <row r="191" spans="2:7" x14ac:dyDescent="0.2">
      <c r="G191" s="3"/>
    </row>
    <row r="192" spans="2:7" x14ac:dyDescent="0.2">
      <c r="C192" s="19" t="s">
        <v>84</v>
      </c>
      <c r="D192" s="20">
        <f>+RESUMEN!O22</f>
        <v>4053.5955198201673</v>
      </c>
      <c r="G192" s="3"/>
    </row>
    <row r="193" spans="3:7" ht="12.75" thickBot="1" x14ac:dyDescent="0.25">
      <c r="D193" s="9"/>
    </row>
    <row r="194" spans="3:7" ht="12.75" thickBot="1" x14ac:dyDescent="0.25">
      <c r="C194" s="19" t="s">
        <v>716</v>
      </c>
      <c r="D194" s="83">
        <f>+RESUMEN!P22</f>
        <v>0.39409628029129162</v>
      </c>
    </row>
    <row r="195" spans="3:7" ht="12.75" thickBot="1" x14ac:dyDescent="0.25"/>
    <row r="196" spans="3:7" ht="12.75" thickBot="1" x14ac:dyDescent="0.25">
      <c r="C196" s="19" t="s">
        <v>719</v>
      </c>
      <c r="D196" s="86" t="str">
        <f>+IF(D194&gt;D24,"OK","REVISAR")</f>
        <v>OK</v>
      </c>
    </row>
    <row r="197" spans="3:7" x14ac:dyDescent="0.2">
      <c r="G197" s="3"/>
    </row>
    <row r="199" spans="3:7" x14ac:dyDescent="0.2">
      <c r="C199" s="8" t="s">
        <v>85</v>
      </c>
    </row>
    <row r="201" spans="3:7" x14ac:dyDescent="0.2">
      <c r="C201" s="10"/>
      <c r="D201" s="10"/>
      <c r="E201" s="10"/>
      <c r="F201" s="10"/>
      <c r="G201" s="11"/>
    </row>
    <row r="202" spans="3:7" x14ac:dyDescent="0.2">
      <c r="C202" s="10"/>
      <c r="D202" s="10"/>
      <c r="E202" s="10"/>
      <c r="F202" s="10"/>
      <c r="G202" s="11"/>
    </row>
    <row r="203" spans="3:7" x14ac:dyDescent="0.2">
      <c r="C203" s="10"/>
      <c r="D203" s="10"/>
      <c r="E203" s="10"/>
      <c r="F203" s="10"/>
      <c r="G203" s="11"/>
    </row>
    <row r="206" spans="3:7" x14ac:dyDescent="0.2">
      <c r="C206" s="12"/>
      <c r="D206" s="23" t="s">
        <v>427</v>
      </c>
      <c r="E206" s="23" t="s">
        <v>428</v>
      </c>
      <c r="F206" s="23" t="s">
        <v>429</v>
      </c>
    </row>
    <row r="207" spans="3:7" x14ac:dyDescent="0.2">
      <c r="C207" s="3" t="s">
        <v>8</v>
      </c>
      <c r="D207" s="22">
        <f>+SUMIF(B38:B39,$D$206,G38:G39)</f>
        <v>10285.799999999999</v>
      </c>
      <c r="E207" s="22">
        <f>+SUMIF(B38:B39,$E$206,G38:G39)</f>
        <v>0</v>
      </c>
      <c r="F207" s="22">
        <f>+SUMIF(B38:B39,$F$206,G38:G39)</f>
        <v>0</v>
      </c>
    </row>
    <row r="208" spans="3:7" x14ac:dyDescent="0.2">
      <c r="C208" s="3" t="s">
        <v>1019</v>
      </c>
      <c r="D208" s="22">
        <f>-SUMIF(B46:B47,$D$206,G46:G47)</f>
        <v>0</v>
      </c>
      <c r="E208" s="22">
        <f>-SUMIF(B46:B47,$E$206,G46:G47)</f>
        <v>0</v>
      </c>
      <c r="F208" s="22">
        <f>-SUMIF(B46:B47,$F$206,G46:G47)</f>
        <v>0</v>
      </c>
    </row>
    <row r="209" spans="3:6" x14ac:dyDescent="0.2">
      <c r="C209" s="3" t="s">
        <v>24</v>
      </c>
      <c r="D209" s="22">
        <f>-SUMIF(B54:B182,$D$206,G54:G182)</f>
        <v>-1810.3500000000006</v>
      </c>
      <c r="E209" s="22">
        <f>-SUMIF(B54:B182,$E$206,G54:G182)</f>
        <v>-2221.7600000000011</v>
      </c>
      <c r="F209" s="22">
        <f>-SUMIF(B54:B182,$F$206,G54:G182)</f>
        <v>-725.95999999999992</v>
      </c>
    </row>
    <row r="210" spans="3:6" ht="12.75" thickBot="1" x14ac:dyDescent="0.25">
      <c r="C210" s="16" t="s">
        <v>1036</v>
      </c>
      <c r="D210" s="182">
        <f>SUM(D207:D209)</f>
        <v>8475.4499999999989</v>
      </c>
      <c r="E210" s="182">
        <f t="shared" ref="E210:F210" si="0">SUM(E207:E209)</f>
        <v>-2221.7600000000011</v>
      </c>
      <c r="F210" s="182">
        <f t="shared" si="0"/>
        <v>-725.95999999999992</v>
      </c>
    </row>
    <row r="211" spans="3:6" ht="12.75" thickTop="1" x14ac:dyDescent="0.2"/>
  </sheetData>
  <autoFilter ref="B53:G181" xr:uid="{00000000-0009-0000-0000-000017000000}"/>
  <conditionalFormatting sqref="D196">
    <cfRule type="containsText" dxfId="182" priority="1" operator="containsText" text="OK">
      <formula>NOT(ISERROR(SEARCH("OK",D196)))</formula>
    </cfRule>
    <cfRule type="cellIs" dxfId="181" priority="2" operator="greaterThan">
      <formula>#REF!</formula>
    </cfRule>
  </conditionalFormatting>
  <pageMargins left="0.25" right="0.25" top="0.75" bottom="0.75" header="0.3" footer="0.3"/>
  <pageSetup paperSize="9" scale="71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tabColor rgb="FFFF0000"/>
  </sheetPr>
  <dimension ref="B1:K84"/>
  <sheetViews>
    <sheetView topLeftCell="A25" zoomScaleNormal="100" workbookViewId="0">
      <selection activeCell="D65" sqref="D65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22.42578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747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746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22"/>
      <c r="E25" s="80"/>
    </row>
    <row r="26" spans="3:7" x14ac:dyDescent="0.2">
      <c r="C26" s="81"/>
      <c r="D26" s="43"/>
      <c r="E26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hidden="1" outlineLevel="1" x14ac:dyDescent="0.2">
      <c r="B37" s="19" t="s">
        <v>427</v>
      </c>
      <c r="C37" s="14">
        <v>44314</v>
      </c>
      <c r="D37" s="3" t="s">
        <v>748</v>
      </c>
      <c r="E37" s="3">
        <v>43000007</v>
      </c>
      <c r="F37" s="3" t="s">
        <v>541</v>
      </c>
      <c r="G37" s="15">
        <v>285</v>
      </c>
      <c r="H37" s="3"/>
      <c r="I37" s="3"/>
      <c r="J37" s="3"/>
      <c r="K37" s="3"/>
    </row>
    <row r="38" spans="2:11" collapsed="1" x14ac:dyDescent="0.2">
      <c r="C38" s="14"/>
      <c r="G38" s="15"/>
    </row>
    <row r="39" spans="2:11" ht="12.75" thickBot="1" x14ac:dyDescent="0.25">
      <c r="C39" s="16"/>
      <c r="D39" s="16"/>
      <c r="E39" s="16"/>
      <c r="F39" s="16"/>
      <c r="G39" s="17">
        <f>SUM(G37:G38)</f>
        <v>285</v>
      </c>
    </row>
    <row r="40" spans="2:11" ht="12.75" thickTop="1" x14ac:dyDescent="0.2"/>
    <row r="42" spans="2:11" x14ac:dyDescent="0.2">
      <c r="C42" s="8" t="s">
        <v>13</v>
      </c>
    </row>
    <row r="43" spans="2:11" x14ac:dyDescent="0.2">
      <c r="C43" s="18"/>
    </row>
    <row r="44" spans="2:11" x14ac:dyDescent="0.2">
      <c r="B44" s="12" t="s">
        <v>1035</v>
      </c>
      <c r="C44" s="23" t="s">
        <v>9</v>
      </c>
      <c r="D44" s="23" t="s">
        <v>14</v>
      </c>
      <c r="E44" s="23" t="s">
        <v>15</v>
      </c>
      <c r="F44" s="23" t="s">
        <v>16</v>
      </c>
      <c r="G44" s="23" t="s">
        <v>17</v>
      </c>
    </row>
    <row r="45" spans="2:11" outlineLevel="1" x14ac:dyDescent="0.2">
      <c r="B45" s="19"/>
      <c r="C45" s="14"/>
      <c r="G45" s="15"/>
    </row>
    <row r="46" spans="2:11" ht="12.75" thickBot="1" x14ac:dyDescent="0.25">
      <c r="C46" s="16"/>
      <c r="D46" s="16"/>
      <c r="E46" s="16"/>
      <c r="F46" s="16"/>
      <c r="G46" s="17">
        <f>+SUM(G45:G45)</f>
        <v>0</v>
      </c>
    </row>
    <row r="47" spans="2:11" ht="12.75" thickTop="1" x14ac:dyDescent="0.2"/>
    <row r="49" spans="2:7" x14ac:dyDescent="0.2">
      <c r="C49" s="8" t="s">
        <v>24</v>
      </c>
    </row>
    <row r="51" spans="2:7" x14ac:dyDescent="0.2">
      <c r="B51" s="12" t="s">
        <v>1035</v>
      </c>
      <c r="C51" s="12" t="s">
        <v>25</v>
      </c>
      <c r="D51" s="12" t="s">
        <v>26</v>
      </c>
      <c r="E51" s="12" t="s">
        <v>27</v>
      </c>
      <c r="F51" s="12" t="s">
        <v>28</v>
      </c>
      <c r="G51" s="13" t="s">
        <v>29</v>
      </c>
    </row>
    <row r="52" spans="2:7" hidden="1" outlineLevel="1" x14ac:dyDescent="0.2">
      <c r="B52" s="19" t="s">
        <v>429</v>
      </c>
      <c r="C52" s="3" t="s">
        <v>118</v>
      </c>
      <c r="D52" s="3" t="s">
        <v>679</v>
      </c>
      <c r="E52" s="14">
        <v>44308</v>
      </c>
      <c r="F52" s="3">
        <v>3</v>
      </c>
      <c r="G52" s="3">
        <v>24.99</v>
      </c>
    </row>
    <row r="53" spans="2:7" hidden="1" outlineLevel="1" x14ac:dyDescent="0.2">
      <c r="B53" s="19" t="s">
        <v>429</v>
      </c>
      <c r="C53" s="3" t="s">
        <v>118</v>
      </c>
      <c r="D53" s="3" t="s">
        <v>679</v>
      </c>
      <c r="E53" s="14">
        <v>44309</v>
      </c>
      <c r="F53" s="3">
        <v>15</v>
      </c>
      <c r="G53" s="3">
        <v>124.95</v>
      </c>
    </row>
    <row r="54" spans="2:7" hidden="1" outlineLevel="1" x14ac:dyDescent="0.2">
      <c r="B54" s="19" t="s">
        <v>429</v>
      </c>
      <c r="C54" s="3" t="s">
        <v>118</v>
      </c>
      <c r="D54" s="3" t="s">
        <v>679</v>
      </c>
      <c r="E54" s="14">
        <v>44310</v>
      </c>
      <c r="F54" s="3">
        <v>1</v>
      </c>
      <c r="G54" s="3">
        <v>8.33</v>
      </c>
    </row>
    <row r="55" spans="2:7" hidden="1" outlineLevel="1" x14ac:dyDescent="0.2"/>
    <row r="56" spans="2:7" ht="12.75" collapsed="1" thickBot="1" x14ac:dyDescent="0.25">
      <c r="C56" s="16"/>
      <c r="D56" s="16"/>
      <c r="E56" s="16"/>
      <c r="F56" s="16"/>
      <c r="G56" s="17">
        <f>+SUM(G52:G55)</f>
        <v>158.27000000000001</v>
      </c>
    </row>
    <row r="57" spans="2:7" ht="12.75" thickTop="1" x14ac:dyDescent="0.2"/>
    <row r="59" spans="2:7" x14ac:dyDescent="0.2">
      <c r="C59" s="8" t="s">
        <v>722</v>
      </c>
    </row>
    <row r="61" spans="2:7" x14ac:dyDescent="0.2">
      <c r="C61" s="19" t="s">
        <v>81</v>
      </c>
      <c r="D61" s="20">
        <f>+G39-G46-G56</f>
        <v>126.72999999999999</v>
      </c>
    </row>
    <row r="62" spans="2:7" ht="12.75" thickBot="1" x14ac:dyDescent="0.25">
      <c r="D62" s="9"/>
      <c r="G62" s="3"/>
    </row>
    <row r="63" spans="2:7" ht="12.75" thickBot="1" x14ac:dyDescent="0.25">
      <c r="C63" s="19" t="s">
        <v>713</v>
      </c>
      <c r="D63" s="21">
        <f>+D61/G39</f>
        <v>0.44466666666666665</v>
      </c>
      <c r="G63" s="3"/>
    </row>
    <row r="64" spans="2:7" x14ac:dyDescent="0.2">
      <c r="G64" s="3"/>
    </row>
    <row r="65" spans="3:7" x14ac:dyDescent="0.2">
      <c r="C65" s="19" t="s">
        <v>84</v>
      </c>
      <c r="D65" s="20">
        <f>+RESUMEN!O23</f>
        <v>85.884530823926838</v>
      </c>
      <c r="G65" s="3"/>
    </row>
    <row r="66" spans="3:7" ht="12.75" thickBot="1" x14ac:dyDescent="0.25">
      <c r="D66" s="9"/>
    </row>
    <row r="67" spans="3:7" ht="12.75" thickBot="1" x14ac:dyDescent="0.25">
      <c r="C67" s="19" t="s">
        <v>716</v>
      </c>
      <c r="D67" s="83">
        <f>+RESUMEN!P23</f>
        <v>0.3013492309611468</v>
      </c>
    </row>
    <row r="68" spans="3:7" ht="12.75" thickBot="1" x14ac:dyDescent="0.25"/>
    <row r="69" spans="3:7" ht="12.75" thickBot="1" x14ac:dyDescent="0.25">
      <c r="C69" s="19" t="s">
        <v>719</v>
      </c>
      <c r="D69" s="86" t="str">
        <f>+IF(D67&gt;D24,"OK","REVISAR")</f>
        <v>OK</v>
      </c>
    </row>
    <row r="70" spans="3:7" x14ac:dyDescent="0.2">
      <c r="G70" s="3"/>
    </row>
    <row r="72" spans="3:7" x14ac:dyDescent="0.2">
      <c r="C72" s="8" t="s">
        <v>85</v>
      </c>
    </row>
    <row r="74" spans="3:7" x14ac:dyDescent="0.2">
      <c r="C74" s="10" t="s">
        <v>734</v>
      </c>
      <c r="D74" s="10"/>
      <c r="E74" s="10"/>
      <c r="F74" s="10"/>
      <c r="G74" s="11"/>
    </row>
    <row r="75" spans="3:7" x14ac:dyDescent="0.2">
      <c r="C75" s="10"/>
      <c r="D75" s="10"/>
      <c r="E75" s="10"/>
      <c r="F75" s="10"/>
      <c r="G75" s="11"/>
    </row>
    <row r="76" spans="3:7" x14ac:dyDescent="0.2">
      <c r="C76" s="10"/>
      <c r="D76" s="10"/>
      <c r="E76" s="10"/>
      <c r="F76" s="10"/>
      <c r="G76" s="11"/>
    </row>
    <row r="79" spans="3:7" x14ac:dyDescent="0.2">
      <c r="C79" s="12"/>
      <c r="D79" s="23" t="s">
        <v>427</v>
      </c>
      <c r="E79" s="23" t="s">
        <v>428</v>
      </c>
      <c r="F79" s="23" t="s">
        <v>429</v>
      </c>
    </row>
    <row r="80" spans="3:7" x14ac:dyDescent="0.2">
      <c r="C80" s="3" t="s">
        <v>8</v>
      </c>
      <c r="D80" s="22">
        <f>+SUMIF(B37:B38,$D$79,G37:G38)</f>
        <v>285</v>
      </c>
      <c r="E80" s="22">
        <f>+SUMIF(B37:B38,$E$79,G37:G38)</f>
        <v>0</v>
      </c>
      <c r="F80" s="22">
        <f>+SUMIF(B37:B38,$F$79,G37:G38)</f>
        <v>0</v>
      </c>
    </row>
    <row r="81" spans="3:6" x14ac:dyDescent="0.2">
      <c r="C81" s="3" t="s">
        <v>1019</v>
      </c>
      <c r="D81" s="22">
        <f>-SUMIF(B45,$D$79,G45)</f>
        <v>0</v>
      </c>
      <c r="E81" s="22">
        <f>-SUMIF(B45,$E$79,G45)</f>
        <v>0</v>
      </c>
      <c r="F81" s="22">
        <f>-SUMIF(B45,$F$79,G45)</f>
        <v>0</v>
      </c>
    </row>
    <row r="82" spans="3:6" x14ac:dyDescent="0.2">
      <c r="C82" s="3" t="s">
        <v>24</v>
      </c>
      <c r="D82" s="22">
        <f>-SUMIF(B52:B55,$D$79,G52:G55)</f>
        <v>0</v>
      </c>
      <c r="E82" s="22">
        <f>-SUMIF(B52:B55,$E$79,G52:G55)</f>
        <v>0</v>
      </c>
      <c r="F82" s="22">
        <f>-SUMIF(B52:B55,$F$79,G52:G55)</f>
        <v>-158.27000000000001</v>
      </c>
    </row>
    <row r="83" spans="3:6" ht="12.75" thickBot="1" x14ac:dyDescent="0.25">
      <c r="C83" s="16" t="s">
        <v>1036</v>
      </c>
      <c r="D83" s="182">
        <f>SUM(D80:D82)</f>
        <v>285</v>
      </c>
      <c r="E83" s="182">
        <f t="shared" ref="E83:F83" si="0">SUM(E80:E82)</f>
        <v>0</v>
      </c>
      <c r="F83" s="182">
        <f t="shared" si="0"/>
        <v>-158.27000000000001</v>
      </c>
    </row>
    <row r="84" spans="3:6" ht="12.75" thickTop="1" x14ac:dyDescent="0.2"/>
  </sheetData>
  <autoFilter ref="B51:G54" xr:uid="{00000000-0009-0000-0000-000018000000}"/>
  <conditionalFormatting sqref="D69">
    <cfRule type="containsText" dxfId="180" priority="1" operator="containsText" text="OK">
      <formula>NOT(ISERROR(SEARCH("OK",D69)))</formula>
    </cfRule>
    <cfRule type="cellIs" dxfId="179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tabColor rgb="FFFF0000"/>
  </sheetPr>
  <dimension ref="B1:K87"/>
  <sheetViews>
    <sheetView topLeftCell="A29" zoomScaleNormal="100" workbookViewId="0">
      <selection activeCell="D68" sqref="D68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759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756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hidden="1" outlineLevel="1" x14ac:dyDescent="0.2">
      <c r="B37" s="19" t="s">
        <v>427</v>
      </c>
      <c r="C37" s="14">
        <v>44314</v>
      </c>
      <c r="D37" s="3" t="s">
        <v>757</v>
      </c>
      <c r="E37" s="3">
        <v>430000002</v>
      </c>
      <c r="F37" s="3" t="s">
        <v>758</v>
      </c>
      <c r="G37" s="15">
        <v>280</v>
      </c>
      <c r="H37" s="3"/>
      <c r="I37" s="3"/>
      <c r="J37" s="3"/>
      <c r="K37" s="3"/>
    </row>
    <row r="38" spans="2:11" collapsed="1" x14ac:dyDescent="0.2">
      <c r="C38" s="14"/>
      <c r="G38" s="15"/>
    </row>
    <row r="39" spans="2:11" ht="12.75" thickBot="1" x14ac:dyDescent="0.25">
      <c r="C39" s="16"/>
      <c r="D39" s="16"/>
      <c r="E39" s="16"/>
      <c r="F39" s="16"/>
      <c r="G39" s="17">
        <f>SUM(G37:G38)</f>
        <v>280</v>
      </c>
    </row>
    <row r="40" spans="2:11" ht="12.75" thickTop="1" x14ac:dyDescent="0.2"/>
    <row r="42" spans="2:11" x14ac:dyDescent="0.2">
      <c r="C42" s="8" t="s">
        <v>13</v>
      </c>
    </row>
    <row r="43" spans="2:11" x14ac:dyDescent="0.2">
      <c r="C43" s="18"/>
    </row>
    <row r="44" spans="2:11" x14ac:dyDescent="0.2">
      <c r="B44" s="12" t="s">
        <v>1035</v>
      </c>
      <c r="C44" s="23" t="s">
        <v>9</v>
      </c>
      <c r="D44" s="23" t="s">
        <v>14</v>
      </c>
      <c r="E44" s="23" t="s">
        <v>15</v>
      </c>
      <c r="F44" s="23" t="s">
        <v>16</v>
      </c>
      <c r="G44" s="23" t="s">
        <v>17</v>
      </c>
    </row>
    <row r="45" spans="2:11" outlineLevel="1" x14ac:dyDescent="0.2">
      <c r="B45" s="19"/>
      <c r="C45" s="14"/>
      <c r="G45" s="15"/>
    </row>
    <row r="46" spans="2:11" outlineLevel="1" x14ac:dyDescent="0.2">
      <c r="C46" s="14"/>
      <c r="G46" s="15"/>
    </row>
    <row r="47" spans="2:11" ht="12.75" thickBot="1" x14ac:dyDescent="0.25">
      <c r="C47" s="16"/>
      <c r="D47" s="16"/>
      <c r="E47" s="16"/>
      <c r="F47" s="16"/>
      <c r="G47" s="17">
        <f>+SUM(G45:G46)</f>
        <v>0</v>
      </c>
    </row>
    <row r="48" spans="2:11" ht="12.75" thickTop="1" x14ac:dyDescent="0.2"/>
    <row r="50" spans="2:7" x14ac:dyDescent="0.2">
      <c r="C50" s="8" t="s">
        <v>24</v>
      </c>
    </row>
    <row r="52" spans="2:7" x14ac:dyDescent="0.2">
      <c r="B52" s="12" t="s">
        <v>1035</v>
      </c>
      <c r="C52" s="12" t="s">
        <v>25</v>
      </c>
      <c r="D52" s="12" t="s">
        <v>26</v>
      </c>
      <c r="E52" s="12" t="s">
        <v>27</v>
      </c>
      <c r="F52" s="12" t="s">
        <v>28</v>
      </c>
      <c r="G52" s="13" t="s">
        <v>29</v>
      </c>
    </row>
    <row r="53" spans="2:7" hidden="1" outlineLevel="1" x14ac:dyDescent="0.2">
      <c r="B53" s="19" t="s">
        <v>427</v>
      </c>
      <c r="C53" s="3" t="s">
        <v>179</v>
      </c>
      <c r="D53" s="3" t="s">
        <v>54</v>
      </c>
      <c r="E53" s="14">
        <v>44284</v>
      </c>
      <c r="F53" s="3">
        <v>6</v>
      </c>
      <c r="G53" s="3">
        <v>39</v>
      </c>
    </row>
    <row r="54" spans="2:7" hidden="1" outlineLevel="1" x14ac:dyDescent="0.2">
      <c r="B54" s="19" t="s">
        <v>427</v>
      </c>
      <c r="C54" s="3" t="s">
        <v>179</v>
      </c>
      <c r="D54" s="3" t="s">
        <v>54</v>
      </c>
      <c r="E54" s="14">
        <v>44284</v>
      </c>
      <c r="F54" s="3">
        <v>2</v>
      </c>
      <c r="G54" s="3">
        <v>13</v>
      </c>
    </row>
    <row r="55" spans="2:7" hidden="1" outlineLevel="1" x14ac:dyDescent="0.2">
      <c r="B55" s="19" t="s">
        <v>427</v>
      </c>
      <c r="C55" s="3" t="s">
        <v>179</v>
      </c>
      <c r="D55" s="3" t="s">
        <v>54</v>
      </c>
      <c r="E55" s="14">
        <v>44285</v>
      </c>
      <c r="F55" s="3">
        <v>6</v>
      </c>
      <c r="G55" s="3">
        <v>39</v>
      </c>
    </row>
    <row r="56" spans="2:7" hidden="1" outlineLevel="1" x14ac:dyDescent="0.2">
      <c r="B56" s="19" t="s">
        <v>427</v>
      </c>
      <c r="C56" s="3" t="s">
        <v>179</v>
      </c>
      <c r="D56" s="3" t="s">
        <v>54</v>
      </c>
      <c r="E56" s="14">
        <v>44285</v>
      </c>
      <c r="F56" s="3">
        <v>2</v>
      </c>
      <c r="G56" s="3">
        <v>13</v>
      </c>
    </row>
    <row r="57" spans="2:7" hidden="1" outlineLevel="1" x14ac:dyDescent="0.2">
      <c r="B57" s="19" t="s">
        <v>427</v>
      </c>
      <c r="C57" s="3" t="s">
        <v>179</v>
      </c>
      <c r="D57" s="3" t="s">
        <v>54</v>
      </c>
      <c r="E57" s="14">
        <v>44286</v>
      </c>
      <c r="F57" s="3">
        <v>4</v>
      </c>
      <c r="G57" s="3">
        <v>26</v>
      </c>
    </row>
    <row r="58" spans="2:7" hidden="1" outlineLevel="1" x14ac:dyDescent="0.2"/>
    <row r="59" spans="2:7" ht="12.75" collapsed="1" thickBot="1" x14ac:dyDescent="0.25">
      <c r="C59" s="16"/>
      <c r="D59" s="16"/>
      <c r="E59" s="16"/>
      <c r="F59" s="16"/>
      <c r="G59" s="17">
        <f>+SUM(G53:G58)</f>
        <v>130</v>
      </c>
    </row>
    <row r="60" spans="2:7" ht="12.75" thickTop="1" x14ac:dyDescent="0.2"/>
    <row r="62" spans="2:7" x14ac:dyDescent="0.2">
      <c r="C62" s="8" t="s">
        <v>722</v>
      </c>
    </row>
    <row r="64" spans="2:7" x14ac:dyDescent="0.2">
      <c r="C64" s="19" t="s">
        <v>81</v>
      </c>
      <c r="D64" s="20">
        <f>+G39-G47-G59</f>
        <v>150</v>
      </c>
    </row>
    <row r="65" spans="3:7" ht="12.75" thickBot="1" x14ac:dyDescent="0.25">
      <c r="D65" s="9"/>
      <c r="G65" s="3"/>
    </row>
    <row r="66" spans="3:7" ht="12.75" thickBot="1" x14ac:dyDescent="0.25">
      <c r="C66" s="19" t="s">
        <v>713</v>
      </c>
      <c r="D66" s="21">
        <f>+D64/G39</f>
        <v>0.5357142857142857</v>
      </c>
      <c r="G66" s="3"/>
    </row>
    <row r="67" spans="3:7" x14ac:dyDescent="0.2">
      <c r="G67" s="3"/>
    </row>
    <row r="68" spans="3:7" x14ac:dyDescent="0.2">
      <c r="C68" s="19" t="s">
        <v>84</v>
      </c>
      <c r="D68" s="20">
        <f>+RESUMEN!O24</f>
        <v>109.87111800245444</v>
      </c>
      <c r="G68" s="3"/>
    </row>
    <row r="69" spans="3:7" ht="12.75" thickBot="1" x14ac:dyDescent="0.25">
      <c r="D69" s="9"/>
    </row>
    <row r="70" spans="3:7" ht="12.75" thickBot="1" x14ac:dyDescent="0.25">
      <c r="C70" s="19" t="s">
        <v>716</v>
      </c>
      <c r="D70" s="83">
        <f>+RESUMEN!P24</f>
        <v>0.39239685000876584</v>
      </c>
    </row>
    <row r="71" spans="3:7" ht="12.75" thickBot="1" x14ac:dyDescent="0.25"/>
    <row r="72" spans="3:7" ht="12.75" thickBot="1" x14ac:dyDescent="0.25">
      <c r="C72" s="19" t="s">
        <v>719</v>
      </c>
      <c r="D72" s="86" t="str">
        <f>+IF(D70&gt;D24,"OK","REVISAR")</f>
        <v>OK</v>
      </c>
    </row>
    <row r="73" spans="3:7" x14ac:dyDescent="0.2">
      <c r="G73" s="3"/>
    </row>
    <row r="75" spans="3:7" x14ac:dyDescent="0.2">
      <c r="C75" s="8" t="s">
        <v>85</v>
      </c>
    </row>
    <row r="77" spans="3:7" x14ac:dyDescent="0.2">
      <c r="C77" s="10"/>
      <c r="D77" s="10"/>
      <c r="E77" s="10"/>
      <c r="F77" s="10"/>
      <c r="G77" s="11"/>
    </row>
    <row r="78" spans="3:7" x14ac:dyDescent="0.2">
      <c r="C78" s="10"/>
      <c r="D78" s="10"/>
      <c r="E78" s="10"/>
      <c r="F78" s="10"/>
      <c r="G78" s="11"/>
    </row>
    <row r="79" spans="3:7" x14ac:dyDescent="0.2">
      <c r="C79" s="10"/>
      <c r="D79" s="10"/>
      <c r="E79" s="10"/>
      <c r="F79" s="10"/>
      <c r="G79" s="11"/>
    </row>
    <row r="82" spans="3:6" x14ac:dyDescent="0.2">
      <c r="C82" s="12"/>
      <c r="D82" s="23" t="s">
        <v>427</v>
      </c>
      <c r="E82" s="23" t="s">
        <v>428</v>
      </c>
      <c r="F82" s="23" t="s">
        <v>429</v>
      </c>
    </row>
    <row r="83" spans="3:6" x14ac:dyDescent="0.2">
      <c r="C83" s="3" t="s">
        <v>8</v>
      </c>
      <c r="D83" s="22">
        <f>+SUMIF(B37:B38,$D$82,G37:G38)</f>
        <v>280</v>
      </c>
      <c r="E83" s="22">
        <f>+SUMIF(B37:B38,$E$82,G37:G38)</f>
        <v>0</v>
      </c>
      <c r="F83" s="22">
        <f>+SUMIF(B37:B38,$F$82,G37:G38)</f>
        <v>0</v>
      </c>
    </row>
    <row r="84" spans="3:6" x14ac:dyDescent="0.2">
      <c r="C84" s="3" t="s">
        <v>1019</v>
      </c>
      <c r="D84" s="22">
        <f ca="1">-SUMIF(B45:B46,$D$82,G45)</f>
        <v>0</v>
      </c>
      <c r="E84" s="22">
        <f>-SUMIF(B45:B46,$E$82,G45:G46)</f>
        <v>0</v>
      </c>
      <c r="F84" s="22">
        <f>-SUMIF(B45:B46,$F$82,G45:G46)</f>
        <v>0</v>
      </c>
    </row>
    <row r="85" spans="3:6" x14ac:dyDescent="0.2">
      <c r="C85" s="3" t="s">
        <v>24</v>
      </c>
      <c r="D85" s="22">
        <f>-SUMIF(B53:B58,$D$82,G53:G58)</f>
        <v>-130</v>
      </c>
      <c r="E85" s="22">
        <f>-SUMIF(B53:B58,$E$82,G53:G58)</f>
        <v>0</v>
      </c>
      <c r="F85" s="22">
        <f>-SUMIF(B53:B58,$F$82,G53:G58)</f>
        <v>0</v>
      </c>
    </row>
    <row r="86" spans="3:6" ht="12.75" thickBot="1" x14ac:dyDescent="0.25">
      <c r="C86" s="16" t="s">
        <v>1036</v>
      </c>
      <c r="D86" s="182">
        <f ca="1">SUM(D83:D85)</f>
        <v>150</v>
      </c>
      <c r="E86" s="182">
        <f t="shared" ref="E86:F86" si="0">SUM(E83:E85)</f>
        <v>0</v>
      </c>
      <c r="F86" s="182">
        <f t="shared" si="0"/>
        <v>0</v>
      </c>
    </row>
    <row r="87" spans="3:6" ht="12.75" thickTop="1" x14ac:dyDescent="0.2"/>
  </sheetData>
  <autoFilter ref="B52:G57" xr:uid="{00000000-0009-0000-0000-000019000000}"/>
  <conditionalFormatting sqref="D72">
    <cfRule type="containsText" dxfId="178" priority="1" operator="containsText" text="OK">
      <formula>NOT(ISERROR(SEARCH("OK",D72)))</formula>
    </cfRule>
    <cfRule type="cellIs" dxfId="177" priority="2" operator="greaterThan">
      <formula>#REF!</formula>
    </cfRule>
  </conditionalFormatting>
  <pageMargins left="0.7" right="0.7" top="0.75" bottom="0.75" header="0.3" footer="0.3"/>
  <pageSetup paperSize="9" scale="66" orientation="portrait" r:id="rId1"/>
  <colBreaks count="1" manualBreakCount="1">
    <brk id="9" max="1048575" man="1"/>
  </col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7">
    <tabColor rgb="FFFF0000"/>
  </sheetPr>
  <dimension ref="B1:K92"/>
  <sheetViews>
    <sheetView topLeftCell="A35" zoomScale="112" zoomScaleNormal="112" workbookViewId="0">
      <selection activeCell="D73" sqref="D73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759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761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" t="s">
        <v>7</v>
      </c>
    </row>
    <row r="30" spans="3:7" x14ac:dyDescent="0.2">
      <c r="C30" s="10" t="s">
        <v>999</v>
      </c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5" spans="2:11" x14ac:dyDescent="0.2">
      <c r="C35" s="8" t="s">
        <v>8</v>
      </c>
    </row>
    <row r="37" spans="2:11" x14ac:dyDescent="0.2">
      <c r="B37" s="12" t="s">
        <v>1035</v>
      </c>
      <c r="C37" s="23" t="s">
        <v>9</v>
      </c>
      <c r="D37" s="23" t="s">
        <v>10</v>
      </c>
      <c r="E37" s="23" t="s">
        <v>11</v>
      </c>
      <c r="F37" s="23" t="s">
        <v>1</v>
      </c>
      <c r="G37" s="23" t="s">
        <v>12</v>
      </c>
    </row>
    <row r="38" spans="2:11" s="9" customFormat="1" hidden="1" outlineLevel="1" x14ac:dyDescent="0.2">
      <c r="B38" s="19" t="s">
        <v>427</v>
      </c>
      <c r="C38" s="14">
        <v>44314</v>
      </c>
      <c r="D38" s="3" t="s">
        <v>762</v>
      </c>
      <c r="E38" s="3">
        <v>430000029</v>
      </c>
      <c r="F38" s="3" t="s">
        <v>763</v>
      </c>
      <c r="G38" s="15">
        <v>640</v>
      </c>
      <c r="H38" s="3"/>
      <c r="I38" s="3"/>
      <c r="J38" s="3"/>
      <c r="K38" s="3"/>
    </row>
    <row r="39" spans="2:11" collapsed="1" x14ac:dyDescent="0.2">
      <c r="C39" s="14"/>
      <c r="G39" s="15"/>
    </row>
    <row r="40" spans="2:11" ht="12.75" thickBot="1" x14ac:dyDescent="0.25">
      <c r="C40" s="16"/>
      <c r="D40" s="16"/>
      <c r="E40" s="16"/>
      <c r="F40" s="16"/>
      <c r="G40" s="17">
        <f>SUM(G38:G39)</f>
        <v>640</v>
      </c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outlineLevel="1" x14ac:dyDescent="0.2">
      <c r="B46" s="19"/>
      <c r="C46" s="14"/>
      <c r="G46" s="15"/>
    </row>
    <row r="47" spans="2:11" ht="12.75" thickBot="1" x14ac:dyDescent="0.25">
      <c r="C47" s="16"/>
      <c r="D47" s="16"/>
      <c r="E47" s="16"/>
      <c r="F47" s="16"/>
      <c r="G47" s="17">
        <f>+SUM(G46:G46)</f>
        <v>0</v>
      </c>
    </row>
    <row r="48" spans="2:11" ht="12.75" thickTop="1" x14ac:dyDescent="0.2"/>
    <row r="50" spans="2:7" x14ac:dyDescent="0.2">
      <c r="C50" s="8" t="s">
        <v>24</v>
      </c>
    </row>
    <row r="52" spans="2:7" x14ac:dyDescent="0.2">
      <c r="B52" s="12" t="s">
        <v>1035</v>
      </c>
      <c r="C52" s="12" t="s">
        <v>25</v>
      </c>
      <c r="D52" s="12" t="s">
        <v>26</v>
      </c>
      <c r="E52" s="12" t="s">
        <v>27</v>
      </c>
      <c r="F52" s="12" t="s">
        <v>28</v>
      </c>
      <c r="G52" s="13" t="s">
        <v>29</v>
      </c>
    </row>
    <row r="53" spans="2:7" hidden="1" outlineLevel="1" x14ac:dyDescent="0.2">
      <c r="B53" s="19" t="s">
        <v>427</v>
      </c>
      <c r="C53" s="3" t="s">
        <v>802</v>
      </c>
      <c r="D53" s="3" t="s">
        <v>54</v>
      </c>
      <c r="E53" s="14">
        <v>44295</v>
      </c>
      <c r="F53" s="3">
        <v>6</v>
      </c>
      <c r="G53" s="3">
        <v>39</v>
      </c>
    </row>
    <row r="54" spans="2:7" hidden="1" outlineLevel="1" x14ac:dyDescent="0.2">
      <c r="B54" s="19" t="s">
        <v>427</v>
      </c>
      <c r="C54" s="3" t="s">
        <v>802</v>
      </c>
      <c r="D54" s="3" t="s">
        <v>54</v>
      </c>
      <c r="E54" s="14">
        <v>44295</v>
      </c>
      <c r="F54" s="3">
        <v>2</v>
      </c>
      <c r="G54" s="3">
        <v>13</v>
      </c>
    </row>
    <row r="55" spans="2:7" hidden="1" outlineLevel="1" x14ac:dyDescent="0.2">
      <c r="B55" s="19" t="s">
        <v>427</v>
      </c>
      <c r="C55" s="3" t="s">
        <v>802</v>
      </c>
      <c r="D55" s="3" t="s">
        <v>54</v>
      </c>
      <c r="E55" s="14">
        <v>44298</v>
      </c>
      <c r="F55" s="3">
        <v>6</v>
      </c>
      <c r="G55" s="3">
        <v>39</v>
      </c>
    </row>
    <row r="56" spans="2:7" hidden="1" outlineLevel="1" x14ac:dyDescent="0.2">
      <c r="B56" s="19" t="s">
        <v>427</v>
      </c>
      <c r="C56" s="3" t="s">
        <v>802</v>
      </c>
      <c r="D56" s="3" t="s">
        <v>54</v>
      </c>
      <c r="E56" s="14">
        <v>44298</v>
      </c>
      <c r="F56" s="3">
        <v>2</v>
      </c>
      <c r="G56" s="3">
        <v>13</v>
      </c>
    </row>
    <row r="57" spans="2:7" hidden="1" outlineLevel="1" x14ac:dyDescent="0.2">
      <c r="B57" s="19" t="s">
        <v>427</v>
      </c>
      <c r="C57" s="3" t="s">
        <v>802</v>
      </c>
      <c r="D57" s="3" t="s">
        <v>54</v>
      </c>
      <c r="E57" s="14">
        <v>44299</v>
      </c>
      <c r="F57" s="3">
        <v>6</v>
      </c>
      <c r="G57" s="3">
        <v>39</v>
      </c>
    </row>
    <row r="58" spans="2:7" hidden="1" outlineLevel="1" x14ac:dyDescent="0.2">
      <c r="B58" s="19" t="s">
        <v>427</v>
      </c>
      <c r="C58" s="3" t="s">
        <v>802</v>
      </c>
      <c r="D58" s="3" t="s">
        <v>54</v>
      </c>
      <c r="E58" s="14">
        <v>44299</v>
      </c>
      <c r="F58" s="3">
        <v>2</v>
      </c>
      <c r="G58" s="3">
        <v>13</v>
      </c>
    </row>
    <row r="59" spans="2:7" hidden="1" outlineLevel="1" x14ac:dyDescent="0.2">
      <c r="B59" s="19" t="s">
        <v>427</v>
      </c>
      <c r="C59" s="3" t="s">
        <v>802</v>
      </c>
      <c r="D59" s="3" t="s">
        <v>54</v>
      </c>
      <c r="E59" s="14">
        <v>44301</v>
      </c>
      <c r="F59" s="3">
        <v>6</v>
      </c>
      <c r="G59" s="3">
        <v>39</v>
      </c>
    </row>
    <row r="60" spans="2:7" hidden="1" outlineLevel="1" x14ac:dyDescent="0.2">
      <c r="B60" s="19" t="s">
        <v>427</v>
      </c>
      <c r="C60" s="3" t="s">
        <v>802</v>
      </c>
      <c r="D60" s="3" t="s">
        <v>54</v>
      </c>
      <c r="E60" s="14">
        <v>44301</v>
      </c>
      <c r="F60" s="3">
        <v>2</v>
      </c>
      <c r="G60" s="3">
        <v>13</v>
      </c>
    </row>
    <row r="61" spans="2:7" hidden="1" outlineLevel="1" x14ac:dyDescent="0.2">
      <c r="B61" s="19" t="s">
        <v>427</v>
      </c>
      <c r="C61" s="3" t="s">
        <v>802</v>
      </c>
      <c r="D61" s="3" t="s">
        <v>54</v>
      </c>
      <c r="E61" s="14">
        <v>44302</v>
      </c>
      <c r="F61" s="3">
        <v>6</v>
      </c>
      <c r="G61" s="3">
        <v>39</v>
      </c>
    </row>
    <row r="62" spans="2:7" hidden="1" outlineLevel="1" x14ac:dyDescent="0.2">
      <c r="B62" s="19" t="s">
        <v>427</v>
      </c>
      <c r="C62" s="3" t="s">
        <v>802</v>
      </c>
      <c r="D62" s="3" t="s">
        <v>54</v>
      </c>
      <c r="E62" s="14">
        <v>44302</v>
      </c>
      <c r="F62" s="3">
        <v>2</v>
      </c>
      <c r="G62" s="3">
        <v>13</v>
      </c>
    </row>
    <row r="63" spans="2:7" hidden="1" outlineLevel="1" x14ac:dyDescent="0.2"/>
    <row r="64" spans="2:7" ht="12.75" collapsed="1" thickBot="1" x14ac:dyDescent="0.25">
      <c r="C64" s="16"/>
      <c r="D64" s="16"/>
      <c r="E64" s="16"/>
      <c r="F64" s="16"/>
      <c r="G64" s="17">
        <f>+SUM(G53:G63)</f>
        <v>260</v>
      </c>
    </row>
    <row r="65" spans="3:7" ht="12.75" thickTop="1" x14ac:dyDescent="0.2"/>
    <row r="67" spans="3:7" x14ac:dyDescent="0.2">
      <c r="C67" s="8" t="s">
        <v>722</v>
      </c>
    </row>
    <row r="69" spans="3:7" x14ac:dyDescent="0.2">
      <c r="C69" s="19" t="s">
        <v>81</v>
      </c>
      <c r="D69" s="20">
        <f>+G40-G47-G64</f>
        <v>380</v>
      </c>
    </row>
    <row r="70" spans="3:7" ht="12.75" thickBot="1" x14ac:dyDescent="0.25">
      <c r="D70" s="9"/>
      <c r="G70" s="3"/>
    </row>
    <row r="71" spans="3:7" ht="12.75" thickBot="1" x14ac:dyDescent="0.25">
      <c r="C71" s="19" t="s">
        <v>713</v>
      </c>
      <c r="D71" s="21">
        <f>+D69/G40</f>
        <v>0.59375</v>
      </c>
      <c r="G71" s="3"/>
    </row>
    <row r="72" spans="3:7" x14ac:dyDescent="0.2">
      <c r="G72" s="3"/>
    </row>
    <row r="73" spans="3:7" x14ac:dyDescent="0.2">
      <c r="C73" s="19" t="s">
        <v>84</v>
      </c>
      <c r="D73" s="20">
        <f>+RESUMEN!O25</f>
        <v>288.27684114846727</v>
      </c>
      <c r="G73" s="3"/>
    </row>
    <row r="74" spans="3:7" ht="12.75" thickBot="1" x14ac:dyDescent="0.25">
      <c r="D74" s="9"/>
    </row>
    <row r="75" spans="3:7" ht="12.75" thickBot="1" x14ac:dyDescent="0.25">
      <c r="C75" s="19" t="s">
        <v>716</v>
      </c>
      <c r="D75" s="83">
        <f>+RESUMEN!P25</f>
        <v>0.45043256429448009</v>
      </c>
    </row>
    <row r="76" spans="3:7" ht="12.75" thickBot="1" x14ac:dyDescent="0.25"/>
    <row r="77" spans="3:7" ht="12.75" thickBot="1" x14ac:dyDescent="0.25">
      <c r="C77" s="19" t="s">
        <v>719</v>
      </c>
      <c r="D77" s="86" t="str">
        <f>+IF(D75&gt;D24,"OK","REVISAR")</f>
        <v>OK</v>
      </c>
    </row>
    <row r="78" spans="3:7" x14ac:dyDescent="0.2">
      <c r="G78" s="3"/>
    </row>
    <row r="80" spans="3:7" x14ac:dyDescent="0.2">
      <c r="C80" s="8" t="s">
        <v>85</v>
      </c>
    </row>
    <row r="82" spans="3:7" x14ac:dyDescent="0.2">
      <c r="C82" s="10"/>
      <c r="D82" s="10"/>
      <c r="E82" s="10"/>
      <c r="F82" s="10"/>
      <c r="G82" s="11"/>
    </row>
    <row r="83" spans="3:7" x14ac:dyDescent="0.2">
      <c r="C83" s="10"/>
      <c r="D83" s="10"/>
      <c r="E83" s="10"/>
      <c r="F83" s="10"/>
      <c r="G83" s="11"/>
    </row>
    <row r="84" spans="3:7" x14ac:dyDescent="0.2">
      <c r="C84" s="10"/>
      <c r="D84" s="10"/>
      <c r="E84" s="10"/>
      <c r="F84" s="10"/>
      <c r="G84" s="11"/>
    </row>
    <row r="87" spans="3:7" x14ac:dyDescent="0.2">
      <c r="C87" s="12"/>
      <c r="D87" s="23" t="s">
        <v>427</v>
      </c>
      <c r="E87" s="23" t="s">
        <v>428</v>
      </c>
      <c r="F87" s="23" t="s">
        <v>429</v>
      </c>
    </row>
    <row r="88" spans="3:7" x14ac:dyDescent="0.2">
      <c r="C88" s="3" t="s">
        <v>8</v>
      </c>
      <c r="D88" s="22">
        <f>+SUMIF(B38:B39,$D$87,G38:G39)</f>
        <v>640</v>
      </c>
      <c r="E88" s="22">
        <f>+SUMIF(B38:B39,$E$87,G38:G39)</f>
        <v>0</v>
      </c>
      <c r="F88" s="22">
        <f>+SUMIF(B38:B39,$F$87,G38:G39)</f>
        <v>0</v>
      </c>
    </row>
    <row r="89" spans="3:7" x14ac:dyDescent="0.2">
      <c r="C89" s="3" t="s">
        <v>1019</v>
      </c>
      <c r="D89" s="22">
        <f>-SUMIF(B46,$D$87,G46)</f>
        <v>0</v>
      </c>
      <c r="E89" s="22">
        <f>-SUMIF(B46,$E$87,G46)</f>
        <v>0</v>
      </c>
      <c r="F89" s="22">
        <f>-SUMIF(B46,$F$87,G46)</f>
        <v>0</v>
      </c>
    </row>
    <row r="90" spans="3:7" x14ac:dyDescent="0.2">
      <c r="C90" s="3" t="s">
        <v>24</v>
      </c>
      <c r="D90" s="22">
        <f>-SUMIF(B53:B63,$D$87,G53:G63)</f>
        <v>-260</v>
      </c>
      <c r="E90" s="22">
        <f>-SUMIF(B53:B63,$E$87,G53:G63)</f>
        <v>0</v>
      </c>
      <c r="F90" s="22">
        <f>-SUMIF(B53:B63,$F$87,G53:G63)</f>
        <v>0</v>
      </c>
    </row>
    <row r="91" spans="3:7" ht="12.75" thickBot="1" x14ac:dyDescent="0.25">
      <c r="C91" s="16" t="s">
        <v>1036</v>
      </c>
      <c r="D91" s="182">
        <f>SUM(D88:D90)</f>
        <v>380</v>
      </c>
      <c r="E91" s="182">
        <f t="shared" ref="E91:F91" si="0">SUM(E88:E90)</f>
        <v>0</v>
      </c>
      <c r="F91" s="182">
        <f t="shared" si="0"/>
        <v>0</v>
      </c>
    </row>
    <row r="92" spans="3:7" ht="12.75" thickTop="1" x14ac:dyDescent="0.2"/>
  </sheetData>
  <autoFilter ref="B52:G62" xr:uid="{00000000-0009-0000-0000-00001A000000}"/>
  <conditionalFormatting sqref="D77">
    <cfRule type="containsText" dxfId="176" priority="1" operator="containsText" text="OK">
      <formula>NOT(ISERROR(SEARCH("OK",D77)))</formula>
    </cfRule>
    <cfRule type="cellIs" dxfId="175" priority="2" operator="greaterThan">
      <formula>#REF!</formula>
    </cfRule>
  </conditionalFormatting>
  <pageMargins left="0.7" right="0.7" top="0.75" bottom="0.75" header="0.3" footer="0.3"/>
  <pageSetup paperSize="9" scale="58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8">
    <tabColor rgb="FFFF0000"/>
  </sheetPr>
  <dimension ref="B1:K86"/>
  <sheetViews>
    <sheetView topLeftCell="A35" zoomScaleNormal="100" workbookViewId="0">
      <selection activeCell="D67" sqref="D67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301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764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" t="s">
        <v>7</v>
      </c>
    </row>
    <row r="30" spans="3:7" x14ac:dyDescent="0.2">
      <c r="C30" s="10" t="s">
        <v>999</v>
      </c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5" spans="2:11" x14ac:dyDescent="0.2">
      <c r="C35" s="8" t="s">
        <v>8</v>
      </c>
    </row>
    <row r="37" spans="2:11" x14ac:dyDescent="0.2">
      <c r="B37" s="12" t="s">
        <v>1035</v>
      </c>
      <c r="C37" s="23" t="s">
        <v>9</v>
      </c>
      <c r="D37" s="23" t="s">
        <v>10</v>
      </c>
      <c r="E37" s="23" t="s">
        <v>11</v>
      </c>
      <c r="F37" s="23" t="s">
        <v>1</v>
      </c>
      <c r="G37" s="23" t="s">
        <v>12</v>
      </c>
    </row>
    <row r="38" spans="2:11" s="9" customFormat="1" hidden="1" outlineLevel="1" x14ac:dyDescent="0.2">
      <c r="B38" s="19" t="s">
        <v>427</v>
      </c>
      <c r="C38" s="14">
        <v>44314</v>
      </c>
      <c r="D38" s="3" t="s">
        <v>765</v>
      </c>
      <c r="E38" s="3">
        <v>430000017</v>
      </c>
      <c r="F38" s="3" t="s">
        <v>301</v>
      </c>
      <c r="G38" s="15">
        <v>630</v>
      </c>
      <c r="H38" s="3"/>
      <c r="I38" s="3"/>
      <c r="J38" s="3"/>
      <c r="K38" s="3"/>
    </row>
    <row r="39" spans="2:11" collapsed="1" x14ac:dyDescent="0.2">
      <c r="C39" s="14"/>
      <c r="G39" s="15"/>
    </row>
    <row r="40" spans="2:11" ht="12.75" thickBot="1" x14ac:dyDescent="0.25">
      <c r="C40" s="16"/>
      <c r="D40" s="16"/>
      <c r="E40" s="16"/>
      <c r="F40" s="16"/>
      <c r="G40" s="17">
        <f>SUM(G38:G39)</f>
        <v>630</v>
      </c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outlineLevel="1" x14ac:dyDescent="0.2">
      <c r="B46" s="19"/>
      <c r="C46" s="14"/>
      <c r="G46" s="15"/>
    </row>
    <row r="47" spans="2:11" ht="12.75" thickBot="1" x14ac:dyDescent="0.25">
      <c r="C47" s="16"/>
      <c r="D47" s="16"/>
      <c r="E47" s="16"/>
      <c r="F47" s="16"/>
      <c r="G47" s="17">
        <f>+SUM(G46:G46)</f>
        <v>0</v>
      </c>
    </row>
    <row r="48" spans="2:11" ht="12.75" thickTop="1" x14ac:dyDescent="0.2"/>
    <row r="50" spans="2:7" x14ac:dyDescent="0.2">
      <c r="C50" s="8" t="s">
        <v>24</v>
      </c>
    </row>
    <row r="52" spans="2:7" x14ac:dyDescent="0.2">
      <c r="B52" s="12" t="s">
        <v>1035</v>
      </c>
      <c r="C52" s="12" t="s">
        <v>25</v>
      </c>
      <c r="D52" s="12" t="s">
        <v>26</v>
      </c>
      <c r="E52" s="12" t="s">
        <v>27</v>
      </c>
      <c r="F52" s="12" t="s">
        <v>28</v>
      </c>
      <c r="G52" s="13" t="s">
        <v>29</v>
      </c>
    </row>
    <row r="53" spans="2:7" hidden="1" outlineLevel="1" x14ac:dyDescent="0.2">
      <c r="B53" s="19" t="s">
        <v>429</v>
      </c>
      <c r="C53" s="3" t="s">
        <v>118</v>
      </c>
      <c r="D53" s="3" t="s">
        <v>679</v>
      </c>
      <c r="E53" s="14">
        <v>44298</v>
      </c>
      <c r="F53" s="3">
        <v>10</v>
      </c>
      <c r="G53" s="3">
        <f>+F53*5.55</f>
        <v>55.5</v>
      </c>
    </row>
    <row r="54" spans="2:7" hidden="1" outlineLevel="1" x14ac:dyDescent="0.2">
      <c r="B54" s="19" t="s">
        <v>429</v>
      </c>
      <c r="C54" s="3" t="s">
        <v>118</v>
      </c>
      <c r="D54" s="3" t="s">
        <v>679</v>
      </c>
      <c r="E54" s="14">
        <v>44298</v>
      </c>
      <c r="F54" s="3">
        <v>7</v>
      </c>
      <c r="G54" s="3">
        <f t="shared" ref="G54:G57" si="0">+F54*5.55</f>
        <v>38.85</v>
      </c>
    </row>
    <row r="55" spans="2:7" hidden="1" outlineLevel="1" x14ac:dyDescent="0.2">
      <c r="B55" s="19" t="s">
        <v>429</v>
      </c>
      <c r="C55" s="3" t="s">
        <v>118</v>
      </c>
      <c r="D55" s="3" t="s">
        <v>679</v>
      </c>
      <c r="E55" s="14">
        <v>44299</v>
      </c>
      <c r="F55" s="3">
        <v>9</v>
      </c>
      <c r="G55" s="3">
        <f t="shared" si="0"/>
        <v>49.949999999999996</v>
      </c>
    </row>
    <row r="56" spans="2:7" hidden="1" outlineLevel="1" x14ac:dyDescent="0.2">
      <c r="B56" s="19" t="s">
        <v>429</v>
      </c>
      <c r="C56" s="3" t="s">
        <v>118</v>
      </c>
      <c r="D56" s="3" t="s">
        <v>679</v>
      </c>
      <c r="E56" s="14">
        <v>44299</v>
      </c>
      <c r="F56" s="3">
        <v>8</v>
      </c>
      <c r="G56" s="3">
        <f t="shared" si="0"/>
        <v>44.4</v>
      </c>
    </row>
    <row r="57" spans="2:7" hidden="1" outlineLevel="1" x14ac:dyDescent="0.2">
      <c r="B57" s="19" t="s">
        <v>429</v>
      </c>
      <c r="C57" s="3" t="s">
        <v>118</v>
      </c>
      <c r="D57" s="3" t="s">
        <v>679</v>
      </c>
      <c r="E57" s="14">
        <v>44300</v>
      </c>
      <c r="F57" s="3">
        <v>7</v>
      </c>
      <c r="G57" s="3">
        <f t="shared" si="0"/>
        <v>38.85</v>
      </c>
    </row>
    <row r="58" spans="2:7" ht="12.75" collapsed="1" thickBot="1" x14ac:dyDescent="0.25">
      <c r="C58" s="16"/>
      <c r="D58" s="16"/>
      <c r="E58" s="16"/>
      <c r="F58" s="16"/>
      <c r="G58" s="17">
        <f>SUM(G53:G57)</f>
        <v>227.54999999999998</v>
      </c>
    </row>
    <row r="59" spans="2:7" ht="12.75" thickTop="1" x14ac:dyDescent="0.2"/>
    <row r="61" spans="2:7" x14ac:dyDescent="0.2">
      <c r="C61" s="8" t="s">
        <v>722</v>
      </c>
    </row>
    <row r="63" spans="2:7" x14ac:dyDescent="0.2">
      <c r="C63" s="19" t="s">
        <v>81</v>
      </c>
      <c r="D63" s="20">
        <f>+G40-G47-G58</f>
        <v>402.45000000000005</v>
      </c>
    </row>
    <row r="64" spans="2:7" ht="12.75" thickBot="1" x14ac:dyDescent="0.25">
      <c r="D64" s="9"/>
      <c r="G64" s="3"/>
    </row>
    <row r="65" spans="3:7" ht="12.75" thickBot="1" x14ac:dyDescent="0.25">
      <c r="C65" s="19" t="s">
        <v>713</v>
      </c>
      <c r="D65" s="21">
        <f>+D63/G40</f>
        <v>0.63880952380952383</v>
      </c>
      <c r="G65" s="3"/>
    </row>
    <row r="66" spans="3:7" x14ac:dyDescent="0.2">
      <c r="G66" s="3"/>
    </row>
    <row r="67" spans="3:7" x14ac:dyDescent="0.2">
      <c r="C67" s="19" t="s">
        <v>84</v>
      </c>
      <c r="D67" s="20">
        <f>+RESUMEN!O26</f>
        <v>312.16001550552255</v>
      </c>
      <c r="G67" s="3"/>
    </row>
    <row r="68" spans="3:7" ht="12.75" thickBot="1" x14ac:dyDescent="0.25">
      <c r="D68" s="9"/>
    </row>
    <row r="69" spans="3:7" ht="12.75" thickBot="1" x14ac:dyDescent="0.25">
      <c r="C69" s="19" t="s">
        <v>716</v>
      </c>
      <c r="D69" s="83">
        <f>+RESUMEN!P26</f>
        <v>0.49549208810400402</v>
      </c>
    </row>
    <row r="70" spans="3:7" ht="12.75" thickBot="1" x14ac:dyDescent="0.25"/>
    <row r="71" spans="3:7" ht="12.75" thickBot="1" x14ac:dyDescent="0.25">
      <c r="C71" s="19" t="s">
        <v>719</v>
      </c>
      <c r="D71" s="86" t="str">
        <f>+IF(D69&gt;D24,"OK","REVISAR")</f>
        <v>OK</v>
      </c>
    </row>
    <row r="72" spans="3:7" x14ac:dyDescent="0.2">
      <c r="G72" s="3"/>
    </row>
    <row r="74" spans="3:7" x14ac:dyDescent="0.2">
      <c r="C74" s="8" t="s">
        <v>85</v>
      </c>
    </row>
    <row r="76" spans="3:7" x14ac:dyDescent="0.2">
      <c r="C76" s="10" t="s">
        <v>734</v>
      </c>
      <c r="D76" s="10"/>
      <c r="E76" s="10"/>
      <c r="F76" s="10"/>
      <c r="G76" s="11"/>
    </row>
    <row r="77" spans="3:7" x14ac:dyDescent="0.2">
      <c r="C77" s="10"/>
      <c r="D77" s="10"/>
      <c r="E77" s="10"/>
      <c r="F77" s="10"/>
      <c r="G77" s="11"/>
    </row>
    <row r="78" spans="3:7" x14ac:dyDescent="0.2">
      <c r="C78" s="10"/>
      <c r="D78" s="10"/>
      <c r="E78" s="10"/>
      <c r="F78" s="10"/>
      <c r="G78" s="11"/>
    </row>
    <row r="81" spans="3:6" x14ac:dyDescent="0.2">
      <c r="C81" s="12"/>
      <c r="D81" s="23" t="s">
        <v>427</v>
      </c>
      <c r="E81" s="23" t="s">
        <v>428</v>
      </c>
      <c r="F81" s="23" t="s">
        <v>429</v>
      </c>
    </row>
    <row r="82" spans="3:6" x14ac:dyDescent="0.2">
      <c r="C82" s="3" t="s">
        <v>8</v>
      </c>
      <c r="D82" s="22">
        <f>+SUMIF(B38:B39,$D$81,G38:G39)</f>
        <v>630</v>
      </c>
      <c r="E82" s="22">
        <f>+SUMIF(B38:B39,$E$81,G38:G39)</f>
        <v>0</v>
      </c>
      <c r="F82" s="22">
        <f>+SUMIF(B38:B39,$F$81,G38:G39)</f>
        <v>0</v>
      </c>
    </row>
    <row r="83" spans="3:6" x14ac:dyDescent="0.2">
      <c r="C83" s="3" t="s">
        <v>1019</v>
      </c>
      <c r="D83" s="22">
        <f>-SUMIF(B46,$D$81,G46)</f>
        <v>0</v>
      </c>
      <c r="E83" s="22">
        <f>-SUMIF(B46,$E$81,G46)</f>
        <v>0</v>
      </c>
      <c r="F83" s="22">
        <f>-SUMIF(B46,$F$81,G46)</f>
        <v>0</v>
      </c>
    </row>
    <row r="84" spans="3:6" x14ac:dyDescent="0.2">
      <c r="C84" s="3" t="s">
        <v>24</v>
      </c>
      <c r="D84" s="22">
        <f>-SUMIF(B53:B57,$D$81,G53:G57)</f>
        <v>0</v>
      </c>
      <c r="E84" s="22">
        <f>-SUMIF(B53:B57,$E$81,G53:G57)</f>
        <v>0</v>
      </c>
      <c r="F84" s="22">
        <f>-SUMIF(B53:B57,$F$81,G53:G57)</f>
        <v>-227.54999999999998</v>
      </c>
    </row>
    <row r="85" spans="3:6" ht="12.75" thickBot="1" x14ac:dyDescent="0.25">
      <c r="C85" s="16" t="s">
        <v>1036</v>
      </c>
      <c r="D85" s="182">
        <f>SUM(D82:D84)</f>
        <v>630</v>
      </c>
      <c r="E85" s="182">
        <f t="shared" ref="E85:F85" si="1">SUM(E82:E84)</f>
        <v>0</v>
      </c>
      <c r="F85" s="182">
        <f t="shared" si="1"/>
        <v>-227.54999999999998</v>
      </c>
    </row>
    <row r="86" spans="3:6" ht="12.75" thickTop="1" x14ac:dyDescent="0.2"/>
  </sheetData>
  <autoFilter ref="B52:G58" xr:uid="{00000000-0009-0000-0000-00001B000000}"/>
  <conditionalFormatting sqref="D71">
    <cfRule type="containsText" dxfId="174" priority="1" operator="containsText" text="OK">
      <formula>NOT(ISERROR(SEARCH("OK",D71)))</formula>
    </cfRule>
    <cfRule type="cellIs" dxfId="173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3:W111"/>
  <sheetViews>
    <sheetView zoomScale="85" zoomScaleNormal="85" workbookViewId="0">
      <selection activeCell="F101" sqref="F101"/>
    </sheetView>
  </sheetViews>
  <sheetFormatPr baseColWidth="10" defaultColWidth="11.42578125" defaultRowHeight="12" x14ac:dyDescent="0.2"/>
  <cols>
    <col min="1" max="1" width="1.42578125" style="3" customWidth="1"/>
    <col min="2" max="2" width="12.7109375" style="3" bestFit="1" customWidth="1"/>
    <col min="3" max="3" width="24.140625" style="3" customWidth="1"/>
    <col min="4" max="4" width="24.7109375" style="3" customWidth="1"/>
    <col min="5" max="17" width="17.28515625" style="3" customWidth="1"/>
    <col min="18" max="20" width="11.42578125" style="3"/>
    <col min="21" max="21" width="11.42578125" style="22"/>
    <col min="22" max="16384" width="11.42578125" style="3"/>
  </cols>
  <sheetData>
    <row r="3" spans="2:23" ht="18.75" x14ac:dyDescent="0.3">
      <c r="B3" s="197" t="s">
        <v>817</v>
      </c>
      <c r="C3" s="197" t="s">
        <v>818</v>
      </c>
      <c r="D3" s="197"/>
      <c r="E3" s="197" t="s">
        <v>820</v>
      </c>
      <c r="F3" s="197" t="s">
        <v>821</v>
      </c>
      <c r="G3" s="197" t="s">
        <v>822</v>
      </c>
      <c r="H3" s="197" t="s">
        <v>823</v>
      </c>
      <c r="I3" s="197" t="s">
        <v>921</v>
      </c>
      <c r="J3" s="197" t="s">
        <v>1033</v>
      </c>
      <c r="K3" s="197" t="s">
        <v>1248</v>
      </c>
      <c r="L3" s="197" t="s">
        <v>1249</v>
      </c>
      <c r="M3" s="197" t="s">
        <v>1834</v>
      </c>
      <c r="N3" s="197" t="s">
        <v>1835</v>
      </c>
      <c r="O3" s="197" t="s">
        <v>1836</v>
      </c>
      <c r="P3" s="197" t="s">
        <v>1837</v>
      </c>
      <c r="Q3" s="197" t="s">
        <v>819</v>
      </c>
      <c r="R3" s="198"/>
    </row>
    <row r="4" spans="2:23" ht="18.75" x14ac:dyDescent="0.3">
      <c r="B4" s="198">
        <v>62100001</v>
      </c>
      <c r="C4" s="198" t="s">
        <v>582</v>
      </c>
      <c r="D4" s="198"/>
      <c r="E4" s="199">
        <v>0</v>
      </c>
      <c r="F4" s="199">
        <v>376.2</v>
      </c>
      <c r="G4" s="199">
        <v>195.55</v>
      </c>
      <c r="H4" s="199">
        <v>0</v>
      </c>
      <c r="I4" s="199">
        <v>0</v>
      </c>
      <c r="J4" s="199">
        <v>140</v>
      </c>
      <c r="K4" s="362">
        <v>376.2</v>
      </c>
      <c r="L4" s="362">
        <v>376.2</v>
      </c>
      <c r="M4" s="362">
        <v>376.2</v>
      </c>
      <c r="N4" s="362">
        <v>376.2</v>
      </c>
      <c r="O4" s="362">
        <v>376.2</v>
      </c>
      <c r="P4" s="362">
        <v>376.2</v>
      </c>
      <c r="Q4" s="200">
        <f>SUM(E4:L4)</f>
        <v>1464.15</v>
      </c>
      <c r="R4" s="198"/>
      <c r="W4" s="82"/>
    </row>
    <row r="5" spans="2:23" ht="18.75" x14ac:dyDescent="0.3">
      <c r="B5" s="198">
        <v>62100003</v>
      </c>
      <c r="C5" s="198" t="s">
        <v>1034</v>
      </c>
      <c r="D5" s="198"/>
      <c r="E5" s="199"/>
      <c r="F5" s="199"/>
      <c r="G5" s="199"/>
      <c r="H5" s="199"/>
      <c r="I5" s="199"/>
      <c r="J5" s="199">
        <v>154.80000000000001</v>
      </c>
      <c r="K5" s="362"/>
      <c r="L5" s="362"/>
      <c r="M5" s="362"/>
      <c r="N5" s="362"/>
      <c r="O5" s="362"/>
      <c r="P5" s="362"/>
      <c r="Q5" s="200">
        <f t="shared" ref="Q5:Q31" si="0">SUM(E5:L5)</f>
        <v>154.80000000000001</v>
      </c>
      <c r="R5" s="198"/>
      <c r="W5" s="82"/>
    </row>
    <row r="6" spans="2:23" ht="18.75" x14ac:dyDescent="0.3">
      <c r="B6" s="198">
        <v>62200000</v>
      </c>
      <c r="C6" s="198" t="s">
        <v>583</v>
      </c>
      <c r="D6" s="198"/>
      <c r="E6" s="199">
        <v>852.28</v>
      </c>
      <c r="F6" s="199">
        <v>306.14999999999998</v>
      </c>
      <c r="G6" s="199">
        <v>0</v>
      </c>
      <c r="H6" s="199">
        <v>399.88</v>
      </c>
      <c r="I6" s="199">
        <v>426.94</v>
      </c>
      <c r="J6" s="199">
        <v>0</v>
      </c>
      <c r="K6" s="362">
        <v>306.14999999999998</v>
      </c>
      <c r="L6" s="362">
        <v>306.14999999999998</v>
      </c>
      <c r="M6" s="362">
        <v>306.14999999999998</v>
      </c>
      <c r="N6" s="362">
        <v>306.14999999999998</v>
      </c>
      <c r="O6" s="362">
        <v>306.14999999999998</v>
      </c>
      <c r="P6" s="362">
        <v>306.14999999999998</v>
      </c>
      <c r="Q6" s="200">
        <f t="shared" si="0"/>
        <v>2597.5500000000002</v>
      </c>
      <c r="R6" s="198"/>
      <c r="W6" s="82"/>
    </row>
    <row r="7" spans="2:23" ht="18.75" x14ac:dyDescent="0.3">
      <c r="B7" s="198">
        <v>62300000</v>
      </c>
      <c r="C7" s="198" t="s">
        <v>922</v>
      </c>
      <c r="D7" s="198"/>
      <c r="E7" s="199">
        <v>0</v>
      </c>
      <c r="F7" s="199">
        <v>0</v>
      </c>
      <c r="G7" s="199">
        <v>0</v>
      </c>
      <c r="H7" s="199">
        <v>0</v>
      </c>
      <c r="I7" s="199">
        <v>70.59</v>
      </c>
      <c r="J7" s="199">
        <v>455</v>
      </c>
      <c r="K7" s="362">
        <v>0</v>
      </c>
      <c r="L7" s="362">
        <v>0</v>
      </c>
      <c r="M7" s="362">
        <v>0</v>
      </c>
      <c r="N7" s="362">
        <v>0</v>
      </c>
      <c r="O7" s="362">
        <v>0</v>
      </c>
      <c r="P7" s="362">
        <v>0</v>
      </c>
      <c r="Q7" s="200">
        <f t="shared" si="0"/>
        <v>525.59</v>
      </c>
      <c r="R7" s="198"/>
      <c r="W7" s="82"/>
    </row>
    <row r="8" spans="2:23" ht="18.75" x14ac:dyDescent="0.3">
      <c r="B8" s="198">
        <v>62300001</v>
      </c>
      <c r="C8" s="198" t="s">
        <v>584</v>
      </c>
      <c r="D8" s="198"/>
      <c r="E8" s="199">
        <v>655</v>
      </c>
      <c r="F8" s="199">
        <v>455</v>
      </c>
      <c r="G8" s="199">
        <v>494.52</v>
      </c>
      <c r="H8" s="199">
        <v>455</v>
      </c>
      <c r="I8" s="199">
        <v>455</v>
      </c>
      <c r="J8" s="199">
        <v>0</v>
      </c>
      <c r="K8" s="362">
        <v>455</v>
      </c>
      <c r="L8" s="362">
        <v>455</v>
      </c>
      <c r="M8" s="362">
        <v>455</v>
      </c>
      <c r="N8" s="362">
        <v>455</v>
      </c>
      <c r="O8" s="362">
        <v>455</v>
      </c>
      <c r="P8" s="362">
        <v>455</v>
      </c>
      <c r="Q8" s="200">
        <f t="shared" si="0"/>
        <v>3424.52</v>
      </c>
      <c r="R8" s="198"/>
      <c r="W8" s="82"/>
    </row>
    <row r="9" spans="2:23" ht="18.75" x14ac:dyDescent="0.3">
      <c r="B9" s="198">
        <v>62300002</v>
      </c>
      <c r="C9" s="198" t="s">
        <v>585</v>
      </c>
      <c r="D9" s="198"/>
      <c r="E9" s="199">
        <v>0</v>
      </c>
      <c r="F9" s="199">
        <v>2400</v>
      </c>
      <c r="G9" s="199">
        <v>625</v>
      </c>
      <c r="H9" s="199">
        <v>-400</v>
      </c>
      <c r="I9" s="199">
        <v>0</v>
      </c>
      <c r="J9" s="199">
        <v>0</v>
      </c>
      <c r="K9" s="362">
        <v>2400</v>
      </c>
      <c r="L9" s="362">
        <v>2400</v>
      </c>
      <c r="M9" s="362">
        <v>2400</v>
      </c>
      <c r="N9" s="362">
        <v>2400</v>
      </c>
      <c r="O9" s="362">
        <v>2400</v>
      </c>
      <c r="P9" s="362">
        <v>2400</v>
      </c>
      <c r="Q9" s="200">
        <f t="shared" si="0"/>
        <v>7425</v>
      </c>
      <c r="R9" s="198"/>
      <c r="W9" s="82"/>
    </row>
    <row r="10" spans="2:23" ht="18.75" x14ac:dyDescent="0.3">
      <c r="B10" s="198">
        <v>62300003</v>
      </c>
      <c r="C10" s="198" t="s">
        <v>827</v>
      </c>
      <c r="D10" s="198"/>
      <c r="E10" s="199">
        <v>0</v>
      </c>
      <c r="F10" s="199">
        <v>0</v>
      </c>
      <c r="G10" s="199">
        <v>0</v>
      </c>
      <c r="H10" s="199">
        <v>800</v>
      </c>
      <c r="I10" s="199">
        <v>800</v>
      </c>
      <c r="J10" s="199">
        <v>800</v>
      </c>
      <c r="K10" s="362">
        <v>0</v>
      </c>
      <c r="L10" s="362">
        <v>0</v>
      </c>
      <c r="M10" s="362">
        <v>0</v>
      </c>
      <c r="N10" s="362">
        <v>0</v>
      </c>
      <c r="O10" s="362">
        <v>0</v>
      </c>
      <c r="P10" s="362">
        <v>0</v>
      </c>
      <c r="Q10" s="200">
        <f t="shared" si="0"/>
        <v>2400</v>
      </c>
      <c r="R10" s="198"/>
      <c r="W10" s="82"/>
    </row>
    <row r="11" spans="2:23" ht="18.75" x14ac:dyDescent="0.3">
      <c r="B11" s="198">
        <v>62500000</v>
      </c>
      <c r="C11" s="198" t="s">
        <v>586</v>
      </c>
      <c r="D11" s="198"/>
      <c r="E11" s="199">
        <v>363.68</v>
      </c>
      <c r="F11" s="199">
        <v>0</v>
      </c>
      <c r="G11" s="199">
        <v>0</v>
      </c>
      <c r="H11" s="199">
        <v>367.96</v>
      </c>
      <c r="I11" s="199">
        <v>0</v>
      </c>
      <c r="J11" s="199">
        <v>0</v>
      </c>
      <c r="K11" s="362">
        <v>0</v>
      </c>
      <c r="L11" s="362">
        <v>0</v>
      </c>
      <c r="M11" s="362">
        <v>0</v>
      </c>
      <c r="N11" s="362">
        <v>0</v>
      </c>
      <c r="O11" s="362">
        <v>0</v>
      </c>
      <c r="P11" s="362">
        <v>0</v>
      </c>
      <c r="Q11" s="200">
        <f t="shared" si="0"/>
        <v>731.64</v>
      </c>
      <c r="R11" s="198"/>
    </row>
    <row r="12" spans="2:23" ht="18.75" x14ac:dyDescent="0.3">
      <c r="B12" s="198">
        <v>62600000</v>
      </c>
      <c r="C12" s="198" t="s">
        <v>587</v>
      </c>
      <c r="D12" s="198"/>
      <c r="E12" s="199">
        <v>13.2</v>
      </c>
      <c r="F12" s="199">
        <v>181.98</v>
      </c>
      <c r="G12" s="199">
        <v>29</v>
      </c>
      <c r="H12" s="199">
        <v>24</v>
      </c>
      <c r="I12" s="199">
        <v>36</v>
      </c>
      <c r="J12" s="199">
        <v>40</v>
      </c>
      <c r="K12" s="362">
        <v>181.98</v>
      </c>
      <c r="L12" s="362">
        <v>181.98</v>
      </c>
      <c r="M12" s="362">
        <v>181.98</v>
      </c>
      <c r="N12" s="362">
        <v>181.98</v>
      </c>
      <c r="O12" s="362">
        <v>181.98</v>
      </c>
      <c r="P12" s="362">
        <v>181.98</v>
      </c>
      <c r="Q12" s="200">
        <f t="shared" si="0"/>
        <v>688.14</v>
      </c>
      <c r="R12" s="198"/>
    </row>
    <row r="13" spans="2:23" ht="18.75" x14ac:dyDescent="0.3">
      <c r="B13" s="198">
        <v>62600001</v>
      </c>
      <c r="C13" s="198" t="s">
        <v>588</v>
      </c>
      <c r="D13" s="198"/>
      <c r="E13" s="199">
        <v>138.38999999999999</v>
      </c>
      <c r="F13" s="199">
        <v>112.63</v>
      </c>
      <c r="G13" s="199">
        <v>183.14</v>
      </c>
      <c r="H13" s="199">
        <v>49.99</v>
      </c>
      <c r="I13" s="199">
        <v>124.38</v>
      </c>
      <c r="J13" s="199">
        <v>77.510000000000005</v>
      </c>
      <c r="K13" s="362">
        <v>112.63</v>
      </c>
      <c r="L13" s="362">
        <v>112.63</v>
      </c>
      <c r="M13" s="362">
        <v>112.63</v>
      </c>
      <c r="N13" s="362">
        <v>112.63</v>
      </c>
      <c r="O13" s="362">
        <v>112.63</v>
      </c>
      <c r="P13" s="362">
        <v>112.63</v>
      </c>
      <c r="Q13" s="200">
        <f t="shared" si="0"/>
        <v>911.3</v>
      </c>
      <c r="R13" s="198"/>
      <c r="W13" s="82"/>
    </row>
    <row r="14" spans="2:23" ht="18.75" x14ac:dyDescent="0.3">
      <c r="B14" s="198">
        <v>62800001</v>
      </c>
      <c r="C14" s="198" t="s">
        <v>589</v>
      </c>
      <c r="D14" s="198"/>
      <c r="E14" s="199">
        <v>570.42999999999995</v>
      </c>
      <c r="F14" s="199">
        <v>749.55</v>
      </c>
      <c r="G14" s="199">
        <v>701.72</v>
      </c>
      <c r="H14" s="199">
        <v>625.44000000000005</v>
      </c>
      <c r="I14" s="199">
        <v>1342.21</v>
      </c>
      <c r="J14" s="199">
        <v>944.65</v>
      </c>
      <c r="K14" s="362">
        <v>749.55</v>
      </c>
      <c r="L14" s="362">
        <v>749.55</v>
      </c>
      <c r="M14" s="362">
        <v>749.55</v>
      </c>
      <c r="N14" s="362">
        <v>749.55</v>
      </c>
      <c r="O14" s="362">
        <v>749.55</v>
      </c>
      <c r="P14" s="362">
        <v>749.55</v>
      </c>
      <c r="Q14" s="200">
        <f t="shared" si="0"/>
        <v>6433.1</v>
      </c>
      <c r="R14" s="198"/>
      <c r="W14" s="82"/>
    </row>
    <row r="15" spans="2:23" ht="18.75" x14ac:dyDescent="0.3">
      <c r="B15" s="198">
        <v>62900000</v>
      </c>
      <c r="C15" s="198" t="s">
        <v>687</v>
      </c>
      <c r="D15" s="198"/>
      <c r="E15" s="199">
        <v>32.01</v>
      </c>
      <c r="F15" s="199">
        <v>44.5</v>
      </c>
      <c r="G15" s="199">
        <v>5</v>
      </c>
      <c r="H15" s="199">
        <v>83.28</v>
      </c>
      <c r="I15" s="199">
        <v>150</v>
      </c>
      <c r="J15" s="199">
        <v>31.39</v>
      </c>
      <c r="K15" s="362">
        <v>44.5</v>
      </c>
      <c r="L15" s="362">
        <v>44.5</v>
      </c>
      <c r="M15" s="362">
        <v>44.5</v>
      </c>
      <c r="N15" s="362">
        <v>44.5</v>
      </c>
      <c r="O15" s="362">
        <v>44.5</v>
      </c>
      <c r="P15" s="362">
        <v>44.5</v>
      </c>
      <c r="Q15" s="200">
        <f t="shared" si="0"/>
        <v>435.17999999999995</v>
      </c>
      <c r="R15" s="198"/>
    </row>
    <row r="16" spans="2:23" ht="18.75" x14ac:dyDescent="0.3">
      <c r="B16" s="198">
        <v>62900001</v>
      </c>
      <c r="C16" s="198" t="s">
        <v>590</v>
      </c>
      <c r="D16" s="198"/>
      <c r="E16" s="199">
        <v>2.37</v>
      </c>
      <c r="F16" s="199">
        <v>7.7</v>
      </c>
      <c r="G16" s="199">
        <v>25.55</v>
      </c>
      <c r="H16" s="199">
        <v>0</v>
      </c>
      <c r="I16" s="199">
        <v>0</v>
      </c>
      <c r="J16" s="199">
        <v>0</v>
      </c>
      <c r="K16" s="362">
        <v>7.7</v>
      </c>
      <c r="L16" s="362">
        <v>7.7</v>
      </c>
      <c r="M16" s="362">
        <v>7.7</v>
      </c>
      <c r="N16" s="362">
        <v>7.7</v>
      </c>
      <c r="O16" s="362">
        <v>7.7</v>
      </c>
      <c r="P16" s="362">
        <v>7.7</v>
      </c>
      <c r="Q16" s="200">
        <f t="shared" si="0"/>
        <v>51.02000000000001</v>
      </c>
      <c r="R16" s="198"/>
      <c r="W16" s="82"/>
    </row>
    <row r="17" spans="2:23" ht="18.75" x14ac:dyDescent="0.3">
      <c r="B17" s="198">
        <v>62900002</v>
      </c>
      <c r="C17" s="198" t="s">
        <v>591</v>
      </c>
      <c r="D17" s="198"/>
      <c r="E17" s="199">
        <v>92.26</v>
      </c>
      <c r="F17" s="199">
        <v>23</v>
      </c>
      <c r="G17" s="199">
        <v>123.8</v>
      </c>
      <c r="H17" s="199">
        <v>396.34</v>
      </c>
      <c r="I17" s="199">
        <v>11.4</v>
      </c>
      <c r="J17" s="199">
        <v>8.6</v>
      </c>
      <c r="K17" s="362">
        <v>23</v>
      </c>
      <c r="L17" s="362">
        <v>23</v>
      </c>
      <c r="M17" s="362">
        <v>23</v>
      </c>
      <c r="N17" s="362">
        <v>23</v>
      </c>
      <c r="O17" s="362">
        <v>23</v>
      </c>
      <c r="P17" s="362">
        <v>23</v>
      </c>
      <c r="Q17" s="200">
        <f t="shared" si="0"/>
        <v>701.4</v>
      </c>
      <c r="R17" s="198"/>
      <c r="W17" s="82"/>
    </row>
    <row r="18" spans="2:23" ht="18.75" x14ac:dyDescent="0.3">
      <c r="B18" s="198">
        <v>62900003</v>
      </c>
      <c r="C18" s="198" t="s">
        <v>592</v>
      </c>
      <c r="D18" s="198"/>
      <c r="E18" s="199">
        <v>26</v>
      </c>
      <c r="F18" s="199">
        <v>26</v>
      </c>
      <c r="G18" s="199">
        <v>-15</v>
      </c>
      <c r="H18" s="199">
        <v>26</v>
      </c>
      <c r="I18" s="199">
        <v>0</v>
      </c>
      <c r="J18" s="199">
        <v>26</v>
      </c>
      <c r="K18" s="362">
        <v>26</v>
      </c>
      <c r="L18" s="362">
        <v>26</v>
      </c>
      <c r="M18" s="362">
        <v>26</v>
      </c>
      <c r="N18" s="362">
        <v>26</v>
      </c>
      <c r="O18" s="362">
        <v>26</v>
      </c>
      <c r="P18" s="362">
        <v>26</v>
      </c>
      <c r="Q18" s="200">
        <f t="shared" si="0"/>
        <v>141</v>
      </c>
      <c r="R18" s="198"/>
      <c r="W18" s="82"/>
    </row>
    <row r="19" spans="2:23" ht="18.75" x14ac:dyDescent="0.3">
      <c r="B19" s="198">
        <v>62900004</v>
      </c>
      <c r="C19" s="198" t="s">
        <v>688</v>
      </c>
      <c r="D19" s="198"/>
      <c r="E19" s="199">
        <v>0</v>
      </c>
      <c r="F19" s="199">
        <v>75.83</v>
      </c>
      <c r="G19" s="199">
        <v>66.36</v>
      </c>
      <c r="H19" s="199">
        <v>0</v>
      </c>
      <c r="I19" s="199">
        <v>0</v>
      </c>
      <c r="J19" s="199">
        <v>87.93</v>
      </c>
      <c r="K19" s="362">
        <v>75.83</v>
      </c>
      <c r="L19" s="362">
        <v>75.83</v>
      </c>
      <c r="M19" s="362">
        <v>75.83</v>
      </c>
      <c r="N19" s="362">
        <v>75.83</v>
      </c>
      <c r="O19" s="362">
        <v>75.83</v>
      </c>
      <c r="P19" s="362">
        <v>75.83</v>
      </c>
      <c r="Q19" s="200">
        <f t="shared" si="0"/>
        <v>381.78</v>
      </c>
      <c r="R19" s="198"/>
    </row>
    <row r="20" spans="2:23" ht="18.75" x14ac:dyDescent="0.3">
      <c r="B20" s="198">
        <v>62900005</v>
      </c>
      <c r="C20" s="198" t="s">
        <v>689</v>
      </c>
      <c r="D20" s="198"/>
      <c r="E20" s="199">
        <v>0</v>
      </c>
      <c r="F20" s="199">
        <v>0</v>
      </c>
      <c r="G20" s="199">
        <v>12.31</v>
      </c>
      <c r="H20" s="199">
        <v>0</v>
      </c>
      <c r="I20" s="199">
        <v>167.86</v>
      </c>
      <c r="J20" s="199"/>
      <c r="K20" s="362">
        <v>0</v>
      </c>
      <c r="L20" s="362">
        <v>0</v>
      </c>
      <c r="M20" s="362">
        <v>0</v>
      </c>
      <c r="N20" s="362">
        <v>0</v>
      </c>
      <c r="O20" s="362">
        <v>0</v>
      </c>
      <c r="P20" s="362">
        <v>0</v>
      </c>
      <c r="Q20" s="200">
        <f t="shared" si="0"/>
        <v>180.17000000000002</v>
      </c>
      <c r="R20" s="198"/>
      <c r="W20" s="82"/>
    </row>
    <row r="21" spans="2:23" ht="18.75" x14ac:dyDescent="0.3">
      <c r="B21" s="198">
        <v>62900006</v>
      </c>
      <c r="C21" s="198" t="s">
        <v>690</v>
      </c>
      <c r="D21" s="198"/>
      <c r="E21" s="199">
        <v>28.44</v>
      </c>
      <c r="F21" s="199">
        <v>0</v>
      </c>
      <c r="G21" s="199">
        <v>36.36</v>
      </c>
      <c r="H21" s="199">
        <v>0</v>
      </c>
      <c r="I21" s="199">
        <v>0</v>
      </c>
      <c r="J21" s="199"/>
      <c r="K21" s="362">
        <v>0</v>
      </c>
      <c r="L21" s="362">
        <v>0</v>
      </c>
      <c r="M21" s="362">
        <v>0</v>
      </c>
      <c r="N21" s="362">
        <v>0</v>
      </c>
      <c r="O21" s="362">
        <v>0</v>
      </c>
      <c r="P21" s="362">
        <v>0</v>
      </c>
      <c r="Q21" s="200">
        <f t="shared" si="0"/>
        <v>64.8</v>
      </c>
      <c r="R21" s="198"/>
    </row>
    <row r="22" spans="2:23" ht="18.75" x14ac:dyDescent="0.3">
      <c r="B22" s="198">
        <v>62900007</v>
      </c>
      <c r="C22" s="198" t="s">
        <v>1247</v>
      </c>
      <c r="D22" s="198"/>
      <c r="E22" s="199">
        <v>0</v>
      </c>
      <c r="F22" s="199">
        <v>0</v>
      </c>
      <c r="G22" s="199">
        <v>0</v>
      </c>
      <c r="H22" s="199">
        <v>0</v>
      </c>
      <c r="I22" s="199">
        <v>325</v>
      </c>
      <c r="J22" s="199"/>
      <c r="K22" s="362">
        <v>0</v>
      </c>
      <c r="L22" s="362">
        <v>0</v>
      </c>
      <c r="M22" s="362">
        <v>0</v>
      </c>
      <c r="N22" s="362">
        <v>0</v>
      </c>
      <c r="O22" s="362">
        <v>0</v>
      </c>
      <c r="P22" s="362">
        <v>0</v>
      </c>
      <c r="Q22" s="200">
        <f t="shared" si="0"/>
        <v>325</v>
      </c>
      <c r="R22" s="198"/>
    </row>
    <row r="23" spans="2:23" ht="18.75" x14ac:dyDescent="0.3">
      <c r="B23" s="198">
        <v>62900008</v>
      </c>
      <c r="C23" s="198" t="s">
        <v>923</v>
      </c>
      <c r="D23" s="198"/>
      <c r="E23" s="199">
        <v>0</v>
      </c>
      <c r="F23" s="199">
        <v>0</v>
      </c>
      <c r="G23" s="199">
        <v>0</v>
      </c>
      <c r="H23" s="199">
        <v>0</v>
      </c>
      <c r="I23" s="199">
        <v>6.13</v>
      </c>
      <c r="J23" s="199"/>
      <c r="K23" s="362">
        <v>0</v>
      </c>
      <c r="L23" s="362">
        <v>0</v>
      </c>
      <c r="M23" s="362">
        <v>0</v>
      </c>
      <c r="N23" s="362">
        <v>0</v>
      </c>
      <c r="O23" s="362">
        <v>0</v>
      </c>
      <c r="P23" s="362">
        <v>0</v>
      </c>
      <c r="Q23" s="200">
        <f t="shared" si="0"/>
        <v>6.13</v>
      </c>
      <c r="R23" s="198"/>
    </row>
    <row r="24" spans="2:23" ht="18.75" x14ac:dyDescent="0.3">
      <c r="B24" s="198">
        <v>63100000</v>
      </c>
      <c r="C24" s="198" t="s">
        <v>691</v>
      </c>
      <c r="D24" s="198"/>
      <c r="E24" s="199">
        <v>0</v>
      </c>
      <c r="F24" s="199">
        <v>0</v>
      </c>
      <c r="G24" s="199">
        <v>41.23</v>
      </c>
      <c r="H24" s="199">
        <v>0</v>
      </c>
      <c r="I24" s="199">
        <v>0</v>
      </c>
      <c r="J24" s="199"/>
      <c r="K24" s="362">
        <v>0</v>
      </c>
      <c r="L24" s="362">
        <v>0</v>
      </c>
      <c r="M24" s="362">
        <v>0</v>
      </c>
      <c r="N24" s="362">
        <v>0</v>
      </c>
      <c r="O24" s="362">
        <v>0</v>
      </c>
      <c r="P24" s="362">
        <v>0</v>
      </c>
      <c r="Q24" s="200">
        <f t="shared" si="0"/>
        <v>41.23</v>
      </c>
      <c r="R24" s="198"/>
    </row>
    <row r="25" spans="2:23" ht="18.75" x14ac:dyDescent="0.3">
      <c r="B25" s="198">
        <v>64000000</v>
      </c>
      <c r="C25" s="198" t="s">
        <v>593</v>
      </c>
      <c r="D25" s="198"/>
      <c r="E25" s="199">
        <f>1600+800+2011+1000</f>
        <v>5411</v>
      </c>
      <c r="F25" s="199">
        <f t="shared" ref="F25:I25" si="1">1600+800+2011+1000</f>
        <v>5411</v>
      </c>
      <c r="G25" s="199">
        <f t="shared" si="1"/>
        <v>5411</v>
      </c>
      <c r="H25" s="199">
        <f>1800+800+2011+1000</f>
        <v>5611</v>
      </c>
      <c r="I25" s="199">
        <f t="shared" si="1"/>
        <v>5411</v>
      </c>
      <c r="J25" s="199">
        <v>5411</v>
      </c>
      <c r="K25" s="362">
        <f t="shared" ref="K25:P25" si="2">1600+800+2011+1000</f>
        <v>5411</v>
      </c>
      <c r="L25" s="362">
        <f t="shared" si="2"/>
        <v>5411</v>
      </c>
      <c r="M25" s="362">
        <f t="shared" si="2"/>
        <v>5411</v>
      </c>
      <c r="N25" s="362">
        <f t="shared" si="2"/>
        <v>5411</v>
      </c>
      <c r="O25" s="362">
        <f t="shared" si="2"/>
        <v>5411</v>
      </c>
      <c r="P25" s="362">
        <f t="shared" si="2"/>
        <v>5411</v>
      </c>
      <c r="Q25" s="200">
        <f t="shared" si="0"/>
        <v>43488</v>
      </c>
      <c r="R25" s="198" t="s">
        <v>1121</v>
      </c>
      <c r="W25" s="82"/>
    </row>
    <row r="26" spans="2:23" ht="18.75" x14ac:dyDescent="0.3">
      <c r="B26" s="198">
        <v>64200000</v>
      </c>
      <c r="C26" s="198" t="s">
        <v>594</v>
      </c>
      <c r="D26" s="198"/>
      <c r="E26" s="199">
        <v>11879.52</v>
      </c>
      <c r="F26" s="199">
        <v>12067.56</v>
      </c>
      <c r="G26" s="199">
        <v>12075.6</v>
      </c>
      <c r="H26" s="201">
        <v>14406.86</v>
      </c>
      <c r="I26" s="201">
        <v>16235</v>
      </c>
      <c r="J26" s="202">
        <v>16000</v>
      </c>
      <c r="K26" s="362">
        <v>12067.56</v>
      </c>
      <c r="L26" s="362">
        <v>12067.56</v>
      </c>
      <c r="M26" s="362">
        <v>12067.56</v>
      </c>
      <c r="N26" s="362">
        <v>12067.56</v>
      </c>
      <c r="O26" s="362">
        <v>12067.56</v>
      </c>
      <c r="P26" s="362">
        <v>12067.56</v>
      </c>
      <c r="Q26" s="200">
        <f t="shared" si="0"/>
        <v>106799.66</v>
      </c>
      <c r="R26" s="198" t="s">
        <v>825</v>
      </c>
      <c r="W26" s="82"/>
    </row>
    <row r="27" spans="2:23" ht="18.75" x14ac:dyDescent="0.3">
      <c r="B27" s="203">
        <v>64200000</v>
      </c>
      <c r="C27" s="203" t="s">
        <v>824</v>
      </c>
      <c r="D27" s="203"/>
      <c r="E27" s="204">
        <v>3755</v>
      </c>
      <c r="F27" s="204">
        <v>3755</v>
      </c>
      <c r="G27" s="204">
        <v>3755</v>
      </c>
      <c r="H27" s="204">
        <v>3755</v>
      </c>
      <c r="I27" s="202">
        <v>3755</v>
      </c>
      <c r="J27" s="202">
        <v>3755</v>
      </c>
      <c r="K27" s="363">
        <v>3755</v>
      </c>
      <c r="L27" s="363">
        <v>3755</v>
      </c>
      <c r="M27" s="363">
        <v>3755</v>
      </c>
      <c r="N27" s="363">
        <v>3755</v>
      </c>
      <c r="O27" s="363">
        <v>3755</v>
      </c>
      <c r="P27" s="363">
        <v>3755</v>
      </c>
      <c r="Q27" s="200">
        <f t="shared" si="0"/>
        <v>30040</v>
      </c>
      <c r="R27" s="198" t="s">
        <v>826</v>
      </c>
      <c r="W27" s="82"/>
    </row>
    <row r="28" spans="2:23" ht="18.75" x14ac:dyDescent="0.3">
      <c r="B28" s="198">
        <v>66500000</v>
      </c>
      <c r="C28" s="198" t="s">
        <v>595</v>
      </c>
      <c r="D28" s="198"/>
      <c r="E28" s="199">
        <v>301.38</v>
      </c>
      <c r="F28" s="199">
        <v>468.41</v>
      </c>
      <c r="G28" s="199">
        <v>457.56</v>
      </c>
      <c r="H28" s="199">
        <v>269.76</v>
      </c>
      <c r="I28" s="199">
        <v>295.01</v>
      </c>
      <c r="J28" s="199">
        <v>243.13</v>
      </c>
      <c r="K28" s="362">
        <v>468.41</v>
      </c>
      <c r="L28" s="362">
        <v>468.41</v>
      </c>
      <c r="M28" s="362">
        <v>468.41</v>
      </c>
      <c r="N28" s="362">
        <v>468.41</v>
      </c>
      <c r="O28" s="362">
        <v>468.41</v>
      </c>
      <c r="P28" s="362">
        <v>468.41</v>
      </c>
      <c r="Q28" s="200">
        <f t="shared" si="0"/>
        <v>2972.0699999999997</v>
      </c>
      <c r="R28" s="198"/>
      <c r="W28" s="82"/>
    </row>
    <row r="29" spans="2:23" ht="18.75" x14ac:dyDescent="0.3">
      <c r="B29" s="198">
        <v>66900000</v>
      </c>
      <c r="C29" s="198" t="s">
        <v>596</v>
      </c>
      <c r="D29" s="198"/>
      <c r="E29" s="199">
        <v>0</v>
      </c>
      <c r="F29" s="199">
        <v>86.85</v>
      </c>
      <c r="G29" s="199">
        <v>14.52</v>
      </c>
      <c r="H29" s="199">
        <v>176.71</v>
      </c>
      <c r="I29" s="199">
        <v>0</v>
      </c>
      <c r="J29" s="199">
        <v>0</v>
      </c>
      <c r="K29" s="362">
        <v>86.85</v>
      </c>
      <c r="L29" s="362">
        <v>86.85</v>
      </c>
      <c r="M29" s="362">
        <v>86.85</v>
      </c>
      <c r="N29" s="362">
        <v>86.85</v>
      </c>
      <c r="O29" s="362">
        <v>86.85</v>
      </c>
      <c r="P29" s="362">
        <v>86.85</v>
      </c>
      <c r="Q29" s="200">
        <f t="shared" si="0"/>
        <v>451.78</v>
      </c>
      <c r="R29" s="198"/>
    </row>
    <row r="30" spans="2:23" ht="18.75" x14ac:dyDescent="0.3">
      <c r="B30" s="198">
        <v>67800000</v>
      </c>
      <c r="C30" s="198" t="s">
        <v>692</v>
      </c>
      <c r="D30" s="198"/>
      <c r="E30" s="199">
        <v>1668.25</v>
      </c>
      <c r="F30" s="199">
        <v>0</v>
      </c>
      <c r="G30" s="199">
        <v>51.1</v>
      </c>
      <c r="H30" s="199">
        <v>1936.82</v>
      </c>
      <c r="I30" s="199">
        <v>0</v>
      </c>
      <c r="J30" s="199">
        <v>0</v>
      </c>
      <c r="K30" s="362">
        <v>0</v>
      </c>
      <c r="L30" s="362">
        <v>0</v>
      </c>
      <c r="M30" s="362">
        <v>0</v>
      </c>
      <c r="N30" s="362">
        <v>0</v>
      </c>
      <c r="O30" s="362">
        <v>0</v>
      </c>
      <c r="P30" s="362">
        <v>0</v>
      </c>
      <c r="Q30" s="200">
        <f t="shared" si="0"/>
        <v>3656.17</v>
      </c>
      <c r="R30" s="198"/>
    </row>
    <row r="31" spans="2:23" ht="18.75" x14ac:dyDescent="0.3">
      <c r="B31" s="198">
        <v>67800001</v>
      </c>
      <c r="C31" s="198" t="s">
        <v>597</v>
      </c>
      <c r="D31" s="198"/>
      <c r="E31" s="205">
        <v>0</v>
      </c>
      <c r="F31" s="205">
        <v>1213.93</v>
      </c>
      <c r="G31" s="205">
        <v>0</v>
      </c>
      <c r="H31" s="205">
        <v>0</v>
      </c>
      <c r="I31" s="205">
        <v>0</v>
      </c>
      <c r="J31" s="205"/>
      <c r="K31" s="364">
        <v>1213.93</v>
      </c>
      <c r="L31" s="364">
        <v>1213.93</v>
      </c>
      <c r="M31" s="364">
        <v>1213.93</v>
      </c>
      <c r="N31" s="364">
        <v>1213.93</v>
      </c>
      <c r="O31" s="364">
        <v>1213.93</v>
      </c>
      <c r="P31" s="364">
        <v>1213.93</v>
      </c>
      <c r="Q31" s="200">
        <f t="shared" si="0"/>
        <v>3641.79</v>
      </c>
      <c r="R31" s="198"/>
      <c r="W31" s="82"/>
    </row>
    <row r="32" spans="2:23" ht="18.75" x14ac:dyDescent="0.3">
      <c r="B32" s="198"/>
      <c r="C32" s="198"/>
      <c r="D32" s="198"/>
      <c r="E32" s="206">
        <f t="shared" ref="E32:Q32" si="3">SUM(E4:E31)</f>
        <v>25789.210000000003</v>
      </c>
      <c r="F32" s="206">
        <f t="shared" si="3"/>
        <v>27761.289999999997</v>
      </c>
      <c r="G32" s="206">
        <f t="shared" si="3"/>
        <v>24289.32</v>
      </c>
      <c r="H32" s="206">
        <f t="shared" si="3"/>
        <v>28984.039999999997</v>
      </c>
      <c r="I32" s="206">
        <f t="shared" si="3"/>
        <v>29611.52</v>
      </c>
      <c r="J32" s="206">
        <f t="shared" si="3"/>
        <v>28175.01</v>
      </c>
      <c r="K32" s="206">
        <f t="shared" si="3"/>
        <v>27761.289999999997</v>
      </c>
      <c r="L32" s="206">
        <f t="shared" si="3"/>
        <v>27761.289999999997</v>
      </c>
      <c r="M32" s="206">
        <f t="shared" si="3"/>
        <v>27761.289999999997</v>
      </c>
      <c r="N32" s="206">
        <f t="shared" si="3"/>
        <v>27761.289999999997</v>
      </c>
      <c r="O32" s="206">
        <f t="shared" si="3"/>
        <v>27761.289999999997</v>
      </c>
      <c r="P32" s="206">
        <f t="shared" si="3"/>
        <v>27761.289999999997</v>
      </c>
      <c r="Q32" s="207">
        <f t="shared" si="3"/>
        <v>220132.97000000003</v>
      </c>
      <c r="R32" s="198"/>
    </row>
    <row r="33" spans="2:21" ht="18.75" x14ac:dyDescent="0.3"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9"/>
      <c r="R33" s="198"/>
    </row>
    <row r="34" spans="2:21" ht="18.75" x14ac:dyDescent="0.3">
      <c r="B34" s="198"/>
      <c r="C34" s="198"/>
      <c r="D34" s="198"/>
      <c r="E34" s="198"/>
      <c r="F34" s="198"/>
      <c r="G34" s="198"/>
      <c r="H34" s="198"/>
      <c r="I34" s="198"/>
      <c r="J34" s="198"/>
      <c r="K34" s="199"/>
      <c r="L34" s="199"/>
      <c r="M34" s="198"/>
      <c r="N34" s="198"/>
      <c r="O34" s="198"/>
      <c r="P34" s="198"/>
      <c r="Q34" s="199">
        <f>+Q32-Q27</f>
        <v>190092.97000000003</v>
      </c>
      <c r="R34" s="198"/>
      <c r="U34" s="3"/>
    </row>
    <row r="35" spans="2:21" ht="18.75" x14ac:dyDescent="0.3">
      <c r="B35" s="198"/>
      <c r="C35" s="198"/>
      <c r="D35" s="198"/>
      <c r="E35" s="198"/>
      <c r="F35" s="198"/>
      <c r="G35" s="198"/>
      <c r="H35" s="198"/>
      <c r="I35" s="198"/>
      <c r="J35" s="198"/>
      <c r="K35" s="199">
        <v>39.9</v>
      </c>
      <c r="L35" s="199"/>
      <c r="M35" s="198"/>
      <c r="N35" s="198"/>
      <c r="O35" s="198"/>
      <c r="P35" s="198"/>
      <c r="Q35" s="208"/>
      <c r="R35" s="198"/>
    </row>
    <row r="36" spans="2:21" ht="18.75" x14ac:dyDescent="0.3">
      <c r="K36" s="199"/>
      <c r="L36" s="199"/>
    </row>
    <row r="37" spans="2:21" ht="18.75" x14ac:dyDescent="0.3">
      <c r="K37" s="199">
        <v>455</v>
      </c>
      <c r="L37" s="199"/>
    </row>
    <row r="38" spans="2:21" ht="18.75" x14ac:dyDescent="0.3">
      <c r="K38" s="199"/>
      <c r="L38" s="199"/>
      <c r="Q38" s="82"/>
    </row>
    <row r="39" spans="2:21" ht="18.75" x14ac:dyDescent="0.3">
      <c r="K39" s="199"/>
      <c r="L39" s="199"/>
    </row>
    <row r="40" spans="2:21" ht="18.75" x14ac:dyDescent="0.3">
      <c r="K40" s="199">
        <v>800</v>
      </c>
      <c r="L40" s="199"/>
    </row>
    <row r="41" spans="2:21" ht="18.75" x14ac:dyDescent="0.3">
      <c r="K41" s="199">
        <v>367.96</v>
      </c>
      <c r="L41" s="199"/>
    </row>
    <row r="42" spans="2:21" ht="18.75" x14ac:dyDescent="0.3">
      <c r="K42" s="199">
        <v>231.51</v>
      </c>
      <c r="L42" s="199"/>
    </row>
    <row r="43" spans="2:21" ht="18.75" x14ac:dyDescent="0.3">
      <c r="K43" s="199">
        <v>60.61</v>
      </c>
      <c r="L43" s="199"/>
    </row>
    <row r="44" spans="2:21" ht="18.75" x14ac:dyDescent="0.3">
      <c r="K44" s="199">
        <v>1102.46</v>
      </c>
      <c r="L44" s="199"/>
    </row>
    <row r="45" spans="2:21" ht="18.75" x14ac:dyDescent="0.3">
      <c r="K45" s="199"/>
      <c r="L45" s="199"/>
    </row>
    <row r="46" spans="2:21" ht="18.75" x14ac:dyDescent="0.3">
      <c r="K46" s="199">
        <v>24.25</v>
      </c>
      <c r="L46" s="199"/>
    </row>
    <row r="47" spans="2:21" ht="18.75" x14ac:dyDescent="0.3">
      <c r="K47" s="199">
        <v>61.7</v>
      </c>
      <c r="L47" s="199"/>
    </row>
    <row r="48" spans="2:21" ht="18.75" x14ac:dyDescent="0.3">
      <c r="K48" s="199">
        <v>26</v>
      </c>
      <c r="L48" s="199"/>
    </row>
    <row r="49" spans="11:12" ht="18.75" x14ac:dyDescent="0.3">
      <c r="K49" s="199"/>
      <c r="L49" s="199"/>
    </row>
    <row r="50" spans="11:12" ht="18.75" x14ac:dyDescent="0.3">
      <c r="K50" s="199"/>
      <c r="L50" s="199"/>
    </row>
    <row r="51" spans="11:12" ht="18.75" x14ac:dyDescent="0.3">
      <c r="K51" s="199"/>
      <c r="L51" s="199"/>
    </row>
    <row r="52" spans="11:12" ht="18.75" x14ac:dyDescent="0.3">
      <c r="K52" s="199"/>
      <c r="L52" s="199"/>
    </row>
    <row r="53" spans="11:12" ht="18.75" x14ac:dyDescent="0.3">
      <c r="K53" s="199"/>
      <c r="L53" s="199"/>
    </row>
    <row r="54" spans="11:12" ht="18.75" x14ac:dyDescent="0.3">
      <c r="K54" s="199"/>
      <c r="L54" s="199"/>
    </row>
    <row r="55" spans="11:12" ht="18.75" x14ac:dyDescent="0.3">
      <c r="K55" s="199">
        <v>3400</v>
      </c>
      <c r="L55" s="199">
        <v>3400</v>
      </c>
    </row>
    <row r="56" spans="11:12" ht="18.75" x14ac:dyDescent="0.3">
      <c r="K56" s="199"/>
      <c r="L56" s="199"/>
    </row>
    <row r="57" spans="11:12" ht="18.75" x14ac:dyDescent="0.3">
      <c r="K57" s="199"/>
      <c r="L57" s="199"/>
    </row>
    <row r="58" spans="11:12" ht="18.75" x14ac:dyDescent="0.3">
      <c r="K58" s="199"/>
      <c r="L58" s="199"/>
    </row>
    <row r="59" spans="11:12" ht="18.75" x14ac:dyDescent="0.3">
      <c r="K59" s="199"/>
      <c r="L59" s="199"/>
    </row>
    <row r="60" spans="11:12" ht="18.75" x14ac:dyDescent="0.3">
      <c r="K60" s="199"/>
      <c r="L60" s="199"/>
    </row>
    <row r="61" spans="11:12" ht="18.75" x14ac:dyDescent="0.3">
      <c r="K61" s="205"/>
      <c r="L61" s="205"/>
    </row>
    <row r="94" spans="1:21" s="45" customFormat="1" x14ac:dyDescent="0.2">
      <c r="A94" s="69"/>
      <c r="B94" s="69"/>
      <c r="C94" s="69"/>
      <c r="D94" s="69"/>
      <c r="E94" s="69"/>
      <c r="F94" s="69"/>
      <c r="I94" s="3"/>
      <c r="J94" s="3"/>
      <c r="K94" s="3"/>
      <c r="L94" s="3"/>
      <c r="M94" s="3"/>
      <c r="N94" s="3"/>
      <c r="O94" s="3"/>
      <c r="P94" s="62"/>
      <c r="Q94" s="62"/>
      <c r="U94" s="372"/>
    </row>
    <row r="111" spans="1:17" x14ac:dyDescent="0.2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</row>
  </sheetData>
  <phoneticPr fontId="14" type="noConversion"/>
  <pageMargins left="0.23622047244094491" right="0.23622047244094491" top="0.74803149606299213" bottom="0.74803149606299213" header="0.31496062992125984" footer="0.31496062992125984"/>
  <pageSetup paperSize="9" scale="73" fitToWidth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9">
    <tabColor rgb="FFFF0000"/>
  </sheetPr>
  <dimension ref="B1:K89"/>
  <sheetViews>
    <sheetView topLeftCell="A32" zoomScale="110" zoomScaleNormal="110" workbookViewId="0">
      <selection activeCell="D70" sqref="D70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759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768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" t="s">
        <v>7</v>
      </c>
    </row>
    <row r="30" spans="3:7" x14ac:dyDescent="0.2">
      <c r="C30" s="10" t="s">
        <v>999</v>
      </c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5" spans="2:11" x14ac:dyDescent="0.2">
      <c r="C35" s="8" t="s">
        <v>8</v>
      </c>
    </row>
    <row r="37" spans="2:11" x14ac:dyDescent="0.2">
      <c r="B37" s="12" t="s">
        <v>1035</v>
      </c>
      <c r="C37" s="23" t="s">
        <v>9</v>
      </c>
      <c r="D37" s="23" t="s">
        <v>10</v>
      </c>
      <c r="E37" s="23" t="s">
        <v>11</v>
      </c>
      <c r="F37" s="23" t="s">
        <v>1</v>
      </c>
      <c r="G37" s="23" t="s">
        <v>12</v>
      </c>
    </row>
    <row r="38" spans="2:11" s="9" customFormat="1" hidden="1" outlineLevel="1" x14ac:dyDescent="0.2">
      <c r="B38" s="19" t="s">
        <v>427</v>
      </c>
      <c r="C38" s="14">
        <v>44314</v>
      </c>
      <c r="D38" s="3" t="s">
        <v>769</v>
      </c>
      <c r="E38" s="3">
        <v>43000002</v>
      </c>
      <c r="F38" s="3" t="s">
        <v>758</v>
      </c>
      <c r="G38" s="15">
        <v>224</v>
      </c>
      <c r="H38" s="3"/>
      <c r="I38" s="3"/>
      <c r="J38" s="3"/>
      <c r="K38" s="3"/>
    </row>
    <row r="39" spans="2:11" s="9" customFormat="1" hidden="1" outlineLevel="1" x14ac:dyDescent="0.2">
      <c r="B39" s="19" t="s">
        <v>427</v>
      </c>
      <c r="C39" s="14">
        <v>44347</v>
      </c>
      <c r="D39" s="3" t="s">
        <v>858</v>
      </c>
      <c r="E39" s="3">
        <v>43000002</v>
      </c>
      <c r="F39" s="3" t="s">
        <v>758</v>
      </c>
      <c r="G39" s="15">
        <v>112</v>
      </c>
      <c r="H39" s="3"/>
      <c r="I39" s="3"/>
      <c r="J39" s="3"/>
      <c r="K39" s="3"/>
    </row>
    <row r="40" spans="2:11" collapsed="1" x14ac:dyDescent="0.2">
      <c r="C40" s="14"/>
      <c r="G40" s="15"/>
    </row>
    <row r="41" spans="2:11" ht="12.75" thickBot="1" x14ac:dyDescent="0.25">
      <c r="C41" s="16"/>
      <c r="D41" s="16"/>
      <c r="E41" s="16"/>
      <c r="F41" s="16"/>
      <c r="G41" s="17">
        <f>SUM(G38:G40)</f>
        <v>336</v>
      </c>
    </row>
    <row r="42" spans="2:11" ht="12.75" thickTop="1" x14ac:dyDescent="0.2"/>
    <row r="44" spans="2:11" x14ac:dyDescent="0.2">
      <c r="C44" s="8" t="s">
        <v>13</v>
      </c>
    </row>
    <row r="45" spans="2:11" x14ac:dyDescent="0.2">
      <c r="C45" s="18"/>
    </row>
    <row r="46" spans="2:11" x14ac:dyDescent="0.2">
      <c r="B46" s="12" t="s">
        <v>1035</v>
      </c>
      <c r="C46" s="23" t="s">
        <v>9</v>
      </c>
      <c r="D46" s="23" t="s">
        <v>14</v>
      </c>
      <c r="E46" s="23" t="s">
        <v>15</v>
      </c>
      <c r="F46" s="23" t="s">
        <v>16</v>
      </c>
      <c r="G46" s="23" t="s">
        <v>17</v>
      </c>
    </row>
    <row r="47" spans="2:11" outlineLevel="1" x14ac:dyDescent="0.2">
      <c r="B47" s="19"/>
      <c r="C47" s="14"/>
      <c r="G47" s="15"/>
    </row>
    <row r="48" spans="2:11" ht="12.75" thickBot="1" x14ac:dyDescent="0.25">
      <c r="C48" s="16"/>
      <c r="D48" s="16"/>
      <c r="E48" s="16"/>
      <c r="F48" s="16"/>
      <c r="G48" s="17">
        <f>+SUM(G47:G47)</f>
        <v>0</v>
      </c>
    </row>
    <row r="49" spans="2:7" ht="12.75" thickTop="1" x14ac:dyDescent="0.2"/>
    <row r="51" spans="2:7" x14ac:dyDescent="0.2">
      <c r="C51" s="8" t="s">
        <v>24</v>
      </c>
    </row>
    <row r="53" spans="2:7" x14ac:dyDescent="0.2">
      <c r="B53" s="12" t="s">
        <v>1035</v>
      </c>
      <c r="C53" s="12" t="s">
        <v>25</v>
      </c>
      <c r="D53" s="12" t="s">
        <v>26</v>
      </c>
      <c r="E53" s="12" t="s">
        <v>27</v>
      </c>
      <c r="F53" s="12" t="s">
        <v>28</v>
      </c>
      <c r="G53" s="13" t="s">
        <v>29</v>
      </c>
    </row>
    <row r="54" spans="2:7" hidden="1" outlineLevel="1" x14ac:dyDescent="0.2">
      <c r="B54" s="19" t="s">
        <v>427</v>
      </c>
      <c r="C54" s="3" t="s">
        <v>179</v>
      </c>
      <c r="D54" s="3" t="s">
        <v>54</v>
      </c>
      <c r="E54" s="14">
        <v>44299</v>
      </c>
      <c r="F54" s="3">
        <v>6</v>
      </c>
      <c r="G54" s="3">
        <v>39</v>
      </c>
    </row>
    <row r="55" spans="2:7" hidden="1" outlineLevel="1" x14ac:dyDescent="0.2">
      <c r="B55" s="19" t="s">
        <v>427</v>
      </c>
      <c r="C55" s="3" t="s">
        <v>179</v>
      </c>
      <c r="D55" s="3" t="s">
        <v>54</v>
      </c>
      <c r="E55" s="14">
        <v>44299</v>
      </c>
      <c r="F55" s="3">
        <v>2</v>
      </c>
      <c r="G55" s="3">
        <v>13</v>
      </c>
    </row>
    <row r="56" spans="2:7" hidden="1" outlineLevel="1" x14ac:dyDescent="0.2">
      <c r="B56" s="19" t="s">
        <v>427</v>
      </c>
      <c r="C56" s="3" t="s">
        <v>179</v>
      </c>
      <c r="D56" s="3" t="s">
        <v>54</v>
      </c>
      <c r="E56" s="14">
        <v>44300</v>
      </c>
      <c r="F56" s="3">
        <v>6</v>
      </c>
      <c r="G56" s="3">
        <v>39</v>
      </c>
    </row>
    <row r="57" spans="2:7" hidden="1" outlineLevel="1" x14ac:dyDescent="0.2">
      <c r="B57" s="19" t="s">
        <v>427</v>
      </c>
      <c r="C57" s="3" t="s">
        <v>179</v>
      </c>
      <c r="D57" s="3" t="s">
        <v>54</v>
      </c>
      <c r="E57" s="14">
        <v>44300</v>
      </c>
      <c r="F57" s="3">
        <v>2</v>
      </c>
      <c r="G57" s="3">
        <v>13</v>
      </c>
    </row>
    <row r="58" spans="2:7" hidden="1" outlineLevel="1" x14ac:dyDescent="0.2">
      <c r="B58" s="19" t="s">
        <v>427</v>
      </c>
      <c r="C58" s="3" t="s">
        <v>184</v>
      </c>
      <c r="D58" s="3" t="s">
        <v>54</v>
      </c>
      <c r="E58" s="14">
        <v>44335</v>
      </c>
      <c r="F58" s="3">
        <v>4</v>
      </c>
      <c r="G58" s="3">
        <v>26</v>
      </c>
    </row>
    <row r="59" spans="2:7" hidden="1" outlineLevel="1" x14ac:dyDescent="0.2">
      <c r="B59" s="19" t="s">
        <v>427</v>
      </c>
      <c r="C59" s="3" t="s">
        <v>184</v>
      </c>
      <c r="D59" s="3" t="s">
        <v>54</v>
      </c>
      <c r="E59" s="14">
        <v>44336</v>
      </c>
      <c r="F59" s="3">
        <v>4</v>
      </c>
      <c r="G59" s="3">
        <v>26</v>
      </c>
    </row>
    <row r="60" spans="2:7" hidden="1" outlineLevel="1" x14ac:dyDescent="0.2"/>
    <row r="61" spans="2:7" ht="12.75" collapsed="1" thickBot="1" x14ac:dyDescent="0.25">
      <c r="C61" s="16"/>
      <c r="D61" s="16"/>
      <c r="E61" s="16"/>
      <c r="F61" s="16"/>
      <c r="G61" s="17">
        <f>+SUM(G54:G60)</f>
        <v>156</v>
      </c>
    </row>
    <row r="62" spans="2:7" ht="12.75" thickTop="1" x14ac:dyDescent="0.2"/>
    <row r="64" spans="2:7" x14ac:dyDescent="0.2">
      <c r="C64" s="8" t="s">
        <v>722</v>
      </c>
    </row>
    <row r="66" spans="3:7" x14ac:dyDescent="0.2">
      <c r="C66" s="19" t="s">
        <v>81</v>
      </c>
      <c r="D66" s="20">
        <f>+G41-G48-G61</f>
        <v>180</v>
      </c>
    </row>
    <row r="67" spans="3:7" ht="12.75" thickBot="1" x14ac:dyDescent="0.25">
      <c r="D67" s="9"/>
      <c r="G67" s="3"/>
    </row>
    <row r="68" spans="3:7" ht="12.75" thickBot="1" x14ac:dyDescent="0.25">
      <c r="C68" s="19" t="s">
        <v>713</v>
      </c>
      <c r="D68" s="21">
        <f>+D66/G41</f>
        <v>0.5357142857142857</v>
      </c>
      <c r="G68" s="3"/>
    </row>
    <row r="69" spans="3:7" x14ac:dyDescent="0.2">
      <c r="G69" s="3"/>
    </row>
    <row r="70" spans="3:7" x14ac:dyDescent="0.2">
      <c r="C70" s="19" t="s">
        <v>84</v>
      </c>
      <c r="D70" s="20">
        <f>+RESUMEN!O27</f>
        <v>131.84534160294533</v>
      </c>
      <c r="G70" s="3"/>
    </row>
    <row r="71" spans="3:7" ht="12.75" thickBot="1" x14ac:dyDescent="0.25">
      <c r="D71" s="9"/>
    </row>
    <row r="72" spans="3:7" ht="12.75" thickBot="1" x14ac:dyDescent="0.25">
      <c r="C72" s="19" t="s">
        <v>716</v>
      </c>
      <c r="D72" s="83">
        <f>+RESUMEN!P27</f>
        <v>0.39239685000876584</v>
      </c>
    </row>
    <row r="73" spans="3:7" ht="12.75" thickBot="1" x14ac:dyDescent="0.25"/>
    <row r="74" spans="3:7" ht="12.75" thickBot="1" x14ac:dyDescent="0.25">
      <c r="C74" s="19" t="s">
        <v>719</v>
      </c>
      <c r="D74" s="86" t="str">
        <f>+IF(D72&gt;D24,"OK","REVISAR")</f>
        <v>OK</v>
      </c>
    </row>
    <row r="75" spans="3:7" x14ac:dyDescent="0.2">
      <c r="G75" s="3"/>
    </row>
    <row r="77" spans="3:7" x14ac:dyDescent="0.2">
      <c r="C77" s="8" t="s">
        <v>85</v>
      </c>
    </row>
    <row r="79" spans="3:7" x14ac:dyDescent="0.2">
      <c r="C79" s="10" t="s">
        <v>734</v>
      </c>
      <c r="D79" s="10"/>
      <c r="E79" s="10"/>
      <c r="F79" s="10"/>
      <c r="G79" s="11"/>
    </row>
    <row r="80" spans="3:7" x14ac:dyDescent="0.2">
      <c r="C80" s="10"/>
      <c r="D80" s="10"/>
      <c r="E80" s="10"/>
      <c r="F80" s="10"/>
      <c r="G80" s="11"/>
    </row>
    <row r="81" spans="3:7" x14ac:dyDescent="0.2">
      <c r="C81" s="10"/>
      <c r="D81" s="10"/>
      <c r="E81" s="10"/>
      <c r="F81" s="10"/>
      <c r="G81" s="11"/>
    </row>
    <row r="84" spans="3:7" x14ac:dyDescent="0.2">
      <c r="C84" s="12"/>
      <c r="D84" s="23" t="s">
        <v>427</v>
      </c>
      <c r="E84" s="23" t="s">
        <v>428</v>
      </c>
      <c r="F84" s="23" t="s">
        <v>429</v>
      </c>
    </row>
    <row r="85" spans="3:7" x14ac:dyDescent="0.2">
      <c r="C85" s="3" t="s">
        <v>8</v>
      </c>
      <c r="D85" s="22">
        <f>+SUMIF(B38:B40,$D$84,G38:G40)</f>
        <v>336</v>
      </c>
      <c r="E85" s="22">
        <f>+SUMIF(B38:B40,$E$84,G38:G40)</f>
        <v>0</v>
      </c>
      <c r="F85" s="22">
        <f>+SUMIF(B38:B40,$F$84,G38:G40)</f>
        <v>0</v>
      </c>
    </row>
    <row r="86" spans="3:7" x14ac:dyDescent="0.2">
      <c r="C86" s="3" t="s">
        <v>1019</v>
      </c>
      <c r="D86" s="22">
        <f>-SUMIF(B47,$D$84,G47)</f>
        <v>0</v>
      </c>
      <c r="E86" s="22">
        <f>-SUMIF(B47,$E$84,G47)</f>
        <v>0</v>
      </c>
      <c r="F86" s="22">
        <f>-SUMIF(B47,$F$84,G47)</f>
        <v>0</v>
      </c>
    </row>
    <row r="87" spans="3:7" x14ac:dyDescent="0.2">
      <c r="C87" s="3" t="s">
        <v>24</v>
      </c>
      <c r="D87" s="22">
        <f>-SUMIF(B54:B60,$D$84,G54:G60)</f>
        <v>-156</v>
      </c>
      <c r="E87" s="22">
        <f>-SUMIF(B56:B60,$E$81,G56:G60)</f>
        <v>0</v>
      </c>
      <c r="F87" s="22">
        <f>-SUMIF(B56:B60,$F$81,G56:G60)</f>
        <v>0</v>
      </c>
    </row>
    <row r="88" spans="3:7" ht="12.75" thickBot="1" x14ac:dyDescent="0.25">
      <c r="C88" s="16" t="s">
        <v>1036</v>
      </c>
      <c r="D88" s="182">
        <f>SUM(D85:D87)</f>
        <v>180</v>
      </c>
      <c r="E88" s="182">
        <f t="shared" ref="E88:F88" si="0">SUM(E85:E87)</f>
        <v>0</v>
      </c>
      <c r="F88" s="182">
        <f t="shared" si="0"/>
        <v>0</v>
      </c>
    </row>
    <row r="89" spans="3:7" ht="12.75" thickTop="1" x14ac:dyDescent="0.2"/>
  </sheetData>
  <autoFilter ref="B53:G59" xr:uid="{00000000-0009-0000-0000-00001C000000}"/>
  <conditionalFormatting sqref="D74">
    <cfRule type="containsText" dxfId="172" priority="1" operator="containsText" text="OK">
      <formula>NOT(ISERROR(SEARCH("OK",D74)))</formula>
    </cfRule>
    <cfRule type="cellIs" dxfId="171" priority="2" operator="greaterThan">
      <formula>#REF!</formula>
    </cfRule>
  </conditionalFormatting>
  <pageMargins left="0.7" right="0.7" top="0.75" bottom="0.75" header="0.3" footer="0.3"/>
  <pageSetup paperSize="9" scale="58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0">
    <tabColor rgb="FFFF0000"/>
  </sheetPr>
  <dimension ref="B1:K482"/>
  <sheetViews>
    <sheetView topLeftCell="A26" zoomScaleNormal="100" workbookViewId="0">
      <selection activeCell="D463" sqref="D463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19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53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53"/>
      <c r="F2" s="1"/>
      <c r="G2" s="2"/>
      <c r="H2" s="2"/>
    </row>
    <row r="3" spans="2:8" x14ac:dyDescent="0.2">
      <c r="B3" s="4"/>
      <c r="C3" s="1"/>
      <c r="D3" s="1"/>
      <c r="E3" s="53"/>
      <c r="F3" s="1"/>
      <c r="G3" s="2"/>
      <c r="H3" s="2"/>
    </row>
    <row r="4" spans="2:8" x14ac:dyDescent="0.2">
      <c r="B4" s="4" t="s">
        <v>1</v>
      </c>
      <c r="C4" s="1" t="s">
        <v>759</v>
      </c>
      <c r="D4" s="1"/>
      <c r="E4" s="53"/>
      <c r="F4" s="1"/>
      <c r="G4" s="2"/>
      <c r="H4" s="2"/>
    </row>
    <row r="5" spans="2:8" x14ac:dyDescent="0.2">
      <c r="B5" s="4"/>
      <c r="C5" s="1"/>
      <c r="D5" s="1"/>
      <c r="E5" s="53"/>
      <c r="F5" s="1"/>
      <c r="G5" s="2"/>
      <c r="H5" s="2"/>
    </row>
    <row r="6" spans="2:8" x14ac:dyDescent="0.2">
      <c r="B6" s="4" t="s">
        <v>3</v>
      </c>
      <c r="C6" s="1" t="s">
        <v>854</v>
      </c>
      <c r="D6" s="1"/>
      <c r="E6" s="53"/>
      <c r="F6" s="1"/>
      <c r="G6" s="2"/>
      <c r="H6" s="2"/>
    </row>
    <row r="7" spans="2:8" x14ac:dyDescent="0.2">
      <c r="B7" s="4"/>
      <c r="C7" s="1"/>
      <c r="D7" s="1"/>
      <c r="E7" s="53"/>
      <c r="F7" s="1"/>
      <c r="G7" s="2"/>
      <c r="H7" s="2"/>
    </row>
    <row r="8" spans="2:8" x14ac:dyDescent="0.2">
      <c r="B8" s="4" t="s">
        <v>4</v>
      </c>
      <c r="C8" s="1"/>
      <c r="D8" s="1"/>
      <c r="E8" s="53"/>
      <c r="F8" s="1"/>
      <c r="G8" s="2"/>
      <c r="H8" s="2"/>
    </row>
    <row r="9" spans="2:8" x14ac:dyDescent="0.2">
      <c r="B9" s="4"/>
      <c r="C9" s="1"/>
      <c r="D9" s="1"/>
      <c r="E9" s="53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53"/>
      <c r="F10" s="1"/>
      <c r="G10" s="2"/>
      <c r="H10" s="2"/>
    </row>
    <row r="11" spans="2:8" x14ac:dyDescent="0.2">
      <c r="B11" s="6"/>
      <c r="C11" s="6"/>
      <c r="D11" s="6"/>
      <c r="E11" s="233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234" t="s">
        <v>683</v>
      </c>
    </row>
    <row r="18" spans="3:7" x14ac:dyDescent="0.2">
      <c r="C18" s="14"/>
      <c r="D18" s="14"/>
      <c r="E18" s="235"/>
    </row>
    <row r="19" spans="3:7" x14ac:dyDescent="0.2">
      <c r="C19" s="79"/>
      <c r="D19" s="79"/>
      <c r="E19" s="236"/>
      <c r="G19" s="14"/>
    </row>
    <row r="20" spans="3:7" x14ac:dyDescent="0.2">
      <c r="C20" s="81" t="s">
        <v>684</v>
      </c>
      <c r="D20" s="84">
        <v>0.5</v>
      </c>
      <c r="E20" s="81"/>
    </row>
    <row r="21" spans="3:7" x14ac:dyDescent="0.2">
      <c r="C21" s="80"/>
      <c r="D21" s="80"/>
      <c r="E21" s="81"/>
    </row>
    <row r="22" spans="3:7" x14ac:dyDescent="0.2">
      <c r="C22" s="81" t="s">
        <v>717</v>
      </c>
      <c r="D22" s="85"/>
      <c r="E22" s="81"/>
    </row>
    <row r="23" spans="3:7" x14ac:dyDescent="0.2">
      <c r="C23" s="80"/>
      <c r="D23" s="80"/>
      <c r="E23" s="81"/>
    </row>
    <row r="24" spans="3:7" x14ac:dyDescent="0.2">
      <c r="C24" s="81" t="s">
        <v>721</v>
      </c>
      <c r="D24" s="84">
        <v>0.3</v>
      </c>
      <c r="E24" s="81"/>
    </row>
    <row r="25" spans="3:7" x14ac:dyDescent="0.2">
      <c r="C25" s="81"/>
      <c r="D25" s="43"/>
      <c r="E25" s="81"/>
    </row>
    <row r="26" spans="3:7" x14ac:dyDescent="0.2">
      <c r="C26" s="81"/>
      <c r="D26" s="43"/>
      <c r="E26" s="81"/>
    </row>
    <row r="27" spans="3:7" x14ac:dyDescent="0.2">
      <c r="C27" s="81"/>
      <c r="D27" s="43"/>
      <c r="E27" s="81"/>
    </row>
    <row r="28" spans="3:7" x14ac:dyDescent="0.2">
      <c r="C28" s="81"/>
      <c r="D28" s="43"/>
      <c r="E28" s="81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237"/>
      <c r="F31" s="10"/>
      <c r="G31" s="11"/>
    </row>
    <row r="32" spans="3:7" x14ac:dyDescent="0.2">
      <c r="C32" s="10"/>
      <c r="D32" s="10"/>
      <c r="E32" s="237"/>
      <c r="F32" s="10"/>
      <c r="G32" s="11"/>
    </row>
    <row r="33" spans="2:11" x14ac:dyDescent="0.2">
      <c r="C33" s="10"/>
      <c r="D33" s="10"/>
      <c r="E33" s="237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8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 t="s">
        <v>427</v>
      </c>
      <c r="C39" s="14">
        <v>44347</v>
      </c>
      <c r="D39" s="19" t="s">
        <v>855</v>
      </c>
      <c r="E39" s="19">
        <v>43000002</v>
      </c>
      <c r="F39" s="9" t="s">
        <v>759</v>
      </c>
      <c r="G39" s="15">
        <v>6608</v>
      </c>
      <c r="H39" s="3"/>
      <c r="I39" s="3"/>
      <c r="J39" s="3"/>
      <c r="K39" s="3"/>
    </row>
    <row r="40" spans="2:11" s="9" customFormat="1" outlineLevel="1" x14ac:dyDescent="0.2">
      <c r="B40" s="19" t="s">
        <v>427</v>
      </c>
      <c r="C40" s="14">
        <v>44378</v>
      </c>
      <c r="D40" s="19" t="s">
        <v>1005</v>
      </c>
      <c r="E40" s="19">
        <v>43000002</v>
      </c>
      <c r="F40" s="9" t="s">
        <v>759</v>
      </c>
      <c r="G40" s="15">
        <v>6370</v>
      </c>
      <c r="H40" s="3"/>
      <c r="I40" s="3"/>
      <c r="J40" s="3"/>
      <c r="K40" s="3"/>
    </row>
    <row r="41" spans="2:11" s="9" customFormat="1" outlineLevel="1" x14ac:dyDescent="0.2">
      <c r="B41" s="19" t="s">
        <v>427</v>
      </c>
      <c r="C41" s="14">
        <v>44406</v>
      </c>
      <c r="D41" s="19" t="s">
        <v>1214</v>
      </c>
      <c r="E41" s="19">
        <v>43000002</v>
      </c>
      <c r="F41" s="9" t="s">
        <v>759</v>
      </c>
      <c r="G41" s="15">
        <v>4305</v>
      </c>
      <c r="H41" s="3"/>
      <c r="I41" s="3"/>
      <c r="J41" s="3"/>
      <c r="K41" s="3"/>
    </row>
    <row r="42" spans="2:11" s="9" customFormat="1" outlineLevel="1" x14ac:dyDescent="0.2">
      <c r="B42" s="19" t="s">
        <v>427</v>
      </c>
      <c r="C42" s="14">
        <v>44447</v>
      </c>
      <c r="D42" s="19" t="s">
        <v>1300</v>
      </c>
      <c r="E42" s="19">
        <v>43000002</v>
      </c>
      <c r="F42" s="9" t="s">
        <v>759</v>
      </c>
      <c r="G42" s="15">
        <v>2982</v>
      </c>
      <c r="H42" s="3"/>
      <c r="I42" s="3"/>
      <c r="J42" s="3"/>
      <c r="K42" s="3"/>
    </row>
    <row r="43" spans="2:11" s="9" customFormat="1" outlineLevel="1" x14ac:dyDescent="0.2">
      <c r="B43" s="19" t="s">
        <v>427</v>
      </c>
      <c r="C43" s="14">
        <v>44470</v>
      </c>
      <c r="D43" s="19" t="s">
        <v>1430</v>
      </c>
      <c r="E43" s="19">
        <v>43000002</v>
      </c>
      <c r="F43" s="9" t="s">
        <v>759</v>
      </c>
      <c r="G43" s="15">
        <v>2842</v>
      </c>
      <c r="H43" s="3"/>
      <c r="I43" s="3"/>
      <c r="J43" s="3"/>
      <c r="K43" s="3"/>
    </row>
    <row r="44" spans="2:11" s="9" customFormat="1" outlineLevel="1" x14ac:dyDescent="0.2">
      <c r="B44" s="19" t="s">
        <v>427</v>
      </c>
      <c r="C44" s="14">
        <v>44505</v>
      </c>
      <c r="D44" s="19" t="s">
        <v>1651</v>
      </c>
      <c r="E44" s="19">
        <v>43000002</v>
      </c>
      <c r="F44" s="9" t="s">
        <v>759</v>
      </c>
      <c r="G44" s="15">
        <v>1008</v>
      </c>
      <c r="H44" s="3"/>
      <c r="I44" s="3"/>
      <c r="J44" s="3"/>
      <c r="K44" s="3"/>
    </row>
    <row r="45" spans="2:11" x14ac:dyDescent="0.2">
      <c r="C45" s="14"/>
      <c r="G45" s="15"/>
    </row>
    <row r="46" spans="2:11" ht="12.75" thickBot="1" x14ac:dyDescent="0.25">
      <c r="C46" s="16"/>
      <c r="D46" s="16"/>
      <c r="E46" s="239"/>
      <c r="F46" s="16"/>
      <c r="G46" s="17">
        <f>SUM(G39:G45)</f>
        <v>24115</v>
      </c>
    </row>
    <row r="47" spans="2:11" ht="12.75" thickTop="1" x14ac:dyDescent="0.2"/>
    <row r="49" spans="2:7" x14ac:dyDescent="0.2">
      <c r="C49" s="8" t="s">
        <v>13</v>
      </c>
    </row>
    <row r="50" spans="2:7" x14ac:dyDescent="0.2">
      <c r="C50" s="18"/>
    </row>
    <row r="51" spans="2:7" x14ac:dyDescent="0.2">
      <c r="B51" s="12" t="s">
        <v>1035</v>
      </c>
      <c r="C51" s="23" t="s">
        <v>9</v>
      </c>
      <c r="D51" s="23" t="s">
        <v>14</v>
      </c>
      <c r="E51" s="238" t="s">
        <v>15</v>
      </c>
      <c r="F51" s="23" t="s">
        <v>16</v>
      </c>
      <c r="G51" s="23" t="s">
        <v>17</v>
      </c>
    </row>
    <row r="52" spans="2:7" outlineLevel="1" x14ac:dyDescent="0.2">
      <c r="B52" s="19"/>
      <c r="C52" s="14"/>
      <c r="G52" s="15"/>
    </row>
    <row r="53" spans="2:7" ht="12.75" thickBot="1" x14ac:dyDescent="0.25">
      <c r="C53" s="16"/>
      <c r="D53" s="16"/>
      <c r="E53" s="239"/>
      <c r="F53" s="16"/>
      <c r="G53" s="17">
        <f>+SUM(G52:G52)</f>
        <v>0</v>
      </c>
    </row>
    <row r="54" spans="2:7" ht="12.75" thickTop="1" x14ac:dyDescent="0.2"/>
    <row r="56" spans="2:7" x14ac:dyDescent="0.2">
      <c r="C56" s="8" t="s">
        <v>24</v>
      </c>
    </row>
    <row r="58" spans="2:7" x14ac:dyDescent="0.2">
      <c r="B58" s="12" t="s">
        <v>1035</v>
      </c>
      <c r="C58" s="12" t="s">
        <v>25</v>
      </c>
      <c r="D58" s="12" t="s">
        <v>26</v>
      </c>
      <c r="E58" s="238" t="s">
        <v>27</v>
      </c>
      <c r="F58" s="12" t="s">
        <v>28</v>
      </c>
      <c r="G58" s="13" t="s">
        <v>29</v>
      </c>
    </row>
    <row r="59" spans="2:7" hidden="1" outlineLevel="1" x14ac:dyDescent="0.2">
      <c r="B59" s="19" t="s">
        <v>427</v>
      </c>
      <c r="C59" s="3" t="s">
        <v>179</v>
      </c>
      <c r="D59" s="3" t="s">
        <v>54</v>
      </c>
      <c r="E59" s="39">
        <v>44320</v>
      </c>
      <c r="F59" s="3">
        <v>6</v>
      </c>
      <c r="G59" s="3">
        <v>39</v>
      </c>
    </row>
    <row r="60" spans="2:7" hidden="1" outlineLevel="1" x14ac:dyDescent="0.2">
      <c r="B60" s="19" t="s">
        <v>427</v>
      </c>
      <c r="C60" s="3" t="s">
        <v>179</v>
      </c>
      <c r="D60" s="3" t="s">
        <v>54</v>
      </c>
      <c r="E60" s="39">
        <v>44320</v>
      </c>
      <c r="F60" s="3">
        <v>2</v>
      </c>
      <c r="G60" s="3">
        <v>13</v>
      </c>
    </row>
    <row r="61" spans="2:7" hidden="1" outlineLevel="1" x14ac:dyDescent="0.2">
      <c r="B61" s="19" t="s">
        <v>427</v>
      </c>
      <c r="C61" s="3" t="s">
        <v>179</v>
      </c>
      <c r="D61" s="3" t="s">
        <v>54</v>
      </c>
      <c r="E61" s="39">
        <v>44321</v>
      </c>
      <c r="F61" s="3">
        <v>6</v>
      </c>
      <c r="G61" s="3">
        <v>39</v>
      </c>
    </row>
    <row r="62" spans="2:7" hidden="1" outlineLevel="1" x14ac:dyDescent="0.2">
      <c r="B62" s="19" t="s">
        <v>427</v>
      </c>
      <c r="C62" s="3" t="s">
        <v>179</v>
      </c>
      <c r="D62" s="3" t="s">
        <v>54</v>
      </c>
      <c r="E62" s="39">
        <v>44321</v>
      </c>
      <c r="F62" s="3">
        <v>2</v>
      </c>
      <c r="G62" s="3">
        <v>13</v>
      </c>
    </row>
    <row r="63" spans="2:7" hidden="1" outlineLevel="1" x14ac:dyDescent="0.2">
      <c r="B63" s="19" t="s">
        <v>427</v>
      </c>
      <c r="C63" s="3" t="s">
        <v>179</v>
      </c>
      <c r="D63" s="3" t="s">
        <v>54</v>
      </c>
      <c r="E63" s="39">
        <v>44322</v>
      </c>
      <c r="F63" s="3">
        <v>6</v>
      </c>
      <c r="G63" s="3">
        <v>39</v>
      </c>
    </row>
    <row r="64" spans="2:7" hidden="1" outlineLevel="1" x14ac:dyDescent="0.2">
      <c r="B64" s="19" t="s">
        <v>427</v>
      </c>
      <c r="C64" s="3" t="s">
        <v>179</v>
      </c>
      <c r="D64" s="3" t="s">
        <v>54</v>
      </c>
      <c r="E64" s="39">
        <v>44322</v>
      </c>
      <c r="F64" s="3">
        <v>2</v>
      </c>
      <c r="G64" s="3">
        <v>13</v>
      </c>
    </row>
    <row r="65" spans="2:7" hidden="1" outlineLevel="1" x14ac:dyDescent="0.2">
      <c r="B65" s="19" t="s">
        <v>427</v>
      </c>
      <c r="C65" s="3" t="s">
        <v>179</v>
      </c>
      <c r="D65" s="3" t="s">
        <v>54</v>
      </c>
      <c r="E65" s="39">
        <v>44323</v>
      </c>
      <c r="F65" s="3">
        <v>6</v>
      </c>
      <c r="G65" s="3">
        <v>39</v>
      </c>
    </row>
    <row r="66" spans="2:7" hidden="1" outlineLevel="1" x14ac:dyDescent="0.2">
      <c r="B66" s="19" t="s">
        <v>427</v>
      </c>
      <c r="C66" s="3" t="s">
        <v>179</v>
      </c>
      <c r="D66" s="3" t="s">
        <v>54</v>
      </c>
      <c r="E66" s="39">
        <v>44323</v>
      </c>
      <c r="F66" s="3">
        <v>2</v>
      </c>
      <c r="G66" s="3">
        <v>13</v>
      </c>
    </row>
    <row r="67" spans="2:7" hidden="1" outlineLevel="1" x14ac:dyDescent="0.2">
      <c r="B67" s="19" t="s">
        <v>427</v>
      </c>
      <c r="C67" s="3" t="s">
        <v>179</v>
      </c>
      <c r="D67" s="3" t="s">
        <v>54</v>
      </c>
      <c r="E67" s="39">
        <v>44326</v>
      </c>
      <c r="F67" s="3">
        <v>2</v>
      </c>
      <c r="G67" s="3">
        <v>13</v>
      </c>
    </row>
    <row r="68" spans="2:7" hidden="1" outlineLevel="1" x14ac:dyDescent="0.2">
      <c r="B68" s="19" t="s">
        <v>427</v>
      </c>
      <c r="C68" s="3" t="s">
        <v>179</v>
      </c>
      <c r="D68" s="3" t="s">
        <v>54</v>
      </c>
      <c r="E68" s="39">
        <v>44326</v>
      </c>
      <c r="F68" s="3">
        <v>6</v>
      </c>
      <c r="G68" s="3">
        <v>39</v>
      </c>
    </row>
    <row r="69" spans="2:7" hidden="1" outlineLevel="1" x14ac:dyDescent="0.2">
      <c r="B69" s="19" t="s">
        <v>427</v>
      </c>
      <c r="C69" s="3" t="s">
        <v>179</v>
      </c>
      <c r="D69" s="3" t="s">
        <v>54</v>
      </c>
      <c r="E69" s="39">
        <v>44327</v>
      </c>
      <c r="F69" s="3">
        <v>2</v>
      </c>
      <c r="G69" s="3">
        <v>13</v>
      </c>
    </row>
    <row r="70" spans="2:7" hidden="1" outlineLevel="1" x14ac:dyDescent="0.2">
      <c r="B70" s="19" t="s">
        <v>427</v>
      </c>
      <c r="C70" s="3" t="s">
        <v>179</v>
      </c>
      <c r="D70" s="3" t="s">
        <v>54</v>
      </c>
      <c r="E70" s="39">
        <v>44327</v>
      </c>
      <c r="F70" s="3">
        <v>6</v>
      </c>
      <c r="G70" s="3">
        <v>39</v>
      </c>
    </row>
    <row r="71" spans="2:7" hidden="1" outlineLevel="1" x14ac:dyDescent="0.2">
      <c r="B71" s="19" t="s">
        <v>427</v>
      </c>
      <c r="C71" s="3" t="s">
        <v>179</v>
      </c>
      <c r="D71" s="3" t="s">
        <v>54</v>
      </c>
      <c r="E71" s="39">
        <v>44328</v>
      </c>
      <c r="F71" s="3">
        <v>2</v>
      </c>
      <c r="G71" s="3">
        <v>13</v>
      </c>
    </row>
    <row r="72" spans="2:7" hidden="1" outlineLevel="1" x14ac:dyDescent="0.2">
      <c r="B72" s="19" t="s">
        <v>427</v>
      </c>
      <c r="C72" s="3" t="s">
        <v>179</v>
      </c>
      <c r="D72" s="3" t="s">
        <v>54</v>
      </c>
      <c r="E72" s="39">
        <v>44328</v>
      </c>
      <c r="F72" s="3">
        <v>6</v>
      </c>
      <c r="G72" s="3">
        <v>39</v>
      </c>
    </row>
    <row r="73" spans="2:7" hidden="1" outlineLevel="1" x14ac:dyDescent="0.2">
      <c r="B73" s="19" t="s">
        <v>427</v>
      </c>
      <c r="C73" s="3" t="s">
        <v>179</v>
      </c>
      <c r="D73" s="3" t="s">
        <v>54</v>
      </c>
      <c r="E73" s="39">
        <v>44329</v>
      </c>
      <c r="F73" s="3">
        <v>3</v>
      </c>
      <c r="G73" s="3">
        <v>19.5</v>
      </c>
    </row>
    <row r="74" spans="2:7" hidden="1" outlineLevel="1" x14ac:dyDescent="0.2">
      <c r="B74" s="19" t="s">
        <v>427</v>
      </c>
      <c r="C74" s="3" t="s">
        <v>179</v>
      </c>
      <c r="D74" s="3" t="s">
        <v>54</v>
      </c>
      <c r="E74" s="39">
        <v>44333</v>
      </c>
      <c r="F74" s="3">
        <v>6</v>
      </c>
      <c r="G74" s="3">
        <v>39</v>
      </c>
    </row>
    <row r="75" spans="2:7" hidden="1" outlineLevel="1" x14ac:dyDescent="0.2">
      <c r="B75" s="19" t="s">
        <v>427</v>
      </c>
      <c r="C75" s="3" t="s">
        <v>179</v>
      </c>
      <c r="D75" s="3" t="s">
        <v>54</v>
      </c>
      <c r="E75" s="39">
        <v>44333</v>
      </c>
      <c r="F75" s="3">
        <v>2</v>
      </c>
      <c r="G75" s="3">
        <v>13</v>
      </c>
    </row>
    <row r="76" spans="2:7" hidden="1" outlineLevel="1" x14ac:dyDescent="0.2">
      <c r="B76" s="19" t="s">
        <v>427</v>
      </c>
      <c r="C76" s="3" t="s">
        <v>179</v>
      </c>
      <c r="D76" s="3" t="s">
        <v>54</v>
      </c>
      <c r="E76" s="39">
        <v>44334</v>
      </c>
      <c r="F76" s="3">
        <v>6</v>
      </c>
      <c r="G76" s="3">
        <v>39</v>
      </c>
    </row>
    <row r="77" spans="2:7" hidden="1" outlineLevel="1" x14ac:dyDescent="0.2">
      <c r="B77" s="19" t="s">
        <v>427</v>
      </c>
      <c r="C77" s="3" t="s">
        <v>179</v>
      </c>
      <c r="D77" s="3" t="s">
        <v>54</v>
      </c>
      <c r="E77" s="39">
        <v>44334</v>
      </c>
      <c r="F77" s="3">
        <v>2</v>
      </c>
      <c r="G77" s="3">
        <v>13</v>
      </c>
    </row>
    <row r="78" spans="2:7" hidden="1" outlineLevel="1" x14ac:dyDescent="0.2">
      <c r="B78" s="19" t="s">
        <v>427</v>
      </c>
      <c r="C78" s="3" t="s">
        <v>179</v>
      </c>
      <c r="D78" s="3" t="s">
        <v>54</v>
      </c>
      <c r="E78" s="39">
        <v>44335</v>
      </c>
      <c r="F78" s="3">
        <v>6</v>
      </c>
      <c r="G78" s="3">
        <v>39</v>
      </c>
    </row>
    <row r="79" spans="2:7" hidden="1" outlineLevel="1" x14ac:dyDescent="0.2">
      <c r="B79" s="19" t="s">
        <v>427</v>
      </c>
      <c r="C79" s="3" t="s">
        <v>179</v>
      </c>
      <c r="D79" s="3" t="s">
        <v>54</v>
      </c>
      <c r="E79" s="39">
        <v>44335</v>
      </c>
      <c r="F79" s="3">
        <v>2</v>
      </c>
      <c r="G79" s="3">
        <v>13</v>
      </c>
    </row>
    <row r="80" spans="2:7" hidden="1" outlineLevel="1" x14ac:dyDescent="0.2">
      <c r="B80" s="19" t="s">
        <v>427</v>
      </c>
      <c r="C80" s="3" t="s">
        <v>179</v>
      </c>
      <c r="D80" s="3" t="s">
        <v>54</v>
      </c>
      <c r="E80" s="39">
        <v>44336</v>
      </c>
      <c r="F80" s="3">
        <v>6</v>
      </c>
      <c r="G80" s="3">
        <v>39</v>
      </c>
    </row>
    <row r="81" spans="2:7" hidden="1" outlineLevel="1" x14ac:dyDescent="0.2">
      <c r="B81" s="19" t="s">
        <v>427</v>
      </c>
      <c r="C81" s="3" t="s">
        <v>179</v>
      </c>
      <c r="D81" s="3" t="s">
        <v>54</v>
      </c>
      <c r="E81" s="39">
        <v>44336</v>
      </c>
      <c r="F81" s="3">
        <v>2</v>
      </c>
      <c r="G81" s="3">
        <v>13</v>
      </c>
    </row>
    <row r="82" spans="2:7" hidden="1" outlineLevel="1" x14ac:dyDescent="0.2">
      <c r="B82" s="19" t="s">
        <v>427</v>
      </c>
      <c r="C82" s="3" t="s">
        <v>179</v>
      </c>
      <c r="D82" s="3" t="s">
        <v>54</v>
      </c>
      <c r="E82" s="39">
        <v>44337</v>
      </c>
      <c r="F82" s="3">
        <v>6</v>
      </c>
      <c r="G82" s="3">
        <v>39</v>
      </c>
    </row>
    <row r="83" spans="2:7" hidden="1" outlineLevel="1" x14ac:dyDescent="0.2">
      <c r="B83" s="19" t="s">
        <v>427</v>
      </c>
      <c r="C83" s="3" t="s">
        <v>179</v>
      </c>
      <c r="D83" s="3" t="s">
        <v>54</v>
      </c>
      <c r="E83" s="39">
        <v>44337</v>
      </c>
      <c r="F83" s="3">
        <v>2</v>
      </c>
      <c r="G83" s="3">
        <v>13</v>
      </c>
    </row>
    <row r="84" spans="2:7" hidden="1" outlineLevel="1" x14ac:dyDescent="0.2">
      <c r="B84" s="19" t="s">
        <v>427</v>
      </c>
      <c r="C84" s="3" t="s">
        <v>179</v>
      </c>
      <c r="D84" s="3" t="s">
        <v>54</v>
      </c>
      <c r="E84" s="39">
        <v>44340</v>
      </c>
      <c r="F84" s="3">
        <v>6</v>
      </c>
      <c r="G84" s="3">
        <v>39</v>
      </c>
    </row>
    <row r="85" spans="2:7" hidden="1" outlineLevel="1" x14ac:dyDescent="0.2">
      <c r="B85" s="19" t="s">
        <v>427</v>
      </c>
      <c r="C85" s="3" t="s">
        <v>179</v>
      </c>
      <c r="D85" s="3" t="s">
        <v>54</v>
      </c>
      <c r="E85" s="39">
        <v>44340</v>
      </c>
      <c r="F85" s="3">
        <v>2</v>
      </c>
      <c r="G85" s="3">
        <v>13</v>
      </c>
    </row>
    <row r="86" spans="2:7" hidden="1" outlineLevel="1" x14ac:dyDescent="0.2">
      <c r="B86" s="19" t="s">
        <v>427</v>
      </c>
      <c r="C86" s="3" t="s">
        <v>179</v>
      </c>
      <c r="D86" s="3" t="s">
        <v>54</v>
      </c>
      <c r="E86" s="39">
        <v>44341</v>
      </c>
      <c r="F86" s="3">
        <v>6</v>
      </c>
      <c r="G86" s="3">
        <v>39</v>
      </c>
    </row>
    <row r="87" spans="2:7" hidden="1" outlineLevel="1" x14ac:dyDescent="0.2">
      <c r="B87" s="19" t="s">
        <v>427</v>
      </c>
      <c r="C87" s="3" t="s">
        <v>179</v>
      </c>
      <c r="D87" s="3" t="s">
        <v>54</v>
      </c>
      <c r="E87" s="39">
        <v>44341</v>
      </c>
      <c r="F87" s="3">
        <v>2</v>
      </c>
      <c r="G87" s="3">
        <v>13</v>
      </c>
    </row>
    <row r="88" spans="2:7" hidden="1" outlineLevel="1" x14ac:dyDescent="0.2">
      <c r="B88" s="19" t="s">
        <v>427</v>
      </c>
      <c r="C88" s="3" t="s">
        <v>179</v>
      </c>
      <c r="D88" s="3" t="s">
        <v>54</v>
      </c>
      <c r="E88" s="39">
        <v>44342</v>
      </c>
      <c r="F88" s="3">
        <v>6</v>
      </c>
      <c r="G88" s="3">
        <v>39</v>
      </c>
    </row>
    <row r="89" spans="2:7" hidden="1" outlineLevel="1" x14ac:dyDescent="0.2">
      <c r="B89" s="19" t="s">
        <v>427</v>
      </c>
      <c r="C89" s="3" t="s">
        <v>179</v>
      </c>
      <c r="D89" s="3" t="s">
        <v>54</v>
      </c>
      <c r="E89" s="39">
        <v>44342</v>
      </c>
      <c r="F89" s="3">
        <v>2</v>
      </c>
      <c r="G89" s="3">
        <v>13</v>
      </c>
    </row>
    <row r="90" spans="2:7" hidden="1" outlineLevel="1" x14ac:dyDescent="0.2">
      <c r="B90" s="19" t="s">
        <v>427</v>
      </c>
      <c r="C90" s="3" t="s">
        <v>179</v>
      </c>
      <c r="D90" s="3" t="s">
        <v>54</v>
      </c>
      <c r="E90" s="39">
        <v>44343</v>
      </c>
      <c r="F90" s="3">
        <v>6</v>
      </c>
      <c r="G90" s="3">
        <v>39</v>
      </c>
    </row>
    <row r="91" spans="2:7" hidden="1" outlineLevel="1" x14ac:dyDescent="0.2">
      <c r="B91" s="19" t="s">
        <v>427</v>
      </c>
      <c r="C91" s="3" t="s">
        <v>179</v>
      </c>
      <c r="D91" s="3" t="s">
        <v>54</v>
      </c>
      <c r="E91" s="39">
        <v>44343</v>
      </c>
      <c r="F91" s="3">
        <v>2</v>
      </c>
      <c r="G91" s="3">
        <v>13</v>
      </c>
    </row>
    <row r="92" spans="2:7" hidden="1" outlineLevel="1" x14ac:dyDescent="0.2">
      <c r="B92" s="19" t="s">
        <v>427</v>
      </c>
      <c r="C92" s="3" t="s">
        <v>179</v>
      </c>
      <c r="D92" s="3" t="s">
        <v>54</v>
      </c>
      <c r="E92" s="39">
        <v>44344</v>
      </c>
      <c r="F92" s="3">
        <v>6</v>
      </c>
      <c r="G92" s="3">
        <v>39</v>
      </c>
    </row>
    <row r="93" spans="2:7" hidden="1" outlineLevel="1" x14ac:dyDescent="0.2">
      <c r="B93" s="19" t="s">
        <v>427</v>
      </c>
      <c r="C93" s="3" t="s">
        <v>179</v>
      </c>
      <c r="D93" s="3" t="s">
        <v>54</v>
      </c>
      <c r="E93" s="39">
        <v>44344</v>
      </c>
      <c r="F93" s="3">
        <v>2</v>
      </c>
      <c r="G93" s="3">
        <v>13</v>
      </c>
    </row>
    <row r="94" spans="2:7" hidden="1" outlineLevel="1" x14ac:dyDescent="0.2">
      <c r="B94" s="19" t="s">
        <v>427</v>
      </c>
      <c r="C94" s="3" t="s">
        <v>179</v>
      </c>
      <c r="D94" s="3" t="s">
        <v>54</v>
      </c>
      <c r="E94" s="39">
        <v>44347</v>
      </c>
      <c r="F94" s="3">
        <v>6</v>
      </c>
      <c r="G94" s="3">
        <v>39</v>
      </c>
    </row>
    <row r="95" spans="2:7" hidden="1" outlineLevel="1" x14ac:dyDescent="0.2">
      <c r="B95" s="19" t="s">
        <v>427</v>
      </c>
      <c r="C95" s="3" t="s">
        <v>179</v>
      </c>
      <c r="D95" s="3" t="s">
        <v>54</v>
      </c>
      <c r="E95" s="39">
        <v>44347</v>
      </c>
      <c r="F95" s="3">
        <v>2</v>
      </c>
      <c r="G95" s="3">
        <v>13</v>
      </c>
    </row>
    <row r="96" spans="2:7" hidden="1" outlineLevel="1" x14ac:dyDescent="0.2">
      <c r="B96" s="19" t="s">
        <v>427</v>
      </c>
      <c r="C96" s="3" t="s">
        <v>179</v>
      </c>
      <c r="D96" s="3" t="s">
        <v>54</v>
      </c>
      <c r="E96" s="39">
        <v>44348</v>
      </c>
      <c r="F96" s="3">
        <v>6</v>
      </c>
      <c r="G96" s="3">
        <v>39</v>
      </c>
    </row>
    <row r="97" spans="2:7" hidden="1" outlineLevel="1" x14ac:dyDescent="0.2">
      <c r="B97" s="19" t="s">
        <v>427</v>
      </c>
      <c r="C97" s="3" t="s">
        <v>179</v>
      </c>
      <c r="D97" s="3" t="s">
        <v>54</v>
      </c>
      <c r="E97" s="39">
        <v>44348</v>
      </c>
      <c r="F97" s="3">
        <v>2</v>
      </c>
      <c r="G97" s="3">
        <v>13</v>
      </c>
    </row>
    <row r="98" spans="2:7" hidden="1" outlineLevel="1" x14ac:dyDescent="0.2">
      <c r="B98" s="19" t="s">
        <v>427</v>
      </c>
      <c r="C98" s="3" t="s">
        <v>179</v>
      </c>
      <c r="D98" s="3" t="s">
        <v>54</v>
      </c>
      <c r="E98" s="39">
        <v>44349</v>
      </c>
      <c r="F98" s="3">
        <v>4</v>
      </c>
      <c r="G98" s="3">
        <v>26</v>
      </c>
    </row>
    <row r="99" spans="2:7" hidden="1" outlineLevel="1" x14ac:dyDescent="0.2">
      <c r="B99" s="19" t="s">
        <v>427</v>
      </c>
      <c r="C99" s="3" t="s">
        <v>179</v>
      </c>
      <c r="D99" s="3" t="s">
        <v>54</v>
      </c>
      <c r="E99" s="39">
        <v>44350</v>
      </c>
      <c r="F99" s="3">
        <v>6</v>
      </c>
      <c r="G99" s="3">
        <v>39</v>
      </c>
    </row>
    <row r="100" spans="2:7" hidden="1" outlineLevel="1" x14ac:dyDescent="0.2">
      <c r="B100" s="19" t="s">
        <v>427</v>
      </c>
      <c r="C100" s="3" t="s">
        <v>179</v>
      </c>
      <c r="D100" s="3" t="s">
        <v>54</v>
      </c>
      <c r="E100" s="39">
        <v>44350</v>
      </c>
      <c r="F100" s="3">
        <v>2</v>
      </c>
      <c r="G100" s="3">
        <v>13</v>
      </c>
    </row>
    <row r="101" spans="2:7" hidden="1" outlineLevel="1" x14ac:dyDescent="0.2">
      <c r="B101" s="19" t="s">
        <v>427</v>
      </c>
      <c r="C101" s="3" t="s">
        <v>179</v>
      </c>
      <c r="D101" s="3" t="s">
        <v>54</v>
      </c>
      <c r="E101" s="39">
        <v>44351</v>
      </c>
      <c r="F101" s="3">
        <v>6</v>
      </c>
      <c r="G101" s="3">
        <v>39</v>
      </c>
    </row>
    <row r="102" spans="2:7" hidden="1" outlineLevel="1" x14ac:dyDescent="0.2">
      <c r="B102" s="19" t="s">
        <v>427</v>
      </c>
      <c r="C102" s="3" t="s">
        <v>179</v>
      </c>
      <c r="D102" s="3" t="s">
        <v>54</v>
      </c>
      <c r="E102" s="39">
        <v>44351</v>
      </c>
      <c r="F102" s="3">
        <v>2</v>
      </c>
      <c r="G102" s="3">
        <v>13</v>
      </c>
    </row>
    <row r="103" spans="2:7" hidden="1" outlineLevel="1" x14ac:dyDescent="0.2">
      <c r="B103" s="19" t="s">
        <v>427</v>
      </c>
      <c r="C103" s="3" t="s">
        <v>179</v>
      </c>
      <c r="D103" s="3" t="s">
        <v>54</v>
      </c>
      <c r="E103" s="39">
        <v>44355</v>
      </c>
      <c r="F103" s="3">
        <v>5</v>
      </c>
      <c r="G103" s="3">
        <v>32.5</v>
      </c>
    </row>
    <row r="104" spans="2:7" hidden="1" outlineLevel="1" x14ac:dyDescent="0.2">
      <c r="B104" s="19" t="s">
        <v>427</v>
      </c>
      <c r="C104" s="3" t="s">
        <v>179</v>
      </c>
      <c r="D104" s="3" t="s">
        <v>54</v>
      </c>
      <c r="E104" s="39">
        <v>44356</v>
      </c>
      <c r="F104" s="3">
        <v>6</v>
      </c>
      <c r="G104" s="3">
        <v>39</v>
      </c>
    </row>
    <row r="105" spans="2:7" hidden="1" outlineLevel="1" x14ac:dyDescent="0.2">
      <c r="B105" s="19" t="s">
        <v>427</v>
      </c>
      <c r="C105" s="3" t="s">
        <v>179</v>
      </c>
      <c r="D105" s="3" t="s">
        <v>54</v>
      </c>
      <c r="E105" s="39">
        <v>44356</v>
      </c>
      <c r="F105" s="3">
        <v>2</v>
      </c>
      <c r="G105" s="3">
        <v>13</v>
      </c>
    </row>
    <row r="106" spans="2:7" hidden="1" outlineLevel="1" x14ac:dyDescent="0.2">
      <c r="B106" s="19" t="s">
        <v>427</v>
      </c>
      <c r="C106" s="3" t="s">
        <v>179</v>
      </c>
      <c r="D106" s="3" t="s">
        <v>54</v>
      </c>
      <c r="E106" s="39">
        <v>44357</v>
      </c>
      <c r="F106" s="3">
        <v>6</v>
      </c>
      <c r="G106" s="3">
        <v>39</v>
      </c>
    </row>
    <row r="107" spans="2:7" hidden="1" outlineLevel="1" x14ac:dyDescent="0.2">
      <c r="B107" s="19" t="s">
        <v>427</v>
      </c>
      <c r="C107" s="3" t="s">
        <v>179</v>
      </c>
      <c r="D107" s="3" t="s">
        <v>54</v>
      </c>
      <c r="E107" s="39">
        <v>44357</v>
      </c>
      <c r="F107" s="3">
        <v>2</v>
      </c>
      <c r="G107" s="3">
        <v>13</v>
      </c>
    </row>
    <row r="108" spans="2:7" hidden="1" outlineLevel="1" x14ac:dyDescent="0.2">
      <c r="B108" s="19" t="s">
        <v>427</v>
      </c>
      <c r="C108" s="3" t="s">
        <v>179</v>
      </c>
      <c r="D108" s="3" t="s">
        <v>54</v>
      </c>
      <c r="E108" s="39">
        <v>44358</v>
      </c>
      <c r="F108" s="3">
        <v>6</v>
      </c>
      <c r="G108" s="3">
        <v>39</v>
      </c>
    </row>
    <row r="109" spans="2:7" hidden="1" outlineLevel="1" x14ac:dyDescent="0.2">
      <c r="B109" s="19" t="s">
        <v>427</v>
      </c>
      <c r="C109" s="3" t="s">
        <v>179</v>
      </c>
      <c r="D109" s="3" t="s">
        <v>54</v>
      </c>
      <c r="E109" s="39">
        <v>44358</v>
      </c>
      <c r="F109" s="3">
        <v>2</v>
      </c>
      <c r="G109" s="3">
        <v>13</v>
      </c>
    </row>
    <row r="110" spans="2:7" hidden="1" outlineLevel="1" x14ac:dyDescent="0.2">
      <c r="B110" s="19" t="s">
        <v>427</v>
      </c>
      <c r="C110" s="3" t="s">
        <v>179</v>
      </c>
      <c r="D110" s="3" t="s">
        <v>54</v>
      </c>
      <c r="E110" s="39">
        <v>44361</v>
      </c>
      <c r="F110" s="3">
        <v>6</v>
      </c>
      <c r="G110" s="3">
        <v>39</v>
      </c>
    </row>
    <row r="111" spans="2:7" hidden="1" outlineLevel="1" x14ac:dyDescent="0.2">
      <c r="B111" s="19" t="s">
        <v>427</v>
      </c>
      <c r="C111" s="3" t="s">
        <v>179</v>
      </c>
      <c r="D111" s="3" t="s">
        <v>54</v>
      </c>
      <c r="E111" s="39">
        <v>44361</v>
      </c>
      <c r="F111" s="3">
        <v>2</v>
      </c>
      <c r="G111" s="3">
        <v>13</v>
      </c>
    </row>
    <row r="112" spans="2:7" hidden="1" outlineLevel="1" x14ac:dyDescent="0.2">
      <c r="B112" s="19" t="s">
        <v>427</v>
      </c>
      <c r="C112" s="3" t="s">
        <v>179</v>
      </c>
      <c r="D112" s="3" t="s">
        <v>54</v>
      </c>
      <c r="E112" s="39">
        <v>44372</v>
      </c>
      <c r="F112" s="3">
        <v>6</v>
      </c>
      <c r="G112" s="3">
        <v>39</v>
      </c>
    </row>
    <row r="113" spans="2:7" hidden="1" outlineLevel="1" x14ac:dyDescent="0.2">
      <c r="B113" s="19" t="s">
        <v>427</v>
      </c>
      <c r="C113" s="3" t="s">
        <v>179</v>
      </c>
      <c r="D113" s="3" t="s">
        <v>54</v>
      </c>
      <c r="E113" s="39">
        <v>44372</v>
      </c>
      <c r="F113" s="3">
        <v>2</v>
      </c>
      <c r="G113" s="3">
        <v>13</v>
      </c>
    </row>
    <row r="114" spans="2:7" hidden="1" outlineLevel="1" x14ac:dyDescent="0.2">
      <c r="B114" s="19" t="s">
        <v>427</v>
      </c>
      <c r="C114" s="3" t="s">
        <v>184</v>
      </c>
      <c r="D114" s="3" t="s">
        <v>54</v>
      </c>
      <c r="E114" s="39">
        <v>44341</v>
      </c>
      <c r="F114" s="3">
        <v>6</v>
      </c>
      <c r="G114" s="3">
        <v>39</v>
      </c>
    </row>
    <row r="115" spans="2:7" hidden="1" outlineLevel="1" x14ac:dyDescent="0.2">
      <c r="B115" s="19" t="s">
        <v>427</v>
      </c>
      <c r="C115" s="3" t="s">
        <v>184</v>
      </c>
      <c r="D115" s="3" t="s">
        <v>54</v>
      </c>
      <c r="E115" s="39">
        <v>44341</v>
      </c>
      <c r="F115" s="3">
        <v>2</v>
      </c>
      <c r="G115" s="3">
        <v>13</v>
      </c>
    </row>
    <row r="116" spans="2:7" hidden="1" outlineLevel="1" x14ac:dyDescent="0.2">
      <c r="B116" s="19" t="s">
        <v>427</v>
      </c>
      <c r="C116" s="3" t="s">
        <v>884</v>
      </c>
      <c r="D116" s="3" t="s">
        <v>54</v>
      </c>
      <c r="E116" s="39">
        <v>44320</v>
      </c>
      <c r="F116" s="3">
        <v>6</v>
      </c>
      <c r="G116" s="3">
        <v>39</v>
      </c>
    </row>
    <row r="117" spans="2:7" hidden="1" outlineLevel="1" x14ac:dyDescent="0.2">
      <c r="B117" s="19" t="s">
        <v>427</v>
      </c>
      <c r="C117" s="3" t="s">
        <v>884</v>
      </c>
      <c r="D117" s="3" t="s">
        <v>54</v>
      </c>
      <c r="E117" s="39">
        <v>44320</v>
      </c>
      <c r="F117" s="3">
        <v>2</v>
      </c>
      <c r="G117" s="3">
        <v>13</v>
      </c>
    </row>
    <row r="118" spans="2:7" hidden="1" outlineLevel="1" x14ac:dyDescent="0.2">
      <c r="B118" s="19" t="s">
        <v>427</v>
      </c>
      <c r="C118" s="3" t="s">
        <v>884</v>
      </c>
      <c r="D118" s="3" t="s">
        <v>54</v>
      </c>
      <c r="E118" s="39">
        <v>44321</v>
      </c>
      <c r="F118" s="3">
        <v>6</v>
      </c>
      <c r="G118" s="3">
        <v>39</v>
      </c>
    </row>
    <row r="119" spans="2:7" hidden="1" outlineLevel="1" x14ac:dyDescent="0.2">
      <c r="B119" s="19" t="s">
        <v>427</v>
      </c>
      <c r="C119" s="3" t="s">
        <v>884</v>
      </c>
      <c r="D119" s="3" t="s">
        <v>54</v>
      </c>
      <c r="E119" s="39">
        <v>44321</v>
      </c>
      <c r="F119" s="3">
        <v>2</v>
      </c>
      <c r="G119" s="3">
        <v>13</v>
      </c>
    </row>
    <row r="120" spans="2:7" hidden="1" outlineLevel="1" x14ac:dyDescent="0.2">
      <c r="B120" s="19" t="s">
        <v>427</v>
      </c>
      <c r="C120" s="3" t="s">
        <v>884</v>
      </c>
      <c r="D120" s="3" t="s">
        <v>54</v>
      </c>
      <c r="E120" s="39">
        <v>44322</v>
      </c>
      <c r="F120" s="3">
        <v>6</v>
      </c>
      <c r="G120" s="3">
        <v>39</v>
      </c>
    </row>
    <row r="121" spans="2:7" hidden="1" outlineLevel="1" x14ac:dyDescent="0.2">
      <c r="B121" s="19" t="s">
        <v>427</v>
      </c>
      <c r="C121" s="3" t="s">
        <v>884</v>
      </c>
      <c r="D121" s="3" t="s">
        <v>54</v>
      </c>
      <c r="E121" s="39">
        <v>44322</v>
      </c>
      <c r="F121" s="3">
        <v>2</v>
      </c>
      <c r="G121" s="3">
        <v>13</v>
      </c>
    </row>
    <row r="122" spans="2:7" hidden="1" outlineLevel="1" x14ac:dyDescent="0.2">
      <c r="B122" s="19" t="s">
        <v>427</v>
      </c>
      <c r="C122" s="3" t="s">
        <v>884</v>
      </c>
      <c r="D122" s="3" t="s">
        <v>54</v>
      </c>
      <c r="E122" s="39">
        <v>44323</v>
      </c>
      <c r="F122" s="3">
        <v>6</v>
      </c>
      <c r="G122" s="3">
        <v>39</v>
      </c>
    </row>
    <row r="123" spans="2:7" hidden="1" outlineLevel="1" x14ac:dyDescent="0.2">
      <c r="B123" s="19" t="s">
        <v>427</v>
      </c>
      <c r="C123" s="3" t="s">
        <v>884</v>
      </c>
      <c r="D123" s="3" t="s">
        <v>54</v>
      </c>
      <c r="E123" s="39">
        <v>44323</v>
      </c>
      <c r="F123" s="3">
        <v>2</v>
      </c>
      <c r="G123" s="3">
        <v>13</v>
      </c>
    </row>
    <row r="124" spans="2:7" hidden="1" outlineLevel="1" x14ac:dyDescent="0.2">
      <c r="B124" s="19" t="s">
        <v>427</v>
      </c>
      <c r="C124" s="3" t="s">
        <v>884</v>
      </c>
      <c r="D124" s="3" t="s">
        <v>54</v>
      </c>
      <c r="E124" s="39">
        <v>44326</v>
      </c>
      <c r="F124" s="3">
        <v>6</v>
      </c>
      <c r="G124" s="3">
        <v>39</v>
      </c>
    </row>
    <row r="125" spans="2:7" hidden="1" outlineLevel="1" x14ac:dyDescent="0.2">
      <c r="B125" s="19" t="s">
        <v>427</v>
      </c>
      <c r="C125" s="3" t="s">
        <v>884</v>
      </c>
      <c r="D125" s="3" t="s">
        <v>54</v>
      </c>
      <c r="E125" s="39">
        <v>44326</v>
      </c>
      <c r="F125" s="3">
        <v>2</v>
      </c>
      <c r="G125" s="3">
        <v>13</v>
      </c>
    </row>
    <row r="126" spans="2:7" hidden="1" outlineLevel="1" x14ac:dyDescent="0.2">
      <c r="B126" s="19" t="s">
        <v>427</v>
      </c>
      <c r="C126" s="3" t="s">
        <v>884</v>
      </c>
      <c r="D126" s="3" t="s">
        <v>54</v>
      </c>
      <c r="E126" s="39">
        <v>44327</v>
      </c>
      <c r="F126" s="3">
        <v>6</v>
      </c>
      <c r="G126" s="3">
        <v>39</v>
      </c>
    </row>
    <row r="127" spans="2:7" hidden="1" outlineLevel="1" x14ac:dyDescent="0.2">
      <c r="B127" s="19" t="s">
        <v>427</v>
      </c>
      <c r="C127" s="3" t="s">
        <v>884</v>
      </c>
      <c r="D127" s="3" t="s">
        <v>54</v>
      </c>
      <c r="E127" s="39">
        <v>44327</v>
      </c>
      <c r="F127" s="3">
        <v>2</v>
      </c>
      <c r="G127" s="3">
        <v>13</v>
      </c>
    </row>
    <row r="128" spans="2:7" hidden="1" outlineLevel="1" x14ac:dyDescent="0.2">
      <c r="B128" s="19" t="s">
        <v>427</v>
      </c>
      <c r="C128" s="3" t="s">
        <v>884</v>
      </c>
      <c r="D128" s="3" t="s">
        <v>54</v>
      </c>
      <c r="E128" s="39">
        <v>44328</v>
      </c>
      <c r="F128" s="3">
        <v>6</v>
      </c>
      <c r="G128" s="3">
        <v>39</v>
      </c>
    </row>
    <row r="129" spans="2:7" hidden="1" outlineLevel="1" x14ac:dyDescent="0.2">
      <c r="B129" s="19" t="s">
        <v>427</v>
      </c>
      <c r="C129" s="3" t="s">
        <v>884</v>
      </c>
      <c r="D129" s="3" t="s">
        <v>54</v>
      </c>
      <c r="E129" s="39">
        <v>44328</v>
      </c>
      <c r="F129" s="3">
        <v>2</v>
      </c>
      <c r="G129" s="3">
        <v>13</v>
      </c>
    </row>
    <row r="130" spans="2:7" hidden="1" outlineLevel="1" x14ac:dyDescent="0.2">
      <c r="B130" s="19" t="s">
        <v>427</v>
      </c>
      <c r="C130" s="3" t="s">
        <v>884</v>
      </c>
      <c r="D130" s="3" t="s">
        <v>54</v>
      </c>
      <c r="E130" s="39">
        <v>44329</v>
      </c>
      <c r="F130" s="3">
        <v>6</v>
      </c>
      <c r="G130" s="3">
        <v>39</v>
      </c>
    </row>
    <row r="131" spans="2:7" hidden="1" outlineLevel="1" x14ac:dyDescent="0.2">
      <c r="B131" s="19" t="s">
        <v>427</v>
      </c>
      <c r="C131" s="3" t="s">
        <v>884</v>
      </c>
      <c r="D131" s="3" t="s">
        <v>54</v>
      </c>
      <c r="E131" s="39">
        <v>44329</v>
      </c>
      <c r="F131" s="3">
        <v>2</v>
      </c>
      <c r="G131" s="3">
        <v>13</v>
      </c>
    </row>
    <row r="132" spans="2:7" hidden="1" outlineLevel="1" x14ac:dyDescent="0.2">
      <c r="B132" s="19" t="s">
        <v>427</v>
      </c>
      <c r="C132" s="3" t="s">
        <v>884</v>
      </c>
      <c r="D132" s="3" t="s">
        <v>54</v>
      </c>
      <c r="E132" s="39">
        <v>44333</v>
      </c>
      <c r="F132" s="3">
        <v>6</v>
      </c>
      <c r="G132" s="3">
        <v>39</v>
      </c>
    </row>
    <row r="133" spans="2:7" hidden="1" outlineLevel="1" x14ac:dyDescent="0.2">
      <c r="B133" s="19" t="s">
        <v>427</v>
      </c>
      <c r="C133" s="3" t="s">
        <v>884</v>
      </c>
      <c r="D133" s="3" t="s">
        <v>54</v>
      </c>
      <c r="E133" s="39">
        <v>44333</v>
      </c>
      <c r="F133" s="3">
        <v>2</v>
      </c>
      <c r="G133" s="3">
        <v>13</v>
      </c>
    </row>
    <row r="134" spans="2:7" hidden="1" outlineLevel="1" x14ac:dyDescent="0.2">
      <c r="B134" s="19" t="s">
        <v>427</v>
      </c>
      <c r="C134" s="3" t="s">
        <v>884</v>
      </c>
      <c r="D134" s="3" t="s">
        <v>54</v>
      </c>
      <c r="E134" s="39">
        <v>44334</v>
      </c>
      <c r="F134" s="3">
        <v>6</v>
      </c>
      <c r="G134" s="3">
        <v>39</v>
      </c>
    </row>
    <row r="135" spans="2:7" hidden="1" outlineLevel="1" x14ac:dyDescent="0.2">
      <c r="B135" s="19" t="s">
        <v>427</v>
      </c>
      <c r="C135" s="3" t="s">
        <v>884</v>
      </c>
      <c r="D135" s="3" t="s">
        <v>54</v>
      </c>
      <c r="E135" s="39">
        <v>44334</v>
      </c>
      <c r="F135" s="3">
        <v>2</v>
      </c>
      <c r="G135" s="3">
        <v>13</v>
      </c>
    </row>
    <row r="136" spans="2:7" hidden="1" outlineLevel="1" x14ac:dyDescent="0.2">
      <c r="B136" s="19" t="s">
        <v>427</v>
      </c>
      <c r="C136" s="3" t="s">
        <v>884</v>
      </c>
      <c r="D136" s="3" t="s">
        <v>54</v>
      </c>
      <c r="E136" s="39">
        <v>44335</v>
      </c>
      <c r="F136" s="3">
        <v>6</v>
      </c>
      <c r="G136" s="3">
        <v>39</v>
      </c>
    </row>
    <row r="137" spans="2:7" hidden="1" outlineLevel="1" x14ac:dyDescent="0.2">
      <c r="B137" s="19" t="s">
        <v>427</v>
      </c>
      <c r="C137" s="3" t="s">
        <v>884</v>
      </c>
      <c r="D137" s="3" t="s">
        <v>54</v>
      </c>
      <c r="E137" s="39">
        <v>44335</v>
      </c>
      <c r="F137" s="3">
        <v>2</v>
      </c>
      <c r="G137" s="3">
        <v>13</v>
      </c>
    </row>
    <row r="138" spans="2:7" hidden="1" outlineLevel="1" x14ac:dyDescent="0.2">
      <c r="B138" s="19" t="s">
        <v>427</v>
      </c>
      <c r="C138" s="3" t="s">
        <v>884</v>
      </c>
      <c r="D138" s="3" t="s">
        <v>54</v>
      </c>
      <c r="E138" s="39">
        <v>44336</v>
      </c>
      <c r="F138" s="3">
        <v>6</v>
      </c>
      <c r="G138" s="3">
        <v>39</v>
      </c>
    </row>
    <row r="139" spans="2:7" hidden="1" outlineLevel="1" x14ac:dyDescent="0.2">
      <c r="B139" s="19" t="s">
        <v>427</v>
      </c>
      <c r="C139" s="3" t="s">
        <v>884</v>
      </c>
      <c r="D139" s="3" t="s">
        <v>54</v>
      </c>
      <c r="E139" s="39">
        <v>44336</v>
      </c>
      <c r="F139" s="3">
        <v>2</v>
      </c>
      <c r="G139" s="3">
        <v>13</v>
      </c>
    </row>
    <row r="140" spans="2:7" hidden="1" outlineLevel="1" x14ac:dyDescent="0.2">
      <c r="B140" s="19" t="s">
        <v>427</v>
      </c>
      <c r="C140" s="3" t="s">
        <v>884</v>
      </c>
      <c r="D140" s="3" t="s">
        <v>54</v>
      </c>
      <c r="E140" s="39">
        <v>44337</v>
      </c>
      <c r="F140" s="3">
        <v>6</v>
      </c>
      <c r="G140" s="3">
        <v>39</v>
      </c>
    </row>
    <row r="141" spans="2:7" hidden="1" outlineLevel="1" x14ac:dyDescent="0.2">
      <c r="B141" s="19" t="s">
        <v>427</v>
      </c>
      <c r="C141" s="3" t="s">
        <v>884</v>
      </c>
      <c r="D141" s="3" t="s">
        <v>54</v>
      </c>
      <c r="E141" s="39">
        <v>44337</v>
      </c>
      <c r="F141" s="3">
        <v>2</v>
      </c>
      <c r="G141" s="3">
        <v>13</v>
      </c>
    </row>
    <row r="142" spans="2:7" hidden="1" outlineLevel="1" x14ac:dyDescent="0.2">
      <c r="B142" s="19" t="s">
        <v>427</v>
      </c>
      <c r="C142" s="3" t="s">
        <v>884</v>
      </c>
      <c r="D142" s="3" t="s">
        <v>54</v>
      </c>
      <c r="E142" s="39">
        <v>44340</v>
      </c>
      <c r="F142" s="3">
        <v>6</v>
      </c>
      <c r="G142" s="3">
        <v>39</v>
      </c>
    </row>
    <row r="143" spans="2:7" hidden="1" outlineLevel="1" x14ac:dyDescent="0.2">
      <c r="B143" s="19" t="s">
        <v>427</v>
      </c>
      <c r="C143" s="3" t="s">
        <v>884</v>
      </c>
      <c r="D143" s="3" t="s">
        <v>54</v>
      </c>
      <c r="E143" s="39">
        <v>44340</v>
      </c>
      <c r="F143" s="3">
        <v>2</v>
      </c>
      <c r="G143" s="3">
        <v>13</v>
      </c>
    </row>
    <row r="144" spans="2:7" hidden="1" outlineLevel="1" x14ac:dyDescent="0.2">
      <c r="B144" s="19" t="s">
        <v>427</v>
      </c>
      <c r="C144" s="3" t="s">
        <v>884</v>
      </c>
      <c r="D144" s="3" t="s">
        <v>54</v>
      </c>
      <c r="E144" s="39">
        <v>44341</v>
      </c>
      <c r="F144" s="3">
        <v>6</v>
      </c>
      <c r="G144" s="3">
        <v>39</v>
      </c>
    </row>
    <row r="145" spans="2:7" hidden="1" outlineLevel="1" x14ac:dyDescent="0.2">
      <c r="B145" s="19" t="s">
        <v>427</v>
      </c>
      <c r="C145" s="3" t="s">
        <v>884</v>
      </c>
      <c r="D145" s="3" t="s">
        <v>54</v>
      </c>
      <c r="E145" s="39">
        <v>44341</v>
      </c>
      <c r="F145" s="3">
        <v>2</v>
      </c>
      <c r="G145" s="3">
        <v>13</v>
      </c>
    </row>
    <row r="146" spans="2:7" hidden="1" outlineLevel="1" x14ac:dyDescent="0.2">
      <c r="B146" s="19" t="s">
        <v>427</v>
      </c>
      <c r="C146" s="3" t="s">
        <v>884</v>
      </c>
      <c r="D146" s="3" t="s">
        <v>54</v>
      </c>
      <c r="E146" s="39">
        <v>44342</v>
      </c>
      <c r="F146" s="3">
        <v>6</v>
      </c>
      <c r="G146" s="3">
        <v>39</v>
      </c>
    </row>
    <row r="147" spans="2:7" hidden="1" outlineLevel="1" x14ac:dyDescent="0.2">
      <c r="B147" s="19" t="s">
        <v>427</v>
      </c>
      <c r="C147" s="3" t="s">
        <v>884</v>
      </c>
      <c r="D147" s="3" t="s">
        <v>54</v>
      </c>
      <c r="E147" s="39">
        <v>44342</v>
      </c>
      <c r="F147" s="3">
        <v>2</v>
      </c>
      <c r="G147" s="3">
        <v>13</v>
      </c>
    </row>
    <row r="148" spans="2:7" hidden="1" outlineLevel="1" x14ac:dyDescent="0.2">
      <c r="B148" s="19" t="s">
        <v>427</v>
      </c>
      <c r="C148" s="3" t="s">
        <v>884</v>
      </c>
      <c r="D148" s="3" t="s">
        <v>54</v>
      </c>
      <c r="E148" s="39">
        <v>44343</v>
      </c>
      <c r="F148" s="3">
        <v>6</v>
      </c>
      <c r="G148" s="3">
        <v>39</v>
      </c>
    </row>
    <row r="149" spans="2:7" hidden="1" outlineLevel="1" x14ac:dyDescent="0.2">
      <c r="B149" s="19" t="s">
        <v>427</v>
      </c>
      <c r="C149" s="3" t="s">
        <v>884</v>
      </c>
      <c r="D149" s="3" t="s">
        <v>54</v>
      </c>
      <c r="E149" s="39">
        <v>44343</v>
      </c>
      <c r="F149" s="3">
        <v>2</v>
      </c>
      <c r="G149" s="3">
        <v>13</v>
      </c>
    </row>
    <row r="150" spans="2:7" hidden="1" outlineLevel="1" x14ac:dyDescent="0.2">
      <c r="B150" s="19" t="s">
        <v>427</v>
      </c>
      <c r="C150" s="3" t="s">
        <v>884</v>
      </c>
      <c r="D150" s="3" t="s">
        <v>54</v>
      </c>
      <c r="E150" s="39">
        <v>44344</v>
      </c>
      <c r="F150" s="3">
        <v>6</v>
      </c>
      <c r="G150" s="3">
        <v>39</v>
      </c>
    </row>
    <row r="151" spans="2:7" hidden="1" outlineLevel="1" x14ac:dyDescent="0.2">
      <c r="B151" s="19" t="s">
        <v>427</v>
      </c>
      <c r="C151" s="3" t="s">
        <v>884</v>
      </c>
      <c r="D151" s="3" t="s">
        <v>54</v>
      </c>
      <c r="E151" s="39">
        <v>44344</v>
      </c>
      <c r="F151" s="3">
        <v>2</v>
      </c>
      <c r="G151" s="3">
        <v>13</v>
      </c>
    </row>
    <row r="152" spans="2:7" hidden="1" outlineLevel="1" x14ac:dyDescent="0.2">
      <c r="B152" s="19" t="s">
        <v>427</v>
      </c>
      <c r="C152" s="3" t="s">
        <v>884</v>
      </c>
      <c r="D152" s="3" t="s">
        <v>54</v>
      </c>
      <c r="E152" s="39">
        <v>44347</v>
      </c>
      <c r="F152" s="3">
        <v>6</v>
      </c>
      <c r="G152" s="3">
        <v>39</v>
      </c>
    </row>
    <row r="153" spans="2:7" hidden="1" outlineLevel="1" x14ac:dyDescent="0.2">
      <c r="B153" s="19" t="s">
        <v>427</v>
      </c>
      <c r="C153" s="3" t="s">
        <v>884</v>
      </c>
      <c r="D153" s="3" t="s">
        <v>54</v>
      </c>
      <c r="E153" s="39">
        <v>44347</v>
      </c>
      <c r="F153" s="3">
        <v>2</v>
      </c>
      <c r="G153" s="3">
        <v>13</v>
      </c>
    </row>
    <row r="154" spans="2:7" hidden="1" outlineLevel="1" x14ac:dyDescent="0.2">
      <c r="B154" s="19" t="s">
        <v>427</v>
      </c>
      <c r="C154" s="3" t="s">
        <v>884</v>
      </c>
      <c r="D154" s="3" t="s">
        <v>54</v>
      </c>
      <c r="E154" s="39">
        <v>44348</v>
      </c>
      <c r="F154" s="3">
        <v>6</v>
      </c>
      <c r="G154" s="3">
        <v>39</v>
      </c>
    </row>
    <row r="155" spans="2:7" hidden="1" outlineLevel="1" x14ac:dyDescent="0.2">
      <c r="B155" s="19" t="s">
        <v>427</v>
      </c>
      <c r="C155" s="3" t="s">
        <v>884</v>
      </c>
      <c r="D155" s="3" t="s">
        <v>54</v>
      </c>
      <c r="E155" s="39">
        <v>44348</v>
      </c>
      <c r="F155" s="3">
        <v>2</v>
      </c>
      <c r="G155" s="3">
        <v>13</v>
      </c>
    </row>
    <row r="156" spans="2:7" hidden="1" outlineLevel="1" x14ac:dyDescent="0.2">
      <c r="B156" s="19" t="s">
        <v>427</v>
      </c>
      <c r="C156" s="3" t="s">
        <v>884</v>
      </c>
      <c r="D156" s="3" t="s">
        <v>54</v>
      </c>
      <c r="E156" s="39">
        <v>44349</v>
      </c>
      <c r="F156" s="3">
        <v>6</v>
      </c>
      <c r="G156" s="3">
        <v>39</v>
      </c>
    </row>
    <row r="157" spans="2:7" hidden="1" outlineLevel="1" x14ac:dyDescent="0.2">
      <c r="B157" s="19" t="s">
        <v>427</v>
      </c>
      <c r="C157" s="3" t="s">
        <v>884</v>
      </c>
      <c r="D157" s="3" t="s">
        <v>54</v>
      </c>
      <c r="E157" s="39">
        <v>44349</v>
      </c>
      <c r="F157" s="3">
        <v>2</v>
      </c>
      <c r="G157" s="3">
        <v>13</v>
      </c>
    </row>
    <row r="158" spans="2:7" hidden="1" outlineLevel="1" x14ac:dyDescent="0.2">
      <c r="B158" s="19" t="s">
        <v>427</v>
      </c>
      <c r="C158" s="3" t="s">
        <v>884</v>
      </c>
      <c r="D158" s="3" t="s">
        <v>54</v>
      </c>
      <c r="E158" s="39">
        <v>44351</v>
      </c>
      <c r="F158" s="3">
        <v>6</v>
      </c>
      <c r="G158" s="3">
        <v>39</v>
      </c>
    </row>
    <row r="159" spans="2:7" hidden="1" outlineLevel="1" x14ac:dyDescent="0.2">
      <c r="B159" s="19" t="s">
        <v>427</v>
      </c>
      <c r="C159" s="3" t="s">
        <v>884</v>
      </c>
      <c r="D159" s="3" t="s">
        <v>54</v>
      </c>
      <c r="E159" s="39">
        <v>44351</v>
      </c>
      <c r="F159" s="3">
        <v>2</v>
      </c>
      <c r="G159" s="3">
        <v>13</v>
      </c>
    </row>
    <row r="160" spans="2:7" hidden="1" outlineLevel="1" x14ac:dyDescent="0.2">
      <c r="B160" s="19" t="s">
        <v>427</v>
      </c>
      <c r="C160" s="3" t="s">
        <v>884</v>
      </c>
      <c r="D160" s="3" t="s">
        <v>54</v>
      </c>
      <c r="E160" s="39">
        <v>44354</v>
      </c>
      <c r="F160" s="3">
        <v>6</v>
      </c>
      <c r="G160" s="3">
        <v>39</v>
      </c>
    </row>
    <row r="161" spans="2:7" hidden="1" outlineLevel="1" x14ac:dyDescent="0.2">
      <c r="B161" s="19" t="s">
        <v>427</v>
      </c>
      <c r="C161" s="3" t="s">
        <v>884</v>
      </c>
      <c r="D161" s="3" t="s">
        <v>54</v>
      </c>
      <c r="E161" s="39">
        <v>44354</v>
      </c>
      <c r="F161" s="3">
        <v>2</v>
      </c>
      <c r="G161" s="3">
        <v>13</v>
      </c>
    </row>
    <row r="162" spans="2:7" hidden="1" outlineLevel="1" x14ac:dyDescent="0.2">
      <c r="B162" s="19" t="s">
        <v>427</v>
      </c>
      <c r="C162" s="3" t="s">
        <v>884</v>
      </c>
      <c r="D162" s="3" t="s">
        <v>54</v>
      </c>
      <c r="E162" s="39">
        <v>44355</v>
      </c>
      <c r="F162" s="3">
        <v>6</v>
      </c>
      <c r="G162" s="3">
        <v>39</v>
      </c>
    </row>
    <row r="163" spans="2:7" hidden="1" outlineLevel="1" x14ac:dyDescent="0.2">
      <c r="B163" s="19" t="s">
        <v>427</v>
      </c>
      <c r="C163" s="3" t="s">
        <v>884</v>
      </c>
      <c r="D163" s="3" t="s">
        <v>54</v>
      </c>
      <c r="E163" s="39">
        <v>44355</v>
      </c>
      <c r="F163" s="3">
        <v>2</v>
      </c>
      <c r="G163" s="3">
        <v>13</v>
      </c>
    </row>
    <row r="164" spans="2:7" hidden="1" outlineLevel="1" x14ac:dyDescent="0.2">
      <c r="B164" s="19" t="s">
        <v>427</v>
      </c>
      <c r="C164" s="3" t="s">
        <v>884</v>
      </c>
      <c r="D164" s="3" t="s">
        <v>54</v>
      </c>
      <c r="E164" s="39">
        <v>44356</v>
      </c>
      <c r="F164" s="3">
        <v>6</v>
      </c>
      <c r="G164" s="3">
        <v>39</v>
      </c>
    </row>
    <row r="165" spans="2:7" hidden="1" outlineLevel="1" x14ac:dyDescent="0.2">
      <c r="B165" s="19" t="s">
        <v>427</v>
      </c>
      <c r="C165" s="3" t="s">
        <v>884</v>
      </c>
      <c r="D165" s="3" t="s">
        <v>54</v>
      </c>
      <c r="E165" s="39">
        <v>44356</v>
      </c>
      <c r="F165" s="3">
        <v>2</v>
      </c>
      <c r="G165" s="3">
        <v>13</v>
      </c>
    </row>
    <row r="166" spans="2:7" hidden="1" outlineLevel="1" x14ac:dyDescent="0.2">
      <c r="B166" s="19" t="s">
        <v>427</v>
      </c>
      <c r="C166" s="3" t="s">
        <v>884</v>
      </c>
      <c r="D166" s="3" t="s">
        <v>54</v>
      </c>
      <c r="E166" s="39">
        <v>44357</v>
      </c>
      <c r="F166" s="3">
        <v>6</v>
      </c>
      <c r="G166" s="3">
        <v>39</v>
      </c>
    </row>
    <row r="167" spans="2:7" hidden="1" outlineLevel="1" x14ac:dyDescent="0.2">
      <c r="B167" s="19" t="s">
        <v>427</v>
      </c>
      <c r="C167" s="3" t="s">
        <v>884</v>
      </c>
      <c r="D167" s="3" t="s">
        <v>54</v>
      </c>
      <c r="E167" s="39">
        <v>44357</v>
      </c>
      <c r="F167" s="3">
        <v>2</v>
      </c>
      <c r="G167" s="3">
        <v>13</v>
      </c>
    </row>
    <row r="168" spans="2:7" hidden="1" outlineLevel="1" x14ac:dyDescent="0.2">
      <c r="B168" s="19" t="s">
        <v>427</v>
      </c>
      <c r="C168" s="3" t="s">
        <v>884</v>
      </c>
      <c r="D168" s="3" t="s">
        <v>54</v>
      </c>
      <c r="E168" s="39">
        <v>44358</v>
      </c>
      <c r="F168" s="3">
        <v>6</v>
      </c>
      <c r="G168" s="3">
        <v>39</v>
      </c>
    </row>
    <row r="169" spans="2:7" hidden="1" outlineLevel="1" x14ac:dyDescent="0.2">
      <c r="B169" s="19" t="s">
        <v>427</v>
      </c>
      <c r="C169" s="3" t="s">
        <v>884</v>
      </c>
      <c r="D169" s="3" t="s">
        <v>54</v>
      </c>
      <c r="E169" s="39">
        <v>44358</v>
      </c>
      <c r="F169" s="3">
        <v>2</v>
      </c>
      <c r="G169" s="3">
        <v>13</v>
      </c>
    </row>
    <row r="170" spans="2:7" hidden="1" outlineLevel="1" x14ac:dyDescent="0.2">
      <c r="B170" s="19" t="s">
        <v>427</v>
      </c>
      <c r="C170" s="3" t="s">
        <v>884</v>
      </c>
      <c r="D170" s="3" t="s">
        <v>54</v>
      </c>
      <c r="E170" s="39">
        <v>44362</v>
      </c>
      <c r="F170" s="3">
        <v>6</v>
      </c>
      <c r="G170" s="3">
        <v>39</v>
      </c>
    </row>
    <row r="171" spans="2:7" hidden="1" outlineLevel="1" x14ac:dyDescent="0.2">
      <c r="B171" s="19" t="s">
        <v>427</v>
      </c>
      <c r="C171" s="3" t="s">
        <v>884</v>
      </c>
      <c r="D171" s="3" t="s">
        <v>54</v>
      </c>
      <c r="E171" s="39">
        <v>44362</v>
      </c>
      <c r="F171" s="3">
        <v>2</v>
      </c>
      <c r="G171" s="3">
        <v>13</v>
      </c>
    </row>
    <row r="172" spans="2:7" hidden="1" outlineLevel="1" x14ac:dyDescent="0.2">
      <c r="B172" s="19" t="s">
        <v>427</v>
      </c>
      <c r="C172" s="3" t="s">
        <v>884</v>
      </c>
      <c r="D172" s="3" t="s">
        <v>54</v>
      </c>
      <c r="E172" s="39">
        <v>44363</v>
      </c>
      <c r="F172" s="3">
        <v>6</v>
      </c>
      <c r="G172" s="3">
        <v>39</v>
      </c>
    </row>
    <row r="173" spans="2:7" hidden="1" outlineLevel="1" x14ac:dyDescent="0.2">
      <c r="B173" s="19" t="s">
        <v>427</v>
      </c>
      <c r="C173" s="3" t="s">
        <v>884</v>
      </c>
      <c r="D173" s="3" t="s">
        <v>54</v>
      </c>
      <c r="E173" s="39">
        <v>44363</v>
      </c>
      <c r="F173" s="3">
        <v>2</v>
      </c>
      <c r="G173" s="3">
        <v>13</v>
      </c>
    </row>
    <row r="174" spans="2:7" hidden="1" outlineLevel="1" x14ac:dyDescent="0.2">
      <c r="B174" s="19" t="s">
        <v>427</v>
      </c>
      <c r="C174" s="3" t="s">
        <v>884</v>
      </c>
      <c r="D174" s="3" t="s">
        <v>54</v>
      </c>
      <c r="E174" s="39">
        <v>44364</v>
      </c>
      <c r="F174" s="3">
        <v>6</v>
      </c>
      <c r="G174" s="3">
        <v>39</v>
      </c>
    </row>
    <row r="175" spans="2:7" hidden="1" outlineLevel="1" x14ac:dyDescent="0.2">
      <c r="B175" s="19" t="s">
        <v>427</v>
      </c>
      <c r="C175" s="3" t="s">
        <v>884</v>
      </c>
      <c r="D175" s="3" t="s">
        <v>54</v>
      </c>
      <c r="E175" s="39">
        <v>44364</v>
      </c>
      <c r="F175" s="3">
        <v>2</v>
      </c>
      <c r="G175" s="3">
        <v>13</v>
      </c>
    </row>
    <row r="176" spans="2:7" hidden="1" outlineLevel="1" x14ac:dyDescent="0.2">
      <c r="B176" s="19" t="s">
        <v>427</v>
      </c>
      <c r="C176" s="3" t="s">
        <v>884</v>
      </c>
      <c r="D176" s="3" t="s">
        <v>54</v>
      </c>
      <c r="E176" s="39">
        <v>44365</v>
      </c>
      <c r="F176" s="3">
        <v>6</v>
      </c>
      <c r="G176" s="3">
        <v>39</v>
      </c>
    </row>
    <row r="177" spans="2:7" hidden="1" outlineLevel="1" x14ac:dyDescent="0.2">
      <c r="B177" s="19" t="s">
        <v>427</v>
      </c>
      <c r="C177" s="3" t="s">
        <v>884</v>
      </c>
      <c r="D177" s="3" t="s">
        <v>54</v>
      </c>
      <c r="E177" s="39">
        <v>44368</v>
      </c>
      <c r="F177" s="3">
        <v>6</v>
      </c>
      <c r="G177" s="3">
        <v>39</v>
      </c>
    </row>
    <row r="178" spans="2:7" hidden="1" outlineLevel="1" x14ac:dyDescent="0.2">
      <c r="B178" s="19" t="s">
        <v>427</v>
      </c>
      <c r="C178" s="3" t="s">
        <v>884</v>
      </c>
      <c r="D178" s="3" t="s">
        <v>54</v>
      </c>
      <c r="E178" s="39">
        <v>44368</v>
      </c>
      <c r="F178" s="3">
        <v>2</v>
      </c>
      <c r="G178" s="3">
        <v>13</v>
      </c>
    </row>
    <row r="179" spans="2:7" hidden="1" outlineLevel="1" x14ac:dyDescent="0.2">
      <c r="B179" s="19" t="s">
        <v>427</v>
      </c>
      <c r="C179" s="3" t="s">
        <v>884</v>
      </c>
      <c r="D179" s="3" t="s">
        <v>54</v>
      </c>
      <c r="E179" s="39">
        <v>44369</v>
      </c>
      <c r="F179" s="3">
        <v>6</v>
      </c>
      <c r="G179" s="3">
        <v>39</v>
      </c>
    </row>
    <row r="180" spans="2:7" hidden="1" outlineLevel="1" x14ac:dyDescent="0.2">
      <c r="B180" s="19" t="s">
        <v>427</v>
      </c>
      <c r="C180" s="3" t="s">
        <v>884</v>
      </c>
      <c r="D180" s="3" t="s">
        <v>54</v>
      </c>
      <c r="E180" s="39">
        <v>44369</v>
      </c>
      <c r="F180" s="3">
        <v>2</v>
      </c>
      <c r="G180" s="3">
        <v>13</v>
      </c>
    </row>
    <row r="181" spans="2:7" hidden="1" outlineLevel="1" x14ac:dyDescent="0.2">
      <c r="B181" s="19" t="s">
        <v>427</v>
      </c>
      <c r="C181" s="3" t="s">
        <v>884</v>
      </c>
      <c r="D181" s="3" t="s">
        <v>54</v>
      </c>
      <c r="E181" s="39">
        <v>44370</v>
      </c>
      <c r="F181" s="3">
        <v>6</v>
      </c>
      <c r="G181" s="3">
        <v>39</v>
      </c>
    </row>
    <row r="182" spans="2:7" hidden="1" outlineLevel="1" x14ac:dyDescent="0.2">
      <c r="B182" s="19" t="s">
        <v>427</v>
      </c>
      <c r="C182" s="3" t="s">
        <v>884</v>
      </c>
      <c r="D182" s="3" t="s">
        <v>54</v>
      </c>
      <c r="E182" s="39">
        <v>44370</v>
      </c>
      <c r="F182" s="3">
        <v>2</v>
      </c>
      <c r="G182" s="3">
        <v>13</v>
      </c>
    </row>
    <row r="183" spans="2:7" hidden="1" outlineLevel="1" x14ac:dyDescent="0.2">
      <c r="B183" s="19" t="s">
        <v>427</v>
      </c>
      <c r="C183" s="3" t="s">
        <v>884</v>
      </c>
      <c r="D183" s="3" t="s">
        <v>54</v>
      </c>
      <c r="E183" s="39">
        <v>44371</v>
      </c>
      <c r="F183" s="3">
        <v>6</v>
      </c>
      <c r="G183" s="3">
        <v>39</v>
      </c>
    </row>
    <row r="184" spans="2:7" hidden="1" outlineLevel="1" x14ac:dyDescent="0.2">
      <c r="B184" s="19" t="s">
        <v>427</v>
      </c>
      <c r="C184" s="3" t="s">
        <v>884</v>
      </c>
      <c r="D184" s="3" t="s">
        <v>54</v>
      </c>
      <c r="E184" s="39">
        <v>44371</v>
      </c>
      <c r="F184" s="3">
        <v>2</v>
      </c>
      <c r="G184" s="3">
        <v>13</v>
      </c>
    </row>
    <row r="185" spans="2:7" hidden="1" outlineLevel="1" x14ac:dyDescent="0.2">
      <c r="B185" s="19" t="s">
        <v>427</v>
      </c>
      <c r="C185" s="3" t="s">
        <v>884</v>
      </c>
      <c r="D185" s="3" t="s">
        <v>54</v>
      </c>
      <c r="E185" s="39">
        <v>44372</v>
      </c>
      <c r="F185" s="3">
        <v>6</v>
      </c>
      <c r="G185" s="3">
        <v>39</v>
      </c>
    </row>
    <row r="186" spans="2:7" hidden="1" outlineLevel="1" x14ac:dyDescent="0.2">
      <c r="B186" s="19" t="s">
        <v>427</v>
      </c>
      <c r="C186" s="3" t="s">
        <v>884</v>
      </c>
      <c r="D186" s="3" t="s">
        <v>54</v>
      </c>
      <c r="E186" s="39">
        <v>44372</v>
      </c>
      <c r="F186" s="3">
        <v>2</v>
      </c>
      <c r="G186" s="3">
        <v>13</v>
      </c>
    </row>
    <row r="187" spans="2:7" hidden="1" outlineLevel="1" x14ac:dyDescent="0.2">
      <c r="B187" s="19" t="s">
        <v>427</v>
      </c>
      <c r="C187" s="3" t="s">
        <v>884</v>
      </c>
      <c r="D187" s="3" t="s">
        <v>54</v>
      </c>
      <c r="E187" s="39">
        <v>44375</v>
      </c>
      <c r="F187" s="3">
        <v>6</v>
      </c>
      <c r="G187" s="3">
        <v>39</v>
      </c>
    </row>
    <row r="188" spans="2:7" hidden="1" outlineLevel="1" x14ac:dyDescent="0.2">
      <c r="B188" s="19" t="s">
        <v>427</v>
      </c>
      <c r="C188" s="3" t="s">
        <v>884</v>
      </c>
      <c r="D188" s="3" t="s">
        <v>54</v>
      </c>
      <c r="E188" s="39">
        <v>44375</v>
      </c>
      <c r="F188" s="3">
        <v>2</v>
      </c>
      <c r="G188" s="3">
        <v>13</v>
      </c>
    </row>
    <row r="189" spans="2:7" hidden="1" outlineLevel="1" x14ac:dyDescent="0.2">
      <c r="B189" s="19" t="s">
        <v>427</v>
      </c>
      <c r="C189" s="3" t="s">
        <v>884</v>
      </c>
      <c r="D189" s="3" t="s">
        <v>54</v>
      </c>
      <c r="E189" s="39">
        <v>44376</v>
      </c>
      <c r="F189" s="3">
        <v>6</v>
      </c>
      <c r="G189" s="3">
        <v>39</v>
      </c>
    </row>
    <row r="190" spans="2:7" hidden="1" outlineLevel="1" x14ac:dyDescent="0.2">
      <c r="B190" s="19" t="s">
        <v>427</v>
      </c>
      <c r="C190" s="3" t="s">
        <v>884</v>
      </c>
      <c r="D190" s="3" t="s">
        <v>54</v>
      </c>
      <c r="E190" s="39">
        <v>44376</v>
      </c>
      <c r="F190" s="3">
        <v>2</v>
      </c>
      <c r="G190" s="3">
        <v>13</v>
      </c>
    </row>
    <row r="191" spans="2:7" hidden="1" outlineLevel="1" x14ac:dyDescent="0.2">
      <c r="B191" s="19" t="s">
        <v>427</v>
      </c>
      <c r="C191" s="3" t="s">
        <v>884</v>
      </c>
      <c r="D191" s="3" t="s">
        <v>54</v>
      </c>
      <c r="E191" s="39">
        <v>44377</v>
      </c>
      <c r="F191" s="3">
        <v>6</v>
      </c>
      <c r="G191" s="3">
        <v>39</v>
      </c>
    </row>
    <row r="192" spans="2:7" hidden="1" outlineLevel="1" x14ac:dyDescent="0.2">
      <c r="B192" s="19" t="s">
        <v>427</v>
      </c>
      <c r="C192" s="3" t="s">
        <v>884</v>
      </c>
      <c r="D192" s="3" t="s">
        <v>54</v>
      </c>
      <c r="E192" s="39">
        <v>44377</v>
      </c>
      <c r="F192" s="3">
        <v>2</v>
      </c>
      <c r="G192" s="3">
        <v>13</v>
      </c>
    </row>
    <row r="193" spans="2:7" hidden="1" outlineLevel="1" x14ac:dyDescent="0.2">
      <c r="B193" s="19" t="s">
        <v>427</v>
      </c>
      <c r="C193" s="3" t="s">
        <v>802</v>
      </c>
      <c r="D193" s="3" t="s">
        <v>54</v>
      </c>
      <c r="E193" s="39">
        <v>44320</v>
      </c>
      <c r="F193" s="3">
        <v>6</v>
      </c>
      <c r="G193" s="3">
        <v>39</v>
      </c>
    </row>
    <row r="194" spans="2:7" hidden="1" outlineLevel="1" x14ac:dyDescent="0.2">
      <c r="B194" s="19" t="s">
        <v>427</v>
      </c>
      <c r="C194" s="3" t="s">
        <v>802</v>
      </c>
      <c r="D194" s="3" t="s">
        <v>54</v>
      </c>
      <c r="E194" s="39">
        <v>44320</v>
      </c>
      <c r="F194" s="3">
        <v>2</v>
      </c>
      <c r="G194" s="3">
        <v>13</v>
      </c>
    </row>
    <row r="195" spans="2:7" hidden="1" outlineLevel="1" x14ac:dyDescent="0.2">
      <c r="B195" s="19" t="s">
        <v>427</v>
      </c>
      <c r="C195" s="3" t="s">
        <v>802</v>
      </c>
      <c r="D195" s="3" t="s">
        <v>54</v>
      </c>
      <c r="E195" s="39">
        <v>44321</v>
      </c>
      <c r="F195" s="3">
        <v>6</v>
      </c>
      <c r="G195" s="3">
        <v>39</v>
      </c>
    </row>
    <row r="196" spans="2:7" hidden="1" outlineLevel="1" x14ac:dyDescent="0.2">
      <c r="B196" s="19" t="s">
        <v>427</v>
      </c>
      <c r="C196" s="3" t="s">
        <v>802</v>
      </c>
      <c r="D196" s="3" t="s">
        <v>54</v>
      </c>
      <c r="E196" s="39">
        <v>44321</v>
      </c>
      <c r="F196" s="3">
        <v>2</v>
      </c>
      <c r="G196" s="3">
        <v>13</v>
      </c>
    </row>
    <row r="197" spans="2:7" hidden="1" outlineLevel="1" x14ac:dyDescent="0.2">
      <c r="B197" s="19" t="s">
        <v>427</v>
      </c>
      <c r="C197" s="3" t="s">
        <v>802</v>
      </c>
      <c r="D197" s="3" t="s">
        <v>54</v>
      </c>
      <c r="E197" s="39">
        <v>44322</v>
      </c>
      <c r="F197" s="3">
        <v>6</v>
      </c>
      <c r="G197" s="3">
        <v>39</v>
      </c>
    </row>
    <row r="198" spans="2:7" hidden="1" outlineLevel="1" x14ac:dyDescent="0.2">
      <c r="B198" s="19" t="s">
        <v>427</v>
      </c>
      <c r="C198" s="3" t="s">
        <v>802</v>
      </c>
      <c r="D198" s="3" t="s">
        <v>54</v>
      </c>
      <c r="E198" s="39">
        <v>44322</v>
      </c>
      <c r="F198" s="3">
        <v>2</v>
      </c>
      <c r="G198" s="3">
        <v>13</v>
      </c>
    </row>
    <row r="199" spans="2:7" hidden="1" outlineLevel="1" x14ac:dyDescent="0.2">
      <c r="B199" s="19" t="s">
        <v>427</v>
      </c>
      <c r="C199" s="3" t="s">
        <v>802</v>
      </c>
      <c r="D199" s="3" t="s">
        <v>54</v>
      </c>
      <c r="E199" s="39">
        <v>44323</v>
      </c>
      <c r="F199" s="3">
        <v>6</v>
      </c>
      <c r="G199" s="3">
        <v>39</v>
      </c>
    </row>
    <row r="200" spans="2:7" hidden="1" outlineLevel="1" x14ac:dyDescent="0.2">
      <c r="B200" s="19" t="s">
        <v>427</v>
      </c>
      <c r="C200" s="3" t="s">
        <v>802</v>
      </c>
      <c r="D200" s="3" t="s">
        <v>54</v>
      </c>
      <c r="E200" s="39">
        <v>44323</v>
      </c>
      <c r="F200" s="3">
        <v>2</v>
      </c>
      <c r="G200" s="3">
        <v>13</v>
      </c>
    </row>
    <row r="201" spans="2:7" hidden="1" outlineLevel="1" x14ac:dyDescent="0.2">
      <c r="B201" s="19" t="s">
        <v>427</v>
      </c>
      <c r="C201" s="3" t="s">
        <v>802</v>
      </c>
      <c r="D201" s="3" t="s">
        <v>54</v>
      </c>
      <c r="E201" s="39">
        <v>44326</v>
      </c>
      <c r="F201" s="3">
        <v>6</v>
      </c>
      <c r="G201" s="3">
        <v>39</v>
      </c>
    </row>
    <row r="202" spans="2:7" hidden="1" outlineLevel="1" x14ac:dyDescent="0.2">
      <c r="B202" s="19" t="s">
        <v>427</v>
      </c>
      <c r="C202" s="3" t="s">
        <v>802</v>
      </c>
      <c r="D202" s="3" t="s">
        <v>54</v>
      </c>
      <c r="E202" s="39">
        <v>44327</v>
      </c>
      <c r="F202" s="3">
        <v>6</v>
      </c>
      <c r="G202" s="3">
        <v>39</v>
      </c>
    </row>
    <row r="203" spans="2:7" hidden="1" outlineLevel="1" x14ac:dyDescent="0.2">
      <c r="B203" s="19" t="s">
        <v>427</v>
      </c>
      <c r="C203" s="3" t="s">
        <v>802</v>
      </c>
      <c r="D203" s="3" t="s">
        <v>54</v>
      </c>
      <c r="E203" s="39">
        <v>44327</v>
      </c>
      <c r="F203" s="3">
        <v>2</v>
      </c>
      <c r="G203" s="3">
        <v>13</v>
      </c>
    </row>
    <row r="204" spans="2:7" hidden="1" outlineLevel="1" x14ac:dyDescent="0.2">
      <c r="B204" s="19" t="s">
        <v>427</v>
      </c>
      <c r="C204" s="3" t="s">
        <v>802</v>
      </c>
      <c r="D204" s="3" t="s">
        <v>54</v>
      </c>
      <c r="E204" s="39">
        <v>44328</v>
      </c>
      <c r="F204" s="3">
        <v>6</v>
      </c>
      <c r="G204" s="3">
        <v>39</v>
      </c>
    </row>
    <row r="205" spans="2:7" hidden="1" outlineLevel="1" x14ac:dyDescent="0.2">
      <c r="B205" s="19" t="s">
        <v>427</v>
      </c>
      <c r="C205" s="3" t="s">
        <v>802</v>
      </c>
      <c r="D205" s="3" t="s">
        <v>54</v>
      </c>
      <c r="E205" s="39">
        <v>44328</v>
      </c>
      <c r="F205" s="3">
        <v>2</v>
      </c>
      <c r="G205" s="3">
        <v>13</v>
      </c>
    </row>
    <row r="206" spans="2:7" hidden="1" outlineLevel="1" x14ac:dyDescent="0.2">
      <c r="B206" s="19" t="s">
        <v>427</v>
      </c>
      <c r="C206" s="3" t="s">
        <v>802</v>
      </c>
      <c r="D206" s="3" t="s">
        <v>54</v>
      </c>
      <c r="E206" s="39">
        <v>44329</v>
      </c>
      <c r="F206" s="3">
        <v>6</v>
      </c>
      <c r="G206" s="3">
        <v>39</v>
      </c>
    </row>
    <row r="207" spans="2:7" hidden="1" outlineLevel="1" x14ac:dyDescent="0.2">
      <c r="B207" s="19" t="s">
        <v>427</v>
      </c>
      <c r="C207" s="3" t="s">
        <v>802</v>
      </c>
      <c r="D207" s="3" t="s">
        <v>54</v>
      </c>
      <c r="E207" s="39">
        <v>44329</v>
      </c>
      <c r="F207" s="3">
        <v>2</v>
      </c>
      <c r="G207" s="3">
        <v>13</v>
      </c>
    </row>
    <row r="208" spans="2:7" hidden="1" outlineLevel="1" x14ac:dyDescent="0.2">
      <c r="B208" s="19" t="s">
        <v>427</v>
      </c>
      <c r="C208" s="3" t="s">
        <v>802</v>
      </c>
      <c r="D208" s="3" t="s">
        <v>54</v>
      </c>
      <c r="E208" s="39">
        <v>44333</v>
      </c>
      <c r="F208" s="3">
        <v>6</v>
      </c>
      <c r="G208" s="3">
        <v>39</v>
      </c>
    </row>
    <row r="209" spans="2:7" hidden="1" outlineLevel="1" x14ac:dyDescent="0.2">
      <c r="B209" s="19" t="s">
        <v>427</v>
      </c>
      <c r="C209" s="3" t="s">
        <v>802</v>
      </c>
      <c r="D209" s="3" t="s">
        <v>54</v>
      </c>
      <c r="E209" s="39">
        <v>44333</v>
      </c>
      <c r="F209" s="3">
        <v>2</v>
      </c>
      <c r="G209" s="3">
        <v>13</v>
      </c>
    </row>
    <row r="210" spans="2:7" hidden="1" outlineLevel="1" x14ac:dyDescent="0.2">
      <c r="B210" s="19" t="s">
        <v>427</v>
      </c>
      <c r="C210" s="3" t="s">
        <v>802</v>
      </c>
      <c r="D210" s="3" t="s">
        <v>54</v>
      </c>
      <c r="E210" s="39">
        <v>44334</v>
      </c>
      <c r="F210" s="3">
        <v>6</v>
      </c>
      <c r="G210" s="3">
        <v>39</v>
      </c>
    </row>
    <row r="211" spans="2:7" hidden="1" outlineLevel="1" x14ac:dyDescent="0.2">
      <c r="B211" s="19" t="s">
        <v>427</v>
      </c>
      <c r="C211" s="3" t="s">
        <v>802</v>
      </c>
      <c r="D211" s="3" t="s">
        <v>54</v>
      </c>
      <c r="E211" s="39">
        <v>44334</v>
      </c>
      <c r="F211" s="3">
        <v>2</v>
      </c>
      <c r="G211" s="3">
        <v>13</v>
      </c>
    </row>
    <row r="212" spans="2:7" hidden="1" outlineLevel="1" x14ac:dyDescent="0.2">
      <c r="B212" s="19" t="s">
        <v>427</v>
      </c>
      <c r="C212" s="3" t="s">
        <v>802</v>
      </c>
      <c r="D212" s="3" t="s">
        <v>54</v>
      </c>
      <c r="E212" s="39">
        <v>44335</v>
      </c>
      <c r="F212" s="3">
        <v>6</v>
      </c>
      <c r="G212" s="3">
        <v>39</v>
      </c>
    </row>
    <row r="213" spans="2:7" hidden="1" outlineLevel="1" x14ac:dyDescent="0.2">
      <c r="B213" s="19" t="s">
        <v>427</v>
      </c>
      <c r="C213" s="3" t="s">
        <v>802</v>
      </c>
      <c r="D213" s="3" t="s">
        <v>54</v>
      </c>
      <c r="E213" s="39">
        <v>44335</v>
      </c>
      <c r="F213" s="3">
        <v>2</v>
      </c>
      <c r="G213" s="3">
        <v>13</v>
      </c>
    </row>
    <row r="214" spans="2:7" hidden="1" outlineLevel="1" x14ac:dyDescent="0.2">
      <c r="B214" s="19" t="s">
        <v>427</v>
      </c>
      <c r="C214" s="3" t="s">
        <v>802</v>
      </c>
      <c r="D214" s="3" t="s">
        <v>54</v>
      </c>
      <c r="E214" s="39">
        <v>44336</v>
      </c>
      <c r="F214" s="3">
        <v>6</v>
      </c>
      <c r="G214" s="3">
        <v>39</v>
      </c>
    </row>
    <row r="215" spans="2:7" hidden="1" outlineLevel="1" x14ac:dyDescent="0.2">
      <c r="B215" s="19" t="s">
        <v>427</v>
      </c>
      <c r="C215" s="3" t="s">
        <v>802</v>
      </c>
      <c r="D215" s="3" t="s">
        <v>54</v>
      </c>
      <c r="E215" s="39">
        <v>44336</v>
      </c>
      <c r="F215" s="3">
        <v>2</v>
      </c>
      <c r="G215" s="3">
        <v>13</v>
      </c>
    </row>
    <row r="216" spans="2:7" hidden="1" outlineLevel="1" x14ac:dyDescent="0.2">
      <c r="B216" s="19" t="s">
        <v>427</v>
      </c>
      <c r="C216" s="3" t="s">
        <v>802</v>
      </c>
      <c r="D216" s="3" t="s">
        <v>54</v>
      </c>
      <c r="E216" s="39">
        <v>44337</v>
      </c>
      <c r="F216" s="3">
        <v>6</v>
      </c>
      <c r="G216" s="3">
        <v>39</v>
      </c>
    </row>
    <row r="217" spans="2:7" hidden="1" outlineLevel="1" x14ac:dyDescent="0.2">
      <c r="B217" s="19" t="s">
        <v>427</v>
      </c>
      <c r="C217" s="3" t="s">
        <v>802</v>
      </c>
      <c r="D217" s="3" t="s">
        <v>54</v>
      </c>
      <c r="E217" s="39">
        <v>44337</v>
      </c>
      <c r="F217" s="3">
        <v>2</v>
      </c>
      <c r="G217" s="3">
        <v>13</v>
      </c>
    </row>
    <row r="218" spans="2:7" hidden="1" outlineLevel="1" x14ac:dyDescent="0.2">
      <c r="B218" s="19" t="s">
        <v>427</v>
      </c>
      <c r="C218" s="3" t="s">
        <v>802</v>
      </c>
      <c r="D218" s="3" t="s">
        <v>54</v>
      </c>
      <c r="E218" s="39">
        <v>44340</v>
      </c>
      <c r="F218" s="3">
        <v>6</v>
      </c>
      <c r="G218" s="3">
        <v>39</v>
      </c>
    </row>
    <row r="219" spans="2:7" hidden="1" outlineLevel="1" x14ac:dyDescent="0.2">
      <c r="B219" s="19" t="s">
        <v>427</v>
      </c>
      <c r="C219" s="3" t="s">
        <v>802</v>
      </c>
      <c r="D219" s="3" t="s">
        <v>54</v>
      </c>
      <c r="E219" s="39">
        <v>44340</v>
      </c>
      <c r="F219" s="3">
        <v>2</v>
      </c>
      <c r="G219" s="3">
        <v>13</v>
      </c>
    </row>
    <row r="220" spans="2:7" hidden="1" outlineLevel="1" x14ac:dyDescent="0.2">
      <c r="B220" s="19" t="s">
        <v>427</v>
      </c>
      <c r="C220" s="3" t="s">
        <v>802</v>
      </c>
      <c r="D220" s="3" t="s">
        <v>54</v>
      </c>
      <c r="E220" s="39">
        <v>44341</v>
      </c>
      <c r="F220" s="3">
        <v>6</v>
      </c>
      <c r="G220" s="3">
        <v>39</v>
      </c>
    </row>
    <row r="221" spans="2:7" hidden="1" outlineLevel="1" x14ac:dyDescent="0.2">
      <c r="B221" s="19" t="s">
        <v>427</v>
      </c>
      <c r="C221" s="3" t="s">
        <v>802</v>
      </c>
      <c r="D221" s="3" t="s">
        <v>54</v>
      </c>
      <c r="E221" s="39">
        <v>44341</v>
      </c>
      <c r="F221" s="3">
        <v>2</v>
      </c>
      <c r="G221" s="3">
        <v>13</v>
      </c>
    </row>
    <row r="222" spans="2:7" hidden="1" outlineLevel="1" x14ac:dyDescent="0.2">
      <c r="B222" s="19" t="s">
        <v>427</v>
      </c>
      <c r="C222" s="3" t="s">
        <v>802</v>
      </c>
      <c r="D222" s="3" t="s">
        <v>54</v>
      </c>
      <c r="E222" s="39">
        <v>44342</v>
      </c>
      <c r="F222" s="3">
        <v>6</v>
      </c>
      <c r="G222" s="3">
        <v>39</v>
      </c>
    </row>
    <row r="223" spans="2:7" hidden="1" outlineLevel="1" x14ac:dyDescent="0.2">
      <c r="B223" s="19" t="s">
        <v>427</v>
      </c>
      <c r="C223" s="3" t="s">
        <v>802</v>
      </c>
      <c r="D223" s="3" t="s">
        <v>54</v>
      </c>
      <c r="E223" s="39">
        <v>44342</v>
      </c>
      <c r="F223" s="3">
        <v>2</v>
      </c>
      <c r="G223" s="3">
        <v>13</v>
      </c>
    </row>
    <row r="224" spans="2:7" hidden="1" outlineLevel="1" x14ac:dyDescent="0.2">
      <c r="B224" s="19" t="s">
        <v>427</v>
      </c>
      <c r="C224" s="3" t="s">
        <v>802</v>
      </c>
      <c r="D224" s="3" t="s">
        <v>54</v>
      </c>
      <c r="E224" s="39">
        <v>44343</v>
      </c>
      <c r="F224" s="3">
        <v>6</v>
      </c>
      <c r="G224" s="3">
        <v>39</v>
      </c>
    </row>
    <row r="225" spans="2:7" hidden="1" outlineLevel="1" x14ac:dyDescent="0.2">
      <c r="B225" s="19" t="s">
        <v>427</v>
      </c>
      <c r="C225" s="3" t="s">
        <v>802</v>
      </c>
      <c r="D225" s="3" t="s">
        <v>54</v>
      </c>
      <c r="E225" s="39">
        <v>44343</v>
      </c>
      <c r="F225" s="3">
        <v>2</v>
      </c>
      <c r="G225" s="3">
        <v>13</v>
      </c>
    </row>
    <row r="226" spans="2:7" hidden="1" outlineLevel="1" x14ac:dyDescent="0.2">
      <c r="B226" s="19" t="s">
        <v>427</v>
      </c>
      <c r="C226" s="3" t="s">
        <v>802</v>
      </c>
      <c r="D226" s="3" t="s">
        <v>54</v>
      </c>
      <c r="E226" s="39">
        <v>44344</v>
      </c>
      <c r="F226" s="3">
        <v>6</v>
      </c>
      <c r="G226" s="3">
        <v>39</v>
      </c>
    </row>
    <row r="227" spans="2:7" hidden="1" outlineLevel="1" x14ac:dyDescent="0.2">
      <c r="B227" s="19" t="s">
        <v>427</v>
      </c>
      <c r="C227" s="3" t="s">
        <v>802</v>
      </c>
      <c r="D227" s="3" t="s">
        <v>54</v>
      </c>
      <c r="E227" s="39">
        <v>44344</v>
      </c>
      <c r="F227" s="3">
        <v>2</v>
      </c>
      <c r="G227" s="3">
        <v>13</v>
      </c>
    </row>
    <row r="228" spans="2:7" hidden="1" outlineLevel="1" x14ac:dyDescent="0.2">
      <c r="B228" s="19" t="s">
        <v>427</v>
      </c>
      <c r="C228" s="3" t="s">
        <v>802</v>
      </c>
      <c r="D228" s="3" t="s">
        <v>54</v>
      </c>
      <c r="E228" s="39">
        <v>44347</v>
      </c>
      <c r="F228" s="3">
        <v>6</v>
      </c>
      <c r="G228" s="3">
        <v>39</v>
      </c>
    </row>
    <row r="229" spans="2:7" hidden="1" outlineLevel="1" x14ac:dyDescent="0.2">
      <c r="B229" s="19" t="s">
        <v>427</v>
      </c>
      <c r="C229" s="3" t="s">
        <v>802</v>
      </c>
      <c r="D229" s="3" t="s">
        <v>54</v>
      </c>
      <c r="E229" s="39">
        <v>44347</v>
      </c>
      <c r="F229" s="3">
        <v>2</v>
      </c>
      <c r="G229" s="3">
        <v>13</v>
      </c>
    </row>
    <row r="230" spans="2:7" hidden="1" outlineLevel="1" x14ac:dyDescent="0.2">
      <c r="B230" s="19" t="s">
        <v>427</v>
      </c>
      <c r="C230" s="3" t="s">
        <v>802</v>
      </c>
      <c r="D230" s="3" t="s">
        <v>54</v>
      </c>
      <c r="E230" s="39">
        <v>44348</v>
      </c>
      <c r="F230" s="3">
        <v>6</v>
      </c>
      <c r="G230" s="3">
        <v>39</v>
      </c>
    </row>
    <row r="231" spans="2:7" hidden="1" outlineLevel="1" x14ac:dyDescent="0.2">
      <c r="B231" s="19" t="s">
        <v>427</v>
      </c>
      <c r="C231" s="3" t="s">
        <v>802</v>
      </c>
      <c r="D231" s="3" t="s">
        <v>54</v>
      </c>
      <c r="E231" s="39">
        <v>44348</v>
      </c>
      <c r="F231" s="3">
        <v>2</v>
      </c>
      <c r="G231" s="3">
        <v>13</v>
      </c>
    </row>
    <row r="232" spans="2:7" hidden="1" outlineLevel="1" x14ac:dyDescent="0.2">
      <c r="B232" s="19" t="s">
        <v>427</v>
      </c>
      <c r="C232" s="3" t="s">
        <v>802</v>
      </c>
      <c r="D232" s="3" t="s">
        <v>54</v>
      </c>
      <c r="E232" s="39">
        <v>44349</v>
      </c>
      <c r="F232" s="3">
        <v>6</v>
      </c>
      <c r="G232" s="3">
        <v>39</v>
      </c>
    </row>
    <row r="233" spans="2:7" hidden="1" outlineLevel="1" x14ac:dyDescent="0.2">
      <c r="B233" s="19" t="s">
        <v>427</v>
      </c>
      <c r="C233" s="3" t="s">
        <v>802</v>
      </c>
      <c r="D233" s="3" t="s">
        <v>54</v>
      </c>
      <c r="E233" s="39">
        <v>44349</v>
      </c>
      <c r="F233" s="3">
        <v>2</v>
      </c>
      <c r="G233" s="3">
        <v>13</v>
      </c>
    </row>
    <row r="234" spans="2:7" hidden="1" outlineLevel="1" x14ac:dyDescent="0.2">
      <c r="B234" s="19" t="s">
        <v>427</v>
      </c>
      <c r="C234" s="3" t="s">
        <v>802</v>
      </c>
      <c r="D234" s="3" t="s">
        <v>54</v>
      </c>
      <c r="E234" s="39">
        <v>44350</v>
      </c>
      <c r="F234" s="3">
        <v>6</v>
      </c>
      <c r="G234" s="3">
        <v>39</v>
      </c>
    </row>
    <row r="235" spans="2:7" hidden="1" outlineLevel="1" x14ac:dyDescent="0.2">
      <c r="B235" s="19" t="s">
        <v>427</v>
      </c>
      <c r="C235" s="3" t="s">
        <v>802</v>
      </c>
      <c r="D235" s="3" t="s">
        <v>54</v>
      </c>
      <c r="E235" s="39">
        <v>44350</v>
      </c>
      <c r="F235" s="3">
        <v>2</v>
      </c>
      <c r="G235" s="3">
        <v>13</v>
      </c>
    </row>
    <row r="236" spans="2:7" hidden="1" outlineLevel="1" x14ac:dyDescent="0.2">
      <c r="B236" s="19" t="s">
        <v>427</v>
      </c>
      <c r="C236" s="3" t="s">
        <v>802</v>
      </c>
      <c r="D236" s="3" t="s">
        <v>54</v>
      </c>
      <c r="E236" s="39">
        <v>44351</v>
      </c>
      <c r="F236" s="3">
        <v>6</v>
      </c>
      <c r="G236" s="3">
        <v>39</v>
      </c>
    </row>
    <row r="237" spans="2:7" hidden="1" outlineLevel="1" x14ac:dyDescent="0.2">
      <c r="B237" s="19" t="s">
        <v>427</v>
      </c>
      <c r="C237" s="3" t="s">
        <v>802</v>
      </c>
      <c r="D237" s="3" t="s">
        <v>54</v>
      </c>
      <c r="E237" s="39">
        <v>44351</v>
      </c>
      <c r="F237" s="3">
        <v>2</v>
      </c>
      <c r="G237" s="3">
        <v>13</v>
      </c>
    </row>
    <row r="238" spans="2:7" hidden="1" outlineLevel="1" x14ac:dyDescent="0.2">
      <c r="B238" s="19" t="s">
        <v>427</v>
      </c>
      <c r="C238" s="3" t="s">
        <v>802</v>
      </c>
      <c r="D238" s="3" t="s">
        <v>54</v>
      </c>
      <c r="E238" s="39">
        <v>44354</v>
      </c>
      <c r="F238" s="3">
        <v>6</v>
      </c>
      <c r="G238" s="3">
        <v>39</v>
      </c>
    </row>
    <row r="239" spans="2:7" hidden="1" outlineLevel="1" x14ac:dyDescent="0.2">
      <c r="B239" s="19" t="s">
        <v>427</v>
      </c>
      <c r="C239" s="3" t="s">
        <v>802</v>
      </c>
      <c r="D239" s="3" t="s">
        <v>54</v>
      </c>
      <c r="E239" s="39">
        <v>44354</v>
      </c>
      <c r="F239" s="3">
        <v>2</v>
      </c>
      <c r="G239" s="3">
        <v>13</v>
      </c>
    </row>
    <row r="240" spans="2:7" hidden="1" outlineLevel="1" x14ac:dyDescent="0.2">
      <c r="B240" s="19" t="s">
        <v>427</v>
      </c>
      <c r="C240" s="3" t="s">
        <v>802</v>
      </c>
      <c r="D240" s="3" t="s">
        <v>54</v>
      </c>
      <c r="E240" s="39">
        <v>44355</v>
      </c>
      <c r="F240" s="3">
        <v>6</v>
      </c>
      <c r="G240" s="3">
        <v>39</v>
      </c>
    </row>
    <row r="241" spans="2:7" hidden="1" outlineLevel="1" x14ac:dyDescent="0.2">
      <c r="B241" s="19" t="s">
        <v>427</v>
      </c>
      <c r="C241" s="3" t="s">
        <v>802</v>
      </c>
      <c r="D241" s="3" t="s">
        <v>54</v>
      </c>
      <c r="E241" s="39">
        <v>44355</v>
      </c>
      <c r="F241" s="3">
        <v>2</v>
      </c>
      <c r="G241" s="3">
        <v>13</v>
      </c>
    </row>
    <row r="242" spans="2:7" hidden="1" outlineLevel="1" x14ac:dyDescent="0.2">
      <c r="B242" s="19" t="s">
        <v>427</v>
      </c>
      <c r="C242" s="3" t="s">
        <v>802</v>
      </c>
      <c r="D242" s="3" t="s">
        <v>54</v>
      </c>
      <c r="E242" s="39">
        <v>44356</v>
      </c>
      <c r="F242" s="3">
        <v>6</v>
      </c>
      <c r="G242" s="3">
        <v>39</v>
      </c>
    </row>
    <row r="243" spans="2:7" hidden="1" outlineLevel="1" x14ac:dyDescent="0.2">
      <c r="B243" s="19" t="s">
        <v>427</v>
      </c>
      <c r="C243" s="3" t="s">
        <v>802</v>
      </c>
      <c r="D243" s="3" t="s">
        <v>54</v>
      </c>
      <c r="E243" s="39">
        <v>44356</v>
      </c>
      <c r="F243" s="3">
        <v>2</v>
      </c>
      <c r="G243" s="3">
        <v>13</v>
      </c>
    </row>
    <row r="244" spans="2:7" hidden="1" outlineLevel="1" x14ac:dyDescent="0.2">
      <c r="B244" s="19" t="s">
        <v>427</v>
      </c>
      <c r="C244" s="3" t="s">
        <v>802</v>
      </c>
      <c r="D244" s="3" t="s">
        <v>54</v>
      </c>
      <c r="E244" s="39">
        <v>44357</v>
      </c>
      <c r="F244" s="3">
        <v>6</v>
      </c>
      <c r="G244" s="3">
        <v>39</v>
      </c>
    </row>
    <row r="245" spans="2:7" hidden="1" outlineLevel="1" x14ac:dyDescent="0.2">
      <c r="B245" s="19" t="s">
        <v>427</v>
      </c>
      <c r="C245" s="3" t="s">
        <v>802</v>
      </c>
      <c r="D245" s="3" t="s">
        <v>54</v>
      </c>
      <c r="E245" s="39">
        <v>44357</v>
      </c>
      <c r="F245" s="3">
        <v>2</v>
      </c>
      <c r="G245" s="3">
        <v>13</v>
      </c>
    </row>
    <row r="246" spans="2:7" hidden="1" outlineLevel="1" x14ac:dyDescent="0.2">
      <c r="B246" s="19" t="s">
        <v>427</v>
      </c>
      <c r="C246" s="3" t="s">
        <v>802</v>
      </c>
      <c r="D246" s="3" t="s">
        <v>54</v>
      </c>
      <c r="E246" s="39">
        <v>44358</v>
      </c>
      <c r="F246" s="3">
        <v>6</v>
      </c>
      <c r="G246" s="3">
        <v>39</v>
      </c>
    </row>
    <row r="247" spans="2:7" hidden="1" outlineLevel="1" x14ac:dyDescent="0.2">
      <c r="B247" s="19" t="s">
        <v>427</v>
      </c>
      <c r="C247" s="3" t="s">
        <v>802</v>
      </c>
      <c r="D247" s="3" t="s">
        <v>54</v>
      </c>
      <c r="E247" s="39">
        <v>44358</v>
      </c>
      <c r="F247" s="3">
        <v>2</v>
      </c>
      <c r="G247" s="3">
        <v>13</v>
      </c>
    </row>
    <row r="248" spans="2:7" hidden="1" outlineLevel="1" x14ac:dyDescent="0.2">
      <c r="B248" s="19" t="s">
        <v>427</v>
      </c>
      <c r="C248" s="3" t="s">
        <v>802</v>
      </c>
      <c r="D248" s="3" t="s">
        <v>54</v>
      </c>
      <c r="E248" s="39">
        <v>44361</v>
      </c>
      <c r="F248" s="3">
        <v>6</v>
      </c>
      <c r="G248" s="3">
        <v>39</v>
      </c>
    </row>
    <row r="249" spans="2:7" hidden="1" outlineLevel="1" x14ac:dyDescent="0.2">
      <c r="B249" s="19" t="s">
        <v>427</v>
      </c>
      <c r="C249" s="3" t="s">
        <v>802</v>
      </c>
      <c r="D249" s="3" t="s">
        <v>54</v>
      </c>
      <c r="E249" s="39">
        <v>44361</v>
      </c>
      <c r="F249" s="3">
        <v>2</v>
      </c>
      <c r="G249" s="3">
        <v>13</v>
      </c>
    </row>
    <row r="250" spans="2:7" hidden="1" outlineLevel="1" x14ac:dyDescent="0.2">
      <c r="B250" s="19" t="s">
        <v>427</v>
      </c>
      <c r="C250" s="3" t="s">
        <v>802</v>
      </c>
      <c r="D250" s="3" t="s">
        <v>54</v>
      </c>
      <c r="E250" s="39">
        <v>44362</v>
      </c>
      <c r="F250" s="3">
        <v>6</v>
      </c>
      <c r="G250" s="3">
        <v>39</v>
      </c>
    </row>
    <row r="251" spans="2:7" hidden="1" outlineLevel="1" x14ac:dyDescent="0.2">
      <c r="B251" s="19" t="s">
        <v>427</v>
      </c>
      <c r="C251" s="3" t="s">
        <v>802</v>
      </c>
      <c r="D251" s="3" t="s">
        <v>54</v>
      </c>
      <c r="E251" s="39">
        <v>44362</v>
      </c>
      <c r="F251" s="3">
        <v>2</v>
      </c>
      <c r="G251" s="3">
        <v>13</v>
      </c>
    </row>
    <row r="252" spans="2:7" hidden="1" outlineLevel="1" x14ac:dyDescent="0.2">
      <c r="B252" s="19" t="s">
        <v>427</v>
      </c>
      <c r="C252" s="3" t="s">
        <v>802</v>
      </c>
      <c r="D252" s="3" t="s">
        <v>54</v>
      </c>
      <c r="E252" s="39">
        <v>44363</v>
      </c>
      <c r="F252" s="3">
        <v>6</v>
      </c>
      <c r="G252" s="3">
        <v>39</v>
      </c>
    </row>
    <row r="253" spans="2:7" hidden="1" outlineLevel="1" x14ac:dyDescent="0.2">
      <c r="B253" s="19" t="s">
        <v>427</v>
      </c>
      <c r="C253" s="3" t="s">
        <v>802</v>
      </c>
      <c r="D253" s="3" t="s">
        <v>54</v>
      </c>
      <c r="E253" s="39">
        <v>44363</v>
      </c>
      <c r="F253" s="3">
        <v>2</v>
      </c>
      <c r="G253" s="3">
        <v>13</v>
      </c>
    </row>
    <row r="254" spans="2:7" hidden="1" outlineLevel="1" x14ac:dyDescent="0.2">
      <c r="B254" s="19" t="s">
        <v>427</v>
      </c>
      <c r="C254" s="3" t="s">
        <v>802</v>
      </c>
      <c r="D254" s="3" t="s">
        <v>54</v>
      </c>
      <c r="E254" s="39">
        <v>44364</v>
      </c>
      <c r="F254" s="3">
        <v>6</v>
      </c>
      <c r="G254" s="3">
        <v>39</v>
      </c>
    </row>
    <row r="255" spans="2:7" hidden="1" outlineLevel="1" x14ac:dyDescent="0.2">
      <c r="B255" s="19" t="s">
        <v>427</v>
      </c>
      <c r="C255" s="3" t="s">
        <v>802</v>
      </c>
      <c r="D255" s="3" t="s">
        <v>54</v>
      </c>
      <c r="E255" s="39">
        <v>44364</v>
      </c>
      <c r="F255" s="3">
        <v>2</v>
      </c>
      <c r="G255" s="3">
        <v>13</v>
      </c>
    </row>
    <row r="256" spans="2:7" hidden="1" outlineLevel="1" x14ac:dyDescent="0.2">
      <c r="B256" s="19" t="s">
        <v>427</v>
      </c>
      <c r="C256" s="3" t="s">
        <v>802</v>
      </c>
      <c r="D256" s="3" t="s">
        <v>54</v>
      </c>
      <c r="E256" s="39">
        <v>44365</v>
      </c>
      <c r="F256" s="3">
        <v>6</v>
      </c>
      <c r="G256" s="3">
        <v>39</v>
      </c>
    </row>
    <row r="257" spans="2:7" hidden="1" outlineLevel="1" x14ac:dyDescent="0.2">
      <c r="B257" s="19" t="s">
        <v>427</v>
      </c>
      <c r="C257" s="3" t="s">
        <v>802</v>
      </c>
      <c r="D257" s="3" t="s">
        <v>54</v>
      </c>
      <c r="E257" s="39">
        <v>44365</v>
      </c>
      <c r="F257" s="3">
        <v>2</v>
      </c>
      <c r="G257" s="3">
        <v>13</v>
      </c>
    </row>
    <row r="258" spans="2:7" hidden="1" outlineLevel="1" x14ac:dyDescent="0.2">
      <c r="B258" s="19" t="s">
        <v>427</v>
      </c>
      <c r="C258" s="3" t="s">
        <v>802</v>
      </c>
      <c r="D258" s="3" t="s">
        <v>54</v>
      </c>
      <c r="E258" s="39">
        <v>44368</v>
      </c>
      <c r="F258" s="3">
        <v>6</v>
      </c>
      <c r="G258" s="3">
        <v>39</v>
      </c>
    </row>
    <row r="259" spans="2:7" hidden="1" outlineLevel="1" x14ac:dyDescent="0.2">
      <c r="B259" s="19" t="s">
        <v>427</v>
      </c>
      <c r="C259" s="3" t="s">
        <v>802</v>
      </c>
      <c r="D259" s="3" t="s">
        <v>54</v>
      </c>
      <c r="E259" s="39">
        <v>44368</v>
      </c>
      <c r="F259" s="3">
        <v>2</v>
      </c>
      <c r="G259" s="3">
        <v>13</v>
      </c>
    </row>
    <row r="260" spans="2:7" hidden="1" outlineLevel="1" x14ac:dyDescent="0.2">
      <c r="B260" s="19" t="s">
        <v>427</v>
      </c>
      <c r="C260" s="3" t="s">
        <v>802</v>
      </c>
      <c r="D260" s="3" t="s">
        <v>54</v>
      </c>
      <c r="E260" s="39">
        <v>44369</v>
      </c>
      <c r="F260" s="3">
        <v>6</v>
      </c>
      <c r="G260" s="3">
        <v>39</v>
      </c>
    </row>
    <row r="261" spans="2:7" hidden="1" outlineLevel="1" x14ac:dyDescent="0.2">
      <c r="B261" s="19" t="s">
        <v>427</v>
      </c>
      <c r="C261" s="3" t="s">
        <v>802</v>
      </c>
      <c r="D261" s="3" t="s">
        <v>54</v>
      </c>
      <c r="E261" s="39">
        <v>44369</v>
      </c>
      <c r="F261" s="3">
        <v>2</v>
      </c>
      <c r="G261" s="3">
        <v>13</v>
      </c>
    </row>
    <row r="262" spans="2:7" hidden="1" outlineLevel="1" x14ac:dyDescent="0.2">
      <c r="B262" s="19" t="s">
        <v>427</v>
      </c>
      <c r="C262" s="3" t="s">
        <v>802</v>
      </c>
      <c r="D262" s="3" t="s">
        <v>54</v>
      </c>
      <c r="E262" s="39">
        <v>44370</v>
      </c>
      <c r="F262" s="3">
        <v>6</v>
      </c>
      <c r="G262" s="3">
        <v>39</v>
      </c>
    </row>
    <row r="263" spans="2:7" hidden="1" outlineLevel="1" x14ac:dyDescent="0.2">
      <c r="B263" s="19" t="s">
        <v>427</v>
      </c>
      <c r="C263" s="3" t="s">
        <v>802</v>
      </c>
      <c r="D263" s="3" t="s">
        <v>54</v>
      </c>
      <c r="E263" s="39">
        <v>44370</v>
      </c>
      <c r="F263" s="3">
        <v>2</v>
      </c>
      <c r="G263" s="3">
        <v>13</v>
      </c>
    </row>
    <row r="264" spans="2:7" hidden="1" outlineLevel="1" x14ac:dyDescent="0.2">
      <c r="B264" s="19" t="s">
        <v>427</v>
      </c>
      <c r="C264" s="3" t="s">
        <v>802</v>
      </c>
      <c r="D264" s="3" t="s">
        <v>54</v>
      </c>
      <c r="E264" s="39">
        <v>44371</v>
      </c>
      <c r="F264" s="3">
        <v>6</v>
      </c>
      <c r="G264" s="3">
        <v>39</v>
      </c>
    </row>
    <row r="265" spans="2:7" hidden="1" outlineLevel="1" x14ac:dyDescent="0.2">
      <c r="B265" s="19" t="s">
        <v>427</v>
      </c>
      <c r="C265" s="3" t="s">
        <v>802</v>
      </c>
      <c r="D265" s="3" t="s">
        <v>54</v>
      </c>
      <c r="E265" s="39">
        <v>44371</v>
      </c>
      <c r="F265" s="3">
        <v>2</v>
      </c>
      <c r="G265" s="3">
        <v>13</v>
      </c>
    </row>
    <row r="266" spans="2:7" hidden="1" outlineLevel="1" x14ac:dyDescent="0.2">
      <c r="B266" s="19" t="s">
        <v>427</v>
      </c>
      <c r="C266" s="3" t="s">
        <v>802</v>
      </c>
      <c r="D266" s="3" t="s">
        <v>54</v>
      </c>
      <c r="E266" s="39">
        <v>44372</v>
      </c>
      <c r="F266" s="3">
        <v>6</v>
      </c>
      <c r="G266" s="3">
        <v>39</v>
      </c>
    </row>
    <row r="267" spans="2:7" hidden="1" outlineLevel="1" x14ac:dyDescent="0.2">
      <c r="B267" s="19" t="s">
        <v>427</v>
      </c>
      <c r="C267" s="3" t="s">
        <v>802</v>
      </c>
      <c r="D267" s="3" t="s">
        <v>54</v>
      </c>
      <c r="E267" s="39">
        <v>44372</v>
      </c>
      <c r="F267" s="3">
        <v>2</v>
      </c>
      <c r="G267" s="3">
        <v>13</v>
      </c>
    </row>
    <row r="268" spans="2:7" hidden="1" outlineLevel="1" x14ac:dyDescent="0.2">
      <c r="B268" s="19" t="s">
        <v>427</v>
      </c>
      <c r="C268" s="3" t="s">
        <v>802</v>
      </c>
      <c r="D268" s="3" t="s">
        <v>54</v>
      </c>
      <c r="E268" s="39">
        <v>44375</v>
      </c>
      <c r="F268" s="3">
        <v>6</v>
      </c>
      <c r="G268" s="3">
        <v>39</v>
      </c>
    </row>
    <row r="269" spans="2:7" hidden="1" outlineLevel="1" x14ac:dyDescent="0.2">
      <c r="B269" s="19" t="s">
        <v>427</v>
      </c>
      <c r="C269" s="3" t="s">
        <v>802</v>
      </c>
      <c r="D269" s="3" t="s">
        <v>54</v>
      </c>
      <c r="E269" s="39">
        <v>44375</v>
      </c>
      <c r="F269" s="3">
        <v>2</v>
      </c>
      <c r="G269" s="3">
        <v>13</v>
      </c>
    </row>
    <row r="270" spans="2:7" hidden="1" outlineLevel="1" x14ac:dyDescent="0.2">
      <c r="B270" s="19" t="s">
        <v>427</v>
      </c>
      <c r="C270" s="3" t="s">
        <v>802</v>
      </c>
      <c r="D270" s="3" t="s">
        <v>54</v>
      </c>
      <c r="E270" s="39">
        <v>44376</v>
      </c>
      <c r="F270" s="3">
        <v>6</v>
      </c>
      <c r="G270" s="3">
        <v>39</v>
      </c>
    </row>
    <row r="271" spans="2:7" hidden="1" outlineLevel="1" x14ac:dyDescent="0.2">
      <c r="B271" s="19" t="s">
        <v>427</v>
      </c>
      <c r="C271" s="3" t="s">
        <v>802</v>
      </c>
      <c r="D271" s="3" t="s">
        <v>54</v>
      </c>
      <c r="E271" s="39">
        <v>44376</v>
      </c>
      <c r="F271" s="3">
        <v>2</v>
      </c>
      <c r="G271" s="3">
        <v>13</v>
      </c>
    </row>
    <row r="272" spans="2:7" hidden="1" outlineLevel="1" x14ac:dyDescent="0.2">
      <c r="B272" s="19" t="s">
        <v>427</v>
      </c>
      <c r="C272" s="3" t="s">
        <v>802</v>
      </c>
      <c r="D272" s="3" t="s">
        <v>54</v>
      </c>
      <c r="E272" s="39">
        <v>44377</v>
      </c>
      <c r="F272" s="3">
        <v>6</v>
      </c>
      <c r="G272" s="3">
        <v>39</v>
      </c>
    </row>
    <row r="273" spans="2:7" hidden="1" outlineLevel="1" x14ac:dyDescent="0.2">
      <c r="B273" s="19" t="s">
        <v>427</v>
      </c>
      <c r="C273" s="3" t="s">
        <v>802</v>
      </c>
      <c r="D273" s="3" t="s">
        <v>54</v>
      </c>
      <c r="E273" s="39">
        <v>44377</v>
      </c>
      <c r="F273" s="3">
        <v>2</v>
      </c>
      <c r="G273" s="3">
        <v>13</v>
      </c>
    </row>
    <row r="274" spans="2:7" hidden="1" outlineLevel="1" x14ac:dyDescent="0.2">
      <c r="B274" s="81" t="s">
        <v>427</v>
      </c>
      <c r="C274" s="223" t="s">
        <v>802</v>
      </c>
      <c r="D274" s="224" t="s">
        <v>54</v>
      </c>
      <c r="E274" s="259">
        <v>44378</v>
      </c>
      <c r="F274" s="226">
        <v>6</v>
      </c>
      <c r="G274" s="227">
        <v>39</v>
      </c>
    </row>
    <row r="275" spans="2:7" hidden="1" outlineLevel="1" x14ac:dyDescent="0.2">
      <c r="B275" s="81" t="s">
        <v>427</v>
      </c>
      <c r="C275" s="223" t="s">
        <v>802</v>
      </c>
      <c r="D275" s="224" t="s">
        <v>54</v>
      </c>
      <c r="E275" s="259">
        <v>44378</v>
      </c>
      <c r="F275" s="226">
        <v>2</v>
      </c>
      <c r="G275" s="227">
        <v>13</v>
      </c>
    </row>
    <row r="276" spans="2:7" hidden="1" outlineLevel="1" x14ac:dyDescent="0.2">
      <c r="B276" s="81" t="s">
        <v>427</v>
      </c>
      <c r="C276" s="223" t="s">
        <v>802</v>
      </c>
      <c r="D276" s="224" t="s">
        <v>54</v>
      </c>
      <c r="E276" s="259">
        <v>44379</v>
      </c>
      <c r="F276" s="226">
        <v>6</v>
      </c>
      <c r="G276" s="227">
        <v>39</v>
      </c>
    </row>
    <row r="277" spans="2:7" hidden="1" outlineLevel="1" x14ac:dyDescent="0.2">
      <c r="B277" s="81" t="s">
        <v>427</v>
      </c>
      <c r="C277" s="223" t="s">
        <v>802</v>
      </c>
      <c r="D277" s="224" t="s">
        <v>54</v>
      </c>
      <c r="E277" s="259">
        <v>44379</v>
      </c>
      <c r="F277" s="226">
        <v>2</v>
      </c>
      <c r="G277" s="227">
        <v>13</v>
      </c>
    </row>
    <row r="278" spans="2:7" hidden="1" outlineLevel="1" x14ac:dyDescent="0.2">
      <c r="B278" s="81" t="s">
        <v>427</v>
      </c>
      <c r="C278" s="223" t="s">
        <v>802</v>
      </c>
      <c r="D278" s="224" t="s">
        <v>54</v>
      </c>
      <c r="E278" s="259">
        <v>44382</v>
      </c>
      <c r="F278" s="226">
        <v>6</v>
      </c>
      <c r="G278" s="227">
        <v>39</v>
      </c>
    </row>
    <row r="279" spans="2:7" hidden="1" outlineLevel="1" x14ac:dyDescent="0.2">
      <c r="B279" s="81" t="s">
        <v>427</v>
      </c>
      <c r="C279" s="223" t="s">
        <v>802</v>
      </c>
      <c r="D279" s="224" t="s">
        <v>54</v>
      </c>
      <c r="E279" s="259">
        <v>44382</v>
      </c>
      <c r="F279" s="226">
        <v>2</v>
      </c>
      <c r="G279" s="227">
        <v>13</v>
      </c>
    </row>
    <row r="280" spans="2:7" hidden="1" outlineLevel="1" x14ac:dyDescent="0.2">
      <c r="B280" s="81" t="s">
        <v>427</v>
      </c>
      <c r="C280" s="223" t="s">
        <v>802</v>
      </c>
      <c r="D280" s="224" t="s">
        <v>54</v>
      </c>
      <c r="E280" s="259">
        <v>44383</v>
      </c>
      <c r="F280" s="226">
        <v>6</v>
      </c>
      <c r="G280" s="227">
        <v>39</v>
      </c>
    </row>
    <row r="281" spans="2:7" hidden="1" outlineLevel="1" x14ac:dyDescent="0.2">
      <c r="B281" s="81" t="s">
        <v>427</v>
      </c>
      <c r="C281" s="223" t="s">
        <v>802</v>
      </c>
      <c r="D281" s="224" t="s">
        <v>54</v>
      </c>
      <c r="E281" s="259">
        <v>44383</v>
      </c>
      <c r="F281" s="226">
        <v>2</v>
      </c>
      <c r="G281" s="227">
        <v>13</v>
      </c>
    </row>
    <row r="282" spans="2:7" hidden="1" outlineLevel="1" x14ac:dyDescent="0.2">
      <c r="B282" s="81" t="s">
        <v>427</v>
      </c>
      <c r="C282" s="223" t="s">
        <v>802</v>
      </c>
      <c r="D282" s="224" t="s">
        <v>54</v>
      </c>
      <c r="E282" s="259">
        <v>44384</v>
      </c>
      <c r="F282" s="226">
        <v>6</v>
      </c>
      <c r="G282" s="227">
        <v>39</v>
      </c>
    </row>
    <row r="283" spans="2:7" hidden="1" outlineLevel="1" x14ac:dyDescent="0.2">
      <c r="B283" s="81" t="s">
        <v>427</v>
      </c>
      <c r="C283" s="223" t="s">
        <v>802</v>
      </c>
      <c r="D283" s="224" t="s">
        <v>54</v>
      </c>
      <c r="E283" s="259">
        <v>44384</v>
      </c>
      <c r="F283" s="226">
        <v>2</v>
      </c>
      <c r="G283" s="227">
        <v>13</v>
      </c>
    </row>
    <row r="284" spans="2:7" hidden="1" outlineLevel="1" x14ac:dyDescent="0.2">
      <c r="B284" s="81" t="s">
        <v>427</v>
      </c>
      <c r="C284" s="223" t="s">
        <v>802</v>
      </c>
      <c r="D284" s="224" t="s">
        <v>54</v>
      </c>
      <c r="E284" s="259">
        <v>44385</v>
      </c>
      <c r="F284" s="226">
        <v>6</v>
      </c>
      <c r="G284" s="227">
        <v>39</v>
      </c>
    </row>
    <row r="285" spans="2:7" hidden="1" outlineLevel="1" x14ac:dyDescent="0.2">
      <c r="B285" s="81" t="s">
        <v>427</v>
      </c>
      <c r="C285" s="223" t="s">
        <v>802</v>
      </c>
      <c r="D285" s="224" t="s">
        <v>54</v>
      </c>
      <c r="E285" s="259">
        <v>44385</v>
      </c>
      <c r="F285" s="226">
        <v>2</v>
      </c>
      <c r="G285" s="227">
        <v>13</v>
      </c>
    </row>
    <row r="286" spans="2:7" hidden="1" outlineLevel="1" x14ac:dyDescent="0.2">
      <c r="B286" s="81" t="s">
        <v>427</v>
      </c>
      <c r="C286" s="223" t="s">
        <v>802</v>
      </c>
      <c r="D286" s="224" t="s">
        <v>54</v>
      </c>
      <c r="E286" s="259">
        <v>44386</v>
      </c>
      <c r="F286" s="226">
        <v>6</v>
      </c>
      <c r="G286" s="227">
        <v>39</v>
      </c>
    </row>
    <row r="287" spans="2:7" hidden="1" outlineLevel="1" x14ac:dyDescent="0.2">
      <c r="B287" s="81" t="s">
        <v>427</v>
      </c>
      <c r="C287" s="223" t="s">
        <v>802</v>
      </c>
      <c r="D287" s="224" t="s">
        <v>54</v>
      </c>
      <c r="E287" s="259">
        <v>44386</v>
      </c>
      <c r="F287" s="226">
        <v>2</v>
      </c>
      <c r="G287" s="227">
        <v>13</v>
      </c>
    </row>
    <row r="288" spans="2:7" hidden="1" outlineLevel="1" x14ac:dyDescent="0.2">
      <c r="B288" s="81" t="s">
        <v>427</v>
      </c>
      <c r="C288" s="223" t="s">
        <v>884</v>
      </c>
      <c r="D288" s="224" t="s">
        <v>54</v>
      </c>
      <c r="E288" s="259">
        <v>44378</v>
      </c>
      <c r="F288" s="226">
        <v>6</v>
      </c>
      <c r="G288" s="227">
        <v>39</v>
      </c>
    </row>
    <row r="289" spans="2:7" hidden="1" outlineLevel="1" x14ac:dyDescent="0.2">
      <c r="B289" s="81" t="s">
        <v>427</v>
      </c>
      <c r="C289" s="223" t="s">
        <v>884</v>
      </c>
      <c r="D289" s="224" t="s">
        <v>54</v>
      </c>
      <c r="E289" s="259">
        <v>44378</v>
      </c>
      <c r="F289" s="226">
        <v>2</v>
      </c>
      <c r="G289" s="227">
        <v>13</v>
      </c>
    </row>
    <row r="290" spans="2:7" hidden="1" outlineLevel="1" x14ac:dyDescent="0.2">
      <c r="B290" s="81" t="s">
        <v>427</v>
      </c>
      <c r="C290" s="223" t="s">
        <v>884</v>
      </c>
      <c r="D290" s="224" t="s">
        <v>54</v>
      </c>
      <c r="E290" s="259">
        <v>44379</v>
      </c>
      <c r="F290" s="226">
        <v>6</v>
      </c>
      <c r="G290" s="227">
        <v>39</v>
      </c>
    </row>
    <row r="291" spans="2:7" hidden="1" outlineLevel="1" x14ac:dyDescent="0.2">
      <c r="B291" s="81" t="s">
        <v>427</v>
      </c>
      <c r="C291" s="223" t="s">
        <v>884</v>
      </c>
      <c r="D291" s="224" t="s">
        <v>54</v>
      </c>
      <c r="E291" s="259">
        <v>44379</v>
      </c>
      <c r="F291" s="226">
        <v>2</v>
      </c>
      <c r="G291" s="227">
        <v>13</v>
      </c>
    </row>
    <row r="292" spans="2:7" hidden="1" outlineLevel="1" x14ac:dyDescent="0.2">
      <c r="B292" s="81" t="s">
        <v>427</v>
      </c>
      <c r="C292" s="223" t="s">
        <v>884</v>
      </c>
      <c r="D292" s="224" t="s">
        <v>54</v>
      </c>
      <c r="E292" s="259">
        <v>44382</v>
      </c>
      <c r="F292" s="226">
        <v>6</v>
      </c>
      <c r="G292" s="227">
        <v>39</v>
      </c>
    </row>
    <row r="293" spans="2:7" hidden="1" outlineLevel="1" x14ac:dyDescent="0.2">
      <c r="B293" s="81" t="s">
        <v>427</v>
      </c>
      <c r="C293" s="223" t="s">
        <v>884</v>
      </c>
      <c r="D293" s="224" t="s">
        <v>54</v>
      </c>
      <c r="E293" s="259">
        <v>44382</v>
      </c>
      <c r="F293" s="226">
        <v>2</v>
      </c>
      <c r="G293" s="227">
        <v>13</v>
      </c>
    </row>
    <row r="294" spans="2:7" hidden="1" outlineLevel="1" x14ac:dyDescent="0.2">
      <c r="B294" s="81" t="s">
        <v>427</v>
      </c>
      <c r="C294" s="223" t="s">
        <v>884</v>
      </c>
      <c r="D294" s="224" t="s">
        <v>54</v>
      </c>
      <c r="E294" s="259">
        <v>44383</v>
      </c>
      <c r="F294" s="226">
        <v>6</v>
      </c>
      <c r="G294" s="227">
        <v>39</v>
      </c>
    </row>
    <row r="295" spans="2:7" hidden="1" outlineLevel="1" x14ac:dyDescent="0.2">
      <c r="B295" s="81" t="s">
        <v>427</v>
      </c>
      <c r="C295" s="223" t="s">
        <v>884</v>
      </c>
      <c r="D295" s="224" t="s">
        <v>54</v>
      </c>
      <c r="E295" s="259">
        <v>44383</v>
      </c>
      <c r="F295" s="226">
        <v>2</v>
      </c>
      <c r="G295" s="227">
        <v>13</v>
      </c>
    </row>
    <row r="296" spans="2:7" hidden="1" outlineLevel="1" x14ac:dyDescent="0.2">
      <c r="B296" s="81" t="s">
        <v>427</v>
      </c>
      <c r="C296" s="223" t="s">
        <v>884</v>
      </c>
      <c r="D296" s="224" t="s">
        <v>54</v>
      </c>
      <c r="E296" s="259">
        <v>44384</v>
      </c>
      <c r="F296" s="226">
        <v>6</v>
      </c>
      <c r="G296" s="227">
        <v>39</v>
      </c>
    </row>
    <row r="297" spans="2:7" hidden="1" outlineLevel="1" x14ac:dyDescent="0.2">
      <c r="B297" s="81" t="s">
        <v>427</v>
      </c>
      <c r="C297" s="223" t="s">
        <v>884</v>
      </c>
      <c r="D297" s="224" t="s">
        <v>54</v>
      </c>
      <c r="E297" s="259">
        <v>44384</v>
      </c>
      <c r="F297" s="226">
        <v>2</v>
      </c>
      <c r="G297" s="227">
        <v>13</v>
      </c>
    </row>
    <row r="298" spans="2:7" hidden="1" outlineLevel="1" x14ac:dyDescent="0.2">
      <c r="B298" s="81" t="s">
        <v>427</v>
      </c>
      <c r="C298" s="223" t="s">
        <v>884</v>
      </c>
      <c r="D298" s="224" t="s">
        <v>54</v>
      </c>
      <c r="E298" s="259">
        <v>44385</v>
      </c>
      <c r="F298" s="226">
        <v>6</v>
      </c>
      <c r="G298" s="227">
        <v>39</v>
      </c>
    </row>
    <row r="299" spans="2:7" hidden="1" outlineLevel="1" x14ac:dyDescent="0.2">
      <c r="B299" s="81" t="s">
        <v>427</v>
      </c>
      <c r="C299" s="223" t="s">
        <v>884</v>
      </c>
      <c r="D299" s="224" t="s">
        <v>54</v>
      </c>
      <c r="E299" s="259">
        <v>44385</v>
      </c>
      <c r="F299" s="226">
        <v>2</v>
      </c>
      <c r="G299" s="227">
        <v>13</v>
      </c>
    </row>
    <row r="300" spans="2:7" hidden="1" outlineLevel="1" x14ac:dyDescent="0.2">
      <c r="B300" s="81" t="s">
        <v>427</v>
      </c>
      <c r="C300" s="223" t="s">
        <v>884</v>
      </c>
      <c r="D300" s="224" t="s">
        <v>54</v>
      </c>
      <c r="E300" s="259">
        <v>44386</v>
      </c>
      <c r="F300" s="226">
        <v>6</v>
      </c>
      <c r="G300" s="227">
        <v>39</v>
      </c>
    </row>
    <row r="301" spans="2:7" hidden="1" outlineLevel="1" x14ac:dyDescent="0.2">
      <c r="B301" s="81" t="s">
        <v>427</v>
      </c>
      <c r="C301" s="223" t="s">
        <v>884</v>
      </c>
      <c r="D301" s="224" t="s">
        <v>54</v>
      </c>
      <c r="E301" s="259">
        <v>44386</v>
      </c>
      <c r="F301" s="226">
        <v>2</v>
      </c>
      <c r="G301" s="227">
        <v>13</v>
      </c>
    </row>
    <row r="302" spans="2:7" hidden="1" outlineLevel="1" x14ac:dyDescent="0.2">
      <c r="B302" s="81" t="s">
        <v>427</v>
      </c>
      <c r="C302" s="223" t="s">
        <v>802</v>
      </c>
      <c r="D302" s="224" t="s">
        <v>54</v>
      </c>
      <c r="E302" s="259">
        <v>44389</v>
      </c>
      <c r="F302" s="226">
        <v>6</v>
      </c>
      <c r="G302" s="227">
        <v>39</v>
      </c>
    </row>
    <row r="303" spans="2:7" hidden="1" outlineLevel="1" x14ac:dyDescent="0.2">
      <c r="B303" s="81" t="s">
        <v>427</v>
      </c>
      <c r="C303" s="223" t="s">
        <v>802</v>
      </c>
      <c r="D303" s="224" t="s">
        <v>54</v>
      </c>
      <c r="E303" s="259">
        <v>44389</v>
      </c>
      <c r="F303" s="226">
        <v>2</v>
      </c>
      <c r="G303" s="227">
        <v>13</v>
      </c>
    </row>
    <row r="304" spans="2:7" hidden="1" outlineLevel="1" x14ac:dyDescent="0.2">
      <c r="B304" s="81" t="s">
        <v>427</v>
      </c>
      <c r="C304" s="223" t="s">
        <v>802</v>
      </c>
      <c r="D304" s="224" t="s">
        <v>54</v>
      </c>
      <c r="E304" s="259">
        <v>44390</v>
      </c>
      <c r="F304" s="226">
        <v>6</v>
      </c>
      <c r="G304" s="227">
        <v>39</v>
      </c>
    </row>
    <row r="305" spans="2:7" hidden="1" outlineLevel="1" x14ac:dyDescent="0.2">
      <c r="B305" s="81" t="s">
        <v>427</v>
      </c>
      <c r="C305" s="223" t="s">
        <v>802</v>
      </c>
      <c r="D305" s="224" t="s">
        <v>54</v>
      </c>
      <c r="E305" s="259">
        <v>44390</v>
      </c>
      <c r="F305" s="226">
        <v>2</v>
      </c>
      <c r="G305" s="227">
        <v>13</v>
      </c>
    </row>
    <row r="306" spans="2:7" hidden="1" outlineLevel="1" x14ac:dyDescent="0.2">
      <c r="B306" s="81" t="s">
        <v>427</v>
      </c>
      <c r="C306" s="223" t="s">
        <v>802</v>
      </c>
      <c r="D306" s="224" t="s">
        <v>54</v>
      </c>
      <c r="E306" s="259">
        <v>44391</v>
      </c>
      <c r="F306" s="226">
        <v>6</v>
      </c>
      <c r="G306" s="227">
        <v>39</v>
      </c>
    </row>
    <row r="307" spans="2:7" hidden="1" outlineLevel="1" x14ac:dyDescent="0.2">
      <c r="B307" s="81" t="s">
        <v>427</v>
      </c>
      <c r="C307" s="223" t="s">
        <v>802</v>
      </c>
      <c r="D307" s="224" t="s">
        <v>54</v>
      </c>
      <c r="E307" s="259">
        <v>44391</v>
      </c>
      <c r="F307" s="226">
        <v>2</v>
      </c>
      <c r="G307" s="227">
        <v>13</v>
      </c>
    </row>
    <row r="308" spans="2:7" hidden="1" outlineLevel="1" x14ac:dyDescent="0.2">
      <c r="B308" s="81" t="s">
        <v>427</v>
      </c>
      <c r="C308" s="223" t="s">
        <v>802</v>
      </c>
      <c r="D308" s="224" t="s">
        <v>54</v>
      </c>
      <c r="E308" s="259">
        <v>44392</v>
      </c>
      <c r="F308" s="226">
        <v>6.5</v>
      </c>
      <c r="G308" s="227">
        <v>42.25</v>
      </c>
    </row>
    <row r="309" spans="2:7" hidden="1" outlineLevel="1" x14ac:dyDescent="0.2">
      <c r="B309" s="81" t="s">
        <v>427</v>
      </c>
      <c r="C309" s="223" t="s">
        <v>802</v>
      </c>
      <c r="D309" s="224" t="s">
        <v>54</v>
      </c>
      <c r="E309" s="259">
        <v>44393</v>
      </c>
      <c r="F309" s="226">
        <v>6</v>
      </c>
      <c r="G309" s="227">
        <v>39</v>
      </c>
    </row>
    <row r="310" spans="2:7" hidden="1" outlineLevel="1" x14ac:dyDescent="0.2">
      <c r="B310" s="81" t="s">
        <v>427</v>
      </c>
      <c r="C310" s="223" t="s">
        <v>802</v>
      </c>
      <c r="D310" s="224" t="s">
        <v>54</v>
      </c>
      <c r="E310" s="259">
        <v>44393</v>
      </c>
      <c r="F310" s="226">
        <v>2</v>
      </c>
      <c r="G310" s="227">
        <v>13</v>
      </c>
    </row>
    <row r="311" spans="2:7" hidden="1" outlineLevel="1" x14ac:dyDescent="0.2">
      <c r="B311" s="81" t="s">
        <v>427</v>
      </c>
      <c r="C311" s="223" t="s">
        <v>884</v>
      </c>
      <c r="D311" s="224" t="s">
        <v>54</v>
      </c>
      <c r="E311" s="259">
        <v>44389</v>
      </c>
      <c r="F311" s="226">
        <v>6</v>
      </c>
      <c r="G311" s="227">
        <v>39</v>
      </c>
    </row>
    <row r="312" spans="2:7" hidden="1" outlineLevel="1" x14ac:dyDescent="0.2">
      <c r="B312" s="81" t="s">
        <v>427</v>
      </c>
      <c r="C312" s="223" t="s">
        <v>884</v>
      </c>
      <c r="D312" s="224" t="s">
        <v>54</v>
      </c>
      <c r="E312" s="259">
        <v>44389</v>
      </c>
      <c r="F312" s="226">
        <v>2</v>
      </c>
      <c r="G312" s="227">
        <v>13</v>
      </c>
    </row>
    <row r="313" spans="2:7" hidden="1" outlineLevel="1" x14ac:dyDescent="0.2">
      <c r="B313" s="81" t="s">
        <v>427</v>
      </c>
      <c r="C313" s="223" t="s">
        <v>884</v>
      </c>
      <c r="D313" s="224" t="s">
        <v>54</v>
      </c>
      <c r="E313" s="259">
        <v>44390</v>
      </c>
      <c r="F313" s="226">
        <v>6</v>
      </c>
      <c r="G313" s="227">
        <v>39</v>
      </c>
    </row>
    <row r="314" spans="2:7" hidden="1" outlineLevel="1" x14ac:dyDescent="0.2">
      <c r="B314" s="81" t="s">
        <v>427</v>
      </c>
      <c r="C314" s="223" t="s">
        <v>884</v>
      </c>
      <c r="D314" s="224" t="s">
        <v>54</v>
      </c>
      <c r="E314" s="259">
        <v>44390</v>
      </c>
      <c r="F314" s="226">
        <v>2</v>
      </c>
      <c r="G314" s="227">
        <v>13</v>
      </c>
    </row>
    <row r="315" spans="2:7" hidden="1" outlineLevel="1" x14ac:dyDescent="0.2">
      <c r="B315" s="81" t="s">
        <v>427</v>
      </c>
      <c r="C315" s="223" t="s">
        <v>884</v>
      </c>
      <c r="D315" s="224" t="s">
        <v>54</v>
      </c>
      <c r="E315" s="259">
        <v>44391</v>
      </c>
      <c r="F315" s="226">
        <v>6</v>
      </c>
      <c r="G315" s="227">
        <v>39</v>
      </c>
    </row>
    <row r="316" spans="2:7" hidden="1" outlineLevel="1" x14ac:dyDescent="0.2">
      <c r="B316" s="81" t="s">
        <v>427</v>
      </c>
      <c r="C316" s="223" t="s">
        <v>884</v>
      </c>
      <c r="D316" s="224" t="s">
        <v>54</v>
      </c>
      <c r="E316" s="259">
        <v>44391</v>
      </c>
      <c r="F316" s="226">
        <v>2</v>
      </c>
      <c r="G316" s="227">
        <v>13</v>
      </c>
    </row>
    <row r="317" spans="2:7" hidden="1" outlineLevel="1" x14ac:dyDescent="0.2">
      <c r="B317" s="81" t="s">
        <v>427</v>
      </c>
      <c r="C317" s="223" t="s">
        <v>884</v>
      </c>
      <c r="D317" s="224" t="s">
        <v>54</v>
      </c>
      <c r="E317" s="259">
        <v>44392</v>
      </c>
      <c r="F317" s="226">
        <v>6.5</v>
      </c>
      <c r="G317" s="227">
        <v>42.25</v>
      </c>
    </row>
    <row r="318" spans="2:7" hidden="1" outlineLevel="1" x14ac:dyDescent="0.2">
      <c r="B318" s="81" t="s">
        <v>427</v>
      </c>
      <c r="C318" s="223" t="s">
        <v>884</v>
      </c>
      <c r="D318" s="224" t="s">
        <v>54</v>
      </c>
      <c r="E318" s="259">
        <v>44393</v>
      </c>
      <c r="F318" s="226">
        <v>6</v>
      </c>
      <c r="G318" s="227">
        <v>39</v>
      </c>
    </row>
    <row r="319" spans="2:7" hidden="1" outlineLevel="1" x14ac:dyDescent="0.2">
      <c r="B319" s="81" t="s">
        <v>427</v>
      </c>
      <c r="C319" s="223" t="s">
        <v>884</v>
      </c>
      <c r="D319" s="224" t="s">
        <v>54</v>
      </c>
      <c r="E319" s="259">
        <v>44393</v>
      </c>
      <c r="F319" s="226">
        <v>2</v>
      </c>
      <c r="G319" s="227">
        <v>13</v>
      </c>
    </row>
    <row r="320" spans="2:7" hidden="1" outlineLevel="1" x14ac:dyDescent="0.2">
      <c r="B320" s="81" t="s">
        <v>427</v>
      </c>
      <c r="C320" s="223" t="s">
        <v>884</v>
      </c>
      <c r="D320" s="224" t="s">
        <v>54</v>
      </c>
      <c r="E320" s="259">
        <v>44397</v>
      </c>
      <c r="F320" s="226">
        <v>6</v>
      </c>
      <c r="G320" s="227">
        <v>39</v>
      </c>
    </row>
    <row r="321" spans="2:7" hidden="1" outlineLevel="1" x14ac:dyDescent="0.2">
      <c r="B321" s="81" t="s">
        <v>427</v>
      </c>
      <c r="C321" s="223" t="s">
        <v>884</v>
      </c>
      <c r="D321" s="224" t="s">
        <v>54</v>
      </c>
      <c r="E321" s="259">
        <v>44397</v>
      </c>
      <c r="F321" s="226">
        <v>2</v>
      </c>
      <c r="G321" s="227">
        <v>13</v>
      </c>
    </row>
    <row r="322" spans="2:7" hidden="1" outlineLevel="1" x14ac:dyDescent="0.2">
      <c r="B322" s="81" t="s">
        <v>427</v>
      </c>
      <c r="C322" s="223" t="s">
        <v>884</v>
      </c>
      <c r="D322" s="224" t="s">
        <v>54</v>
      </c>
      <c r="E322" s="259">
        <v>44398</v>
      </c>
      <c r="F322" s="226">
        <v>6</v>
      </c>
      <c r="G322" s="227">
        <v>39</v>
      </c>
    </row>
    <row r="323" spans="2:7" hidden="1" outlineLevel="1" x14ac:dyDescent="0.2">
      <c r="B323" s="81" t="s">
        <v>427</v>
      </c>
      <c r="C323" s="223" t="s">
        <v>884</v>
      </c>
      <c r="D323" s="224" t="s">
        <v>54</v>
      </c>
      <c r="E323" s="259">
        <v>44398</v>
      </c>
      <c r="F323" s="226">
        <v>2</v>
      </c>
      <c r="G323" s="227">
        <v>13</v>
      </c>
    </row>
    <row r="324" spans="2:7" hidden="1" outlineLevel="1" x14ac:dyDescent="0.2">
      <c r="B324" s="81" t="s">
        <v>427</v>
      </c>
      <c r="C324" s="223" t="s">
        <v>884</v>
      </c>
      <c r="D324" s="224" t="s">
        <v>54</v>
      </c>
      <c r="E324" s="259">
        <v>44399</v>
      </c>
      <c r="F324" s="226">
        <v>6</v>
      </c>
      <c r="G324" s="227">
        <v>39</v>
      </c>
    </row>
    <row r="325" spans="2:7" hidden="1" outlineLevel="1" x14ac:dyDescent="0.2">
      <c r="B325" s="81" t="s">
        <v>427</v>
      </c>
      <c r="C325" s="223" t="s">
        <v>884</v>
      </c>
      <c r="D325" s="224" t="s">
        <v>54</v>
      </c>
      <c r="E325" s="259">
        <v>44399</v>
      </c>
      <c r="F325" s="226">
        <v>2</v>
      </c>
      <c r="G325" s="227">
        <v>13</v>
      </c>
    </row>
    <row r="326" spans="2:7" hidden="1" outlineLevel="1" x14ac:dyDescent="0.2">
      <c r="B326" s="81" t="s">
        <v>427</v>
      </c>
      <c r="C326" s="223" t="s">
        <v>884</v>
      </c>
      <c r="D326" s="224" t="s">
        <v>54</v>
      </c>
      <c r="E326" s="259">
        <v>44400</v>
      </c>
      <c r="F326" s="226">
        <v>6</v>
      </c>
      <c r="G326" s="227">
        <v>39</v>
      </c>
    </row>
    <row r="327" spans="2:7" hidden="1" outlineLevel="1" x14ac:dyDescent="0.2">
      <c r="B327" s="81" t="s">
        <v>427</v>
      </c>
      <c r="C327" s="223" t="s">
        <v>884</v>
      </c>
      <c r="D327" s="224" t="s">
        <v>54</v>
      </c>
      <c r="E327" s="259">
        <v>44400</v>
      </c>
      <c r="F327" s="226">
        <v>2</v>
      </c>
      <c r="G327" s="227">
        <v>13</v>
      </c>
    </row>
    <row r="328" spans="2:7" hidden="1" outlineLevel="1" x14ac:dyDescent="0.2">
      <c r="B328" s="81" t="s">
        <v>427</v>
      </c>
      <c r="C328" s="223" t="s">
        <v>802</v>
      </c>
      <c r="D328" s="224" t="s">
        <v>54</v>
      </c>
      <c r="E328" s="259">
        <v>44396</v>
      </c>
      <c r="F328" s="226">
        <v>6.5</v>
      </c>
      <c r="G328" s="227">
        <v>42.25</v>
      </c>
    </row>
    <row r="329" spans="2:7" hidden="1" outlineLevel="1" x14ac:dyDescent="0.2">
      <c r="B329" s="81" t="s">
        <v>427</v>
      </c>
      <c r="C329" s="223" t="s">
        <v>802</v>
      </c>
      <c r="D329" s="224" t="s">
        <v>54</v>
      </c>
      <c r="E329" s="259">
        <v>44397</v>
      </c>
      <c r="F329" s="226">
        <v>6</v>
      </c>
      <c r="G329" s="227">
        <v>39</v>
      </c>
    </row>
    <row r="330" spans="2:7" hidden="1" outlineLevel="1" x14ac:dyDescent="0.2">
      <c r="B330" s="81" t="s">
        <v>427</v>
      </c>
      <c r="C330" s="223" t="s">
        <v>802</v>
      </c>
      <c r="D330" s="224" t="s">
        <v>54</v>
      </c>
      <c r="E330" s="259">
        <v>44397</v>
      </c>
      <c r="F330" s="226">
        <v>2</v>
      </c>
      <c r="G330" s="227">
        <v>13</v>
      </c>
    </row>
    <row r="331" spans="2:7" hidden="1" outlineLevel="1" x14ac:dyDescent="0.2">
      <c r="B331" s="81" t="s">
        <v>427</v>
      </c>
      <c r="C331" s="223" t="s">
        <v>802</v>
      </c>
      <c r="D331" s="224" t="s">
        <v>54</v>
      </c>
      <c r="E331" s="259">
        <v>44398</v>
      </c>
      <c r="F331" s="226">
        <v>6</v>
      </c>
      <c r="G331" s="227">
        <v>39</v>
      </c>
    </row>
    <row r="332" spans="2:7" hidden="1" outlineLevel="1" x14ac:dyDescent="0.2">
      <c r="B332" s="81" t="s">
        <v>427</v>
      </c>
      <c r="C332" s="223" t="s">
        <v>802</v>
      </c>
      <c r="D332" s="224" t="s">
        <v>54</v>
      </c>
      <c r="E332" s="259">
        <v>44398</v>
      </c>
      <c r="F332" s="226">
        <v>2</v>
      </c>
      <c r="G332" s="227">
        <v>13</v>
      </c>
    </row>
    <row r="333" spans="2:7" hidden="1" outlineLevel="1" x14ac:dyDescent="0.2">
      <c r="B333" s="81" t="s">
        <v>427</v>
      </c>
      <c r="C333" s="223" t="s">
        <v>802</v>
      </c>
      <c r="D333" s="224" t="s">
        <v>54</v>
      </c>
      <c r="E333" s="259">
        <v>44399</v>
      </c>
      <c r="F333" s="226">
        <v>6</v>
      </c>
      <c r="G333" s="227">
        <v>39</v>
      </c>
    </row>
    <row r="334" spans="2:7" hidden="1" outlineLevel="1" x14ac:dyDescent="0.2">
      <c r="B334" s="81" t="s">
        <v>427</v>
      </c>
      <c r="C334" s="223" t="s">
        <v>802</v>
      </c>
      <c r="D334" s="224" t="s">
        <v>54</v>
      </c>
      <c r="E334" s="259">
        <v>44399</v>
      </c>
      <c r="F334" s="226">
        <v>2</v>
      </c>
      <c r="G334" s="227">
        <v>13</v>
      </c>
    </row>
    <row r="335" spans="2:7" hidden="1" outlineLevel="1" x14ac:dyDescent="0.2">
      <c r="B335" s="81" t="s">
        <v>427</v>
      </c>
      <c r="C335" s="223" t="s">
        <v>802</v>
      </c>
      <c r="D335" s="224" t="s">
        <v>54</v>
      </c>
      <c r="E335" s="259">
        <v>44400</v>
      </c>
      <c r="F335" s="226">
        <v>6</v>
      </c>
      <c r="G335" s="227">
        <v>39</v>
      </c>
    </row>
    <row r="336" spans="2:7" hidden="1" outlineLevel="1" x14ac:dyDescent="0.2">
      <c r="B336" s="81" t="s">
        <v>427</v>
      </c>
      <c r="C336" s="223" t="s">
        <v>802</v>
      </c>
      <c r="D336" s="224" t="s">
        <v>54</v>
      </c>
      <c r="E336" s="259">
        <v>44400</v>
      </c>
      <c r="F336" s="226">
        <v>2</v>
      </c>
      <c r="G336" s="227">
        <v>13</v>
      </c>
    </row>
    <row r="337" spans="2:7" hidden="1" outlineLevel="1" x14ac:dyDescent="0.2">
      <c r="B337" s="81" t="s">
        <v>427</v>
      </c>
      <c r="C337" s="223" t="s">
        <v>802</v>
      </c>
      <c r="D337" s="224" t="s">
        <v>54</v>
      </c>
      <c r="E337" s="259">
        <v>44403</v>
      </c>
      <c r="F337" s="226">
        <v>6</v>
      </c>
      <c r="G337" s="227">
        <v>39</v>
      </c>
    </row>
    <row r="338" spans="2:7" hidden="1" outlineLevel="1" x14ac:dyDescent="0.2">
      <c r="B338" s="81" t="s">
        <v>427</v>
      </c>
      <c r="C338" s="223" t="s">
        <v>802</v>
      </c>
      <c r="D338" s="224" t="s">
        <v>54</v>
      </c>
      <c r="E338" s="259">
        <v>44403</v>
      </c>
      <c r="F338" s="226">
        <v>2</v>
      </c>
      <c r="G338" s="227">
        <v>13</v>
      </c>
    </row>
    <row r="339" spans="2:7" hidden="1" outlineLevel="1" x14ac:dyDescent="0.2">
      <c r="B339" s="81" t="s">
        <v>427</v>
      </c>
      <c r="C339" s="223" t="s">
        <v>802</v>
      </c>
      <c r="D339" s="224" t="s">
        <v>54</v>
      </c>
      <c r="E339" s="259">
        <v>44404</v>
      </c>
      <c r="F339" s="226">
        <v>6</v>
      </c>
      <c r="G339" s="227">
        <v>39</v>
      </c>
    </row>
    <row r="340" spans="2:7" hidden="1" outlineLevel="1" x14ac:dyDescent="0.2">
      <c r="B340" s="81" t="s">
        <v>427</v>
      </c>
      <c r="C340" s="223" t="s">
        <v>802</v>
      </c>
      <c r="D340" s="224" t="s">
        <v>54</v>
      </c>
      <c r="E340" s="259">
        <v>44404</v>
      </c>
      <c r="F340" s="226">
        <v>2</v>
      </c>
      <c r="G340" s="227">
        <v>13</v>
      </c>
    </row>
    <row r="341" spans="2:7" hidden="1" outlineLevel="1" x14ac:dyDescent="0.2">
      <c r="B341" s="81" t="s">
        <v>427</v>
      </c>
      <c r="C341" s="223" t="s">
        <v>802</v>
      </c>
      <c r="D341" s="224" t="s">
        <v>54</v>
      </c>
      <c r="E341" s="259">
        <v>44405</v>
      </c>
      <c r="F341" s="226">
        <v>6</v>
      </c>
      <c r="G341" s="227">
        <v>39</v>
      </c>
    </row>
    <row r="342" spans="2:7" hidden="1" outlineLevel="1" x14ac:dyDescent="0.2">
      <c r="B342" s="81" t="s">
        <v>427</v>
      </c>
      <c r="C342" s="223" t="s">
        <v>802</v>
      </c>
      <c r="D342" s="224" t="s">
        <v>54</v>
      </c>
      <c r="E342" s="259">
        <v>44405</v>
      </c>
      <c r="F342" s="226">
        <v>2</v>
      </c>
      <c r="G342" s="227">
        <v>13</v>
      </c>
    </row>
    <row r="343" spans="2:7" hidden="1" outlineLevel="1" x14ac:dyDescent="0.2">
      <c r="B343" s="81" t="s">
        <v>427</v>
      </c>
      <c r="C343" s="223" t="s">
        <v>802</v>
      </c>
      <c r="D343" s="224" t="s">
        <v>54</v>
      </c>
      <c r="E343" s="259">
        <v>44406</v>
      </c>
      <c r="F343" s="226">
        <v>6</v>
      </c>
      <c r="G343" s="227">
        <v>39</v>
      </c>
    </row>
    <row r="344" spans="2:7" hidden="1" outlineLevel="1" x14ac:dyDescent="0.2">
      <c r="B344" s="81" t="s">
        <v>427</v>
      </c>
      <c r="C344" s="223" t="s">
        <v>802</v>
      </c>
      <c r="D344" s="224" t="s">
        <v>54</v>
      </c>
      <c r="E344" s="259">
        <v>44406</v>
      </c>
      <c r="F344" s="226">
        <v>2</v>
      </c>
      <c r="G344" s="227">
        <v>13</v>
      </c>
    </row>
    <row r="345" spans="2:7" hidden="1" outlineLevel="1" x14ac:dyDescent="0.2">
      <c r="B345" s="81" t="s">
        <v>427</v>
      </c>
      <c r="C345" s="223" t="s">
        <v>802</v>
      </c>
      <c r="D345" s="224" t="s">
        <v>54</v>
      </c>
      <c r="E345" s="259">
        <v>44407</v>
      </c>
      <c r="F345" s="226">
        <v>6</v>
      </c>
      <c r="G345" s="227">
        <v>39</v>
      </c>
    </row>
    <row r="346" spans="2:7" hidden="1" outlineLevel="1" x14ac:dyDescent="0.2">
      <c r="B346" s="81" t="s">
        <v>427</v>
      </c>
      <c r="C346" s="223" t="s">
        <v>802</v>
      </c>
      <c r="D346" s="224" t="s">
        <v>54</v>
      </c>
      <c r="E346" s="259">
        <v>44407</v>
      </c>
      <c r="F346" s="226">
        <v>2</v>
      </c>
      <c r="G346" s="227">
        <v>13</v>
      </c>
    </row>
    <row r="347" spans="2:7" hidden="1" outlineLevel="1" x14ac:dyDescent="0.2">
      <c r="B347" s="81" t="s">
        <v>427</v>
      </c>
      <c r="C347" s="223" t="s">
        <v>884</v>
      </c>
      <c r="D347" s="224" t="s">
        <v>54</v>
      </c>
      <c r="E347" s="259">
        <v>44404</v>
      </c>
      <c r="F347" s="226">
        <v>6</v>
      </c>
      <c r="G347" s="227">
        <v>39</v>
      </c>
    </row>
    <row r="348" spans="2:7" hidden="1" outlineLevel="1" x14ac:dyDescent="0.2">
      <c r="B348" s="81" t="s">
        <v>427</v>
      </c>
      <c r="C348" s="223" t="s">
        <v>884</v>
      </c>
      <c r="D348" s="224" t="s">
        <v>54</v>
      </c>
      <c r="E348" s="259">
        <v>44404</v>
      </c>
      <c r="F348" s="226">
        <v>2</v>
      </c>
      <c r="G348" s="227">
        <v>13</v>
      </c>
    </row>
    <row r="349" spans="2:7" hidden="1" outlineLevel="1" x14ac:dyDescent="0.2">
      <c r="B349" s="81" t="s">
        <v>427</v>
      </c>
      <c r="C349" s="223" t="s">
        <v>884</v>
      </c>
      <c r="D349" s="224" t="s">
        <v>54</v>
      </c>
      <c r="E349" s="259">
        <v>44405</v>
      </c>
      <c r="F349" s="226">
        <v>6</v>
      </c>
      <c r="G349" s="227">
        <v>39</v>
      </c>
    </row>
    <row r="350" spans="2:7" hidden="1" outlineLevel="1" x14ac:dyDescent="0.2">
      <c r="B350" s="81" t="s">
        <v>427</v>
      </c>
      <c r="C350" s="223" t="s">
        <v>884</v>
      </c>
      <c r="D350" s="224" t="s">
        <v>54</v>
      </c>
      <c r="E350" s="259">
        <v>44405</v>
      </c>
      <c r="F350" s="226">
        <v>2</v>
      </c>
      <c r="G350" s="227">
        <v>13</v>
      </c>
    </row>
    <row r="351" spans="2:7" hidden="1" outlineLevel="1" x14ac:dyDescent="0.2">
      <c r="B351" s="81" t="s">
        <v>427</v>
      </c>
      <c r="C351" s="223" t="s">
        <v>884</v>
      </c>
      <c r="D351" s="224" t="s">
        <v>54</v>
      </c>
      <c r="E351" s="259">
        <v>44406</v>
      </c>
      <c r="F351" s="226">
        <v>6</v>
      </c>
      <c r="G351" s="227">
        <v>39</v>
      </c>
    </row>
    <row r="352" spans="2:7" hidden="1" outlineLevel="1" x14ac:dyDescent="0.2">
      <c r="B352" s="81" t="s">
        <v>427</v>
      </c>
      <c r="C352" s="223" t="s">
        <v>884</v>
      </c>
      <c r="D352" s="224" t="s">
        <v>54</v>
      </c>
      <c r="E352" s="259">
        <v>44406</v>
      </c>
      <c r="F352" s="226">
        <v>2</v>
      </c>
      <c r="G352" s="227">
        <v>13</v>
      </c>
    </row>
    <row r="353" spans="2:7" hidden="1" outlineLevel="1" x14ac:dyDescent="0.2">
      <c r="B353" s="81" t="s">
        <v>427</v>
      </c>
      <c r="C353" s="223" t="s">
        <v>884</v>
      </c>
      <c r="D353" s="224" t="s">
        <v>54</v>
      </c>
      <c r="E353" s="259">
        <v>44407</v>
      </c>
      <c r="F353" s="226">
        <v>5</v>
      </c>
      <c r="G353" s="227">
        <v>32.5</v>
      </c>
    </row>
    <row r="354" spans="2:7" hidden="1" outlineLevel="1" x14ac:dyDescent="0.2">
      <c r="B354" s="81" t="s">
        <v>427</v>
      </c>
      <c r="C354" s="254" t="s">
        <v>802</v>
      </c>
      <c r="D354" s="255" t="s">
        <v>54</v>
      </c>
      <c r="E354" s="265">
        <v>44410</v>
      </c>
      <c r="F354" s="256">
        <v>6</v>
      </c>
      <c r="G354" s="257">
        <v>39</v>
      </c>
    </row>
    <row r="355" spans="2:7" hidden="1" outlineLevel="1" x14ac:dyDescent="0.2">
      <c r="B355" s="81" t="s">
        <v>427</v>
      </c>
      <c r="C355" s="254" t="s">
        <v>802</v>
      </c>
      <c r="D355" s="255" t="s">
        <v>54</v>
      </c>
      <c r="E355" s="265">
        <v>44410</v>
      </c>
      <c r="F355" s="256">
        <v>2</v>
      </c>
      <c r="G355" s="257">
        <v>13</v>
      </c>
    </row>
    <row r="356" spans="2:7" hidden="1" outlineLevel="1" x14ac:dyDescent="0.2">
      <c r="B356" s="81" t="s">
        <v>427</v>
      </c>
      <c r="C356" s="254" t="s">
        <v>802</v>
      </c>
      <c r="D356" s="255" t="s">
        <v>54</v>
      </c>
      <c r="E356" s="265">
        <v>44411</v>
      </c>
      <c r="F356" s="256">
        <v>6</v>
      </c>
      <c r="G356" s="257">
        <v>39</v>
      </c>
    </row>
    <row r="357" spans="2:7" hidden="1" outlineLevel="1" x14ac:dyDescent="0.2">
      <c r="B357" s="81" t="s">
        <v>427</v>
      </c>
      <c r="C357" s="254" t="s">
        <v>802</v>
      </c>
      <c r="D357" s="255" t="s">
        <v>54</v>
      </c>
      <c r="E357" s="265">
        <v>44411</v>
      </c>
      <c r="F357" s="256">
        <v>2</v>
      </c>
      <c r="G357" s="257">
        <v>13</v>
      </c>
    </row>
    <row r="358" spans="2:7" hidden="1" outlineLevel="1" x14ac:dyDescent="0.2">
      <c r="B358" s="81" t="s">
        <v>427</v>
      </c>
      <c r="C358" s="254" t="s">
        <v>802</v>
      </c>
      <c r="D358" s="255" t="s">
        <v>54</v>
      </c>
      <c r="E358" s="265">
        <v>44412</v>
      </c>
      <c r="F358" s="256">
        <v>6</v>
      </c>
      <c r="G358" s="257">
        <v>39</v>
      </c>
    </row>
    <row r="359" spans="2:7" hidden="1" outlineLevel="1" x14ac:dyDescent="0.2">
      <c r="B359" s="81" t="s">
        <v>427</v>
      </c>
      <c r="C359" s="254" t="s">
        <v>802</v>
      </c>
      <c r="D359" s="255" t="s">
        <v>54</v>
      </c>
      <c r="E359" s="265">
        <v>44412</v>
      </c>
      <c r="F359" s="256">
        <v>2</v>
      </c>
      <c r="G359" s="257">
        <v>13</v>
      </c>
    </row>
    <row r="360" spans="2:7" hidden="1" outlineLevel="1" x14ac:dyDescent="0.2">
      <c r="B360" s="81" t="s">
        <v>427</v>
      </c>
      <c r="C360" s="254" t="s">
        <v>802</v>
      </c>
      <c r="D360" s="255" t="s">
        <v>54</v>
      </c>
      <c r="E360" s="265">
        <v>44413</v>
      </c>
      <c r="F360" s="256">
        <v>6</v>
      </c>
      <c r="G360" s="257">
        <v>39</v>
      </c>
    </row>
    <row r="361" spans="2:7" hidden="1" outlineLevel="1" x14ac:dyDescent="0.2">
      <c r="B361" s="81" t="s">
        <v>427</v>
      </c>
      <c r="C361" s="254" t="s">
        <v>802</v>
      </c>
      <c r="D361" s="255" t="s">
        <v>54</v>
      </c>
      <c r="E361" s="265">
        <v>44413</v>
      </c>
      <c r="F361" s="256">
        <v>2</v>
      </c>
      <c r="G361" s="257">
        <v>13</v>
      </c>
    </row>
    <row r="362" spans="2:7" hidden="1" outlineLevel="1" x14ac:dyDescent="0.2">
      <c r="B362" s="81" t="s">
        <v>427</v>
      </c>
      <c r="C362" s="254" t="s">
        <v>802</v>
      </c>
      <c r="D362" s="255" t="s">
        <v>54</v>
      </c>
      <c r="E362" s="265">
        <v>44414</v>
      </c>
      <c r="F362" s="256">
        <v>8</v>
      </c>
      <c r="G362" s="257">
        <v>52</v>
      </c>
    </row>
    <row r="363" spans="2:7" hidden="1" outlineLevel="1" x14ac:dyDescent="0.2">
      <c r="B363" s="81" t="s">
        <v>427</v>
      </c>
      <c r="C363" s="254" t="s">
        <v>802</v>
      </c>
      <c r="D363" s="255" t="s">
        <v>54</v>
      </c>
      <c r="E363" s="265">
        <v>44417</v>
      </c>
      <c r="F363" s="256">
        <v>6</v>
      </c>
      <c r="G363" s="257">
        <v>39</v>
      </c>
    </row>
    <row r="364" spans="2:7" hidden="1" outlineLevel="1" x14ac:dyDescent="0.2">
      <c r="B364" s="81" t="s">
        <v>427</v>
      </c>
      <c r="C364" s="254" t="s">
        <v>802</v>
      </c>
      <c r="D364" s="255" t="s">
        <v>54</v>
      </c>
      <c r="E364" s="265">
        <v>44417</v>
      </c>
      <c r="F364" s="256">
        <v>2</v>
      </c>
      <c r="G364" s="257">
        <v>13</v>
      </c>
    </row>
    <row r="365" spans="2:7" hidden="1" outlineLevel="1" x14ac:dyDescent="0.2">
      <c r="B365" s="81" t="s">
        <v>427</v>
      </c>
      <c r="C365" s="254" t="s">
        <v>802</v>
      </c>
      <c r="D365" s="255" t="s">
        <v>54</v>
      </c>
      <c r="E365" s="265">
        <v>44418</v>
      </c>
      <c r="F365" s="256">
        <v>6</v>
      </c>
      <c r="G365" s="257">
        <v>39</v>
      </c>
    </row>
    <row r="366" spans="2:7" hidden="1" outlineLevel="1" x14ac:dyDescent="0.2">
      <c r="B366" s="81" t="s">
        <v>427</v>
      </c>
      <c r="C366" s="254" t="s">
        <v>802</v>
      </c>
      <c r="D366" s="255" t="s">
        <v>54</v>
      </c>
      <c r="E366" s="265">
        <v>44418</v>
      </c>
      <c r="F366" s="256">
        <v>2</v>
      </c>
      <c r="G366" s="257">
        <v>13</v>
      </c>
    </row>
    <row r="367" spans="2:7" hidden="1" outlineLevel="1" x14ac:dyDescent="0.2">
      <c r="B367" s="81" t="s">
        <v>427</v>
      </c>
      <c r="C367" s="254" t="s">
        <v>802</v>
      </c>
      <c r="D367" s="255" t="s">
        <v>54</v>
      </c>
      <c r="E367" s="265">
        <v>44419</v>
      </c>
      <c r="F367" s="256">
        <v>6</v>
      </c>
      <c r="G367" s="257">
        <v>39</v>
      </c>
    </row>
    <row r="368" spans="2:7" hidden="1" outlineLevel="1" x14ac:dyDescent="0.2">
      <c r="B368" s="81" t="s">
        <v>427</v>
      </c>
      <c r="C368" s="254" t="s">
        <v>802</v>
      </c>
      <c r="D368" s="255" t="s">
        <v>54</v>
      </c>
      <c r="E368" s="265">
        <v>44419</v>
      </c>
      <c r="F368" s="256">
        <v>2</v>
      </c>
      <c r="G368" s="257">
        <v>13</v>
      </c>
    </row>
    <row r="369" spans="2:7" hidden="1" outlineLevel="1" x14ac:dyDescent="0.2">
      <c r="B369" s="81" t="s">
        <v>427</v>
      </c>
      <c r="C369" s="254" t="s">
        <v>802</v>
      </c>
      <c r="D369" s="255" t="s">
        <v>54</v>
      </c>
      <c r="E369" s="265">
        <v>44420</v>
      </c>
      <c r="F369" s="256">
        <v>6</v>
      </c>
      <c r="G369" s="257">
        <v>39</v>
      </c>
    </row>
    <row r="370" spans="2:7" hidden="1" outlineLevel="1" x14ac:dyDescent="0.2">
      <c r="B370" s="81" t="s">
        <v>427</v>
      </c>
      <c r="C370" s="254" t="s">
        <v>802</v>
      </c>
      <c r="D370" s="255" t="s">
        <v>54</v>
      </c>
      <c r="E370" s="265">
        <v>44420</v>
      </c>
      <c r="F370" s="256">
        <v>2</v>
      </c>
      <c r="G370" s="257">
        <v>13</v>
      </c>
    </row>
    <row r="371" spans="2:7" hidden="1" outlineLevel="1" x14ac:dyDescent="0.2">
      <c r="B371" s="81" t="s">
        <v>427</v>
      </c>
      <c r="C371" s="254" t="s">
        <v>802</v>
      </c>
      <c r="D371" s="255" t="s">
        <v>54</v>
      </c>
      <c r="E371" s="265">
        <v>44421</v>
      </c>
      <c r="F371" s="256">
        <v>8</v>
      </c>
      <c r="G371" s="257">
        <v>52</v>
      </c>
    </row>
    <row r="372" spans="2:7" hidden="1" outlineLevel="1" x14ac:dyDescent="0.2">
      <c r="B372" s="81" t="s">
        <v>427</v>
      </c>
      <c r="C372" s="254" t="s">
        <v>802</v>
      </c>
      <c r="D372" s="255" t="s">
        <v>54</v>
      </c>
      <c r="E372" s="265">
        <v>44424</v>
      </c>
      <c r="F372" s="256">
        <v>6</v>
      </c>
      <c r="G372" s="257">
        <v>39</v>
      </c>
    </row>
    <row r="373" spans="2:7" hidden="1" outlineLevel="1" x14ac:dyDescent="0.2">
      <c r="B373" s="81" t="s">
        <v>427</v>
      </c>
      <c r="C373" s="254" t="s">
        <v>802</v>
      </c>
      <c r="D373" s="255" t="s">
        <v>54</v>
      </c>
      <c r="E373" s="265">
        <v>44424</v>
      </c>
      <c r="F373" s="256">
        <v>2</v>
      </c>
      <c r="G373" s="257">
        <v>13</v>
      </c>
    </row>
    <row r="374" spans="2:7" hidden="1" outlineLevel="1" x14ac:dyDescent="0.2">
      <c r="B374" s="81" t="s">
        <v>427</v>
      </c>
      <c r="C374" s="254" t="s">
        <v>802</v>
      </c>
      <c r="D374" s="255" t="s">
        <v>54</v>
      </c>
      <c r="E374" s="265">
        <v>44425</v>
      </c>
      <c r="F374" s="256">
        <v>6</v>
      </c>
      <c r="G374" s="257">
        <v>39</v>
      </c>
    </row>
    <row r="375" spans="2:7" hidden="1" outlineLevel="1" x14ac:dyDescent="0.2">
      <c r="B375" s="81" t="s">
        <v>427</v>
      </c>
      <c r="C375" s="254" t="s">
        <v>802</v>
      </c>
      <c r="D375" s="255" t="s">
        <v>54</v>
      </c>
      <c r="E375" s="265">
        <v>44425</v>
      </c>
      <c r="F375" s="256">
        <v>2</v>
      </c>
      <c r="G375" s="257">
        <v>13</v>
      </c>
    </row>
    <row r="376" spans="2:7" hidden="1" outlineLevel="1" x14ac:dyDescent="0.2">
      <c r="B376" s="81" t="s">
        <v>427</v>
      </c>
      <c r="C376" s="254" t="s">
        <v>802</v>
      </c>
      <c r="D376" s="255" t="s">
        <v>54</v>
      </c>
      <c r="E376" s="265">
        <v>44426</v>
      </c>
      <c r="F376" s="256">
        <v>6</v>
      </c>
      <c r="G376" s="257">
        <v>39</v>
      </c>
    </row>
    <row r="377" spans="2:7" hidden="1" outlineLevel="1" x14ac:dyDescent="0.2">
      <c r="B377" s="81" t="s">
        <v>427</v>
      </c>
      <c r="C377" s="254" t="s">
        <v>802</v>
      </c>
      <c r="D377" s="255" t="s">
        <v>54</v>
      </c>
      <c r="E377" s="265">
        <v>44426</v>
      </c>
      <c r="F377" s="256">
        <v>2</v>
      </c>
      <c r="G377" s="257">
        <v>13</v>
      </c>
    </row>
    <row r="378" spans="2:7" hidden="1" outlineLevel="1" x14ac:dyDescent="0.2">
      <c r="B378" s="81" t="s">
        <v>427</v>
      </c>
      <c r="C378" s="254" t="s">
        <v>802</v>
      </c>
      <c r="D378" s="255" t="s">
        <v>54</v>
      </c>
      <c r="E378" s="265">
        <v>44427</v>
      </c>
      <c r="F378" s="256">
        <v>6</v>
      </c>
      <c r="G378" s="257">
        <v>39</v>
      </c>
    </row>
    <row r="379" spans="2:7" hidden="1" outlineLevel="1" x14ac:dyDescent="0.2">
      <c r="B379" s="81" t="s">
        <v>427</v>
      </c>
      <c r="C379" s="254" t="s">
        <v>802</v>
      </c>
      <c r="D379" s="255" t="s">
        <v>54</v>
      </c>
      <c r="E379" s="265">
        <v>44427</v>
      </c>
      <c r="F379" s="256">
        <v>2</v>
      </c>
      <c r="G379" s="257">
        <v>13</v>
      </c>
    </row>
    <row r="380" spans="2:7" hidden="1" outlineLevel="1" x14ac:dyDescent="0.2">
      <c r="B380" s="81" t="s">
        <v>427</v>
      </c>
      <c r="C380" s="254" t="s">
        <v>802</v>
      </c>
      <c r="D380" s="255" t="s">
        <v>54</v>
      </c>
      <c r="E380" s="265">
        <v>44428</v>
      </c>
      <c r="F380" s="256">
        <v>8</v>
      </c>
      <c r="G380" s="257">
        <v>52</v>
      </c>
    </row>
    <row r="381" spans="2:7" hidden="1" outlineLevel="1" x14ac:dyDescent="0.2">
      <c r="B381" s="81" t="s">
        <v>427</v>
      </c>
      <c r="C381" s="254" t="s">
        <v>802</v>
      </c>
      <c r="D381" s="255" t="s">
        <v>54</v>
      </c>
      <c r="E381" s="265">
        <v>44431</v>
      </c>
      <c r="F381" s="256">
        <v>6</v>
      </c>
      <c r="G381" s="257">
        <v>39</v>
      </c>
    </row>
    <row r="382" spans="2:7" hidden="1" outlineLevel="1" x14ac:dyDescent="0.2">
      <c r="B382" s="81" t="s">
        <v>427</v>
      </c>
      <c r="C382" s="254" t="s">
        <v>802</v>
      </c>
      <c r="D382" s="255" t="s">
        <v>54</v>
      </c>
      <c r="E382" s="265">
        <v>44431</v>
      </c>
      <c r="F382" s="256">
        <v>2</v>
      </c>
      <c r="G382" s="257">
        <v>13</v>
      </c>
    </row>
    <row r="383" spans="2:7" hidden="1" outlineLevel="1" x14ac:dyDescent="0.2">
      <c r="B383" s="81" t="s">
        <v>427</v>
      </c>
      <c r="C383" s="254" t="s">
        <v>802</v>
      </c>
      <c r="D383" s="255" t="s">
        <v>54</v>
      </c>
      <c r="E383" s="265">
        <v>44432</v>
      </c>
      <c r="F383" s="256">
        <v>6</v>
      </c>
      <c r="G383" s="257">
        <v>39</v>
      </c>
    </row>
    <row r="384" spans="2:7" hidden="1" outlineLevel="1" x14ac:dyDescent="0.2">
      <c r="B384" s="81" t="s">
        <v>427</v>
      </c>
      <c r="C384" s="254" t="s">
        <v>802</v>
      </c>
      <c r="D384" s="255" t="s">
        <v>54</v>
      </c>
      <c r="E384" s="265">
        <v>44432</v>
      </c>
      <c r="F384" s="256">
        <v>2</v>
      </c>
      <c r="G384" s="257">
        <v>13</v>
      </c>
    </row>
    <row r="385" spans="2:7" hidden="1" outlineLevel="1" x14ac:dyDescent="0.2">
      <c r="B385" s="81" t="s">
        <v>427</v>
      </c>
      <c r="C385" s="254" t="s">
        <v>802</v>
      </c>
      <c r="D385" s="255" t="s">
        <v>54</v>
      </c>
      <c r="E385" s="265">
        <v>44433</v>
      </c>
      <c r="F385" s="256">
        <v>6</v>
      </c>
      <c r="G385" s="257">
        <v>39</v>
      </c>
    </row>
    <row r="386" spans="2:7" hidden="1" outlineLevel="1" x14ac:dyDescent="0.2">
      <c r="B386" s="81" t="s">
        <v>427</v>
      </c>
      <c r="C386" s="254" t="s">
        <v>802</v>
      </c>
      <c r="D386" s="255" t="s">
        <v>54</v>
      </c>
      <c r="E386" s="265">
        <v>44433</v>
      </c>
      <c r="F386" s="256">
        <v>2</v>
      </c>
      <c r="G386" s="257">
        <v>13</v>
      </c>
    </row>
    <row r="387" spans="2:7" hidden="1" outlineLevel="1" x14ac:dyDescent="0.2">
      <c r="B387" s="81" t="s">
        <v>427</v>
      </c>
      <c r="C387" s="254" t="s">
        <v>802</v>
      </c>
      <c r="D387" s="255" t="s">
        <v>54</v>
      </c>
      <c r="E387" s="265">
        <v>44434</v>
      </c>
      <c r="F387" s="256">
        <v>6</v>
      </c>
      <c r="G387" s="257">
        <v>39</v>
      </c>
    </row>
    <row r="388" spans="2:7" hidden="1" outlineLevel="1" x14ac:dyDescent="0.2">
      <c r="B388" s="81" t="s">
        <v>427</v>
      </c>
      <c r="C388" s="254" t="s">
        <v>802</v>
      </c>
      <c r="D388" s="255" t="s">
        <v>54</v>
      </c>
      <c r="E388" s="265">
        <v>44434</v>
      </c>
      <c r="F388" s="256">
        <v>2</v>
      </c>
      <c r="G388" s="257">
        <v>13</v>
      </c>
    </row>
    <row r="389" spans="2:7" hidden="1" outlineLevel="1" x14ac:dyDescent="0.2">
      <c r="B389" s="81" t="s">
        <v>427</v>
      </c>
      <c r="C389" s="254" t="s">
        <v>802</v>
      </c>
      <c r="D389" s="255" t="s">
        <v>54</v>
      </c>
      <c r="E389" s="265">
        <v>44435</v>
      </c>
      <c r="F389" s="256">
        <v>6</v>
      </c>
      <c r="G389" s="257">
        <v>39</v>
      </c>
    </row>
    <row r="390" spans="2:7" hidden="1" outlineLevel="1" x14ac:dyDescent="0.2">
      <c r="B390" s="81" t="s">
        <v>427</v>
      </c>
      <c r="C390" s="254" t="s">
        <v>802</v>
      </c>
      <c r="D390" s="255" t="s">
        <v>54</v>
      </c>
      <c r="E390" s="265">
        <v>44435</v>
      </c>
      <c r="F390" s="256">
        <v>2</v>
      </c>
      <c r="G390" s="257">
        <v>13</v>
      </c>
    </row>
    <row r="391" spans="2:7" hidden="1" outlineLevel="1" x14ac:dyDescent="0.2">
      <c r="B391" s="81" t="s">
        <v>427</v>
      </c>
      <c r="C391" s="254" t="s">
        <v>802</v>
      </c>
      <c r="D391" s="255" t="s">
        <v>54</v>
      </c>
      <c r="E391" s="265">
        <v>44438</v>
      </c>
      <c r="F391" s="256">
        <v>6</v>
      </c>
      <c r="G391" s="257">
        <v>39</v>
      </c>
    </row>
    <row r="392" spans="2:7" hidden="1" outlineLevel="1" x14ac:dyDescent="0.2">
      <c r="B392" s="81" t="s">
        <v>427</v>
      </c>
      <c r="C392" s="254" t="s">
        <v>802</v>
      </c>
      <c r="D392" s="255" t="s">
        <v>54</v>
      </c>
      <c r="E392" s="265">
        <v>44438</v>
      </c>
      <c r="F392" s="256">
        <v>2</v>
      </c>
      <c r="G392" s="257">
        <v>13</v>
      </c>
    </row>
    <row r="393" spans="2:7" hidden="1" outlineLevel="1" x14ac:dyDescent="0.2">
      <c r="B393" s="81" t="s">
        <v>427</v>
      </c>
      <c r="C393" s="254" t="s">
        <v>802</v>
      </c>
      <c r="D393" s="255" t="s">
        <v>54</v>
      </c>
      <c r="E393" s="265">
        <v>44439</v>
      </c>
      <c r="F393" s="256">
        <v>6</v>
      </c>
      <c r="G393" s="257">
        <v>39</v>
      </c>
    </row>
    <row r="394" spans="2:7" hidden="1" outlineLevel="1" x14ac:dyDescent="0.2">
      <c r="B394" s="81" t="s">
        <v>427</v>
      </c>
      <c r="C394" s="254" t="s">
        <v>802</v>
      </c>
      <c r="D394" s="255" t="s">
        <v>54</v>
      </c>
      <c r="E394" s="265">
        <v>44439</v>
      </c>
      <c r="F394" s="256">
        <v>2</v>
      </c>
      <c r="G394" s="257">
        <v>13</v>
      </c>
    </row>
    <row r="395" spans="2:7" hidden="1" outlineLevel="1" x14ac:dyDescent="0.2">
      <c r="B395" s="81" t="s">
        <v>427</v>
      </c>
      <c r="C395" s="223" t="s">
        <v>802</v>
      </c>
      <c r="D395" s="224" t="s">
        <v>54</v>
      </c>
      <c r="E395" s="259">
        <v>44440</v>
      </c>
      <c r="F395" s="226">
        <v>6</v>
      </c>
      <c r="G395" s="227">
        <v>39</v>
      </c>
    </row>
    <row r="396" spans="2:7" hidden="1" outlineLevel="1" x14ac:dyDescent="0.2">
      <c r="B396" s="81" t="s">
        <v>427</v>
      </c>
      <c r="C396" s="223" t="s">
        <v>802</v>
      </c>
      <c r="D396" s="224" t="s">
        <v>54</v>
      </c>
      <c r="E396" s="259">
        <v>44440</v>
      </c>
      <c r="F396" s="226">
        <v>2</v>
      </c>
      <c r="G396" s="227">
        <v>13</v>
      </c>
    </row>
    <row r="397" spans="2:7" hidden="1" outlineLevel="1" x14ac:dyDescent="0.2">
      <c r="B397" s="81" t="s">
        <v>427</v>
      </c>
      <c r="C397" s="223" t="s">
        <v>802</v>
      </c>
      <c r="D397" s="224" t="s">
        <v>54</v>
      </c>
      <c r="E397" s="259">
        <v>44441</v>
      </c>
      <c r="F397" s="226">
        <v>6</v>
      </c>
      <c r="G397" s="227">
        <v>39</v>
      </c>
    </row>
    <row r="398" spans="2:7" hidden="1" outlineLevel="1" x14ac:dyDescent="0.2">
      <c r="B398" s="81" t="s">
        <v>427</v>
      </c>
      <c r="C398" s="223" t="s">
        <v>802</v>
      </c>
      <c r="D398" s="224" t="s">
        <v>54</v>
      </c>
      <c r="E398" s="259">
        <v>44441</v>
      </c>
      <c r="F398" s="226">
        <v>2</v>
      </c>
      <c r="G398" s="227">
        <v>13</v>
      </c>
    </row>
    <row r="399" spans="2:7" hidden="1" outlineLevel="1" x14ac:dyDescent="0.2">
      <c r="B399" s="81" t="s">
        <v>427</v>
      </c>
      <c r="C399" s="223" t="s">
        <v>802</v>
      </c>
      <c r="D399" s="224" t="s">
        <v>54</v>
      </c>
      <c r="E399" s="259">
        <v>44442</v>
      </c>
      <c r="F399" s="226">
        <v>6</v>
      </c>
      <c r="G399" s="227">
        <v>39</v>
      </c>
    </row>
    <row r="400" spans="2:7" hidden="1" outlineLevel="1" x14ac:dyDescent="0.2">
      <c r="B400" s="81" t="s">
        <v>427</v>
      </c>
      <c r="C400" s="223" t="s">
        <v>802</v>
      </c>
      <c r="D400" s="224" t="s">
        <v>54</v>
      </c>
      <c r="E400" s="259">
        <v>44442</v>
      </c>
      <c r="F400" s="226">
        <v>2</v>
      </c>
      <c r="G400" s="227">
        <v>13</v>
      </c>
    </row>
    <row r="401" spans="2:7" hidden="1" outlineLevel="1" x14ac:dyDescent="0.2">
      <c r="B401" s="81" t="s">
        <v>427</v>
      </c>
      <c r="C401" s="223" t="s">
        <v>802</v>
      </c>
      <c r="D401" s="224" t="s">
        <v>54</v>
      </c>
      <c r="E401" s="259">
        <v>44445</v>
      </c>
      <c r="F401" s="226">
        <v>6</v>
      </c>
      <c r="G401" s="227">
        <v>39</v>
      </c>
    </row>
    <row r="402" spans="2:7" hidden="1" outlineLevel="1" x14ac:dyDescent="0.2">
      <c r="B402" s="81" t="s">
        <v>427</v>
      </c>
      <c r="C402" s="223" t="s">
        <v>802</v>
      </c>
      <c r="D402" s="224" t="s">
        <v>54</v>
      </c>
      <c r="E402" s="259">
        <v>44445</v>
      </c>
      <c r="F402" s="226">
        <v>2</v>
      </c>
      <c r="G402" s="227">
        <v>13</v>
      </c>
    </row>
    <row r="403" spans="2:7" hidden="1" outlineLevel="1" x14ac:dyDescent="0.2">
      <c r="B403" s="81" t="s">
        <v>427</v>
      </c>
      <c r="C403" s="223" t="s">
        <v>802</v>
      </c>
      <c r="D403" s="224" t="s">
        <v>54</v>
      </c>
      <c r="E403" s="259">
        <v>44446</v>
      </c>
      <c r="F403" s="226">
        <v>6</v>
      </c>
      <c r="G403" s="227">
        <v>39</v>
      </c>
    </row>
    <row r="404" spans="2:7" hidden="1" outlineLevel="1" x14ac:dyDescent="0.2">
      <c r="B404" s="81" t="s">
        <v>427</v>
      </c>
      <c r="C404" s="223" t="s">
        <v>802</v>
      </c>
      <c r="D404" s="224" t="s">
        <v>54</v>
      </c>
      <c r="E404" s="259">
        <v>44446</v>
      </c>
      <c r="F404" s="226">
        <v>2</v>
      </c>
      <c r="G404" s="227">
        <v>13</v>
      </c>
    </row>
    <row r="405" spans="2:7" hidden="1" outlineLevel="1" x14ac:dyDescent="0.2">
      <c r="B405" s="81" t="s">
        <v>427</v>
      </c>
      <c r="C405" s="223" t="s">
        <v>802</v>
      </c>
      <c r="D405" s="224" t="s">
        <v>54</v>
      </c>
      <c r="E405" s="259">
        <v>44447</v>
      </c>
      <c r="F405" s="226">
        <v>6</v>
      </c>
      <c r="G405" s="227">
        <v>39</v>
      </c>
    </row>
    <row r="406" spans="2:7" hidden="1" outlineLevel="1" x14ac:dyDescent="0.2">
      <c r="B406" s="81" t="s">
        <v>427</v>
      </c>
      <c r="C406" s="223" t="s">
        <v>802</v>
      </c>
      <c r="D406" s="224" t="s">
        <v>54</v>
      </c>
      <c r="E406" s="259">
        <v>44447</v>
      </c>
      <c r="F406" s="226">
        <v>2</v>
      </c>
      <c r="G406" s="227">
        <v>13</v>
      </c>
    </row>
    <row r="407" spans="2:7" hidden="1" outlineLevel="1" x14ac:dyDescent="0.2">
      <c r="B407" s="81" t="s">
        <v>427</v>
      </c>
      <c r="C407" s="223" t="s">
        <v>802</v>
      </c>
      <c r="D407" s="224" t="s">
        <v>54</v>
      </c>
      <c r="E407" s="259">
        <v>44448</v>
      </c>
      <c r="F407" s="226">
        <v>6</v>
      </c>
      <c r="G407" s="227">
        <v>39</v>
      </c>
    </row>
    <row r="408" spans="2:7" hidden="1" outlineLevel="1" x14ac:dyDescent="0.2">
      <c r="B408" s="81" t="s">
        <v>427</v>
      </c>
      <c r="C408" s="223" t="s">
        <v>802</v>
      </c>
      <c r="D408" s="224" t="s">
        <v>54</v>
      </c>
      <c r="E408" s="259">
        <v>44448</v>
      </c>
      <c r="F408" s="226">
        <v>2</v>
      </c>
      <c r="G408" s="227">
        <v>13</v>
      </c>
    </row>
    <row r="409" spans="2:7" hidden="1" outlineLevel="1" x14ac:dyDescent="0.2">
      <c r="B409" s="81" t="s">
        <v>427</v>
      </c>
      <c r="C409" s="223" t="s">
        <v>802</v>
      </c>
      <c r="D409" s="224" t="s">
        <v>54</v>
      </c>
      <c r="E409" s="259">
        <v>44449</v>
      </c>
      <c r="F409" s="226">
        <v>6</v>
      </c>
      <c r="G409" s="227">
        <v>39</v>
      </c>
    </row>
    <row r="410" spans="2:7" hidden="1" outlineLevel="1" x14ac:dyDescent="0.2">
      <c r="B410" s="81" t="s">
        <v>427</v>
      </c>
      <c r="C410" s="223" t="s">
        <v>802</v>
      </c>
      <c r="D410" s="224" t="s">
        <v>54</v>
      </c>
      <c r="E410" s="259">
        <v>44449</v>
      </c>
      <c r="F410" s="226">
        <v>2</v>
      </c>
      <c r="G410" s="227">
        <v>13</v>
      </c>
    </row>
    <row r="411" spans="2:7" hidden="1" outlineLevel="1" x14ac:dyDescent="0.2">
      <c r="B411" s="81" t="s">
        <v>427</v>
      </c>
      <c r="C411" s="223" t="s">
        <v>802</v>
      </c>
      <c r="D411" s="224" t="s">
        <v>54</v>
      </c>
      <c r="E411" s="259">
        <v>44452</v>
      </c>
      <c r="F411" s="226">
        <v>6</v>
      </c>
      <c r="G411" s="227">
        <v>39</v>
      </c>
    </row>
    <row r="412" spans="2:7" hidden="1" outlineLevel="1" x14ac:dyDescent="0.2">
      <c r="B412" s="81" t="s">
        <v>427</v>
      </c>
      <c r="C412" s="223" t="s">
        <v>802</v>
      </c>
      <c r="D412" s="224" t="s">
        <v>54</v>
      </c>
      <c r="E412" s="259">
        <v>44452</v>
      </c>
      <c r="F412" s="226">
        <v>2</v>
      </c>
      <c r="G412" s="227">
        <v>13</v>
      </c>
    </row>
    <row r="413" spans="2:7" hidden="1" outlineLevel="1" x14ac:dyDescent="0.2">
      <c r="B413" s="81" t="s">
        <v>427</v>
      </c>
      <c r="C413" s="223" t="s">
        <v>802</v>
      </c>
      <c r="D413" s="224" t="s">
        <v>54</v>
      </c>
      <c r="E413" s="259">
        <v>44453</v>
      </c>
      <c r="F413" s="226">
        <v>6</v>
      </c>
      <c r="G413" s="227">
        <v>39</v>
      </c>
    </row>
    <row r="414" spans="2:7" hidden="1" outlineLevel="1" x14ac:dyDescent="0.2">
      <c r="B414" s="81" t="s">
        <v>427</v>
      </c>
      <c r="C414" s="223" t="s">
        <v>802</v>
      </c>
      <c r="D414" s="224" t="s">
        <v>54</v>
      </c>
      <c r="E414" s="259">
        <v>44453</v>
      </c>
      <c r="F414" s="226">
        <v>2</v>
      </c>
      <c r="G414" s="227">
        <v>13</v>
      </c>
    </row>
    <row r="415" spans="2:7" hidden="1" outlineLevel="1" x14ac:dyDescent="0.2">
      <c r="B415" s="81" t="s">
        <v>427</v>
      </c>
      <c r="C415" s="223" t="s">
        <v>802</v>
      </c>
      <c r="D415" s="224" t="s">
        <v>54</v>
      </c>
      <c r="E415" s="259">
        <v>44454</v>
      </c>
      <c r="F415" s="226">
        <v>6</v>
      </c>
      <c r="G415" s="227">
        <v>39</v>
      </c>
    </row>
    <row r="416" spans="2:7" hidden="1" outlineLevel="1" x14ac:dyDescent="0.2">
      <c r="B416" s="81" t="s">
        <v>427</v>
      </c>
      <c r="C416" s="223" t="s">
        <v>802</v>
      </c>
      <c r="D416" s="224" t="s">
        <v>54</v>
      </c>
      <c r="E416" s="259">
        <v>44454</v>
      </c>
      <c r="F416" s="226">
        <v>2</v>
      </c>
      <c r="G416" s="227">
        <v>13</v>
      </c>
    </row>
    <row r="417" spans="2:7" hidden="1" outlineLevel="1" x14ac:dyDescent="0.2">
      <c r="B417" s="81" t="s">
        <v>427</v>
      </c>
      <c r="C417" s="223" t="s">
        <v>802</v>
      </c>
      <c r="D417" s="224" t="s">
        <v>54</v>
      </c>
      <c r="E417" s="259">
        <v>44455</v>
      </c>
      <c r="F417" s="226">
        <v>6</v>
      </c>
      <c r="G417" s="227">
        <v>39</v>
      </c>
    </row>
    <row r="418" spans="2:7" hidden="1" outlineLevel="1" x14ac:dyDescent="0.2">
      <c r="B418" s="81" t="s">
        <v>427</v>
      </c>
      <c r="C418" s="223" t="s">
        <v>802</v>
      </c>
      <c r="D418" s="224" t="s">
        <v>54</v>
      </c>
      <c r="E418" s="259">
        <v>44455</v>
      </c>
      <c r="F418" s="226">
        <v>2</v>
      </c>
      <c r="G418" s="227">
        <v>13</v>
      </c>
    </row>
    <row r="419" spans="2:7" hidden="1" outlineLevel="1" x14ac:dyDescent="0.2">
      <c r="B419" s="81" t="s">
        <v>427</v>
      </c>
      <c r="C419" s="223" t="s">
        <v>802</v>
      </c>
      <c r="D419" s="224" t="s">
        <v>54</v>
      </c>
      <c r="E419" s="259">
        <v>44456</v>
      </c>
      <c r="F419" s="226">
        <v>6</v>
      </c>
      <c r="G419" s="227">
        <v>39</v>
      </c>
    </row>
    <row r="420" spans="2:7" hidden="1" outlineLevel="1" x14ac:dyDescent="0.2">
      <c r="B420" s="81" t="s">
        <v>427</v>
      </c>
      <c r="C420" s="223" t="s">
        <v>802</v>
      </c>
      <c r="D420" s="224" t="s">
        <v>54</v>
      </c>
      <c r="E420" s="259">
        <v>44456</v>
      </c>
      <c r="F420" s="226">
        <v>2</v>
      </c>
      <c r="G420" s="227">
        <v>13</v>
      </c>
    </row>
    <row r="421" spans="2:7" hidden="1" outlineLevel="1" x14ac:dyDescent="0.2">
      <c r="B421" s="81" t="s">
        <v>427</v>
      </c>
      <c r="C421" s="223" t="s">
        <v>1207</v>
      </c>
      <c r="D421" s="224" t="s">
        <v>54</v>
      </c>
      <c r="E421" s="259">
        <v>44452</v>
      </c>
      <c r="F421" s="226">
        <v>3</v>
      </c>
      <c r="G421" s="227">
        <v>19.5</v>
      </c>
    </row>
    <row r="422" spans="2:7" hidden="1" outlineLevel="1" x14ac:dyDescent="0.2">
      <c r="B422" s="81" t="s">
        <v>427</v>
      </c>
      <c r="C422" s="223" t="s">
        <v>1207</v>
      </c>
      <c r="D422" s="224" t="s">
        <v>54</v>
      </c>
      <c r="E422" s="259">
        <v>44453</v>
      </c>
      <c r="F422" s="226">
        <v>6</v>
      </c>
      <c r="G422" s="227">
        <v>39</v>
      </c>
    </row>
    <row r="423" spans="2:7" hidden="1" outlineLevel="1" x14ac:dyDescent="0.2">
      <c r="B423" s="81" t="s">
        <v>427</v>
      </c>
      <c r="C423" s="223" t="s">
        <v>1207</v>
      </c>
      <c r="D423" s="224" t="s">
        <v>54</v>
      </c>
      <c r="E423" s="259">
        <v>44453</v>
      </c>
      <c r="F423" s="226">
        <v>2</v>
      </c>
      <c r="G423" s="227">
        <v>13</v>
      </c>
    </row>
    <row r="424" spans="2:7" hidden="1" outlineLevel="1" x14ac:dyDescent="0.2">
      <c r="B424" s="81" t="s">
        <v>427</v>
      </c>
      <c r="C424" s="223" t="s">
        <v>1207</v>
      </c>
      <c r="D424" s="224" t="s">
        <v>54</v>
      </c>
      <c r="E424" s="259">
        <v>44454</v>
      </c>
      <c r="F424" s="226">
        <v>6</v>
      </c>
      <c r="G424" s="227">
        <v>39</v>
      </c>
    </row>
    <row r="425" spans="2:7" hidden="1" outlineLevel="1" x14ac:dyDescent="0.2">
      <c r="B425" s="81" t="s">
        <v>427</v>
      </c>
      <c r="C425" s="223" t="s">
        <v>1207</v>
      </c>
      <c r="D425" s="224" t="s">
        <v>54</v>
      </c>
      <c r="E425" s="259">
        <v>44454</v>
      </c>
      <c r="F425" s="226">
        <v>2</v>
      </c>
      <c r="G425" s="227">
        <v>13</v>
      </c>
    </row>
    <row r="426" spans="2:7" hidden="1" outlineLevel="1" x14ac:dyDescent="0.2">
      <c r="B426" s="81" t="s">
        <v>427</v>
      </c>
      <c r="C426" s="223" t="s">
        <v>1207</v>
      </c>
      <c r="D426" s="224" t="s">
        <v>54</v>
      </c>
      <c r="E426" s="259">
        <v>44455</v>
      </c>
      <c r="F426" s="226">
        <v>6</v>
      </c>
      <c r="G426" s="227">
        <v>39</v>
      </c>
    </row>
    <row r="427" spans="2:7" hidden="1" outlineLevel="1" x14ac:dyDescent="0.2">
      <c r="B427" s="81" t="s">
        <v>427</v>
      </c>
      <c r="C427" s="223" t="s">
        <v>1207</v>
      </c>
      <c r="D427" s="224" t="s">
        <v>54</v>
      </c>
      <c r="E427" s="259">
        <v>44455</v>
      </c>
      <c r="F427" s="226">
        <v>2</v>
      </c>
      <c r="G427" s="227">
        <v>13</v>
      </c>
    </row>
    <row r="428" spans="2:7" hidden="1" outlineLevel="1" x14ac:dyDescent="0.2">
      <c r="B428" s="81" t="s">
        <v>427</v>
      </c>
      <c r="C428" s="223" t="s">
        <v>1207</v>
      </c>
      <c r="D428" s="224" t="s">
        <v>54</v>
      </c>
      <c r="E428" s="259">
        <v>44456</v>
      </c>
      <c r="F428" s="226">
        <v>6</v>
      </c>
      <c r="G428" s="227">
        <v>39</v>
      </c>
    </row>
    <row r="429" spans="2:7" hidden="1" outlineLevel="1" x14ac:dyDescent="0.2">
      <c r="B429" s="81" t="s">
        <v>427</v>
      </c>
      <c r="C429" s="223" t="s">
        <v>1207</v>
      </c>
      <c r="D429" s="224" t="s">
        <v>54</v>
      </c>
      <c r="E429" s="259">
        <v>44456</v>
      </c>
      <c r="F429" s="226">
        <v>2</v>
      </c>
      <c r="G429" s="227">
        <v>13</v>
      </c>
    </row>
    <row r="430" spans="2:7" hidden="1" outlineLevel="1" x14ac:dyDescent="0.2">
      <c r="B430" s="81" t="s">
        <v>427</v>
      </c>
      <c r="C430" s="223" t="s">
        <v>802</v>
      </c>
      <c r="D430" s="224" t="s">
        <v>54</v>
      </c>
      <c r="E430" s="259">
        <v>44459</v>
      </c>
      <c r="F430" s="226">
        <v>6</v>
      </c>
      <c r="G430" s="227">
        <v>39</v>
      </c>
    </row>
    <row r="431" spans="2:7" hidden="1" outlineLevel="1" x14ac:dyDescent="0.2">
      <c r="B431" s="81" t="s">
        <v>427</v>
      </c>
      <c r="C431" s="223" t="s">
        <v>802</v>
      </c>
      <c r="D431" s="224" t="s">
        <v>54</v>
      </c>
      <c r="E431" s="259">
        <v>44459</v>
      </c>
      <c r="F431" s="226">
        <v>2</v>
      </c>
      <c r="G431" s="227">
        <v>13</v>
      </c>
    </row>
    <row r="432" spans="2:7" hidden="1" outlineLevel="1" x14ac:dyDescent="0.2">
      <c r="B432" s="81" t="s">
        <v>427</v>
      </c>
      <c r="C432" s="223" t="s">
        <v>802</v>
      </c>
      <c r="D432" s="224" t="s">
        <v>54</v>
      </c>
      <c r="E432" s="259">
        <v>44460</v>
      </c>
      <c r="F432" s="226">
        <v>6</v>
      </c>
      <c r="G432" s="227">
        <v>39</v>
      </c>
    </row>
    <row r="433" spans="2:7" hidden="1" outlineLevel="1" x14ac:dyDescent="0.2">
      <c r="B433" s="81" t="s">
        <v>427</v>
      </c>
      <c r="C433" s="223" t="s">
        <v>802</v>
      </c>
      <c r="D433" s="224" t="s">
        <v>54</v>
      </c>
      <c r="E433" s="259">
        <v>44460</v>
      </c>
      <c r="F433" s="226">
        <v>2</v>
      </c>
      <c r="G433" s="227">
        <v>13</v>
      </c>
    </row>
    <row r="434" spans="2:7" hidden="1" outlineLevel="1" x14ac:dyDescent="0.2">
      <c r="B434" s="81" t="s">
        <v>427</v>
      </c>
      <c r="C434" s="223" t="s">
        <v>802</v>
      </c>
      <c r="D434" s="224" t="s">
        <v>54</v>
      </c>
      <c r="E434" s="259">
        <v>44462</v>
      </c>
      <c r="F434" s="226">
        <v>6</v>
      </c>
      <c r="G434" s="227">
        <v>39</v>
      </c>
    </row>
    <row r="435" spans="2:7" hidden="1" outlineLevel="1" x14ac:dyDescent="0.2">
      <c r="B435" s="81" t="s">
        <v>427</v>
      </c>
      <c r="C435" s="223" t="s">
        <v>802</v>
      </c>
      <c r="D435" s="224" t="s">
        <v>54</v>
      </c>
      <c r="E435" s="259">
        <v>44462</v>
      </c>
      <c r="F435" s="226">
        <v>2</v>
      </c>
      <c r="G435" s="227">
        <v>13</v>
      </c>
    </row>
    <row r="436" spans="2:7" hidden="1" outlineLevel="1" x14ac:dyDescent="0.2">
      <c r="B436" s="81" t="s">
        <v>427</v>
      </c>
      <c r="C436" s="223" t="s">
        <v>802</v>
      </c>
      <c r="D436" s="224" t="s">
        <v>54</v>
      </c>
      <c r="E436" s="259">
        <v>44463</v>
      </c>
      <c r="F436" s="226">
        <v>6</v>
      </c>
      <c r="G436" s="227">
        <v>39</v>
      </c>
    </row>
    <row r="437" spans="2:7" hidden="1" outlineLevel="1" x14ac:dyDescent="0.2">
      <c r="B437" s="81" t="s">
        <v>427</v>
      </c>
      <c r="C437" s="223" t="s">
        <v>802</v>
      </c>
      <c r="D437" s="224" t="s">
        <v>54</v>
      </c>
      <c r="E437" s="259">
        <v>44463</v>
      </c>
      <c r="F437" s="226">
        <v>2</v>
      </c>
      <c r="G437" s="227">
        <v>13</v>
      </c>
    </row>
    <row r="438" spans="2:7" hidden="1" outlineLevel="1" x14ac:dyDescent="0.2">
      <c r="B438" s="81" t="s">
        <v>427</v>
      </c>
      <c r="C438" s="223" t="s">
        <v>802</v>
      </c>
      <c r="D438" s="224" t="s">
        <v>54</v>
      </c>
      <c r="E438" s="259">
        <v>44466</v>
      </c>
      <c r="F438" s="226">
        <v>6</v>
      </c>
      <c r="G438" s="227">
        <v>39</v>
      </c>
    </row>
    <row r="439" spans="2:7" hidden="1" outlineLevel="1" x14ac:dyDescent="0.2">
      <c r="B439" s="81" t="s">
        <v>427</v>
      </c>
      <c r="C439" s="223" t="s">
        <v>802</v>
      </c>
      <c r="D439" s="224" t="s">
        <v>54</v>
      </c>
      <c r="E439" s="259">
        <v>44466</v>
      </c>
      <c r="F439" s="226">
        <v>2</v>
      </c>
      <c r="G439" s="227">
        <v>13</v>
      </c>
    </row>
    <row r="440" spans="2:7" hidden="1" outlineLevel="1" x14ac:dyDescent="0.2">
      <c r="B440" s="81" t="s">
        <v>427</v>
      </c>
      <c r="C440" s="223" t="s">
        <v>802</v>
      </c>
      <c r="D440" s="224" t="s">
        <v>54</v>
      </c>
      <c r="E440" s="259">
        <v>44467</v>
      </c>
      <c r="F440" s="226">
        <v>6</v>
      </c>
      <c r="G440" s="227">
        <v>39</v>
      </c>
    </row>
    <row r="441" spans="2:7" hidden="1" outlineLevel="1" x14ac:dyDescent="0.2">
      <c r="B441" s="81" t="s">
        <v>427</v>
      </c>
      <c r="C441" s="223" t="s">
        <v>802</v>
      </c>
      <c r="D441" s="224" t="s">
        <v>54</v>
      </c>
      <c r="E441" s="259">
        <v>44467</v>
      </c>
      <c r="F441" s="226">
        <v>2</v>
      </c>
      <c r="G441" s="227">
        <v>13</v>
      </c>
    </row>
    <row r="442" spans="2:7" hidden="1" outlineLevel="1" x14ac:dyDescent="0.2">
      <c r="B442" s="81" t="s">
        <v>427</v>
      </c>
      <c r="C442" s="223" t="s">
        <v>802</v>
      </c>
      <c r="D442" s="224" t="s">
        <v>54</v>
      </c>
      <c r="E442" s="259">
        <v>44468</v>
      </c>
      <c r="F442" s="226">
        <v>6</v>
      </c>
      <c r="G442" s="227">
        <v>39</v>
      </c>
    </row>
    <row r="443" spans="2:7" hidden="1" outlineLevel="1" x14ac:dyDescent="0.2">
      <c r="B443" s="81" t="s">
        <v>427</v>
      </c>
      <c r="C443" s="223" t="s">
        <v>802</v>
      </c>
      <c r="D443" s="224" t="s">
        <v>54</v>
      </c>
      <c r="E443" s="259">
        <v>44468</v>
      </c>
      <c r="F443" s="226">
        <v>2</v>
      </c>
      <c r="G443" s="227">
        <v>13</v>
      </c>
    </row>
    <row r="444" spans="2:7" hidden="1" outlineLevel="1" x14ac:dyDescent="0.2">
      <c r="B444" s="81" t="s">
        <v>427</v>
      </c>
      <c r="C444" s="223" t="s">
        <v>802</v>
      </c>
      <c r="D444" s="224" t="s">
        <v>54</v>
      </c>
      <c r="E444" s="259">
        <v>44469</v>
      </c>
      <c r="F444" s="226">
        <v>6</v>
      </c>
      <c r="G444" s="227">
        <v>39</v>
      </c>
    </row>
    <row r="445" spans="2:7" hidden="1" outlineLevel="1" x14ac:dyDescent="0.2">
      <c r="B445" s="81" t="s">
        <v>427</v>
      </c>
      <c r="C445" s="223" t="s">
        <v>802</v>
      </c>
      <c r="D445" s="224" t="s">
        <v>54</v>
      </c>
      <c r="E445" s="259">
        <v>44469</v>
      </c>
      <c r="F445" s="226">
        <v>2</v>
      </c>
      <c r="G445" s="227">
        <v>13</v>
      </c>
    </row>
    <row r="446" spans="2:7" hidden="1" outlineLevel="1" x14ac:dyDescent="0.2">
      <c r="B446" s="81" t="s">
        <v>427</v>
      </c>
      <c r="C446" s="223" t="s">
        <v>802</v>
      </c>
      <c r="D446" s="224" t="s">
        <v>54</v>
      </c>
      <c r="E446" s="259">
        <v>44474</v>
      </c>
      <c r="F446" s="226">
        <v>8</v>
      </c>
      <c r="G446" s="227">
        <v>52</v>
      </c>
    </row>
    <row r="447" spans="2:7" hidden="1" outlineLevel="1" x14ac:dyDescent="0.2">
      <c r="B447" s="81" t="s">
        <v>427</v>
      </c>
      <c r="C447" s="223" t="s">
        <v>802</v>
      </c>
      <c r="D447" s="224" t="s">
        <v>54</v>
      </c>
      <c r="E447" s="259">
        <v>44475</v>
      </c>
      <c r="F447" s="226">
        <v>8</v>
      </c>
      <c r="G447" s="227">
        <v>52</v>
      </c>
    </row>
    <row r="448" spans="2:7" hidden="1" outlineLevel="1" x14ac:dyDescent="0.2">
      <c r="B448" s="81" t="s">
        <v>427</v>
      </c>
      <c r="C448" s="223" t="s">
        <v>802</v>
      </c>
      <c r="D448" s="224" t="s">
        <v>54</v>
      </c>
      <c r="E448" s="259">
        <v>44476</v>
      </c>
      <c r="F448" s="226">
        <v>8</v>
      </c>
      <c r="G448" s="227">
        <v>52</v>
      </c>
    </row>
    <row r="449" spans="2:7" hidden="1" outlineLevel="1" x14ac:dyDescent="0.2">
      <c r="B449" s="81" t="s">
        <v>427</v>
      </c>
      <c r="C449" s="223" t="s">
        <v>802</v>
      </c>
      <c r="D449" s="224" t="s">
        <v>54</v>
      </c>
      <c r="E449" s="259">
        <v>44477</v>
      </c>
      <c r="F449" s="226">
        <v>8</v>
      </c>
      <c r="G449" s="227">
        <v>52</v>
      </c>
    </row>
    <row r="450" spans="2:7" hidden="1" outlineLevel="1" x14ac:dyDescent="0.2">
      <c r="B450" s="81" t="s">
        <v>427</v>
      </c>
      <c r="C450" s="223" t="s">
        <v>802</v>
      </c>
      <c r="D450" s="224" t="s">
        <v>54</v>
      </c>
      <c r="E450" s="259">
        <v>44482</v>
      </c>
      <c r="F450" s="226">
        <v>8</v>
      </c>
      <c r="G450" s="227">
        <v>52</v>
      </c>
    </row>
    <row r="451" spans="2:7" hidden="1" outlineLevel="1" x14ac:dyDescent="0.2">
      <c r="B451" s="19"/>
      <c r="E451" s="39"/>
      <c r="G451" s="3"/>
    </row>
    <row r="452" spans="2:7" hidden="1" outlineLevel="1" x14ac:dyDescent="0.2">
      <c r="E452" s="39"/>
      <c r="G452" s="3"/>
    </row>
    <row r="453" spans="2:7" hidden="1" outlineLevel="1" x14ac:dyDescent="0.2"/>
    <row r="454" spans="2:7" ht="12.75" collapsed="1" thickBot="1" x14ac:dyDescent="0.25">
      <c r="C454" s="16"/>
      <c r="D454" s="16"/>
      <c r="E454" s="239"/>
      <c r="F454" s="17">
        <f>+SUM(F59:F453)</f>
        <v>1611.5</v>
      </c>
      <c r="G454" s="17">
        <f>+SUM(G59:G453)</f>
        <v>10474.75</v>
      </c>
    </row>
    <row r="455" spans="2:7" ht="12.75" thickTop="1" x14ac:dyDescent="0.2"/>
    <row r="457" spans="2:7" x14ac:dyDescent="0.2">
      <c r="C457" s="8" t="s">
        <v>722</v>
      </c>
    </row>
    <row r="459" spans="2:7" x14ac:dyDescent="0.2">
      <c r="C459" s="19" t="s">
        <v>81</v>
      </c>
      <c r="D459" s="20">
        <f>+G46-G53-G454</f>
        <v>13640.25</v>
      </c>
    </row>
    <row r="460" spans="2:7" ht="12.75" thickBot="1" x14ac:dyDescent="0.25">
      <c r="D460" s="9"/>
      <c r="G460" s="3"/>
    </row>
    <row r="461" spans="2:7" ht="12.75" thickBot="1" x14ac:dyDescent="0.25">
      <c r="C461" s="19" t="s">
        <v>713</v>
      </c>
      <c r="D461" s="21">
        <f>+D459/G46</f>
        <v>0.56563342318059295</v>
      </c>
      <c r="G461" s="3"/>
    </row>
    <row r="462" spans="2:7" x14ac:dyDescent="0.2">
      <c r="G462" s="3"/>
    </row>
    <row r="463" spans="2:7" x14ac:dyDescent="0.2">
      <c r="C463" s="19" t="s">
        <v>84</v>
      </c>
      <c r="D463" s="20">
        <f>+RESUMEN!O28</f>
        <v>10184.150037961388</v>
      </c>
      <c r="G463" s="3"/>
    </row>
    <row r="464" spans="2:7" ht="12.75" thickBot="1" x14ac:dyDescent="0.25">
      <c r="D464" s="9"/>
    </row>
    <row r="465" spans="3:7" ht="12.75" thickBot="1" x14ac:dyDescent="0.25">
      <c r="C465" s="19" t="s">
        <v>716</v>
      </c>
      <c r="D465" s="83">
        <f>+RESUMEN!P28</f>
        <v>0.4223159874750731</v>
      </c>
    </row>
    <row r="466" spans="3:7" ht="12.75" thickBot="1" x14ac:dyDescent="0.25"/>
    <row r="467" spans="3:7" ht="12.75" thickBot="1" x14ac:dyDescent="0.25">
      <c r="C467" s="19" t="s">
        <v>719</v>
      </c>
      <c r="D467" s="86" t="str">
        <f>+IF(D465&gt;D10,"OK","REVISAR")</f>
        <v>OK</v>
      </c>
    </row>
    <row r="468" spans="3:7" x14ac:dyDescent="0.2">
      <c r="G468" s="3"/>
    </row>
    <row r="470" spans="3:7" x14ac:dyDescent="0.2">
      <c r="C470" s="8" t="s">
        <v>85</v>
      </c>
    </row>
    <row r="472" spans="3:7" x14ac:dyDescent="0.2">
      <c r="C472" s="10"/>
      <c r="D472" s="10"/>
      <c r="E472" s="237"/>
      <c r="F472" s="10"/>
      <c r="G472" s="11"/>
    </row>
    <row r="473" spans="3:7" x14ac:dyDescent="0.2">
      <c r="C473" s="10"/>
      <c r="D473" s="10"/>
      <c r="E473" s="237"/>
      <c r="F473" s="10"/>
      <c r="G473" s="11"/>
    </row>
    <row r="474" spans="3:7" x14ac:dyDescent="0.2">
      <c r="C474" s="10"/>
      <c r="D474" s="10"/>
      <c r="E474" s="237"/>
      <c r="F474" s="10"/>
      <c r="G474" s="11"/>
    </row>
    <row r="477" spans="3:7" x14ac:dyDescent="0.2">
      <c r="C477" s="12"/>
      <c r="D477" s="23" t="s">
        <v>427</v>
      </c>
      <c r="E477" s="238" t="s">
        <v>428</v>
      </c>
      <c r="F477" s="23" t="s">
        <v>429</v>
      </c>
    </row>
    <row r="478" spans="3:7" x14ac:dyDescent="0.2">
      <c r="C478" s="3" t="s">
        <v>8</v>
      </c>
      <c r="D478" s="22">
        <f>+SUMIF(B39:B45,$D$477,G39:G45)</f>
        <v>24115</v>
      </c>
      <c r="E478" s="38">
        <f>+SUMIF(B39:B45,$E$477,G39:G45)</f>
        <v>0</v>
      </c>
      <c r="F478" s="22">
        <f>+SUMIF(B39:B45,$F$477,G39:G45)</f>
        <v>0</v>
      </c>
    </row>
    <row r="479" spans="3:7" x14ac:dyDescent="0.2">
      <c r="C479" s="3" t="s">
        <v>1019</v>
      </c>
      <c r="D479" s="22">
        <f>-SUMIF(B52,$D$477,G52)</f>
        <v>0</v>
      </c>
      <c r="E479" s="38">
        <f>-SUMIF(B52,$E$477,G52)</f>
        <v>0</v>
      </c>
      <c r="F479" s="22">
        <f>-SUMIF(B52,$F$477,G52)</f>
        <v>0</v>
      </c>
    </row>
    <row r="480" spans="3:7" x14ac:dyDescent="0.2">
      <c r="C480" s="3" t="s">
        <v>24</v>
      </c>
      <c r="D480" s="22">
        <f>-SUMIF(B59:B453,$D$477,G59:G453)</f>
        <v>-10474.75</v>
      </c>
      <c r="E480" s="38">
        <f>-SUMIF(B59:B453,$E$477,G59:G453)</f>
        <v>0</v>
      </c>
      <c r="F480" s="22">
        <f>-SUMIF(B59:B453,$F$477,G59:G453)</f>
        <v>0</v>
      </c>
    </row>
    <row r="481" spans="3:6" ht="12.75" thickBot="1" x14ac:dyDescent="0.25">
      <c r="C481" s="16" t="s">
        <v>1036</v>
      </c>
      <c r="D481" s="182">
        <f>SUM(D478:D480)</f>
        <v>13640.25</v>
      </c>
      <c r="E481" s="241">
        <f t="shared" ref="E481:F481" si="0">SUM(E478:E480)</f>
        <v>0</v>
      </c>
      <c r="F481" s="182">
        <f t="shared" si="0"/>
        <v>0</v>
      </c>
    </row>
    <row r="482" spans="3:6" ht="12.75" thickTop="1" x14ac:dyDescent="0.2"/>
  </sheetData>
  <autoFilter ref="B58:G273" xr:uid="{00000000-0009-0000-0000-00001D000000}"/>
  <conditionalFormatting sqref="D467">
    <cfRule type="containsText" dxfId="170" priority="1" operator="containsText" text="OK">
      <formula>NOT(ISERROR(SEARCH("OK",D467)))</formula>
    </cfRule>
    <cfRule type="cellIs" dxfId="169" priority="2" operator="greaterThan">
      <formula>#REF!</formula>
    </cfRule>
  </conditionalFormatting>
  <pageMargins left="0.7" right="0.7" top="0.75" bottom="0.75" header="0.3" footer="0.3"/>
  <pageSetup paperSize="9" scale="58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1">
    <tabColor rgb="FFFF0000"/>
  </sheetPr>
  <dimension ref="B1:K91"/>
  <sheetViews>
    <sheetView topLeftCell="A30" zoomScaleNormal="100" workbookViewId="0">
      <selection activeCell="D72" sqref="D72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759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856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hidden="1" outlineLevel="1" x14ac:dyDescent="0.2">
      <c r="B37" s="19" t="s">
        <v>427</v>
      </c>
      <c r="C37" s="14">
        <v>44347</v>
      </c>
      <c r="D37" s="3" t="s">
        <v>857</v>
      </c>
      <c r="E37" s="3">
        <v>430000002</v>
      </c>
      <c r="F37" s="19" t="s">
        <v>759</v>
      </c>
      <c r="G37" s="15">
        <v>560</v>
      </c>
      <c r="H37" s="3"/>
      <c r="I37" s="3"/>
      <c r="J37" s="3"/>
      <c r="K37" s="3"/>
    </row>
    <row r="38" spans="2:11" collapsed="1" x14ac:dyDescent="0.2">
      <c r="C38" s="14"/>
      <c r="G38" s="15"/>
    </row>
    <row r="39" spans="2:11" ht="12.75" thickBot="1" x14ac:dyDescent="0.25">
      <c r="C39" s="16"/>
      <c r="D39" s="16"/>
      <c r="E39" s="16"/>
      <c r="F39" s="16"/>
      <c r="G39" s="17">
        <f>SUM(G37:G38)</f>
        <v>560</v>
      </c>
    </row>
    <row r="40" spans="2:11" ht="12.75" thickTop="1" x14ac:dyDescent="0.2"/>
    <row r="42" spans="2:11" x14ac:dyDescent="0.2">
      <c r="C42" s="8" t="s">
        <v>13</v>
      </c>
    </row>
    <row r="43" spans="2:11" x14ac:dyDescent="0.2">
      <c r="C43" s="18"/>
    </row>
    <row r="44" spans="2:11" x14ac:dyDescent="0.2">
      <c r="B44" s="12" t="s">
        <v>1035</v>
      </c>
      <c r="C44" s="23" t="s">
        <v>9</v>
      </c>
      <c r="D44" s="23" t="s">
        <v>14</v>
      </c>
      <c r="E44" s="23" t="s">
        <v>15</v>
      </c>
      <c r="F44" s="23" t="s">
        <v>16</v>
      </c>
      <c r="G44" s="23" t="s">
        <v>17</v>
      </c>
    </row>
    <row r="45" spans="2:11" hidden="1" outlineLevel="1" x14ac:dyDescent="0.2">
      <c r="B45" s="19"/>
      <c r="C45" s="14"/>
      <c r="G45" s="15"/>
    </row>
    <row r="46" spans="2:11" ht="12.75" collapsed="1" thickBot="1" x14ac:dyDescent="0.25">
      <c r="C46" s="16"/>
      <c r="D46" s="16"/>
      <c r="E46" s="16"/>
      <c r="F46" s="16"/>
      <c r="G46" s="17">
        <f>+SUM(G45:G45)</f>
        <v>0</v>
      </c>
    </row>
    <row r="47" spans="2:11" ht="12.75" thickTop="1" x14ac:dyDescent="0.2"/>
    <row r="49" spans="2:7" x14ac:dyDescent="0.2">
      <c r="C49" s="8" t="s">
        <v>24</v>
      </c>
    </row>
    <row r="51" spans="2:7" x14ac:dyDescent="0.2">
      <c r="B51" s="12" t="s">
        <v>1035</v>
      </c>
      <c r="C51" s="12" t="s">
        <v>25</v>
      </c>
      <c r="D51" s="12" t="s">
        <v>26</v>
      </c>
      <c r="E51" s="12" t="s">
        <v>27</v>
      </c>
      <c r="F51" s="12" t="s">
        <v>28</v>
      </c>
      <c r="G51" s="13" t="s">
        <v>29</v>
      </c>
    </row>
    <row r="52" spans="2:7" hidden="1" outlineLevel="1" x14ac:dyDescent="0.2">
      <c r="B52" s="19" t="s">
        <v>427</v>
      </c>
      <c r="C52" s="3" t="s">
        <v>184</v>
      </c>
      <c r="D52" s="3" t="s">
        <v>54</v>
      </c>
      <c r="E52" s="14">
        <v>44312</v>
      </c>
      <c r="F52" s="3">
        <v>6</v>
      </c>
      <c r="G52" s="3">
        <v>39</v>
      </c>
    </row>
    <row r="53" spans="2:7" hidden="1" outlineLevel="1" x14ac:dyDescent="0.2">
      <c r="B53" s="19" t="s">
        <v>427</v>
      </c>
      <c r="C53" s="3" t="s">
        <v>184</v>
      </c>
      <c r="D53" s="3" t="s">
        <v>54</v>
      </c>
      <c r="E53" s="14">
        <v>44312</v>
      </c>
      <c r="F53" s="3">
        <v>2</v>
      </c>
      <c r="G53" s="3">
        <v>13</v>
      </c>
    </row>
    <row r="54" spans="2:7" hidden="1" outlineLevel="1" x14ac:dyDescent="0.2">
      <c r="B54" s="19" t="s">
        <v>427</v>
      </c>
      <c r="C54" s="3" t="s">
        <v>184</v>
      </c>
      <c r="D54" s="3" t="s">
        <v>54</v>
      </c>
      <c r="E54" s="14">
        <v>44313</v>
      </c>
      <c r="F54" s="3">
        <v>6</v>
      </c>
      <c r="G54" s="3">
        <v>39</v>
      </c>
    </row>
    <row r="55" spans="2:7" hidden="1" outlineLevel="1" x14ac:dyDescent="0.2">
      <c r="B55" s="19" t="s">
        <v>427</v>
      </c>
      <c r="C55" s="3" t="s">
        <v>184</v>
      </c>
      <c r="D55" s="3" t="s">
        <v>54</v>
      </c>
      <c r="E55" s="14">
        <v>44313</v>
      </c>
      <c r="F55" s="3">
        <v>2</v>
      </c>
      <c r="G55" s="3">
        <v>13</v>
      </c>
    </row>
    <row r="56" spans="2:7" hidden="1" outlineLevel="1" x14ac:dyDescent="0.2">
      <c r="B56" s="19" t="s">
        <v>427</v>
      </c>
      <c r="C56" s="3" t="s">
        <v>184</v>
      </c>
      <c r="D56" s="3" t="s">
        <v>54</v>
      </c>
      <c r="E56" s="14">
        <v>44314</v>
      </c>
      <c r="F56" s="3">
        <v>6</v>
      </c>
      <c r="G56" s="3">
        <v>39</v>
      </c>
    </row>
    <row r="57" spans="2:7" hidden="1" outlineLevel="1" x14ac:dyDescent="0.2">
      <c r="B57" s="19" t="s">
        <v>427</v>
      </c>
      <c r="C57" s="3" t="s">
        <v>184</v>
      </c>
      <c r="D57" s="3" t="s">
        <v>54</v>
      </c>
      <c r="E57" s="14">
        <v>44314</v>
      </c>
      <c r="F57" s="3">
        <v>2</v>
      </c>
      <c r="G57" s="3">
        <v>13</v>
      </c>
    </row>
    <row r="58" spans="2:7" hidden="1" outlineLevel="1" x14ac:dyDescent="0.2">
      <c r="B58" s="19" t="s">
        <v>427</v>
      </c>
      <c r="C58" s="3" t="s">
        <v>184</v>
      </c>
      <c r="D58" s="3" t="s">
        <v>54</v>
      </c>
      <c r="E58" s="14">
        <v>44315</v>
      </c>
      <c r="F58" s="3">
        <v>6</v>
      </c>
      <c r="G58" s="3">
        <v>39</v>
      </c>
    </row>
    <row r="59" spans="2:7" hidden="1" outlineLevel="1" x14ac:dyDescent="0.2">
      <c r="B59" s="19" t="s">
        <v>427</v>
      </c>
      <c r="C59" s="3" t="s">
        <v>184</v>
      </c>
      <c r="D59" s="3" t="s">
        <v>54</v>
      </c>
      <c r="E59" s="14">
        <v>44315</v>
      </c>
      <c r="F59" s="3">
        <v>2</v>
      </c>
      <c r="G59" s="3">
        <v>13</v>
      </c>
    </row>
    <row r="60" spans="2:7" hidden="1" outlineLevel="1" x14ac:dyDescent="0.2">
      <c r="B60" s="19" t="s">
        <v>427</v>
      </c>
      <c r="C60" s="3" t="s">
        <v>184</v>
      </c>
      <c r="D60" s="3" t="s">
        <v>54</v>
      </c>
      <c r="E60" s="14">
        <v>44316</v>
      </c>
      <c r="F60" s="3">
        <v>6</v>
      </c>
      <c r="G60" s="3">
        <v>39</v>
      </c>
    </row>
    <row r="61" spans="2:7" hidden="1" outlineLevel="1" x14ac:dyDescent="0.2">
      <c r="B61" s="19" t="s">
        <v>427</v>
      </c>
      <c r="C61" s="3" t="s">
        <v>184</v>
      </c>
      <c r="D61" s="3" t="s">
        <v>54</v>
      </c>
      <c r="E61" s="14">
        <v>44316</v>
      </c>
      <c r="F61" s="3">
        <v>2</v>
      </c>
      <c r="G61" s="3">
        <v>13</v>
      </c>
    </row>
    <row r="62" spans="2:7" hidden="1" outlineLevel="1" x14ac:dyDescent="0.2">
      <c r="E62" s="14"/>
      <c r="G62" s="3"/>
    </row>
    <row r="63" spans="2:7" ht="12.75" collapsed="1" thickBot="1" x14ac:dyDescent="0.25">
      <c r="C63" s="16"/>
      <c r="D63" s="16"/>
      <c r="E63" s="16"/>
      <c r="F63" s="16"/>
      <c r="G63" s="17">
        <f>+SUM(G52:G62)</f>
        <v>260</v>
      </c>
    </row>
    <row r="64" spans="2:7" ht="12.75" thickTop="1" x14ac:dyDescent="0.2"/>
    <row r="66" spans="3:7" x14ac:dyDescent="0.2">
      <c r="C66" s="8" t="s">
        <v>722</v>
      </c>
    </row>
    <row r="68" spans="3:7" x14ac:dyDescent="0.2">
      <c r="C68" s="19" t="s">
        <v>81</v>
      </c>
      <c r="D68" s="20">
        <f>+G39-G46-G63</f>
        <v>300</v>
      </c>
    </row>
    <row r="69" spans="3:7" ht="12.75" thickBot="1" x14ac:dyDescent="0.25">
      <c r="D69" s="9"/>
      <c r="G69" s="3"/>
    </row>
    <row r="70" spans="3:7" ht="12.75" thickBot="1" x14ac:dyDescent="0.25">
      <c r="C70" s="19" t="s">
        <v>713</v>
      </c>
      <c r="D70" s="21">
        <f>+D68/G39</f>
        <v>0.5357142857142857</v>
      </c>
      <c r="G70" s="3"/>
    </row>
    <row r="71" spans="3:7" x14ac:dyDescent="0.2">
      <c r="G71" s="3"/>
    </row>
    <row r="72" spans="3:7" x14ac:dyDescent="0.2">
      <c r="C72" s="19" t="s">
        <v>84</v>
      </c>
      <c r="D72" s="20">
        <f>+RESUMEN!O29</f>
        <v>219.74223600490888</v>
      </c>
      <c r="G72" s="3"/>
    </row>
    <row r="73" spans="3:7" ht="12.75" thickBot="1" x14ac:dyDescent="0.25">
      <c r="D73" s="9"/>
    </row>
    <row r="74" spans="3:7" ht="12.75" thickBot="1" x14ac:dyDescent="0.25">
      <c r="C74" s="19" t="s">
        <v>716</v>
      </c>
      <c r="D74" s="83">
        <f>+RESUMEN!P29</f>
        <v>0.39239685000876584</v>
      </c>
    </row>
    <row r="75" spans="3:7" ht="12.75" thickBot="1" x14ac:dyDescent="0.25"/>
    <row r="76" spans="3:7" ht="12.75" thickBot="1" x14ac:dyDescent="0.25">
      <c r="C76" s="19" t="s">
        <v>719</v>
      </c>
      <c r="D76" s="86" t="str">
        <f>+IF(D74&gt;D10,"OK","REVISAR")</f>
        <v>OK</v>
      </c>
    </row>
    <row r="77" spans="3:7" x14ac:dyDescent="0.2">
      <c r="G77" s="3"/>
    </row>
    <row r="79" spans="3:7" x14ac:dyDescent="0.2">
      <c r="C79" s="8" t="s">
        <v>85</v>
      </c>
    </row>
    <row r="81" spans="3:7" x14ac:dyDescent="0.2">
      <c r="C81" s="10"/>
      <c r="D81" s="10"/>
      <c r="E81" s="10"/>
      <c r="F81" s="10"/>
      <c r="G81" s="11"/>
    </row>
    <row r="82" spans="3:7" x14ac:dyDescent="0.2">
      <c r="C82" s="10"/>
      <c r="D82" s="10"/>
      <c r="E82" s="10"/>
      <c r="F82" s="10"/>
      <c r="G82" s="11"/>
    </row>
    <row r="83" spans="3:7" x14ac:dyDescent="0.2">
      <c r="C83" s="10"/>
      <c r="D83" s="10"/>
      <c r="E83" s="10"/>
      <c r="F83" s="10"/>
      <c r="G83" s="11"/>
    </row>
    <row r="86" spans="3:7" x14ac:dyDescent="0.2">
      <c r="C86" s="12"/>
      <c r="D86" s="23" t="s">
        <v>427</v>
      </c>
      <c r="E86" s="23" t="s">
        <v>428</v>
      </c>
      <c r="F86" s="23" t="s">
        <v>429</v>
      </c>
    </row>
    <row r="87" spans="3:7" x14ac:dyDescent="0.2">
      <c r="C87" s="3" t="s">
        <v>8</v>
      </c>
      <c r="D87" s="22">
        <f>+SUMIF(B37:B38,$D$86,G37:G38)</f>
        <v>560</v>
      </c>
      <c r="E87" s="22">
        <f>+SUMIF(B37:B38,$E$86,G37:G38)</f>
        <v>0</v>
      </c>
      <c r="F87" s="22">
        <f>+SUMIF(B37:B38,$F$86,G37:G38)</f>
        <v>0</v>
      </c>
    </row>
    <row r="88" spans="3:7" x14ac:dyDescent="0.2">
      <c r="C88" s="3" t="s">
        <v>1019</v>
      </c>
      <c r="D88" s="22">
        <f>-SUMIF(B45,$D$86,G45)</f>
        <v>0</v>
      </c>
      <c r="E88" s="22">
        <f>-SUMIF(B45,$E$86,G45)</f>
        <v>0</v>
      </c>
      <c r="F88" s="22">
        <f>-SUMIF(B45,$F$86,G45)</f>
        <v>0</v>
      </c>
    </row>
    <row r="89" spans="3:7" x14ac:dyDescent="0.2">
      <c r="C89" s="3" t="s">
        <v>24</v>
      </c>
      <c r="D89" s="22">
        <f>-SUMIF(B52:B62,$D$86,G52:G62)</f>
        <v>-260</v>
      </c>
      <c r="E89" s="22">
        <f t="shared" ref="E89:F89" si="0">-SUMIF(C52:C62,$D$86,H52:H62)</f>
        <v>0</v>
      </c>
      <c r="F89" s="22">
        <f t="shared" si="0"/>
        <v>0</v>
      </c>
    </row>
    <row r="90" spans="3:7" ht="12.75" thickBot="1" x14ac:dyDescent="0.25">
      <c r="C90" s="16" t="s">
        <v>1036</v>
      </c>
      <c r="D90" s="182">
        <f>SUM(D87:D89)</f>
        <v>300</v>
      </c>
      <c r="E90" s="182">
        <f t="shared" ref="E90:F90" si="1">SUM(E87:E89)</f>
        <v>0</v>
      </c>
      <c r="F90" s="182">
        <f t="shared" si="1"/>
        <v>0</v>
      </c>
    </row>
    <row r="91" spans="3:7" ht="12.75" thickTop="1" x14ac:dyDescent="0.2"/>
  </sheetData>
  <autoFilter ref="B51:G61" xr:uid="{00000000-0009-0000-0000-00001E000000}"/>
  <conditionalFormatting sqref="D76">
    <cfRule type="containsText" dxfId="168" priority="1" operator="containsText" text="OK">
      <formula>NOT(ISERROR(SEARCH("OK",D76)))</formula>
    </cfRule>
    <cfRule type="cellIs" dxfId="167" priority="2" operator="greaterThan">
      <formula>#REF!</formula>
    </cfRule>
  </conditionalFormatting>
  <pageMargins left="0.7" right="0.7" top="0.75" bottom="0.75" header="0.3" footer="0.3"/>
  <pageSetup paperSize="9" scale="68" orientation="portrait" r:id="rId1"/>
  <rowBreaks count="1" manualBreakCount="1">
    <brk id="92" max="7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32">
    <tabColor rgb="FFFF0000"/>
  </sheetPr>
  <dimension ref="B1:K93"/>
  <sheetViews>
    <sheetView topLeftCell="A41" zoomScale="90" zoomScaleNormal="90" workbookViewId="0">
      <selection activeCell="D74" sqref="D7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301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865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19" t="s">
        <v>427</v>
      </c>
      <c r="C39" s="14">
        <v>44347</v>
      </c>
      <c r="D39" s="3" t="s">
        <v>866</v>
      </c>
      <c r="E39" s="3">
        <v>430000017</v>
      </c>
      <c r="F39" s="9" t="s">
        <v>301</v>
      </c>
      <c r="G39" s="15">
        <v>150</v>
      </c>
      <c r="H39" s="3"/>
      <c r="I39" s="3"/>
      <c r="J39" s="3"/>
      <c r="K39" s="3"/>
    </row>
    <row r="40" spans="2:11" s="9" customFormat="1" hidden="1" outlineLevel="1" x14ac:dyDescent="0.2">
      <c r="B40" s="19" t="s">
        <v>427</v>
      </c>
      <c r="C40" s="14">
        <v>44377</v>
      </c>
      <c r="D40" s="3" t="s">
        <v>993</v>
      </c>
      <c r="E40" s="3">
        <v>430000017</v>
      </c>
      <c r="F40" s="9" t="s">
        <v>301</v>
      </c>
      <c r="G40" s="15">
        <v>570</v>
      </c>
      <c r="H40" s="3"/>
      <c r="I40" s="3"/>
      <c r="J40" s="3"/>
      <c r="K40" s="3"/>
    </row>
    <row r="41" spans="2:11" collapsed="1" x14ac:dyDescent="0.2">
      <c r="C41" s="14"/>
      <c r="G41" s="15"/>
    </row>
    <row r="42" spans="2:11" ht="12.75" thickBot="1" x14ac:dyDescent="0.25">
      <c r="C42" s="16"/>
      <c r="D42" s="16"/>
      <c r="E42" s="16"/>
      <c r="F42" s="16"/>
      <c r="G42" s="17">
        <f>SUM(G39:G41)</f>
        <v>720</v>
      </c>
    </row>
    <row r="43" spans="2:11" ht="12.75" thickTop="1" x14ac:dyDescent="0.2"/>
    <row r="45" spans="2:11" x14ac:dyDescent="0.2">
      <c r="C45" s="8" t="s">
        <v>13</v>
      </c>
    </row>
    <row r="46" spans="2:11" x14ac:dyDescent="0.2">
      <c r="C46" s="18"/>
    </row>
    <row r="47" spans="2:11" x14ac:dyDescent="0.2">
      <c r="B47" s="12" t="s">
        <v>1035</v>
      </c>
      <c r="C47" s="23" t="s">
        <v>9</v>
      </c>
      <c r="D47" s="23" t="s">
        <v>14</v>
      </c>
      <c r="E47" s="23" t="s">
        <v>15</v>
      </c>
      <c r="F47" s="23" t="s">
        <v>16</v>
      </c>
      <c r="G47" s="23" t="s">
        <v>17</v>
      </c>
    </row>
    <row r="48" spans="2:11" outlineLevel="1" x14ac:dyDescent="0.2">
      <c r="B48" s="19"/>
      <c r="C48" s="14"/>
      <c r="G48" s="15"/>
    </row>
    <row r="49" spans="2:7" ht="12.75" thickBot="1" x14ac:dyDescent="0.25">
      <c r="C49" s="16"/>
      <c r="D49" s="16"/>
      <c r="E49" s="16"/>
      <c r="F49" s="16"/>
      <c r="G49" s="17">
        <f>+SUM(G48:G48)</f>
        <v>0</v>
      </c>
    </row>
    <row r="50" spans="2:7" ht="12.75" thickTop="1" x14ac:dyDescent="0.2"/>
    <row r="52" spans="2:7" x14ac:dyDescent="0.2">
      <c r="C52" s="8" t="s">
        <v>24</v>
      </c>
    </row>
    <row r="54" spans="2:7" x14ac:dyDescent="0.2">
      <c r="B54" s="12" t="s">
        <v>1035</v>
      </c>
      <c r="C54" s="12" t="s">
        <v>25</v>
      </c>
      <c r="D54" s="12" t="s">
        <v>26</v>
      </c>
      <c r="E54" s="12" t="s">
        <v>27</v>
      </c>
      <c r="F54" s="12" t="s">
        <v>28</v>
      </c>
      <c r="G54" s="13" t="s">
        <v>29</v>
      </c>
    </row>
    <row r="55" spans="2:7" hidden="1" outlineLevel="1" x14ac:dyDescent="0.2">
      <c r="B55" s="19" t="s">
        <v>429</v>
      </c>
      <c r="C55" s="3" t="s">
        <v>678</v>
      </c>
      <c r="D55" s="3" t="s">
        <v>679</v>
      </c>
      <c r="E55" s="14">
        <v>44330</v>
      </c>
      <c r="F55" s="3">
        <v>4</v>
      </c>
      <c r="G55" s="3">
        <v>31.08</v>
      </c>
    </row>
    <row r="56" spans="2:7" hidden="1" outlineLevel="1" x14ac:dyDescent="0.2">
      <c r="B56" s="19" t="s">
        <v>429</v>
      </c>
      <c r="C56" s="3" t="s">
        <v>678</v>
      </c>
      <c r="D56" s="3" t="s">
        <v>679</v>
      </c>
      <c r="E56" s="14">
        <v>44331</v>
      </c>
      <c r="F56" s="3">
        <v>6</v>
      </c>
      <c r="G56" s="3">
        <v>46.62</v>
      </c>
    </row>
    <row r="57" spans="2:7" hidden="1" outlineLevel="1" x14ac:dyDescent="0.2">
      <c r="B57" s="19" t="s">
        <v>429</v>
      </c>
      <c r="C57" s="3" t="s">
        <v>678</v>
      </c>
      <c r="D57" s="3" t="s">
        <v>679</v>
      </c>
      <c r="E57" s="14">
        <v>44342</v>
      </c>
      <c r="F57" s="3">
        <v>7</v>
      </c>
      <c r="G57" s="3">
        <v>54.39</v>
      </c>
    </row>
    <row r="58" spans="2:7" hidden="1" outlineLevel="1" x14ac:dyDescent="0.2">
      <c r="B58" s="19" t="s">
        <v>429</v>
      </c>
      <c r="C58" s="3" t="s">
        <v>678</v>
      </c>
      <c r="D58" s="3" t="s">
        <v>679</v>
      </c>
      <c r="E58" s="14">
        <v>44342</v>
      </c>
      <c r="F58" s="3">
        <v>6</v>
      </c>
      <c r="G58" s="3">
        <v>46.62</v>
      </c>
    </row>
    <row r="59" spans="2:7" hidden="1" outlineLevel="1" x14ac:dyDescent="0.2">
      <c r="B59" s="19" t="s">
        <v>429</v>
      </c>
      <c r="C59" s="3" t="s">
        <v>678</v>
      </c>
      <c r="D59" s="3" t="s">
        <v>679</v>
      </c>
      <c r="E59" s="14">
        <v>44343</v>
      </c>
      <c r="F59" s="3">
        <v>7</v>
      </c>
      <c r="G59" s="3">
        <v>54.39</v>
      </c>
    </row>
    <row r="60" spans="2:7" hidden="1" outlineLevel="1" x14ac:dyDescent="0.2">
      <c r="B60" s="19" t="s">
        <v>429</v>
      </c>
      <c r="C60" s="3" t="s">
        <v>678</v>
      </c>
      <c r="D60" s="3" t="s">
        <v>679</v>
      </c>
      <c r="E60" s="14">
        <v>44343</v>
      </c>
      <c r="F60" s="3">
        <v>6</v>
      </c>
      <c r="G60" s="3">
        <v>46.62</v>
      </c>
    </row>
    <row r="61" spans="2:7" hidden="1" outlineLevel="1" x14ac:dyDescent="0.2">
      <c r="B61" s="19" t="s">
        <v>429</v>
      </c>
      <c r="C61" s="3" t="s">
        <v>678</v>
      </c>
      <c r="D61" s="3" t="s">
        <v>679</v>
      </c>
      <c r="E61" s="14">
        <v>44344</v>
      </c>
      <c r="F61" s="3">
        <v>7</v>
      </c>
      <c r="G61" s="3">
        <v>54.39</v>
      </c>
    </row>
    <row r="62" spans="2:7" hidden="1" outlineLevel="1" x14ac:dyDescent="0.2">
      <c r="B62" s="19" t="s">
        <v>429</v>
      </c>
      <c r="C62" s="3" t="s">
        <v>678</v>
      </c>
      <c r="D62" s="3" t="s">
        <v>679</v>
      </c>
      <c r="E62" s="14">
        <v>44344</v>
      </c>
      <c r="F62" s="3">
        <v>5</v>
      </c>
      <c r="G62" s="3">
        <v>38.85</v>
      </c>
    </row>
    <row r="63" spans="2:7" hidden="1" outlineLevel="1" x14ac:dyDescent="0.2">
      <c r="E63" s="14"/>
      <c r="G63" s="3"/>
    </row>
    <row r="64" spans="2:7" hidden="1" outlineLevel="1" x14ac:dyDescent="0.2"/>
    <row r="65" spans="3:7" ht="12.75" collapsed="1" thickBot="1" x14ac:dyDescent="0.25">
      <c r="C65" s="16"/>
      <c r="D65" s="16"/>
      <c r="E65" s="16"/>
      <c r="F65" s="16"/>
      <c r="G65" s="17">
        <f>+SUM(G55:G64)</f>
        <v>372.96</v>
      </c>
    </row>
    <row r="66" spans="3:7" ht="12.75" thickTop="1" x14ac:dyDescent="0.2"/>
    <row r="68" spans="3:7" x14ac:dyDescent="0.2">
      <c r="C68" s="8" t="s">
        <v>722</v>
      </c>
    </row>
    <row r="70" spans="3:7" x14ac:dyDescent="0.2">
      <c r="C70" s="19" t="s">
        <v>81</v>
      </c>
      <c r="D70" s="20">
        <f>+G42-G49-G65</f>
        <v>347.04</v>
      </c>
    </row>
    <row r="71" spans="3:7" ht="12.75" thickBot="1" x14ac:dyDescent="0.25">
      <c r="D71" s="9"/>
      <c r="G71" s="3"/>
    </row>
    <row r="72" spans="3:7" ht="12.75" thickBot="1" x14ac:dyDescent="0.25">
      <c r="C72" s="19" t="s">
        <v>713</v>
      </c>
      <c r="D72" s="21">
        <f>+D70/G42</f>
        <v>0.48200000000000004</v>
      </c>
      <c r="G72" s="3"/>
    </row>
    <row r="73" spans="3:7" x14ac:dyDescent="0.2">
      <c r="G73" s="3"/>
    </row>
    <row r="74" spans="3:7" x14ac:dyDescent="0.2">
      <c r="C74" s="19" t="s">
        <v>84</v>
      </c>
      <c r="D74" s="20">
        <f>+RESUMEN!O30</f>
        <v>243.85144629202574</v>
      </c>
      <c r="G74" s="3"/>
    </row>
    <row r="75" spans="3:7" ht="12.75" thickBot="1" x14ac:dyDescent="0.25">
      <c r="D75" s="9"/>
    </row>
    <row r="76" spans="3:7" ht="12.75" thickBot="1" x14ac:dyDescent="0.25">
      <c r="C76" s="19" t="s">
        <v>716</v>
      </c>
      <c r="D76" s="83">
        <f>+RESUMEN!P30</f>
        <v>0.33868256429448018</v>
      </c>
    </row>
    <row r="77" spans="3:7" ht="12.75" thickBot="1" x14ac:dyDescent="0.25"/>
    <row r="78" spans="3:7" ht="12.75" thickBot="1" x14ac:dyDescent="0.25">
      <c r="C78" s="19" t="s">
        <v>719</v>
      </c>
      <c r="D78" s="86" t="str">
        <f>+IF(D76&gt;D10,"OK","REVISAR")</f>
        <v>OK</v>
      </c>
    </row>
    <row r="79" spans="3:7" x14ac:dyDescent="0.2">
      <c r="G79" s="3"/>
    </row>
    <row r="81" spans="3:7" x14ac:dyDescent="0.2">
      <c r="C81" s="8" t="s">
        <v>85</v>
      </c>
    </row>
    <row r="83" spans="3:7" x14ac:dyDescent="0.2">
      <c r="C83" s="10" t="s">
        <v>885</v>
      </c>
      <c r="D83" s="10"/>
      <c r="E83" s="10"/>
      <c r="F83" s="10"/>
      <c r="G83" s="11"/>
    </row>
    <row r="84" spans="3:7" x14ac:dyDescent="0.2">
      <c r="C84" s="10"/>
      <c r="D84" s="10"/>
      <c r="E84" s="10"/>
      <c r="F84" s="10"/>
      <c r="G84" s="11"/>
    </row>
    <row r="85" spans="3:7" x14ac:dyDescent="0.2">
      <c r="C85" s="10"/>
      <c r="D85" s="10"/>
      <c r="E85" s="10"/>
      <c r="F85" s="10"/>
      <c r="G85" s="11"/>
    </row>
    <row r="88" spans="3:7" x14ac:dyDescent="0.2">
      <c r="C88" s="12"/>
      <c r="D88" s="23" t="s">
        <v>427</v>
      </c>
      <c r="E88" s="23" t="s">
        <v>428</v>
      </c>
      <c r="F88" s="23" t="s">
        <v>429</v>
      </c>
    </row>
    <row r="89" spans="3:7" x14ac:dyDescent="0.2">
      <c r="C89" s="3" t="s">
        <v>8</v>
      </c>
      <c r="D89" s="22">
        <f>+SUMIF(B39:B40,$D$88,G39:G40)</f>
        <v>720</v>
      </c>
      <c r="E89" s="22">
        <f>+SUMIF(B39:B40,$E$88,G39:G40)</f>
        <v>0</v>
      </c>
      <c r="F89" s="22">
        <f>+SUMIF(B39:B40,$F$88,G39:G40)</f>
        <v>0</v>
      </c>
    </row>
    <row r="90" spans="3:7" x14ac:dyDescent="0.2">
      <c r="C90" s="3" t="s">
        <v>1019</v>
      </c>
      <c r="D90" s="22">
        <f>-SUMIF(B48,$D$88,G48)</f>
        <v>0</v>
      </c>
      <c r="E90" s="22">
        <f>-SUMIF(B48,$E$88,G48)</f>
        <v>0</v>
      </c>
      <c r="F90" s="22">
        <f>-SUMIF(B48,$F$88,G48)</f>
        <v>0</v>
      </c>
    </row>
    <row r="91" spans="3:7" x14ac:dyDescent="0.2">
      <c r="C91" s="3" t="s">
        <v>24</v>
      </c>
      <c r="D91" s="22">
        <f>-SUMIF(B55:B64,$D$88,G55:G64)</f>
        <v>0</v>
      </c>
      <c r="E91" s="22">
        <f>-SUMIF(B55:B64,$D$88,G55:G64)</f>
        <v>0</v>
      </c>
      <c r="F91" s="22">
        <f>-SUMIF(B55:B64,$F$88,G55:G64)</f>
        <v>-372.96</v>
      </c>
    </row>
    <row r="92" spans="3:7" ht="12.75" thickBot="1" x14ac:dyDescent="0.25">
      <c r="C92" s="16" t="s">
        <v>1036</v>
      </c>
      <c r="D92" s="182">
        <f>SUM(D89:D91)</f>
        <v>720</v>
      </c>
      <c r="E92" s="182">
        <f t="shared" ref="E92:F92" si="0">SUM(E89:E91)</f>
        <v>0</v>
      </c>
      <c r="F92" s="182">
        <f t="shared" si="0"/>
        <v>-372.96</v>
      </c>
    </row>
    <row r="93" spans="3:7" ht="12.75" thickTop="1" x14ac:dyDescent="0.2"/>
  </sheetData>
  <autoFilter ref="B54:G62" xr:uid="{00000000-0009-0000-0000-00001F000000}"/>
  <conditionalFormatting sqref="D78">
    <cfRule type="containsText" dxfId="166" priority="1" operator="containsText" text="OK">
      <formula>NOT(ISERROR(SEARCH("OK",D78)))</formula>
    </cfRule>
    <cfRule type="cellIs" dxfId="165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33">
    <tabColor rgb="FFFF0000"/>
  </sheetPr>
  <dimension ref="B1:K218"/>
  <sheetViews>
    <sheetView topLeftCell="A36" zoomScaleNormal="100" workbookViewId="0">
      <selection activeCell="D201" sqref="D201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7.8554687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869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867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19" t="s">
        <v>427</v>
      </c>
      <c r="C39" s="14">
        <v>44347</v>
      </c>
      <c r="D39" s="19" t="s">
        <v>868</v>
      </c>
      <c r="E39" s="3">
        <v>430000008</v>
      </c>
      <c r="F39" s="9" t="s">
        <v>869</v>
      </c>
      <c r="G39" s="15">
        <v>2103.1999999999998</v>
      </c>
      <c r="H39" s="3"/>
      <c r="I39" s="3"/>
      <c r="J39" s="3"/>
      <c r="K39" s="3"/>
    </row>
    <row r="40" spans="2:11" s="9" customFormat="1" hidden="1" outlineLevel="1" x14ac:dyDescent="0.2">
      <c r="B40" s="19" t="s">
        <v>427</v>
      </c>
      <c r="C40" s="14">
        <v>44379</v>
      </c>
      <c r="D40" s="19" t="s">
        <v>1009</v>
      </c>
      <c r="E40" s="3">
        <v>430000008</v>
      </c>
      <c r="F40" s="9" t="s">
        <v>869</v>
      </c>
      <c r="G40" s="15">
        <v>4129.8</v>
      </c>
      <c r="H40" s="3"/>
      <c r="I40" s="3"/>
      <c r="J40" s="3"/>
      <c r="K40" s="3"/>
    </row>
    <row r="41" spans="2:11" s="9" customFormat="1" hidden="1" outlineLevel="1" x14ac:dyDescent="0.2">
      <c r="B41" s="19" t="s">
        <v>427</v>
      </c>
      <c r="C41" s="14">
        <v>44407</v>
      </c>
      <c r="D41" s="19" t="s">
        <v>1215</v>
      </c>
      <c r="E41" s="3">
        <v>430000008</v>
      </c>
      <c r="F41" s="9" t="s">
        <v>869</v>
      </c>
      <c r="G41" s="15">
        <v>2098.5</v>
      </c>
      <c r="H41" s="3"/>
      <c r="I41" s="3"/>
      <c r="J41" s="3"/>
      <c r="K41" s="3"/>
    </row>
    <row r="42" spans="2:11" s="9" customFormat="1" hidden="1" outlineLevel="1" x14ac:dyDescent="0.2">
      <c r="B42" s="19" t="s">
        <v>427</v>
      </c>
      <c r="C42" s="14">
        <v>44454</v>
      </c>
      <c r="D42" s="19" t="s">
        <v>1431</v>
      </c>
      <c r="E42" s="3">
        <v>430000008</v>
      </c>
      <c r="F42" s="9" t="s">
        <v>869</v>
      </c>
      <c r="G42" s="15">
        <v>325</v>
      </c>
      <c r="H42" s="3"/>
      <c r="I42" s="3"/>
      <c r="J42" s="3"/>
      <c r="K42" s="3"/>
    </row>
    <row r="43" spans="2:11" collapsed="1" x14ac:dyDescent="0.2">
      <c r="C43" s="14"/>
      <c r="G43" s="15"/>
    </row>
    <row r="44" spans="2:11" ht="12.75" thickBot="1" x14ac:dyDescent="0.25">
      <c r="C44" s="16"/>
      <c r="D44" s="16"/>
      <c r="E44" s="16"/>
      <c r="F44" s="16"/>
      <c r="G44" s="17">
        <f>SUM(G39:G43)</f>
        <v>8656.5</v>
      </c>
    </row>
    <row r="45" spans="2:11" ht="12.75" thickTop="1" x14ac:dyDescent="0.2"/>
    <row r="47" spans="2:11" x14ac:dyDescent="0.2">
      <c r="C47" s="8" t="s">
        <v>13</v>
      </c>
    </row>
    <row r="48" spans="2:11" x14ac:dyDescent="0.2">
      <c r="C48" s="18"/>
    </row>
    <row r="49" spans="2:7" x14ac:dyDescent="0.2">
      <c r="B49" s="12" t="s">
        <v>1035</v>
      </c>
      <c r="C49" s="23" t="s">
        <v>9</v>
      </c>
      <c r="D49" s="23" t="s">
        <v>14</v>
      </c>
      <c r="E49" s="23" t="s">
        <v>15</v>
      </c>
      <c r="F49" s="23" t="s">
        <v>16</v>
      </c>
      <c r="G49" s="23" t="s">
        <v>17</v>
      </c>
    </row>
    <row r="50" spans="2:7" outlineLevel="1" x14ac:dyDescent="0.2">
      <c r="B50" s="19"/>
      <c r="C50" s="14"/>
      <c r="G50" s="15"/>
    </row>
    <row r="51" spans="2:7" ht="12.75" thickBot="1" x14ac:dyDescent="0.25">
      <c r="C51" s="16"/>
      <c r="D51" s="16"/>
      <c r="E51" s="16"/>
      <c r="F51" s="16"/>
      <c r="G51" s="17">
        <f>+SUM(G50:G50)</f>
        <v>0</v>
      </c>
    </row>
    <row r="52" spans="2:7" ht="12.75" thickTop="1" x14ac:dyDescent="0.2"/>
    <row r="54" spans="2:7" x14ac:dyDescent="0.2">
      <c r="C54" s="8" t="s">
        <v>24</v>
      </c>
    </row>
    <row r="56" spans="2:7" x14ac:dyDescent="0.2">
      <c r="B56" s="12" t="s">
        <v>1035</v>
      </c>
      <c r="C56" s="12" t="s">
        <v>25</v>
      </c>
      <c r="D56" s="12" t="s">
        <v>26</v>
      </c>
      <c r="E56" s="12" t="s">
        <v>27</v>
      </c>
      <c r="F56" s="12" t="s">
        <v>28</v>
      </c>
      <c r="G56" s="13" t="s">
        <v>29</v>
      </c>
    </row>
    <row r="57" spans="2:7" hidden="1" outlineLevel="1" x14ac:dyDescent="0.2">
      <c r="B57" s="19" t="s">
        <v>427</v>
      </c>
      <c r="C57" s="3" t="s">
        <v>850</v>
      </c>
      <c r="D57" s="3" t="s">
        <v>54</v>
      </c>
      <c r="E57" s="14">
        <v>44326</v>
      </c>
      <c r="F57" s="3">
        <v>3</v>
      </c>
      <c r="G57" s="3">
        <v>16.649999999999999</v>
      </c>
    </row>
    <row r="58" spans="2:7" hidden="1" outlineLevel="1" x14ac:dyDescent="0.2">
      <c r="B58" s="19" t="s">
        <v>427</v>
      </c>
      <c r="C58" s="3" t="s">
        <v>850</v>
      </c>
      <c r="D58" s="3" t="s">
        <v>54</v>
      </c>
      <c r="E58" s="14">
        <v>44328</v>
      </c>
      <c r="F58" s="3">
        <v>2</v>
      </c>
      <c r="G58" s="3">
        <v>11.1</v>
      </c>
    </row>
    <row r="59" spans="2:7" hidden="1" outlineLevel="1" x14ac:dyDescent="0.2">
      <c r="B59" s="19" t="s">
        <v>427</v>
      </c>
      <c r="C59" s="3" t="s">
        <v>850</v>
      </c>
      <c r="D59" s="3" t="s">
        <v>54</v>
      </c>
      <c r="E59" s="14">
        <v>44329</v>
      </c>
      <c r="F59" s="3">
        <v>6</v>
      </c>
      <c r="G59" s="3">
        <v>33.299999999999997</v>
      </c>
    </row>
    <row r="60" spans="2:7" hidden="1" outlineLevel="1" x14ac:dyDescent="0.2">
      <c r="B60" s="19" t="s">
        <v>427</v>
      </c>
      <c r="C60" s="3" t="s">
        <v>850</v>
      </c>
      <c r="D60" s="3" t="s">
        <v>54</v>
      </c>
      <c r="E60" s="14">
        <v>44329</v>
      </c>
      <c r="F60" s="3">
        <v>3</v>
      </c>
      <c r="G60" s="3">
        <v>16.649999999999999</v>
      </c>
    </row>
    <row r="61" spans="2:7" hidden="1" outlineLevel="1" x14ac:dyDescent="0.2">
      <c r="B61" s="19" t="s">
        <v>427</v>
      </c>
      <c r="C61" s="3" t="s">
        <v>850</v>
      </c>
      <c r="D61" s="3" t="s">
        <v>54</v>
      </c>
      <c r="E61" s="14">
        <v>44330</v>
      </c>
      <c r="F61" s="3">
        <v>6</v>
      </c>
      <c r="G61" s="3">
        <v>33.299999999999997</v>
      </c>
    </row>
    <row r="62" spans="2:7" hidden="1" outlineLevel="1" x14ac:dyDescent="0.2">
      <c r="B62" s="19" t="s">
        <v>427</v>
      </c>
      <c r="C62" s="3" t="s">
        <v>850</v>
      </c>
      <c r="D62" s="3" t="s">
        <v>54</v>
      </c>
      <c r="E62" s="14">
        <v>44330</v>
      </c>
      <c r="F62" s="3">
        <v>3</v>
      </c>
      <c r="G62" s="3">
        <v>16.649999999999999</v>
      </c>
    </row>
    <row r="63" spans="2:7" hidden="1" outlineLevel="1" x14ac:dyDescent="0.2">
      <c r="B63" s="19" t="s">
        <v>429</v>
      </c>
      <c r="C63" s="3" t="s">
        <v>118</v>
      </c>
      <c r="D63" s="3" t="s">
        <v>54</v>
      </c>
      <c r="E63" s="14">
        <v>44320</v>
      </c>
      <c r="F63" s="3">
        <v>4</v>
      </c>
      <c r="G63" s="3">
        <v>26.64</v>
      </c>
    </row>
    <row r="64" spans="2:7" hidden="1" outlineLevel="1" x14ac:dyDescent="0.2">
      <c r="B64" s="19" t="s">
        <v>429</v>
      </c>
      <c r="C64" s="3" t="s">
        <v>118</v>
      </c>
      <c r="D64" s="3" t="s">
        <v>54</v>
      </c>
      <c r="E64" s="14">
        <v>44321</v>
      </c>
      <c r="F64" s="3">
        <v>4</v>
      </c>
      <c r="G64" s="3">
        <v>26.64</v>
      </c>
    </row>
    <row r="65" spans="2:7" hidden="1" outlineLevel="1" x14ac:dyDescent="0.2">
      <c r="B65" s="19" t="s">
        <v>429</v>
      </c>
      <c r="C65" s="3" t="s">
        <v>118</v>
      </c>
      <c r="D65" s="3" t="s">
        <v>54</v>
      </c>
      <c r="E65" s="14">
        <v>44322</v>
      </c>
      <c r="F65" s="3">
        <v>4</v>
      </c>
      <c r="G65" s="3">
        <v>26.64</v>
      </c>
    </row>
    <row r="66" spans="2:7" hidden="1" outlineLevel="1" x14ac:dyDescent="0.2">
      <c r="B66" s="19" t="s">
        <v>429</v>
      </c>
      <c r="C66" s="3" t="s">
        <v>118</v>
      </c>
      <c r="D66" s="3" t="s">
        <v>54</v>
      </c>
      <c r="E66" s="14">
        <v>44323</v>
      </c>
      <c r="F66" s="3">
        <v>4</v>
      </c>
      <c r="G66" s="3">
        <v>26.64</v>
      </c>
    </row>
    <row r="67" spans="2:7" hidden="1" outlineLevel="1" x14ac:dyDescent="0.2">
      <c r="B67" s="19" t="s">
        <v>429</v>
      </c>
      <c r="C67" s="3" t="s">
        <v>118</v>
      </c>
      <c r="D67" s="3" t="s">
        <v>54</v>
      </c>
      <c r="E67" s="14">
        <v>44326</v>
      </c>
      <c r="F67" s="3">
        <v>3</v>
      </c>
      <c r="G67" s="3">
        <v>19.98</v>
      </c>
    </row>
    <row r="68" spans="2:7" hidden="1" outlineLevel="1" x14ac:dyDescent="0.2">
      <c r="B68" s="19" t="s">
        <v>429</v>
      </c>
      <c r="C68" s="3" t="s">
        <v>118</v>
      </c>
      <c r="D68" s="3" t="s">
        <v>54</v>
      </c>
      <c r="E68" s="14">
        <v>44330</v>
      </c>
      <c r="F68" s="3">
        <v>2</v>
      </c>
      <c r="G68" s="3">
        <v>13.32</v>
      </c>
    </row>
    <row r="69" spans="2:7" hidden="1" outlineLevel="1" x14ac:dyDescent="0.2">
      <c r="B69" s="19" t="s">
        <v>429</v>
      </c>
      <c r="C69" s="3" t="s">
        <v>118</v>
      </c>
      <c r="D69" s="3" t="s">
        <v>54</v>
      </c>
      <c r="E69" s="14">
        <v>44331</v>
      </c>
      <c r="F69" s="3">
        <v>6</v>
      </c>
      <c r="G69" s="3">
        <v>39.96</v>
      </c>
    </row>
    <row r="70" spans="2:7" hidden="1" outlineLevel="1" x14ac:dyDescent="0.2">
      <c r="B70" s="19" t="s">
        <v>429</v>
      </c>
      <c r="C70" s="3" t="s">
        <v>118</v>
      </c>
      <c r="D70" s="3" t="s">
        <v>54</v>
      </c>
      <c r="E70" s="14">
        <v>44333</v>
      </c>
      <c r="F70" s="3">
        <v>6</v>
      </c>
      <c r="G70" s="3">
        <v>39.96</v>
      </c>
    </row>
    <row r="71" spans="2:7" hidden="1" outlineLevel="1" x14ac:dyDescent="0.2">
      <c r="B71" s="19" t="s">
        <v>429</v>
      </c>
      <c r="C71" s="3" t="s">
        <v>118</v>
      </c>
      <c r="D71" s="3" t="s">
        <v>54</v>
      </c>
      <c r="E71" s="14">
        <v>44333</v>
      </c>
      <c r="F71" s="3">
        <v>3</v>
      </c>
      <c r="G71" s="3">
        <v>19.98</v>
      </c>
    </row>
    <row r="72" spans="2:7" hidden="1" outlineLevel="1" x14ac:dyDescent="0.2">
      <c r="B72" s="19" t="s">
        <v>429</v>
      </c>
      <c r="C72" s="3" t="s">
        <v>118</v>
      </c>
      <c r="D72" s="3" t="s">
        <v>54</v>
      </c>
      <c r="E72" s="14">
        <v>44357</v>
      </c>
      <c r="F72" s="3">
        <v>1</v>
      </c>
      <c r="G72" s="3">
        <v>6.66</v>
      </c>
    </row>
    <row r="73" spans="2:7" hidden="1" outlineLevel="1" x14ac:dyDescent="0.2">
      <c r="B73" s="19" t="s">
        <v>427</v>
      </c>
      <c r="C73" s="3" t="s">
        <v>886</v>
      </c>
      <c r="D73" s="3" t="s">
        <v>54</v>
      </c>
      <c r="E73" s="14">
        <v>44333</v>
      </c>
      <c r="F73" s="3">
        <v>4</v>
      </c>
      <c r="G73" s="3">
        <v>22.2</v>
      </c>
    </row>
    <row r="74" spans="2:7" hidden="1" outlineLevel="1" x14ac:dyDescent="0.2">
      <c r="B74" s="19" t="s">
        <v>427</v>
      </c>
      <c r="C74" s="3" t="s">
        <v>886</v>
      </c>
      <c r="D74" s="3" t="s">
        <v>54</v>
      </c>
      <c r="E74" s="14">
        <v>44334</v>
      </c>
      <c r="F74" s="3">
        <v>6</v>
      </c>
      <c r="G74" s="3">
        <v>33.299999999999997</v>
      </c>
    </row>
    <row r="75" spans="2:7" hidden="1" outlineLevel="1" x14ac:dyDescent="0.2">
      <c r="B75" s="19" t="s">
        <v>427</v>
      </c>
      <c r="C75" s="3" t="s">
        <v>886</v>
      </c>
      <c r="D75" s="3" t="s">
        <v>54</v>
      </c>
      <c r="E75" s="14">
        <v>44334</v>
      </c>
      <c r="F75" s="3">
        <v>5</v>
      </c>
      <c r="G75" s="3">
        <v>27.75</v>
      </c>
    </row>
    <row r="76" spans="2:7" hidden="1" outlineLevel="1" x14ac:dyDescent="0.2">
      <c r="B76" s="19" t="s">
        <v>427</v>
      </c>
      <c r="C76" s="3" t="s">
        <v>886</v>
      </c>
      <c r="D76" s="3" t="s">
        <v>54</v>
      </c>
      <c r="E76" s="14">
        <v>44335</v>
      </c>
      <c r="F76" s="3">
        <v>6</v>
      </c>
      <c r="G76" s="3">
        <v>33.299999999999997</v>
      </c>
    </row>
    <row r="77" spans="2:7" hidden="1" outlineLevel="1" x14ac:dyDescent="0.2">
      <c r="B77" s="19" t="s">
        <v>427</v>
      </c>
      <c r="C77" s="3" t="s">
        <v>886</v>
      </c>
      <c r="D77" s="3" t="s">
        <v>54</v>
      </c>
      <c r="E77" s="14">
        <v>44335</v>
      </c>
      <c r="F77" s="3">
        <v>5.5</v>
      </c>
      <c r="G77" s="3">
        <v>30.524999999999999</v>
      </c>
    </row>
    <row r="78" spans="2:7" hidden="1" outlineLevel="1" x14ac:dyDescent="0.2">
      <c r="B78" s="19" t="s">
        <v>427</v>
      </c>
      <c r="C78" s="3" t="s">
        <v>886</v>
      </c>
      <c r="D78" s="3" t="s">
        <v>54</v>
      </c>
      <c r="E78" s="14">
        <v>44336</v>
      </c>
      <c r="F78" s="3">
        <v>6</v>
      </c>
      <c r="G78" s="3">
        <v>33.299999999999997</v>
      </c>
    </row>
    <row r="79" spans="2:7" hidden="1" outlineLevel="1" x14ac:dyDescent="0.2">
      <c r="B79" s="19" t="s">
        <v>427</v>
      </c>
      <c r="C79" s="3" t="s">
        <v>886</v>
      </c>
      <c r="D79" s="3" t="s">
        <v>54</v>
      </c>
      <c r="E79" s="14">
        <v>44336</v>
      </c>
      <c r="F79" s="3">
        <v>4</v>
      </c>
      <c r="G79" s="3">
        <v>22.2</v>
      </c>
    </row>
    <row r="80" spans="2:7" hidden="1" outlineLevel="1" x14ac:dyDescent="0.2">
      <c r="B80" s="19" t="s">
        <v>427</v>
      </c>
      <c r="C80" s="3" t="s">
        <v>886</v>
      </c>
      <c r="D80" s="3" t="s">
        <v>54</v>
      </c>
      <c r="E80" s="14">
        <v>44337</v>
      </c>
      <c r="F80" s="3">
        <v>6</v>
      </c>
      <c r="G80" s="3">
        <v>33.299999999999997</v>
      </c>
    </row>
    <row r="81" spans="2:7" hidden="1" outlineLevel="1" x14ac:dyDescent="0.2">
      <c r="B81" s="19" t="s">
        <v>427</v>
      </c>
      <c r="C81" s="3" t="s">
        <v>886</v>
      </c>
      <c r="D81" s="3" t="s">
        <v>54</v>
      </c>
      <c r="E81" s="14">
        <v>44337</v>
      </c>
      <c r="F81" s="3">
        <v>5.5</v>
      </c>
      <c r="G81" s="3">
        <v>30.524999999999999</v>
      </c>
    </row>
    <row r="82" spans="2:7" hidden="1" outlineLevel="1" x14ac:dyDescent="0.2">
      <c r="B82" s="19" t="s">
        <v>427</v>
      </c>
      <c r="C82" s="3" t="s">
        <v>886</v>
      </c>
      <c r="D82" s="3" t="s">
        <v>54</v>
      </c>
      <c r="E82" s="14">
        <v>44338</v>
      </c>
      <c r="F82" s="3">
        <v>6.5</v>
      </c>
      <c r="G82" s="3">
        <v>36.075000000000003</v>
      </c>
    </row>
    <row r="83" spans="2:7" hidden="1" outlineLevel="1" x14ac:dyDescent="0.2">
      <c r="B83" s="19" t="s">
        <v>427</v>
      </c>
      <c r="C83" s="3" t="s">
        <v>886</v>
      </c>
      <c r="D83" s="3" t="s">
        <v>54</v>
      </c>
      <c r="E83" s="14">
        <v>44348</v>
      </c>
      <c r="F83" s="3">
        <v>6</v>
      </c>
      <c r="G83" s="3">
        <v>33.299999999999997</v>
      </c>
    </row>
    <row r="84" spans="2:7" hidden="1" outlineLevel="1" x14ac:dyDescent="0.2">
      <c r="B84" s="19" t="s">
        <v>427</v>
      </c>
      <c r="C84" s="3" t="s">
        <v>886</v>
      </c>
      <c r="D84" s="3" t="s">
        <v>54</v>
      </c>
      <c r="E84" s="14">
        <v>44348</v>
      </c>
      <c r="F84" s="3">
        <v>5</v>
      </c>
      <c r="G84" s="3">
        <v>27.75</v>
      </c>
    </row>
    <row r="85" spans="2:7" hidden="1" outlineLevel="1" x14ac:dyDescent="0.2">
      <c r="B85" s="19" t="s">
        <v>427</v>
      </c>
      <c r="C85" s="3" t="s">
        <v>886</v>
      </c>
      <c r="D85" s="3" t="s">
        <v>54</v>
      </c>
      <c r="E85" s="14">
        <v>44349</v>
      </c>
      <c r="F85" s="3">
        <v>6</v>
      </c>
      <c r="G85" s="3">
        <v>33.299999999999997</v>
      </c>
    </row>
    <row r="86" spans="2:7" hidden="1" outlineLevel="1" x14ac:dyDescent="0.2">
      <c r="B86" s="19" t="s">
        <v>427</v>
      </c>
      <c r="C86" s="3" t="s">
        <v>886</v>
      </c>
      <c r="D86" s="3" t="s">
        <v>54</v>
      </c>
      <c r="E86" s="14">
        <v>44349</v>
      </c>
      <c r="F86" s="3">
        <v>4</v>
      </c>
      <c r="G86" s="3">
        <v>22.2</v>
      </c>
    </row>
    <row r="87" spans="2:7" hidden="1" outlineLevel="1" x14ac:dyDescent="0.2">
      <c r="B87" s="19" t="s">
        <v>427</v>
      </c>
      <c r="C87" s="3" t="s">
        <v>886</v>
      </c>
      <c r="D87" s="3" t="s">
        <v>54</v>
      </c>
      <c r="E87" s="14">
        <v>44350</v>
      </c>
      <c r="F87" s="3">
        <v>6</v>
      </c>
      <c r="G87" s="3">
        <v>33.299999999999997</v>
      </c>
    </row>
    <row r="88" spans="2:7" hidden="1" outlineLevel="1" x14ac:dyDescent="0.2">
      <c r="B88" s="19" t="s">
        <v>427</v>
      </c>
      <c r="C88" s="3" t="s">
        <v>886</v>
      </c>
      <c r="D88" s="3" t="s">
        <v>54</v>
      </c>
      <c r="E88" s="14">
        <v>44350</v>
      </c>
      <c r="F88" s="3">
        <v>3</v>
      </c>
      <c r="G88" s="3">
        <v>16.649999999999999</v>
      </c>
    </row>
    <row r="89" spans="2:7" hidden="1" outlineLevel="1" x14ac:dyDescent="0.2">
      <c r="B89" s="19" t="s">
        <v>427</v>
      </c>
      <c r="C89" s="3" t="s">
        <v>886</v>
      </c>
      <c r="D89" s="3" t="s">
        <v>54</v>
      </c>
      <c r="E89" s="14">
        <v>44351</v>
      </c>
      <c r="F89" s="3">
        <v>6</v>
      </c>
      <c r="G89" s="3">
        <v>33.299999999999997</v>
      </c>
    </row>
    <row r="90" spans="2:7" hidden="1" outlineLevel="1" x14ac:dyDescent="0.2">
      <c r="B90" s="19" t="s">
        <v>427</v>
      </c>
      <c r="C90" s="3" t="s">
        <v>886</v>
      </c>
      <c r="D90" s="3" t="s">
        <v>54</v>
      </c>
      <c r="E90" s="14">
        <v>44351</v>
      </c>
      <c r="F90" s="3">
        <v>4</v>
      </c>
      <c r="G90" s="3">
        <v>22.2</v>
      </c>
    </row>
    <row r="91" spans="2:7" hidden="1" outlineLevel="1" x14ac:dyDescent="0.2">
      <c r="B91" s="19" t="s">
        <v>427</v>
      </c>
      <c r="C91" s="3" t="s">
        <v>886</v>
      </c>
      <c r="D91" s="3" t="s">
        <v>54</v>
      </c>
      <c r="E91" s="14">
        <v>44354</v>
      </c>
      <c r="F91" s="3">
        <v>6</v>
      </c>
      <c r="G91" s="3">
        <v>33.299999999999997</v>
      </c>
    </row>
    <row r="92" spans="2:7" hidden="1" outlineLevel="1" x14ac:dyDescent="0.2">
      <c r="B92" s="19" t="s">
        <v>427</v>
      </c>
      <c r="C92" s="3" t="s">
        <v>886</v>
      </c>
      <c r="D92" s="3" t="s">
        <v>54</v>
      </c>
      <c r="E92" s="14">
        <v>44354</v>
      </c>
      <c r="F92" s="3">
        <v>6</v>
      </c>
      <c r="G92" s="3">
        <v>33.299999999999997</v>
      </c>
    </row>
    <row r="93" spans="2:7" hidden="1" outlineLevel="1" x14ac:dyDescent="0.2">
      <c r="B93" s="19" t="s">
        <v>427</v>
      </c>
      <c r="C93" s="3" t="s">
        <v>886</v>
      </c>
      <c r="D93" s="3" t="s">
        <v>54</v>
      </c>
      <c r="E93" s="14">
        <v>44355</v>
      </c>
      <c r="F93" s="3">
        <v>6</v>
      </c>
      <c r="G93" s="3">
        <v>33.299999999999997</v>
      </c>
    </row>
    <row r="94" spans="2:7" hidden="1" outlineLevel="1" x14ac:dyDescent="0.2">
      <c r="B94" s="19" t="s">
        <v>427</v>
      </c>
      <c r="C94" s="3" t="s">
        <v>886</v>
      </c>
      <c r="D94" s="3" t="s">
        <v>54</v>
      </c>
      <c r="E94" s="14">
        <v>44355</v>
      </c>
      <c r="F94" s="3">
        <v>5</v>
      </c>
      <c r="G94" s="3">
        <v>27.75</v>
      </c>
    </row>
    <row r="95" spans="2:7" hidden="1" outlineLevel="1" x14ac:dyDescent="0.2">
      <c r="B95" s="19" t="s">
        <v>427</v>
      </c>
      <c r="C95" s="3" t="s">
        <v>886</v>
      </c>
      <c r="D95" s="3" t="s">
        <v>54</v>
      </c>
      <c r="E95" s="14">
        <v>44356</v>
      </c>
      <c r="F95" s="3">
        <v>6</v>
      </c>
      <c r="G95" s="3">
        <v>33.299999999999997</v>
      </c>
    </row>
    <row r="96" spans="2:7" hidden="1" outlineLevel="1" x14ac:dyDescent="0.2">
      <c r="B96" s="19" t="s">
        <v>427</v>
      </c>
      <c r="C96" s="3" t="s">
        <v>886</v>
      </c>
      <c r="D96" s="3" t="s">
        <v>54</v>
      </c>
      <c r="E96" s="14">
        <v>44356</v>
      </c>
      <c r="F96" s="3">
        <v>5</v>
      </c>
      <c r="G96" s="3">
        <v>27.75</v>
      </c>
    </row>
    <row r="97" spans="2:7" hidden="1" outlineLevel="1" x14ac:dyDescent="0.2">
      <c r="B97" s="19" t="s">
        <v>427</v>
      </c>
      <c r="C97" s="3" t="s">
        <v>886</v>
      </c>
      <c r="D97" s="3" t="s">
        <v>54</v>
      </c>
      <c r="E97" s="14">
        <v>44352</v>
      </c>
      <c r="F97" s="3">
        <v>6</v>
      </c>
      <c r="G97" s="3">
        <v>33.299999999999997</v>
      </c>
    </row>
    <row r="98" spans="2:7" hidden="1" outlineLevel="1" x14ac:dyDescent="0.2">
      <c r="B98" s="19" t="s">
        <v>427</v>
      </c>
      <c r="C98" s="3" t="s">
        <v>886</v>
      </c>
      <c r="D98" s="3" t="s">
        <v>54</v>
      </c>
      <c r="E98" s="14">
        <v>44357</v>
      </c>
      <c r="F98" s="3">
        <v>6</v>
      </c>
      <c r="G98" s="3">
        <v>33.299999999999997</v>
      </c>
    </row>
    <row r="99" spans="2:7" hidden="1" outlineLevel="1" x14ac:dyDescent="0.2">
      <c r="B99" s="19" t="s">
        <v>427</v>
      </c>
      <c r="C99" s="3" t="s">
        <v>886</v>
      </c>
      <c r="D99" s="3" t="s">
        <v>54</v>
      </c>
      <c r="E99" s="14">
        <v>44357</v>
      </c>
      <c r="F99" s="3">
        <v>4</v>
      </c>
      <c r="G99" s="3">
        <v>22.2</v>
      </c>
    </row>
    <row r="100" spans="2:7" hidden="1" outlineLevel="1" x14ac:dyDescent="0.2">
      <c r="B100" s="19" t="s">
        <v>427</v>
      </c>
      <c r="C100" s="3" t="s">
        <v>886</v>
      </c>
      <c r="D100" s="3" t="s">
        <v>54</v>
      </c>
      <c r="E100" s="14">
        <v>44358</v>
      </c>
      <c r="F100" s="3">
        <v>6</v>
      </c>
      <c r="G100" s="3">
        <v>33.299999999999997</v>
      </c>
    </row>
    <row r="101" spans="2:7" hidden="1" outlineLevel="1" x14ac:dyDescent="0.2">
      <c r="B101" s="19" t="s">
        <v>427</v>
      </c>
      <c r="C101" s="3" t="s">
        <v>886</v>
      </c>
      <c r="D101" s="3" t="s">
        <v>54</v>
      </c>
      <c r="E101" s="14">
        <v>44358</v>
      </c>
      <c r="F101" s="3">
        <v>3</v>
      </c>
      <c r="G101" s="3">
        <v>16.649999999999999</v>
      </c>
    </row>
    <row r="102" spans="2:7" hidden="1" outlineLevel="1" x14ac:dyDescent="0.2">
      <c r="B102" s="19" t="s">
        <v>427</v>
      </c>
      <c r="C102" s="3" t="s">
        <v>886</v>
      </c>
      <c r="D102" s="3" t="s">
        <v>54</v>
      </c>
      <c r="E102" s="14">
        <v>44361</v>
      </c>
      <c r="F102" s="3">
        <v>6</v>
      </c>
      <c r="G102" s="3">
        <v>33.299999999999997</v>
      </c>
    </row>
    <row r="103" spans="2:7" hidden="1" outlineLevel="1" x14ac:dyDescent="0.2">
      <c r="B103" s="19" t="s">
        <v>427</v>
      </c>
      <c r="C103" s="3" t="s">
        <v>886</v>
      </c>
      <c r="D103" s="3" t="s">
        <v>54</v>
      </c>
      <c r="E103" s="14">
        <v>44361</v>
      </c>
      <c r="F103" s="3">
        <v>4</v>
      </c>
      <c r="G103" s="3">
        <v>22.2</v>
      </c>
    </row>
    <row r="104" spans="2:7" hidden="1" outlineLevel="1" x14ac:dyDescent="0.2">
      <c r="B104" s="19" t="s">
        <v>427</v>
      </c>
      <c r="C104" s="3" t="s">
        <v>886</v>
      </c>
      <c r="D104" s="3" t="s">
        <v>54</v>
      </c>
      <c r="E104" s="14">
        <v>44362</v>
      </c>
      <c r="F104" s="3">
        <v>6</v>
      </c>
      <c r="G104" s="3">
        <v>33.299999999999997</v>
      </c>
    </row>
    <row r="105" spans="2:7" hidden="1" outlineLevel="1" x14ac:dyDescent="0.2">
      <c r="B105" s="19" t="s">
        <v>427</v>
      </c>
      <c r="C105" s="3" t="s">
        <v>886</v>
      </c>
      <c r="D105" s="3" t="s">
        <v>54</v>
      </c>
      <c r="E105" s="14">
        <v>44362</v>
      </c>
      <c r="F105" s="3">
        <v>3</v>
      </c>
      <c r="G105" s="3">
        <v>16.649999999999999</v>
      </c>
    </row>
    <row r="106" spans="2:7" hidden="1" outlineLevel="1" x14ac:dyDescent="0.2">
      <c r="B106" s="19" t="s">
        <v>427</v>
      </c>
      <c r="C106" s="3" t="s">
        <v>886</v>
      </c>
      <c r="D106" s="3" t="s">
        <v>54</v>
      </c>
      <c r="E106" s="14">
        <v>44363</v>
      </c>
      <c r="F106" s="3">
        <v>6</v>
      </c>
      <c r="G106" s="3">
        <v>33.299999999999997</v>
      </c>
    </row>
    <row r="107" spans="2:7" hidden="1" outlineLevel="1" x14ac:dyDescent="0.2">
      <c r="B107" s="19" t="s">
        <v>427</v>
      </c>
      <c r="C107" s="3" t="s">
        <v>886</v>
      </c>
      <c r="D107" s="3" t="s">
        <v>54</v>
      </c>
      <c r="E107" s="14">
        <v>44363</v>
      </c>
      <c r="F107" s="3">
        <v>4</v>
      </c>
      <c r="G107" s="3">
        <v>22.2</v>
      </c>
    </row>
    <row r="108" spans="2:7" hidden="1" outlineLevel="1" x14ac:dyDescent="0.2">
      <c r="B108" s="19" t="s">
        <v>427</v>
      </c>
      <c r="C108" s="3" t="s">
        <v>886</v>
      </c>
      <c r="D108" s="3" t="s">
        <v>54</v>
      </c>
      <c r="E108" s="14">
        <v>44364</v>
      </c>
      <c r="F108" s="3">
        <v>6</v>
      </c>
      <c r="G108" s="3">
        <v>33.299999999999997</v>
      </c>
    </row>
    <row r="109" spans="2:7" hidden="1" outlineLevel="1" x14ac:dyDescent="0.2">
      <c r="B109" s="19" t="s">
        <v>427</v>
      </c>
      <c r="C109" s="3" t="s">
        <v>886</v>
      </c>
      <c r="D109" s="3" t="s">
        <v>54</v>
      </c>
      <c r="E109" s="14">
        <v>44364</v>
      </c>
      <c r="F109" s="3">
        <v>4</v>
      </c>
      <c r="G109" s="3">
        <v>22.2</v>
      </c>
    </row>
    <row r="110" spans="2:7" hidden="1" outlineLevel="1" x14ac:dyDescent="0.2">
      <c r="B110" s="19" t="s">
        <v>427</v>
      </c>
      <c r="C110" s="3" t="s">
        <v>886</v>
      </c>
      <c r="D110" s="3" t="s">
        <v>54</v>
      </c>
      <c r="E110" s="14">
        <v>44365</v>
      </c>
      <c r="F110" s="3">
        <v>6</v>
      </c>
      <c r="G110" s="3">
        <v>33.299999999999997</v>
      </c>
    </row>
    <row r="111" spans="2:7" hidden="1" outlineLevel="1" x14ac:dyDescent="0.2">
      <c r="B111" s="19" t="s">
        <v>427</v>
      </c>
      <c r="C111" s="3" t="s">
        <v>886</v>
      </c>
      <c r="D111" s="3" t="s">
        <v>54</v>
      </c>
      <c r="E111" s="14">
        <v>44365</v>
      </c>
      <c r="F111" s="3">
        <v>3</v>
      </c>
      <c r="G111" s="3">
        <v>16.649999999999999</v>
      </c>
    </row>
    <row r="112" spans="2:7" hidden="1" outlineLevel="1" x14ac:dyDescent="0.2">
      <c r="B112" s="19" t="s">
        <v>427</v>
      </c>
      <c r="C112" s="3" t="s">
        <v>886</v>
      </c>
      <c r="D112" s="3" t="s">
        <v>54</v>
      </c>
      <c r="E112" s="14">
        <v>44368</v>
      </c>
      <c r="F112" s="3">
        <v>6</v>
      </c>
      <c r="G112" s="3">
        <v>33.299999999999997</v>
      </c>
    </row>
    <row r="113" spans="2:7" hidden="1" outlineLevel="1" x14ac:dyDescent="0.2">
      <c r="B113" s="19" t="s">
        <v>427</v>
      </c>
      <c r="C113" s="3" t="s">
        <v>886</v>
      </c>
      <c r="D113" s="3" t="s">
        <v>54</v>
      </c>
      <c r="E113" s="14">
        <v>44368</v>
      </c>
      <c r="F113" s="3">
        <v>3</v>
      </c>
      <c r="G113" s="3">
        <v>16.649999999999999</v>
      </c>
    </row>
    <row r="114" spans="2:7" hidden="1" outlineLevel="1" x14ac:dyDescent="0.2">
      <c r="B114" s="19" t="s">
        <v>427</v>
      </c>
      <c r="C114" s="3" t="s">
        <v>886</v>
      </c>
      <c r="D114" s="3" t="s">
        <v>54</v>
      </c>
      <c r="E114" s="14">
        <v>44369</v>
      </c>
      <c r="F114" s="3">
        <v>6</v>
      </c>
      <c r="G114" s="3">
        <v>33.299999999999997</v>
      </c>
    </row>
    <row r="115" spans="2:7" hidden="1" outlineLevel="1" x14ac:dyDescent="0.2">
      <c r="B115" s="19" t="s">
        <v>427</v>
      </c>
      <c r="C115" s="3" t="s">
        <v>886</v>
      </c>
      <c r="D115" s="3" t="s">
        <v>54</v>
      </c>
      <c r="E115" s="14">
        <v>44369</v>
      </c>
      <c r="F115" s="3">
        <v>3</v>
      </c>
      <c r="G115" s="3">
        <v>16.649999999999999</v>
      </c>
    </row>
    <row r="116" spans="2:7" hidden="1" outlineLevel="1" x14ac:dyDescent="0.2">
      <c r="B116" s="19" t="s">
        <v>427</v>
      </c>
      <c r="C116" s="3" t="s">
        <v>886</v>
      </c>
      <c r="D116" s="3" t="s">
        <v>54</v>
      </c>
      <c r="E116" s="14">
        <v>44370</v>
      </c>
      <c r="F116" s="3">
        <v>6</v>
      </c>
      <c r="G116" s="3">
        <v>33.299999999999997</v>
      </c>
    </row>
    <row r="117" spans="2:7" hidden="1" outlineLevel="1" x14ac:dyDescent="0.2">
      <c r="B117" s="19" t="s">
        <v>427</v>
      </c>
      <c r="C117" s="3" t="s">
        <v>886</v>
      </c>
      <c r="D117" s="3" t="s">
        <v>54</v>
      </c>
      <c r="E117" s="14">
        <v>44370</v>
      </c>
      <c r="F117" s="3">
        <v>3</v>
      </c>
      <c r="G117" s="3">
        <v>16.649999999999999</v>
      </c>
    </row>
    <row r="118" spans="2:7" hidden="1" outlineLevel="1" x14ac:dyDescent="0.2">
      <c r="B118" s="19" t="s">
        <v>427</v>
      </c>
      <c r="C118" s="3" t="s">
        <v>886</v>
      </c>
      <c r="D118" s="3" t="s">
        <v>54</v>
      </c>
      <c r="E118" s="14">
        <v>44371</v>
      </c>
      <c r="F118" s="3">
        <v>6</v>
      </c>
      <c r="G118" s="3">
        <v>33.299999999999997</v>
      </c>
    </row>
    <row r="119" spans="2:7" hidden="1" outlineLevel="1" x14ac:dyDescent="0.2">
      <c r="B119" s="19" t="s">
        <v>427</v>
      </c>
      <c r="C119" s="3" t="s">
        <v>886</v>
      </c>
      <c r="D119" s="3" t="s">
        <v>54</v>
      </c>
      <c r="E119" s="14">
        <v>44371</v>
      </c>
      <c r="F119" s="3">
        <v>3</v>
      </c>
      <c r="G119" s="3">
        <v>16.649999999999999</v>
      </c>
    </row>
    <row r="120" spans="2:7" hidden="1" outlineLevel="1" x14ac:dyDescent="0.2">
      <c r="B120" s="19" t="s">
        <v>427</v>
      </c>
      <c r="C120" s="3" t="s">
        <v>886</v>
      </c>
      <c r="D120" s="3" t="s">
        <v>54</v>
      </c>
      <c r="E120" s="14">
        <v>44372</v>
      </c>
      <c r="F120" s="3">
        <v>6</v>
      </c>
      <c r="G120" s="3">
        <v>33.299999999999997</v>
      </c>
    </row>
    <row r="121" spans="2:7" hidden="1" outlineLevel="1" x14ac:dyDescent="0.2">
      <c r="B121" s="19" t="s">
        <v>427</v>
      </c>
      <c r="C121" s="3" t="s">
        <v>886</v>
      </c>
      <c r="D121" s="3" t="s">
        <v>54</v>
      </c>
      <c r="E121" s="14">
        <v>44372</v>
      </c>
      <c r="F121" s="3">
        <v>3</v>
      </c>
      <c r="G121" s="3">
        <v>16.649999999999999</v>
      </c>
    </row>
    <row r="122" spans="2:7" hidden="1" outlineLevel="1" x14ac:dyDescent="0.2">
      <c r="B122" s="19" t="s">
        <v>427</v>
      </c>
      <c r="C122" s="3" t="s">
        <v>886</v>
      </c>
      <c r="D122" s="3" t="s">
        <v>54</v>
      </c>
      <c r="E122" s="14">
        <v>44366</v>
      </c>
      <c r="F122" s="3">
        <v>7</v>
      </c>
      <c r="G122" s="3">
        <v>38.85</v>
      </c>
    </row>
    <row r="123" spans="2:7" hidden="1" outlineLevel="1" x14ac:dyDescent="0.2">
      <c r="B123" s="19" t="s">
        <v>427</v>
      </c>
      <c r="C123" s="3" t="s">
        <v>886</v>
      </c>
      <c r="D123" s="3" t="s">
        <v>54</v>
      </c>
      <c r="E123" s="14">
        <v>44375</v>
      </c>
      <c r="F123" s="3">
        <v>6</v>
      </c>
      <c r="G123" s="3">
        <v>33.299999999999997</v>
      </c>
    </row>
    <row r="124" spans="2:7" hidden="1" outlineLevel="1" x14ac:dyDescent="0.2">
      <c r="B124" s="19" t="s">
        <v>427</v>
      </c>
      <c r="C124" s="3" t="s">
        <v>886</v>
      </c>
      <c r="D124" s="3" t="s">
        <v>54</v>
      </c>
      <c r="E124" s="14">
        <v>44375</v>
      </c>
      <c r="F124" s="3">
        <v>3</v>
      </c>
      <c r="G124" s="3">
        <v>16.649999999999999</v>
      </c>
    </row>
    <row r="125" spans="2:7" hidden="1" outlineLevel="1" x14ac:dyDescent="0.2">
      <c r="B125" s="19" t="s">
        <v>427</v>
      </c>
      <c r="C125" s="3" t="s">
        <v>886</v>
      </c>
      <c r="D125" s="3" t="s">
        <v>54</v>
      </c>
      <c r="E125" s="14">
        <v>44376</v>
      </c>
      <c r="F125" s="3">
        <v>6</v>
      </c>
      <c r="G125" s="3">
        <v>33.299999999999997</v>
      </c>
    </row>
    <row r="126" spans="2:7" hidden="1" outlineLevel="1" x14ac:dyDescent="0.2">
      <c r="B126" s="19" t="s">
        <v>427</v>
      </c>
      <c r="C126" s="3" t="s">
        <v>886</v>
      </c>
      <c r="D126" s="3" t="s">
        <v>54</v>
      </c>
      <c r="E126" s="14">
        <v>44376</v>
      </c>
      <c r="F126" s="3">
        <v>3</v>
      </c>
      <c r="G126" s="3">
        <v>16.649999999999999</v>
      </c>
    </row>
    <row r="127" spans="2:7" hidden="1" outlineLevel="1" x14ac:dyDescent="0.2">
      <c r="B127" s="19" t="s">
        <v>427</v>
      </c>
      <c r="C127" s="3" t="s">
        <v>886</v>
      </c>
      <c r="D127" s="3" t="s">
        <v>54</v>
      </c>
      <c r="E127" s="14">
        <v>44377</v>
      </c>
      <c r="F127" s="3">
        <v>6</v>
      </c>
      <c r="G127" s="3">
        <v>33.299999999999997</v>
      </c>
    </row>
    <row r="128" spans="2:7" hidden="1" outlineLevel="1" x14ac:dyDescent="0.2">
      <c r="B128" s="19" t="s">
        <v>427</v>
      </c>
      <c r="C128" s="3" t="s">
        <v>886</v>
      </c>
      <c r="D128" s="3" t="s">
        <v>54</v>
      </c>
      <c r="E128" s="14">
        <v>44377</v>
      </c>
      <c r="F128" s="3">
        <v>3</v>
      </c>
      <c r="G128" s="3">
        <v>16.649999999999999</v>
      </c>
    </row>
    <row r="129" spans="2:7" hidden="1" outlineLevel="1" x14ac:dyDescent="0.2">
      <c r="B129" s="19" t="s">
        <v>427</v>
      </c>
      <c r="C129" s="3" t="s">
        <v>849</v>
      </c>
      <c r="D129" s="3" t="s">
        <v>54</v>
      </c>
      <c r="E129" s="14">
        <v>44327</v>
      </c>
      <c r="F129" s="3">
        <v>6</v>
      </c>
      <c r="G129" s="3">
        <v>33.299999999999997</v>
      </c>
    </row>
    <row r="130" spans="2:7" hidden="1" outlineLevel="1" x14ac:dyDescent="0.2">
      <c r="B130" s="19" t="s">
        <v>427</v>
      </c>
      <c r="C130" s="3" t="s">
        <v>849</v>
      </c>
      <c r="D130" s="3" t="s">
        <v>54</v>
      </c>
      <c r="E130" s="14">
        <v>44327</v>
      </c>
      <c r="F130" s="3">
        <v>3</v>
      </c>
      <c r="G130" s="3">
        <v>16.649999999999999</v>
      </c>
    </row>
    <row r="131" spans="2:7" hidden="1" outlineLevel="1" x14ac:dyDescent="0.2">
      <c r="B131" s="19" t="s">
        <v>427</v>
      </c>
      <c r="C131" s="3" t="s">
        <v>849</v>
      </c>
      <c r="D131" s="3" t="s">
        <v>54</v>
      </c>
      <c r="E131" s="14">
        <v>44328</v>
      </c>
      <c r="F131" s="3">
        <v>6</v>
      </c>
      <c r="G131" s="3">
        <v>33.299999999999997</v>
      </c>
    </row>
    <row r="132" spans="2:7" hidden="1" outlineLevel="1" x14ac:dyDescent="0.2">
      <c r="B132" s="19" t="s">
        <v>427</v>
      </c>
      <c r="C132" s="3" t="s">
        <v>849</v>
      </c>
      <c r="D132" s="3" t="s">
        <v>54</v>
      </c>
      <c r="E132" s="14">
        <v>44329</v>
      </c>
      <c r="F132" s="3">
        <v>6</v>
      </c>
      <c r="G132" s="3">
        <v>33.299999999999997</v>
      </c>
    </row>
    <row r="133" spans="2:7" hidden="1" outlineLevel="1" x14ac:dyDescent="0.2">
      <c r="B133" s="19" t="s">
        <v>427</v>
      </c>
      <c r="C133" s="3" t="s">
        <v>849</v>
      </c>
      <c r="D133" s="3" t="s">
        <v>54</v>
      </c>
      <c r="E133" s="14">
        <v>44329</v>
      </c>
      <c r="F133" s="3">
        <v>3</v>
      </c>
      <c r="G133" s="3">
        <v>16.649999999999999</v>
      </c>
    </row>
    <row r="134" spans="2:7" hidden="1" outlineLevel="1" x14ac:dyDescent="0.2">
      <c r="B134" s="19" t="s">
        <v>427</v>
      </c>
      <c r="C134" s="3" t="s">
        <v>849</v>
      </c>
      <c r="D134" s="3" t="s">
        <v>54</v>
      </c>
      <c r="E134" s="14">
        <v>44330</v>
      </c>
      <c r="F134" s="3">
        <v>6</v>
      </c>
      <c r="G134" s="3">
        <v>33.299999999999997</v>
      </c>
    </row>
    <row r="135" spans="2:7" hidden="1" outlineLevel="1" x14ac:dyDescent="0.2">
      <c r="B135" s="19" t="s">
        <v>427</v>
      </c>
      <c r="C135" s="3" t="s">
        <v>849</v>
      </c>
      <c r="D135" s="3" t="s">
        <v>54</v>
      </c>
      <c r="E135" s="14">
        <v>44330</v>
      </c>
      <c r="F135" s="3">
        <v>3</v>
      </c>
      <c r="G135" s="3">
        <v>16.649999999999999</v>
      </c>
    </row>
    <row r="136" spans="2:7" hidden="1" outlineLevel="1" x14ac:dyDescent="0.2">
      <c r="B136" s="19" t="s">
        <v>428</v>
      </c>
      <c r="C136" s="3" t="s">
        <v>644</v>
      </c>
      <c r="D136" s="3" t="s">
        <v>31</v>
      </c>
      <c r="E136" s="14">
        <v>44333</v>
      </c>
      <c r="F136" s="3">
        <v>6</v>
      </c>
      <c r="G136" s="3">
        <v>53.28</v>
      </c>
    </row>
    <row r="137" spans="2:7" hidden="1" outlineLevel="1" x14ac:dyDescent="0.2">
      <c r="B137" s="19" t="s">
        <v>428</v>
      </c>
      <c r="C137" s="3" t="s">
        <v>644</v>
      </c>
      <c r="D137" s="3" t="s">
        <v>31</v>
      </c>
      <c r="E137" s="14">
        <v>44333</v>
      </c>
      <c r="F137" s="3">
        <v>3</v>
      </c>
      <c r="G137" s="3">
        <v>26.64</v>
      </c>
    </row>
    <row r="138" spans="2:7" hidden="1" outlineLevel="1" x14ac:dyDescent="0.2">
      <c r="B138" s="19" t="s">
        <v>428</v>
      </c>
      <c r="C138" s="3" t="s">
        <v>644</v>
      </c>
      <c r="D138" s="3" t="s">
        <v>31</v>
      </c>
      <c r="E138" s="14">
        <v>44347</v>
      </c>
      <c r="F138" s="3">
        <v>6</v>
      </c>
      <c r="G138" s="3">
        <v>53.28</v>
      </c>
    </row>
    <row r="139" spans="2:7" hidden="1" outlineLevel="1" x14ac:dyDescent="0.2">
      <c r="B139" s="19" t="s">
        <v>428</v>
      </c>
      <c r="C139" s="3" t="s">
        <v>644</v>
      </c>
      <c r="D139" s="3" t="s">
        <v>31</v>
      </c>
      <c r="E139" s="14">
        <v>44347</v>
      </c>
      <c r="F139" s="3">
        <v>3</v>
      </c>
      <c r="G139" s="3">
        <v>26.64</v>
      </c>
    </row>
    <row r="140" spans="2:7" hidden="1" outlineLevel="1" x14ac:dyDescent="0.2">
      <c r="B140" s="19" t="s">
        <v>428</v>
      </c>
      <c r="C140" s="3" t="s">
        <v>644</v>
      </c>
      <c r="D140" s="3" t="s">
        <v>31</v>
      </c>
      <c r="E140" s="14">
        <v>44348</v>
      </c>
      <c r="F140" s="3">
        <v>6</v>
      </c>
      <c r="G140" s="3">
        <v>53.28</v>
      </c>
    </row>
    <row r="141" spans="2:7" hidden="1" outlineLevel="1" x14ac:dyDescent="0.2">
      <c r="B141" s="19" t="s">
        <v>428</v>
      </c>
      <c r="C141" s="3" t="s">
        <v>644</v>
      </c>
      <c r="D141" s="3" t="s">
        <v>31</v>
      </c>
      <c r="E141" s="14">
        <v>44348</v>
      </c>
      <c r="F141" s="3">
        <v>3</v>
      </c>
      <c r="G141" s="3">
        <v>26.64</v>
      </c>
    </row>
    <row r="142" spans="2:7" hidden="1" outlineLevel="1" x14ac:dyDescent="0.2">
      <c r="B142" s="19" t="s">
        <v>428</v>
      </c>
      <c r="C142" s="3" t="s">
        <v>644</v>
      </c>
      <c r="D142" s="3" t="s">
        <v>31</v>
      </c>
      <c r="E142" s="14">
        <v>44349</v>
      </c>
      <c r="F142" s="3">
        <v>6</v>
      </c>
      <c r="G142" s="3">
        <v>53.28</v>
      </c>
    </row>
    <row r="143" spans="2:7" hidden="1" outlineLevel="1" x14ac:dyDescent="0.2">
      <c r="B143" s="19" t="s">
        <v>428</v>
      </c>
      <c r="C143" s="3" t="s">
        <v>644</v>
      </c>
      <c r="D143" s="3" t="s">
        <v>31</v>
      </c>
      <c r="E143" s="14">
        <v>44349</v>
      </c>
      <c r="F143" s="3">
        <v>3</v>
      </c>
      <c r="G143" s="3">
        <v>26.64</v>
      </c>
    </row>
    <row r="144" spans="2:7" hidden="1" outlineLevel="1" x14ac:dyDescent="0.2">
      <c r="B144" s="19" t="s">
        <v>428</v>
      </c>
      <c r="C144" s="3" t="s">
        <v>644</v>
      </c>
      <c r="D144" s="3" t="s">
        <v>31</v>
      </c>
      <c r="E144" s="14">
        <v>44350</v>
      </c>
      <c r="F144" s="3">
        <v>6</v>
      </c>
      <c r="G144" s="3">
        <v>53.28</v>
      </c>
    </row>
    <row r="145" spans="2:7" hidden="1" outlineLevel="1" x14ac:dyDescent="0.2">
      <c r="B145" s="19" t="s">
        <v>428</v>
      </c>
      <c r="C145" s="3" t="s">
        <v>644</v>
      </c>
      <c r="D145" s="3" t="s">
        <v>31</v>
      </c>
      <c r="E145" s="14">
        <v>44350</v>
      </c>
      <c r="F145" s="3">
        <v>3</v>
      </c>
      <c r="G145" s="3">
        <v>26.64</v>
      </c>
    </row>
    <row r="146" spans="2:7" hidden="1" outlineLevel="1" x14ac:dyDescent="0.2">
      <c r="B146" s="19" t="s">
        <v>428</v>
      </c>
      <c r="C146" s="3" t="s">
        <v>644</v>
      </c>
      <c r="D146" s="3" t="s">
        <v>31</v>
      </c>
      <c r="E146" s="14">
        <v>44351</v>
      </c>
      <c r="F146" s="3">
        <v>6</v>
      </c>
      <c r="G146" s="3">
        <v>53.28</v>
      </c>
    </row>
    <row r="147" spans="2:7" hidden="1" outlineLevel="1" x14ac:dyDescent="0.2">
      <c r="B147" s="19" t="s">
        <v>428</v>
      </c>
      <c r="C147" s="3" t="s">
        <v>644</v>
      </c>
      <c r="D147" s="3" t="s">
        <v>31</v>
      </c>
      <c r="E147" s="14">
        <v>44351</v>
      </c>
      <c r="F147" s="3">
        <v>3</v>
      </c>
      <c r="G147" s="3">
        <v>26.64</v>
      </c>
    </row>
    <row r="148" spans="2:7" hidden="1" outlineLevel="1" x14ac:dyDescent="0.2">
      <c r="B148" s="19" t="s">
        <v>428</v>
      </c>
      <c r="C148" s="3" t="s">
        <v>644</v>
      </c>
      <c r="D148" s="3" t="s">
        <v>31</v>
      </c>
      <c r="E148" s="14">
        <v>44352</v>
      </c>
      <c r="F148" s="3">
        <v>9</v>
      </c>
      <c r="G148" s="3">
        <v>79.92</v>
      </c>
    </row>
    <row r="149" spans="2:7" hidden="1" outlineLevel="1" x14ac:dyDescent="0.2">
      <c r="B149" s="19" t="s">
        <v>427</v>
      </c>
      <c r="C149" s="3" t="s">
        <v>145</v>
      </c>
      <c r="D149" s="3" t="s">
        <v>54</v>
      </c>
      <c r="E149" s="14">
        <v>44331</v>
      </c>
      <c r="F149" s="3">
        <v>4</v>
      </c>
      <c r="G149" s="3">
        <v>22.2</v>
      </c>
    </row>
    <row r="150" spans="2:7" hidden="1" outlineLevel="1" x14ac:dyDescent="0.2">
      <c r="B150" s="19" t="s">
        <v>427</v>
      </c>
      <c r="C150" s="223" t="s">
        <v>886</v>
      </c>
      <c r="D150" s="224" t="s">
        <v>54</v>
      </c>
      <c r="E150" s="225" t="s">
        <v>1194</v>
      </c>
      <c r="F150" s="226">
        <v>6</v>
      </c>
      <c r="G150" s="227">
        <v>33.299999999999997</v>
      </c>
    </row>
    <row r="151" spans="2:7" hidden="1" outlineLevel="1" x14ac:dyDescent="0.2">
      <c r="B151" s="19" t="s">
        <v>427</v>
      </c>
      <c r="C151" s="223" t="s">
        <v>886</v>
      </c>
      <c r="D151" s="224" t="s">
        <v>54</v>
      </c>
      <c r="E151" s="225" t="s">
        <v>1194</v>
      </c>
      <c r="F151" s="226">
        <v>3</v>
      </c>
      <c r="G151" s="227">
        <v>16.649999999999999</v>
      </c>
    </row>
    <row r="152" spans="2:7" hidden="1" outlineLevel="1" x14ac:dyDescent="0.2">
      <c r="B152" s="19" t="s">
        <v>427</v>
      </c>
      <c r="C152" s="223" t="s">
        <v>886</v>
      </c>
      <c r="D152" s="224" t="s">
        <v>54</v>
      </c>
      <c r="E152" s="225" t="s">
        <v>1186</v>
      </c>
      <c r="F152" s="226">
        <v>6</v>
      </c>
      <c r="G152" s="227">
        <v>33.299999999999997</v>
      </c>
    </row>
    <row r="153" spans="2:7" hidden="1" outlineLevel="1" x14ac:dyDescent="0.2">
      <c r="B153" s="19" t="s">
        <v>427</v>
      </c>
      <c r="C153" s="223" t="s">
        <v>886</v>
      </c>
      <c r="D153" s="224" t="s">
        <v>54</v>
      </c>
      <c r="E153" s="225" t="s">
        <v>1186</v>
      </c>
      <c r="F153" s="226">
        <v>3</v>
      </c>
      <c r="G153" s="227">
        <v>16.649999999999999</v>
      </c>
    </row>
    <row r="154" spans="2:7" hidden="1" outlineLevel="1" x14ac:dyDescent="0.2">
      <c r="B154" s="19" t="s">
        <v>427</v>
      </c>
      <c r="C154" s="223" t="s">
        <v>886</v>
      </c>
      <c r="D154" s="224" t="s">
        <v>54</v>
      </c>
      <c r="E154" s="225" t="s">
        <v>1187</v>
      </c>
      <c r="F154" s="226">
        <v>6</v>
      </c>
      <c r="G154" s="227">
        <v>33.299999999999997</v>
      </c>
    </row>
    <row r="155" spans="2:7" hidden="1" outlineLevel="1" x14ac:dyDescent="0.2">
      <c r="B155" s="19" t="s">
        <v>427</v>
      </c>
      <c r="C155" s="223" t="s">
        <v>886</v>
      </c>
      <c r="D155" s="224" t="s">
        <v>54</v>
      </c>
      <c r="E155" s="225" t="s">
        <v>1187</v>
      </c>
      <c r="F155" s="226">
        <v>3</v>
      </c>
      <c r="G155" s="227">
        <v>16.649999999999999</v>
      </c>
    </row>
    <row r="156" spans="2:7" hidden="1" outlineLevel="1" x14ac:dyDescent="0.2">
      <c r="B156" s="19" t="s">
        <v>427</v>
      </c>
      <c r="C156" s="223" t="s">
        <v>886</v>
      </c>
      <c r="D156" s="224" t="s">
        <v>54</v>
      </c>
      <c r="E156" s="225" t="s">
        <v>1188</v>
      </c>
      <c r="F156" s="226">
        <v>6</v>
      </c>
      <c r="G156" s="227">
        <v>33.299999999999997</v>
      </c>
    </row>
    <row r="157" spans="2:7" hidden="1" outlineLevel="1" x14ac:dyDescent="0.2">
      <c r="B157" s="19" t="s">
        <v>427</v>
      </c>
      <c r="C157" s="223" t="s">
        <v>886</v>
      </c>
      <c r="D157" s="224" t="s">
        <v>54</v>
      </c>
      <c r="E157" s="225" t="s">
        <v>1188</v>
      </c>
      <c r="F157" s="226">
        <v>3</v>
      </c>
      <c r="G157" s="227">
        <v>16.649999999999999</v>
      </c>
    </row>
    <row r="158" spans="2:7" hidden="1" outlineLevel="1" x14ac:dyDescent="0.2">
      <c r="B158" s="19" t="s">
        <v>427</v>
      </c>
      <c r="C158" s="223" t="s">
        <v>886</v>
      </c>
      <c r="D158" s="224" t="s">
        <v>54</v>
      </c>
      <c r="E158" s="225" t="s">
        <v>1216</v>
      </c>
      <c r="F158" s="226">
        <v>9</v>
      </c>
      <c r="G158" s="227">
        <v>49.95</v>
      </c>
    </row>
    <row r="159" spans="2:7" hidden="1" outlineLevel="1" x14ac:dyDescent="0.2">
      <c r="B159" s="19" t="s">
        <v>427</v>
      </c>
      <c r="C159" s="223" t="s">
        <v>886</v>
      </c>
      <c r="D159" s="224" t="s">
        <v>54</v>
      </c>
      <c r="E159" s="225" t="s">
        <v>1190</v>
      </c>
      <c r="F159" s="226">
        <v>6</v>
      </c>
      <c r="G159" s="227">
        <v>33.299999999999997</v>
      </c>
    </row>
    <row r="160" spans="2:7" hidden="1" outlineLevel="1" x14ac:dyDescent="0.2">
      <c r="B160" s="19" t="s">
        <v>427</v>
      </c>
      <c r="C160" s="223" t="s">
        <v>886</v>
      </c>
      <c r="D160" s="224" t="s">
        <v>54</v>
      </c>
      <c r="E160" s="225" t="s">
        <v>1190</v>
      </c>
      <c r="F160" s="226">
        <v>3</v>
      </c>
      <c r="G160" s="227">
        <v>16.649999999999999</v>
      </c>
    </row>
    <row r="161" spans="2:7" hidden="1" outlineLevel="1" x14ac:dyDescent="0.2">
      <c r="B161" s="19" t="s">
        <v>427</v>
      </c>
      <c r="C161" s="223" t="s">
        <v>886</v>
      </c>
      <c r="D161" s="224" t="s">
        <v>54</v>
      </c>
      <c r="E161" s="225" t="s">
        <v>1191</v>
      </c>
      <c r="F161" s="226">
        <v>6</v>
      </c>
      <c r="G161" s="227">
        <v>33.299999999999997</v>
      </c>
    </row>
    <row r="162" spans="2:7" hidden="1" outlineLevel="1" x14ac:dyDescent="0.2">
      <c r="B162" s="19" t="s">
        <v>427</v>
      </c>
      <c r="C162" s="223" t="s">
        <v>886</v>
      </c>
      <c r="D162" s="224" t="s">
        <v>54</v>
      </c>
      <c r="E162" s="225" t="s">
        <v>1191</v>
      </c>
      <c r="F162" s="226">
        <v>3</v>
      </c>
      <c r="G162" s="227">
        <v>16.649999999999999</v>
      </c>
    </row>
    <row r="163" spans="2:7" hidden="1" outlineLevel="1" x14ac:dyDescent="0.2">
      <c r="B163" s="19" t="s">
        <v>427</v>
      </c>
      <c r="C163" s="223" t="s">
        <v>886</v>
      </c>
      <c r="D163" s="224" t="s">
        <v>54</v>
      </c>
      <c r="E163" s="225" t="s">
        <v>1192</v>
      </c>
      <c r="F163" s="226">
        <v>6</v>
      </c>
      <c r="G163" s="227">
        <v>33.299999999999997</v>
      </c>
    </row>
    <row r="164" spans="2:7" hidden="1" outlineLevel="1" x14ac:dyDescent="0.2">
      <c r="B164" s="19" t="s">
        <v>427</v>
      </c>
      <c r="C164" s="223" t="s">
        <v>886</v>
      </c>
      <c r="D164" s="224" t="s">
        <v>54</v>
      </c>
      <c r="E164" s="225" t="s">
        <v>1192</v>
      </c>
      <c r="F164" s="226">
        <v>3</v>
      </c>
      <c r="G164" s="227">
        <v>16.649999999999999</v>
      </c>
    </row>
    <row r="165" spans="2:7" hidden="1" outlineLevel="1" x14ac:dyDescent="0.2">
      <c r="B165" s="19" t="s">
        <v>427</v>
      </c>
      <c r="C165" s="223" t="s">
        <v>886</v>
      </c>
      <c r="D165" s="224" t="s">
        <v>54</v>
      </c>
      <c r="E165" s="225" t="s">
        <v>1189</v>
      </c>
      <c r="F165" s="226">
        <v>6</v>
      </c>
      <c r="G165" s="227">
        <v>33.299999999999997</v>
      </c>
    </row>
    <row r="166" spans="2:7" hidden="1" outlineLevel="1" x14ac:dyDescent="0.2">
      <c r="B166" s="19" t="s">
        <v>428</v>
      </c>
      <c r="C166" s="254" t="s">
        <v>105</v>
      </c>
      <c r="D166" s="255" t="s">
        <v>54</v>
      </c>
      <c r="E166" s="258" t="s">
        <v>1275</v>
      </c>
      <c r="F166" s="256">
        <v>6</v>
      </c>
      <c r="G166" s="257">
        <v>39.96</v>
      </c>
    </row>
    <row r="167" spans="2:7" hidden="1" outlineLevel="1" x14ac:dyDescent="0.2">
      <c r="B167" s="19" t="s">
        <v>428</v>
      </c>
      <c r="C167" s="254" t="s">
        <v>105</v>
      </c>
      <c r="D167" s="255" t="s">
        <v>54</v>
      </c>
      <c r="E167" s="258" t="s">
        <v>1275</v>
      </c>
      <c r="F167" s="256">
        <v>3</v>
      </c>
      <c r="G167" s="257">
        <v>19.98</v>
      </c>
    </row>
    <row r="168" spans="2:7" hidden="1" outlineLevel="1" x14ac:dyDescent="0.2">
      <c r="B168" s="19" t="s">
        <v>428</v>
      </c>
      <c r="C168" s="254" t="s">
        <v>105</v>
      </c>
      <c r="D168" s="255" t="s">
        <v>54</v>
      </c>
      <c r="E168" s="258" t="s">
        <v>1276</v>
      </c>
      <c r="F168" s="256">
        <v>6</v>
      </c>
      <c r="G168" s="257">
        <v>39.96</v>
      </c>
    </row>
    <row r="169" spans="2:7" hidden="1" outlineLevel="1" x14ac:dyDescent="0.2">
      <c r="B169" s="19" t="s">
        <v>428</v>
      </c>
      <c r="C169" s="254" t="s">
        <v>105</v>
      </c>
      <c r="D169" s="255" t="s">
        <v>54</v>
      </c>
      <c r="E169" s="258" t="s">
        <v>1276</v>
      </c>
      <c r="F169" s="256">
        <v>3</v>
      </c>
      <c r="G169" s="257">
        <v>19.98</v>
      </c>
    </row>
    <row r="170" spans="2:7" hidden="1" outlineLevel="1" x14ac:dyDescent="0.2">
      <c r="B170" s="19" t="s">
        <v>428</v>
      </c>
      <c r="C170" s="254" t="s">
        <v>105</v>
      </c>
      <c r="D170" s="255" t="s">
        <v>54</v>
      </c>
      <c r="E170" s="258" t="s">
        <v>1277</v>
      </c>
      <c r="F170" s="256">
        <v>6</v>
      </c>
      <c r="G170" s="257">
        <v>39.96</v>
      </c>
    </row>
    <row r="171" spans="2:7" hidden="1" outlineLevel="1" x14ac:dyDescent="0.2">
      <c r="B171" s="19" t="s">
        <v>428</v>
      </c>
      <c r="C171" s="254" t="s">
        <v>105</v>
      </c>
      <c r="D171" s="255" t="s">
        <v>54</v>
      </c>
      <c r="E171" s="258" t="s">
        <v>1277</v>
      </c>
      <c r="F171" s="256">
        <v>3</v>
      </c>
      <c r="G171" s="257">
        <v>19.98</v>
      </c>
    </row>
    <row r="172" spans="2:7" hidden="1" outlineLevel="1" x14ac:dyDescent="0.2">
      <c r="B172" s="19" t="s">
        <v>428</v>
      </c>
      <c r="C172" s="254" t="s">
        <v>105</v>
      </c>
      <c r="D172" s="255" t="s">
        <v>54</v>
      </c>
      <c r="E172" s="258" t="s">
        <v>1278</v>
      </c>
      <c r="F172" s="256">
        <v>6</v>
      </c>
      <c r="G172" s="257">
        <v>39.96</v>
      </c>
    </row>
    <row r="173" spans="2:7" hidden="1" outlineLevel="1" x14ac:dyDescent="0.2">
      <c r="B173" s="19" t="s">
        <v>428</v>
      </c>
      <c r="C173" s="254" t="s">
        <v>105</v>
      </c>
      <c r="D173" s="255" t="s">
        <v>54</v>
      </c>
      <c r="E173" s="258" t="s">
        <v>1278</v>
      </c>
      <c r="F173" s="256">
        <v>3</v>
      </c>
      <c r="G173" s="257">
        <v>19.98</v>
      </c>
    </row>
    <row r="174" spans="2:7" hidden="1" outlineLevel="1" x14ac:dyDescent="0.2">
      <c r="B174" s="19" t="s">
        <v>428</v>
      </c>
      <c r="C174" s="254" t="s">
        <v>105</v>
      </c>
      <c r="D174" s="255" t="s">
        <v>54</v>
      </c>
      <c r="E174" s="258" t="s">
        <v>1279</v>
      </c>
      <c r="F174" s="256">
        <v>6</v>
      </c>
      <c r="G174" s="257">
        <v>39.96</v>
      </c>
    </row>
    <row r="175" spans="2:7" hidden="1" outlineLevel="1" x14ac:dyDescent="0.2">
      <c r="B175" s="19" t="s">
        <v>428</v>
      </c>
      <c r="C175" s="254" t="s">
        <v>105</v>
      </c>
      <c r="D175" s="255" t="s">
        <v>54</v>
      </c>
      <c r="E175" s="258" t="s">
        <v>1279</v>
      </c>
      <c r="F175" s="256">
        <v>3</v>
      </c>
      <c r="G175" s="257">
        <v>19.98</v>
      </c>
    </row>
    <row r="176" spans="2:7" hidden="1" outlineLevel="1" x14ac:dyDescent="0.2">
      <c r="B176" s="19" t="s">
        <v>428</v>
      </c>
      <c r="C176" s="254" t="s">
        <v>105</v>
      </c>
      <c r="D176" s="255" t="s">
        <v>54</v>
      </c>
      <c r="E176" s="258" t="s">
        <v>1280</v>
      </c>
      <c r="F176" s="256">
        <v>6</v>
      </c>
      <c r="G176" s="257">
        <v>39.96</v>
      </c>
    </row>
    <row r="177" spans="2:7" hidden="1" outlineLevel="1" x14ac:dyDescent="0.2">
      <c r="B177" s="19" t="s">
        <v>428</v>
      </c>
      <c r="C177" s="254" t="s">
        <v>105</v>
      </c>
      <c r="D177" s="255" t="s">
        <v>54</v>
      </c>
      <c r="E177" s="258" t="s">
        <v>1280</v>
      </c>
      <c r="F177" s="256">
        <v>3</v>
      </c>
      <c r="G177" s="257">
        <v>19.98</v>
      </c>
    </row>
    <row r="178" spans="2:7" hidden="1" outlineLevel="1" x14ac:dyDescent="0.2">
      <c r="B178" s="19" t="s">
        <v>428</v>
      </c>
      <c r="C178" s="254" t="s">
        <v>105</v>
      </c>
      <c r="D178" s="255" t="s">
        <v>54</v>
      </c>
      <c r="E178" s="258" t="s">
        <v>1281</v>
      </c>
      <c r="F178" s="256">
        <v>6</v>
      </c>
      <c r="G178" s="257">
        <v>39.96</v>
      </c>
    </row>
    <row r="179" spans="2:7" hidden="1" outlineLevel="1" x14ac:dyDescent="0.2">
      <c r="B179" s="19" t="s">
        <v>428</v>
      </c>
      <c r="C179" s="254" t="s">
        <v>105</v>
      </c>
      <c r="D179" s="255" t="s">
        <v>54</v>
      </c>
      <c r="E179" s="258" t="s">
        <v>1281</v>
      </c>
      <c r="F179" s="256">
        <v>3</v>
      </c>
      <c r="G179" s="257">
        <v>19.98</v>
      </c>
    </row>
    <row r="180" spans="2:7" hidden="1" outlineLevel="1" x14ac:dyDescent="0.2">
      <c r="B180" s="19" t="s">
        <v>428</v>
      </c>
      <c r="C180" s="254" t="s">
        <v>105</v>
      </c>
      <c r="D180" s="255" t="s">
        <v>54</v>
      </c>
      <c r="E180" s="258" t="s">
        <v>1282</v>
      </c>
      <c r="F180" s="256">
        <v>6</v>
      </c>
      <c r="G180" s="257">
        <v>39.96</v>
      </c>
    </row>
    <row r="181" spans="2:7" hidden="1" outlineLevel="1" x14ac:dyDescent="0.2">
      <c r="B181" s="19" t="s">
        <v>428</v>
      </c>
      <c r="C181" s="254" t="s">
        <v>105</v>
      </c>
      <c r="D181" s="255" t="s">
        <v>54</v>
      </c>
      <c r="E181" s="258" t="s">
        <v>1282</v>
      </c>
      <c r="F181" s="256">
        <v>3</v>
      </c>
      <c r="G181" s="257">
        <v>19.98</v>
      </c>
    </row>
    <row r="182" spans="2:7" hidden="1" outlineLevel="1" x14ac:dyDescent="0.2">
      <c r="B182" s="19" t="s">
        <v>428</v>
      </c>
      <c r="C182" s="254" t="s">
        <v>105</v>
      </c>
      <c r="D182" s="255" t="s">
        <v>54</v>
      </c>
      <c r="E182" s="258" t="s">
        <v>1283</v>
      </c>
      <c r="F182" s="256">
        <v>6</v>
      </c>
      <c r="G182" s="257">
        <v>39.96</v>
      </c>
    </row>
    <row r="183" spans="2:7" hidden="1" outlineLevel="1" x14ac:dyDescent="0.2">
      <c r="B183" s="19" t="s">
        <v>428</v>
      </c>
      <c r="C183" s="254" t="s">
        <v>105</v>
      </c>
      <c r="D183" s="255" t="s">
        <v>54</v>
      </c>
      <c r="E183" s="258" t="s">
        <v>1283</v>
      </c>
      <c r="F183" s="256">
        <v>3</v>
      </c>
      <c r="G183" s="257">
        <v>19.98</v>
      </c>
    </row>
    <row r="184" spans="2:7" hidden="1" outlineLevel="1" x14ac:dyDescent="0.2">
      <c r="B184" s="19" t="s">
        <v>429</v>
      </c>
      <c r="C184" s="254" t="s">
        <v>801</v>
      </c>
      <c r="D184" s="255" t="s">
        <v>54</v>
      </c>
      <c r="E184" s="258" t="s">
        <v>1275</v>
      </c>
      <c r="F184" s="256">
        <v>6</v>
      </c>
      <c r="G184" s="257">
        <v>39.96</v>
      </c>
    </row>
    <row r="185" spans="2:7" hidden="1" outlineLevel="1" x14ac:dyDescent="0.2">
      <c r="B185" s="19" t="s">
        <v>429</v>
      </c>
      <c r="C185" s="254" t="s">
        <v>801</v>
      </c>
      <c r="D185" s="255" t="s">
        <v>54</v>
      </c>
      <c r="E185" s="258" t="s">
        <v>1275</v>
      </c>
      <c r="F185" s="256">
        <v>3</v>
      </c>
      <c r="G185" s="257">
        <v>19.98</v>
      </c>
    </row>
    <row r="186" spans="2:7" hidden="1" outlineLevel="1" x14ac:dyDescent="0.2">
      <c r="B186" s="19" t="s">
        <v>429</v>
      </c>
      <c r="C186" s="254" t="s">
        <v>245</v>
      </c>
      <c r="D186" s="255" t="s">
        <v>54</v>
      </c>
      <c r="E186" s="258" t="s">
        <v>1275</v>
      </c>
      <c r="F186" s="256">
        <v>6</v>
      </c>
      <c r="G186" s="257">
        <v>36.659999999999997</v>
      </c>
    </row>
    <row r="187" spans="2:7" hidden="1" outlineLevel="1" x14ac:dyDescent="0.2">
      <c r="B187" s="19" t="s">
        <v>429</v>
      </c>
      <c r="C187" s="254" t="s">
        <v>245</v>
      </c>
      <c r="D187" s="255" t="s">
        <v>54</v>
      </c>
      <c r="E187" s="258" t="s">
        <v>1275</v>
      </c>
      <c r="F187" s="256">
        <v>3</v>
      </c>
      <c r="G187" s="257">
        <v>18.329999999999998</v>
      </c>
    </row>
    <row r="188" spans="2:7" hidden="1" outlineLevel="1" x14ac:dyDescent="0.2">
      <c r="B188" s="19"/>
      <c r="E188" s="14"/>
      <c r="G188" s="3"/>
    </row>
    <row r="189" spans="2:7" hidden="1" outlineLevel="1" x14ac:dyDescent="0.2"/>
    <row r="190" spans="2:7" ht="12.75" collapsed="1" thickBot="1" x14ac:dyDescent="0.25">
      <c r="C190" s="16"/>
      <c r="D190" s="16"/>
      <c r="E190" s="16"/>
      <c r="F190" s="17">
        <f>+SUM(F57:F189)</f>
        <v>617.5</v>
      </c>
      <c r="G190" s="17">
        <f>+SUM(G57:G189)</f>
        <v>3782.9250000000029</v>
      </c>
    </row>
    <row r="191" spans="2:7" ht="12.75" thickTop="1" x14ac:dyDescent="0.2"/>
    <row r="193" spans="3:7" x14ac:dyDescent="0.2">
      <c r="C193" s="8" t="s">
        <v>722</v>
      </c>
    </row>
    <row r="195" spans="3:7" x14ac:dyDescent="0.2">
      <c r="C195" s="19" t="s">
        <v>81</v>
      </c>
      <c r="D195" s="20">
        <f>+G44-G51-G190</f>
        <v>4873.5749999999971</v>
      </c>
    </row>
    <row r="196" spans="3:7" ht="12.75" thickBot="1" x14ac:dyDescent="0.25">
      <c r="D196" s="9"/>
      <c r="G196" s="3"/>
    </row>
    <row r="197" spans="3:7" ht="12.75" thickBot="1" x14ac:dyDescent="0.25">
      <c r="C197" s="19" t="s">
        <v>713</v>
      </c>
      <c r="D197" s="21">
        <f>+D195/G44</f>
        <v>0.56299601455553594</v>
      </c>
      <c r="G197" s="3"/>
    </row>
    <row r="198" spans="3:7" x14ac:dyDescent="0.2">
      <c r="G198" s="3"/>
    </row>
    <row r="199" spans="3:7" x14ac:dyDescent="0.2">
      <c r="C199" s="19" t="s">
        <v>84</v>
      </c>
      <c r="D199" s="20">
        <f>+RESUMEN!O31</f>
        <v>3632.9476178151644</v>
      </c>
      <c r="G199" s="3"/>
    </row>
    <row r="200" spans="3:7" ht="12.75" thickBot="1" x14ac:dyDescent="0.25">
      <c r="D200" s="9"/>
    </row>
    <row r="201" spans="3:7" ht="12.75" thickBot="1" x14ac:dyDescent="0.25">
      <c r="C201" s="19" t="s">
        <v>716</v>
      </c>
      <c r="D201" s="83">
        <f>+RESUMEN!P31</f>
        <v>0.41967857885001608</v>
      </c>
    </row>
    <row r="202" spans="3:7" ht="12.75" thickBot="1" x14ac:dyDescent="0.25"/>
    <row r="203" spans="3:7" ht="12.75" thickBot="1" x14ac:dyDescent="0.25">
      <c r="C203" s="19" t="s">
        <v>719</v>
      </c>
      <c r="D203" s="86" t="str">
        <f>+IF(D201&gt;D10,"OK","REVISAR")</f>
        <v>OK</v>
      </c>
    </row>
    <row r="204" spans="3:7" x14ac:dyDescent="0.2">
      <c r="G204" s="3"/>
    </row>
    <row r="206" spans="3:7" x14ac:dyDescent="0.2">
      <c r="C206" s="8" t="s">
        <v>85</v>
      </c>
    </row>
    <row r="208" spans="3:7" x14ac:dyDescent="0.2">
      <c r="C208" s="10"/>
      <c r="D208" s="10"/>
      <c r="E208" s="10"/>
      <c r="F208" s="10"/>
      <c r="G208" s="11"/>
    </row>
    <row r="209" spans="3:7" x14ac:dyDescent="0.2">
      <c r="C209" s="10"/>
      <c r="D209" s="10"/>
      <c r="E209" s="10"/>
      <c r="F209" s="10"/>
      <c r="G209" s="11"/>
    </row>
    <row r="210" spans="3:7" x14ac:dyDescent="0.2">
      <c r="C210" s="10"/>
      <c r="D210" s="10"/>
      <c r="E210" s="10"/>
      <c r="F210" s="10"/>
      <c r="G210" s="11"/>
    </row>
    <row r="213" spans="3:7" x14ac:dyDescent="0.2">
      <c r="C213" s="12"/>
      <c r="D213" s="23" t="s">
        <v>427</v>
      </c>
      <c r="E213" s="23" t="s">
        <v>428</v>
      </c>
      <c r="F213" s="23" t="s">
        <v>429</v>
      </c>
    </row>
    <row r="214" spans="3:7" x14ac:dyDescent="0.2">
      <c r="C214" s="3" t="s">
        <v>8</v>
      </c>
      <c r="D214" s="22">
        <f>+SUMIF(B39:B43,$D$213,G39:G43)</f>
        <v>8656.5</v>
      </c>
      <c r="E214" s="22">
        <f>+SUMIF(B39:B43,$E$213,G39:G43)</f>
        <v>0</v>
      </c>
      <c r="F214" s="22">
        <f>+SUMIF(B39:B43,$F$213,G39:G43)</f>
        <v>0</v>
      </c>
    </row>
    <row r="215" spans="3:7" x14ac:dyDescent="0.2">
      <c r="C215" s="3" t="s">
        <v>1019</v>
      </c>
      <c r="D215" s="22">
        <f>-SUMIF(B50,$D$213,G50)</f>
        <v>0</v>
      </c>
      <c r="E215" s="22">
        <f>-SUMIF(B50,$E$213,G50)</f>
        <v>0</v>
      </c>
      <c r="F215" s="22">
        <f>-SUMIF(B50,$F$213,G50)</f>
        <v>0</v>
      </c>
    </row>
    <row r="216" spans="3:7" x14ac:dyDescent="0.2">
      <c r="C216" s="3" t="s">
        <v>24</v>
      </c>
      <c r="D216" s="22">
        <f>-SUMIF(B57:B189,$D$213,G57:G189)</f>
        <v>-2322.6750000000011</v>
      </c>
      <c r="E216" s="22">
        <f>-SUMIF(B57:B189,$E$213,G57:G189)</f>
        <v>-1098.9000000000003</v>
      </c>
      <c r="F216" s="22">
        <f>-SUMIF(B57:B189,$F$213,G57:G189)</f>
        <v>-361.34999999999997</v>
      </c>
    </row>
    <row r="217" spans="3:7" ht="12.75" thickBot="1" x14ac:dyDescent="0.25">
      <c r="C217" s="16" t="s">
        <v>1036</v>
      </c>
      <c r="D217" s="182">
        <f>SUM(D214:D216)</f>
        <v>6333.8249999999989</v>
      </c>
      <c r="E217" s="182">
        <f t="shared" ref="E217:F217" si="0">SUM(E214:E216)</f>
        <v>-1098.9000000000003</v>
      </c>
      <c r="F217" s="182">
        <f t="shared" si="0"/>
        <v>-361.34999999999997</v>
      </c>
    </row>
    <row r="218" spans="3:7" ht="12.75" thickTop="1" x14ac:dyDescent="0.2"/>
  </sheetData>
  <autoFilter ref="B56:G149" xr:uid="{00000000-0009-0000-0000-000020000000}"/>
  <conditionalFormatting sqref="D203">
    <cfRule type="containsText" dxfId="164" priority="1" operator="containsText" text="OK">
      <formula>NOT(ISERROR(SEARCH("OK",D203)))</formula>
    </cfRule>
    <cfRule type="cellIs" dxfId="163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34">
    <tabColor rgb="FFFF0000"/>
  </sheetPr>
  <dimension ref="B1:K204"/>
  <sheetViews>
    <sheetView topLeftCell="A34" zoomScale="106" zoomScaleNormal="106" workbookViewId="0">
      <selection activeCell="D187" sqref="D187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0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541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870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19" t="s">
        <v>427</v>
      </c>
      <c r="C39" s="14">
        <v>44347</v>
      </c>
      <c r="D39" s="19" t="s">
        <v>871</v>
      </c>
      <c r="E39" s="3">
        <v>430000007</v>
      </c>
      <c r="F39" s="9" t="s">
        <v>541</v>
      </c>
      <c r="G39" s="15">
        <v>3627</v>
      </c>
      <c r="H39" s="3"/>
      <c r="I39" s="3"/>
      <c r="J39" s="3"/>
      <c r="K39" s="3"/>
    </row>
    <row r="40" spans="2:11" s="9" customFormat="1" hidden="1" outlineLevel="1" x14ac:dyDescent="0.2">
      <c r="B40" s="19" t="s">
        <v>427</v>
      </c>
      <c r="C40" s="14">
        <v>44377</v>
      </c>
      <c r="D40" s="19" t="s">
        <v>990</v>
      </c>
      <c r="E40" s="3">
        <v>430000007</v>
      </c>
      <c r="F40" s="9" t="s">
        <v>541</v>
      </c>
      <c r="G40" s="15">
        <v>3055</v>
      </c>
      <c r="H40" s="3"/>
      <c r="I40" s="3"/>
      <c r="J40" s="3"/>
      <c r="K40" s="3"/>
    </row>
    <row r="41" spans="2:11" s="9" customFormat="1" hidden="1" outlineLevel="1" x14ac:dyDescent="0.2">
      <c r="B41" s="19" t="s">
        <v>427</v>
      </c>
      <c r="C41" s="14">
        <v>44407</v>
      </c>
      <c r="D41" s="19" t="s">
        <v>1240</v>
      </c>
      <c r="E41" s="3">
        <v>430000007</v>
      </c>
      <c r="F41" s="9" t="s">
        <v>541</v>
      </c>
      <c r="G41" s="15">
        <v>435.5</v>
      </c>
      <c r="H41" s="3"/>
      <c r="I41" s="3"/>
      <c r="J41" s="3"/>
      <c r="K41" s="3"/>
    </row>
    <row r="42" spans="2:11" collapsed="1" x14ac:dyDescent="0.2">
      <c r="C42" s="14"/>
      <c r="G42" s="15"/>
    </row>
    <row r="43" spans="2:11" ht="12.75" thickBot="1" x14ac:dyDescent="0.25">
      <c r="C43" s="16"/>
      <c r="D43" s="16"/>
      <c r="E43" s="16"/>
      <c r="F43" s="16"/>
      <c r="G43" s="17">
        <f>SUM(G39:G42)</f>
        <v>7117.5</v>
      </c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7" outlineLevel="1" x14ac:dyDescent="0.2">
      <c r="B49" s="19"/>
      <c r="C49" s="14"/>
      <c r="G49" s="15"/>
    </row>
    <row r="50" spans="2:7" ht="12.75" thickBot="1" x14ac:dyDescent="0.25">
      <c r="C50" s="16"/>
      <c r="D50" s="16"/>
      <c r="E50" s="16"/>
      <c r="F50" s="16"/>
      <c r="G50" s="17">
        <f>+SUM(G49:G49)</f>
        <v>0</v>
      </c>
    </row>
    <row r="51" spans="2:7" ht="12.75" thickTop="1" x14ac:dyDescent="0.2"/>
    <row r="53" spans="2:7" x14ac:dyDescent="0.2">
      <c r="C53" s="8" t="s">
        <v>24</v>
      </c>
    </row>
    <row r="55" spans="2:7" x14ac:dyDescent="0.2">
      <c r="B55" s="12" t="s">
        <v>1035</v>
      </c>
      <c r="C55" s="12" t="s">
        <v>25</v>
      </c>
      <c r="D55" s="12" t="s">
        <v>26</v>
      </c>
      <c r="E55" s="12" t="s">
        <v>27</v>
      </c>
      <c r="F55" s="12" t="s">
        <v>28</v>
      </c>
      <c r="G55" s="13" t="s">
        <v>29</v>
      </c>
    </row>
    <row r="56" spans="2:7" hidden="1" outlineLevel="1" x14ac:dyDescent="0.2">
      <c r="B56" s="19" t="s">
        <v>429</v>
      </c>
      <c r="C56" s="3" t="s">
        <v>118</v>
      </c>
      <c r="D56" s="3" t="s">
        <v>54</v>
      </c>
      <c r="E56" s="14">
        <v>44330</v>
      </c>
      <c r="F56" s="3">
        <v>4</v>
      </c>
      <c r="G56" s="3">
        <v>26.64</v>
      </c>
    </row>
    <row r="57" spans="2:7" hidden="1" outlineLevel="1" x14ac:dyDescent="0.2">
      <c r="B57" s="19" t="s">
        <v>429</v>
      </c>
      <c r="C57" s="3" t="s">
        <v>1016</v>
      </c>
      <c r="D57" s="3" t="s">
        <v>54</v>
      </c>
      <c r="E57" s="14">
        <v>44348</v>
      </c>
      <c r="F57" s="3">
        <v>6</v>
      </c>
      <c r="G57" s="3">
        <v>33.299999999999997</v>
      </c>
    </row>
    <row r="58" spans="2:7" hidden="1" outlineLevel="1" x14ac:dyDescent="0.2">
      <c r="B58" s="19" t="s">
        <v>429</v>
      </c>
      <c r="C58" s="3" t="s">
        <v>1016</v>
      </c>
      <c r="D58" s="3" t="s">
        <v>54</v>
      </c>
      <c r="E58" s="14">
        <v>44348</v>
      </c>
      <c r="F58" s="3">
        <v>2</v>
      </c>
      <c r="G58" s="3">
        <v>11.1</v>
      </c>
    </row>
    <row r="59" spans="2:7" hidden="1" outlineLevel="1" x14ac:dyDescent="0.2">
      <c r="B59" s="19" t="s">
        <v>429</v>
      </c>
      <c r="C59" s="3" t="s">
        <v>1016</v>
      </c>
      <c r="D59" s="3" t="s">
        <v>54</v>
      </c>
      <c r="E59" s="14">
        <v>44349</v>
      </c>
      <c r="F59" s="3">
        <v>1</v>
      </c>
      <c r="G59" s="3">
        <v>5.55</v>
      </c>
    </row>
    <row r="60" spans="2:7" hidden="1" outlineLevel="1" x14ac:dyDescent="0.2">
      <c r="B60" s="19" t="s">
        <v>427</v>
      </c>
      <c r="C60" s="3" t="s">
        <v>147</v>
      </c>
      <c r="D60" s="3" t="s">
        <v>54</v>
      </c>
      <c r="E60" s="14">
        <v>44340</v>
      </c>
      <c r="F60" s="3">
        <v>6</v>
      </c>
      <c r="G60" s="3">
        <v>33.299999999999997</v>
      </c>
    </row>
    <row r="61" spans="2:7" hidden="1" outlineLevel="1" x14ac:dyDescent="0.2">
      <c r="B61" s="19" t="s">
        <v>427</v>
      </c>
      <c r="C61" s="3" t="s">
        <v>886</v>
      </c>
      <c r="D61" s="3" t="s">
        <v>54</v>
      </c>
      <c r="E61" s="14">
        <v>44333</v>
      </c>
      <c r="F61" s="3">
        <v>5</v>
      </c>
      <c r="G61" s="3">
        <v>27.75</v>
      </c>
    </row>
    <row r="62" spans="2:7" hidden="1" outlineLevel="1" x14ac:dyDescent="0.2">
      <c r="B62" s="19" t="s">
        <v>429</v>
      </c>
      <c r="C62" s="3" t="s">
        <v>889</v>
      </c>
      <c r="D62" s="3" t="s">
        <v>54</v>
      </c>
      <c r="E62" s="14">
        <v>44333</v>
      </c>
      <c r="F62" s="3">
        <v>6</v>
      </c>
      <c r="G62" s="3">
        <v>33.299999999999997</v>
      </c>
    </row>
    <row r="63" spans="2:7" hidden="1" outlineLevel="1" x14ac:dyDescent="0.2">
      <c r="B63" s="19" t="s">
        <v>429</v>
      </c>
      <c r="C63" s="3" t="s">
        <v>889</v>
      </c>
      <c r="D63" s="3" t="s">
        <v>54</v>
      </c>
      <c r="E63" s="14">
        <v>44333</v>
      </c>
      <c r="F63" s="3">
        <v>3</v>
      </c>
      <c r="G63" s="3">
        <v>16.649999999999999</v>
      </c>
    </row>
    <row r="64" spans="2:7" hidden="1" outlineLevel="1" x14ac:dyDescent="0.2">
      <c r="B64" s="19" t="s">
        <v>429</v>
      </c>
      <c r="C64" s="3" t="s">
        <v>889</v>
      </c>
      <c r="D64" s="3" t="s">
        <v>54</v>
      </c>
      <c r="E64" s="14">
        <v>44334</v>
      </c>
      <c r="F64" s="3">
        <v>6</v>
      </c>
      <c r="G64" s="3">
        <v>33.299999999999997</v>
      </c>
    </row>
    <row r="65" spans="2:7" hidden="1" outlineLevel="1" x14ac:dyDescent="0.2">
      <c r="B65" s="19" t="s">
        <v>429</v>
      </c>
      <c r="C65" s="3" t="s">
        <v>889</v>
      </c>
      <c r="D65" s="3" t="s">
        <v>54</v>
      </c>
      <c r="E65" s="14">
        <v>44334</v>
      </c>
      <c r="F65" s="3">
        <v>3</v>
      </c>
      <c r="G65" s="3">
        <v>16.649999999999999</v>
      </c>
    </row>
    <row r="66" spans="2:7" hidden="1" outlineLevel="1" x14ac:dyDescent="0.2">
      <c r="B66" s="19" t="s">
        <v>429</v>
      </c>
      <c r="C66" s="3" t="s">
        <v>889</v>
      </c>
      <c r="D66" s="3" t="s">
        <v>54</v>
      </c>
      <c r="E66" s="14">
        <v>44335</v>
      </c>
      <c r="F66" s="3">
        <v>6</v>
      </c>
      <c r="G66" s="3">
        <v>33.299999999999997</v>
      </c>
    </row>
    <row r="67" spans="2:7" hidden="1" outlineLevel="1" x14ac:dyDescent="0.2">
      <c r="B67" s="19" t="s">
        <v>429</v>
      </c>
      <c r="C67" s="3" t="s">
        <v>889</v>
      </c>
      <c r="D67" s="3" t="s">
        <v>54</v>
      </c>
      <c r="E67" s="14">
        <v>44335</v>
      </c>
      <c r="F67" s="3">
        <v>3</v>
      </c>
      <c r="G67" s="3">
        <v>16.649999999999999</v>
      </c>
    </row>
    <row r="68" spans="2:7" hidden="1" outlineLevel="1" x14ac:dyDescent="0.2">
      <c r="B68" s="19" t="s">
        <v>429</v>
      </c>
      <c r="C68" s="3" t="s">
        <v>889</v>
      </c>
      <c r="D68" s="3" t="s">
        <v>54</v>
      </c>
      <c r="E68" s="14">
        <v>44336</v>
      </c>
      <c r="F68" s="3">
        <v>6</v>
      </c>
      <c r="G68" s="3">
        <v>33.299999999999997</v>
      </c>
    </row>
    <row r="69" spans="2:7" hidden="1" outlineLevel="1" x14ac:dyDescent="0.2">
      <c r="B69" s="19" t="s">
        <v>429</v>
      </c>
      <c r="C69" s="3" t="s">
        <v>889</v>
      </c>
      <c r="D69" s="3" t="s">
        <v>54</v>
      </c>
      <c r="E69" s="14">
        <v>44336</v>
      </c>
      <c r="F69" s="3">
        <v>3</v>
      </c>
      <c r="G69" s="3">
        <v>16.649999999999999</v>
      </c>
    </row>
    <row r="70" spans="2:7" hidden="1" outlineLevel="1" x14ac:dyDescent="0.2">
      <c r="B70" s="19" t="s">
        <v>429</v>
      </c>
      <c r="C70" s="3" t="s">
        <v>889</v>
      </c>
      <c r="D70" s="3" t="s">
        <v>54</v>
      </c>
      <c r="E70" s="14">
        <v>44337</v>
      </c>
      <c r="F70" s="3">
        <v>6</v>
      </c>
      <c r="G70" s="3">
        <v>33.299999999999997</v>
      </c>
    </row>
    <row r="71" spans="2:7" hidden="1" outlineLevel="1" x14ac:dyDescent="0.2">
      <c r="B71" s="19" t="s">
        <v>429</v>
      </c>
      <c r="C71" s="3" t="s">
        <v>889</v>
      </c>
      <c r="D71" s="3" t="s">
        <v>54</v>
      </c>
      <c r="E71" s="14">
        <v>44337</v>
      </c>
      <c r="F71" s="3">
        <v>3</v>
      </c>
      <c r="G71" s="3">
        <v>16.649999999999999</v>
      </c>
    </row>
    <row r="72" spans="2:7" hidden="1" outlineLevel="1" x14ac:dyDescent="0.2">
      <c r="B72" s="19" t="s">
        <v>429</v>
      </c>
      <c r="C72" s="3" t="s">
        <v>889</v>
      </c>
      <c r="D72" s="3" t="s">
        <v>54</v>
      </c>
      <c r="E72" s="14">
        <v>44340</v>
      </c>
      <c r="F72" s="3">
        <v>6</v>
      </c>
      <c r="G72" s="3">
        <v>33.299999999999997</v>
      </c>
    </row>
    <row r="73" spans="2:7" hidden="1" outlineLevel="1" x14ac:dyDescent="0.2">
      <c r="B73" s="19" t="s">
        <v>429</v>
      </c>
      <c r="C73" s="3" t="s">
        <v>889</v>
      </c>
      <c r="D73" s="3" t="s">
        <v>54</v>
      </c>
      <c r="E73" s="14">
        <v>44340</v>
      </c>
      <c r="F73" s="3">
        <v>3</v>
      </c>
      <c r="G73" s="3">
        <v>16.649999999999999</v>
      </c>
    </row>
    <row r="74" spans="2:7" hidden="1" outlineLevel="1" x14ac:dyDescent="0.2">
      <c r="B74" s="19" t="s">
        <v>429</v>
      </c>
      <c r="C74" s="3" t="s">
        <v>889</v>
      </c>
      <c r="D74" s="3" t="s">
        <v>54</v>
      </c>
      <c r="E74" s="14">
        <v>44341</v>
      </c>
      <c r="F74" s="3">
        <v>6</v>
      </c>
      <c r="G74" s="3">
        <v>33.299999999999997</v>
      </c>
    </row>
    <row r="75" spans="2:7" hidden="1" outlineLevel="1" x14ac:dyDescent="0.2">
      <c r="B75" s="19" t="s">
        <v>429</v>
      </c>
      <c r="C75" s="3" t="s">
        <v>889</v>
      </c>
      <c r="D75" s="3" t="s">
        <v>54</v>
      </c>
      <c r="E75" s="14">
        <v>44341</v>
      </c>
      <c r="F75" s="3">
        <v>3</v>
      </c>
      <c r="G75" s="3">
        <v>16.649999999999999</v>
      </c>
    </row>
    <row r="76" spans="2:7" hidden="1" outlineLevel="1" x14ac:dyDescent="0.2">
      <c r="B76" s="19" t="s">
        <v>429</v>
      </c>
      <c r="C76" s="3" t="s">
        <v>889</v>
      </c>
      <c r="D76" s="3" t="s">
        <v>54</v>
      </c>
      <c r="E76" s="14">
        <v>44342</v>
      </c>
      <c r="F76" s="3">
        <v>6</v>
      </c>
      <c r="G76" s="3">
        <v>33.299999999999997</v>
      </c>
    </row>
    <row r="77" spans="2:7" hidden="1" outlineLevel="1" x14ac:dyDescent="0.2">
      <c r="B77" s="19" t="s">
        <v>429</v>
      </c>
      <c r="C77" s="3" t="s">
        <v>889</v>
      </c>
      <c r="D77" s="3" t="s">
        <v>54</v>
      </c>
      <c r="E77" s="14">
        <v>44342</v>
      </c>
      <c r="F77" s="3">
        <v>3</v>
      </c>
      <c r="G77" s="3">
        <v>16.649999999999999</v>
      </c>
    </row>
    <row r="78" spans="2:7" hidden="1" outlineLevel="1" x14ac:dyDescent="0.2">
      <c r="B78" s="19" t="s">
        <v>427</v>
      </c>
      <c r="C78" s="3" t="s">
        <v>887</v>
      </c>
      <c r="D78" s="3" t="s">
        <v>54</v>
      </c>
      <c r="E78" s="14">
        <v>44333</v>
      </c>
      <c r="F78" s="3">
        <v>6</v>
      </c>
      <c r="G78" s="3">
        <v>33.299999999999997</v>
      </c>
    </row>
    <row r="79" spans="2:7" hidden="1" outlineLevel="1" x14ac:dyDescent="0.2">
      <c r="B79" s="19" t="s">
        <v>427</v>
      </c>
      <c r="C79" s="3" t="s">
        <v>887</v>
      </c>
      <c r="D79" s="3" t="s">
        <v>54</v>
      </c>
      <c r="E79" s="14">
        <v>44333</v>
      </c>
      <c r="F79" s="3">
        <v>3</v>
      </c>
      <c r="G79" s="3">
        <v>16.649999999999999</v>
      </c>
    </row>
    <row r="80" spans="2:7" hidden="1" outlineLevel="1" x14ac:dyDescent="0.2">
      <c r="B80" s="19" t="s">
        <v>427</v>
      </c>
      <c r="C80" s="3" t="s">
        <v>887</v>
      </c>
      <c r="D80" s="3" t="s">
        <v>54</v>
      </c>
      <c r="E80" s="14">
        <v>44334</v>
      </c>
      <c r="F80" s="3">
        <v>6</v>
      </c>
      <c r="G80" s="3">
        <v>33.299999999999997</v>
      </c>
    </row>
    <row r="81" spans="2:7" hidden="1" outlineLevel="1" x14ac:dyDescent="0.2">
      <c r="B81" s="19" t="s">
        <v>427</v>
      </c>
      <c r="C81" s="3" t="s">
        <v>887</v>
      </c>
      <c r="D81" s="3" t="s">
        <v>54</v>
      </c>
      <c r="E81" s="14">
        <v>44334</v>
      </c>
      <c r="F81" s="3">
        <v>3</v>
      </c>
      <c r="G81" s="3">
        <v>16.649999999999999</v>
      </c>
    </row>
    <row r="82" spans="2:7" hidden="1" outlineLevel="1" x14ac:dyDescent="0.2">
      <c r="B82" s="19" t="s">
        <v>427</v>
      </c>
      <c r="C82" s="3" t="s">
        <v>887</v>
      </c>
      <c r="D82" s="3" t="s">
        <v>54</v>
      </c>
      <c r="E82" s="14">
        <v>44335</v>
      </c>
      <c r="F82" s="3">
        <v>6</v>
      </c>
      <c r="G82" s="3">
        <v>33.299999999999997</v>
      </c>
    </row>
    <row r="83" spans="2:7" hidden="1" outlineLevel="1" x14ac:dyDescent="0.2">
      <c r="B83" s="19" t="s">
        <v>427</v>
      </c>
      <c r="C83" s="3" t="s">
        <v>887</v>
      </c>
      <c r="D83" s="3" t="s">
        <v>54</v>
      </c>
      <c r="E83" s="14">
        <v>44335</v>
      </c>
      <c r="F83" s="3">
        <v>3</v>
      </c>
      <c r="G83" s="3">
        <v>16.649999999999999</v>
      </c>
    </row>
    <row r="84" spans="2:7" hidden="1" outlineLevel="1" x14ac:dyDescent="0.2">
      <c r="B84" s="19" t="s">
        <v>427</v>
      </c>
      <c r="C84" s="3" t="s">
        <v>887</v>
      </c>
      <c r="D84" s="3" t="s">
        <v>54</v>
      </c>
      <c r="E84" s="14">
        <v>44336</v>
      </c>
      <c r="F84" s="3">
        <v>6</v>
      </c>
      <c r="G84" s="3">
        <v>33.299999999999997</v>
      </c>
    </row>
    <row r="85" spans="2:7" hidden="1" outlineLevel="1" x14ac:dyDescent="0.2">
      <c r="B85" s="19" t="s">
        <v>427</v>
      </c>
      <c r="C85" s="3" t="s">
        <v>887</v>
      </c>
      <c r="D85" s="3" t="s">
        <v>54</v>
      </c>
      <c r="E85" s="14">
        <v>44336</v>
      </c>
      <c r="F85" s="3">
        <v>3</v>
      </c>
      <c r="G85" s="3">
        <v>16.649999999999999</v>
      </c>
    </row>
    <row r="86" spans="2:7" hidden="1" outlineLevel="1" x14ac:dyDescent="0.2">
      <c r="B86" s="19" t="s">
        <v>427</v>
      </c>
      <c r="C86" s="3" t="s">
        <v>887</v>
      </c>
      <c r="D86" s="3" t="s">
        <v>54</v>
      </c>
      <c r="E86" s="14">
        <v>44337</v>
      </c>
      <c r="F86" s="3">
        <v>6</v>
      </c>
      <c r="G86" s="3">
        <v>33.299999999999997</v>
      </c>
    </row>
    <row r="87" spans="2:7" hidden="1" outlineLevel="1" x14ac:dyDescent="0.2">
      <c r="B87" s="19" t="s">
        <v>427</v>
      </c>
      <c r="C87" s="3" t="s">
        <v>887</v>
      </c>
      <c r="D87" s="3" t="s">
        <v>54</v>
      </c>
      <c r="E87" s="14">
        <v>44337</v>
      </c>
      <c r="F87" s="3">
        <v>3</v>
      </c>
      <c r="G87" s="3">
        <v>16.649999999999999</v>
      </c>
    </row>
    <row r="88" spans="2:7" hidden="1" outlineLevel="1" x14ac:dyDescent="0.2">
      <c r="B88" s="19" t="s">
        <v>427</v>
      </c>
      <c r="C88" s="3" t="s">
        <v>887</v>
      </c>
      <c r="D88" s="3" t="s">
        <v>54</v>
      </c>
      <c r="E88" s="14">
        <v>44340</v>
      </c>
      <c r="F88" s="3">
        <v>6</v>
      </c>
      <c r="G88" s="3">
        <v>33.299999999999997</v>
      </c>
    </row>
    <row r="89" spans="2:7" hidden="1" outlineLevel="1" x14ac:dyDescent="0.2">
      <c r="B89" s="19" t="s">
        <v>427</v>
      </c>
      <c r="C89" s="3" t="s">
        <v>887</v>
      </c>
      <c r="D89" s="3" t="s">
        <v>54</v>
      </c>
      <c r="E89" s="14">
        <v>44340</v>
      </c>
      <c r="F89" s="3">
        <v>3</v>
      </c>
      <c r="G89" s="3">
        <v>16.649999999999999</v>
      </c>
    </row>
    <row r="90" spans="2:7" hidden="1" outlineLevel="1" x14ac:dyDescent="0.2">
      <c r="B90" s="19" t="s">
        <v>427</v>
      </c>
      <c r="C90" s="3" t="s">
        <v>888</v>
      </c>
      <c r="D90" s="3" t="s">
        <v>54</v>
      </c>
      <c r="E90" s="14">
        <v>44333</v>
      </c>
      <c r="F90" s="3">
        <v>6</v>
      </c>
      <c r="G90" s="3">
        <v>33.299999999999997</v>
      </c>
    </row>
    <row r="91" spans="2:7" hidden="1" outlineLevel="1" x14ac:dyDescent="0.2">
      <c r="B91" s="19" t="s">
        <v>427</v>
      </c>
      <c r="C91" s="3" t="s">
        <v>888</v>
      </c>
      <c r="D91" s="3" t="s">
        <v>54</v>
      </c>
      <c r="E91" s="14">
        <v>44333</v>
      </c>
      <c r="F91" s="3">
        <v>3</v>
      </c>
      <c r="G91" s="3">
        <v>16.649999999999999</v>
      </c>
    </row>
    <row r="92" spans="2:7" hidden="1" outlineLevel="1" x14ac:dyDescent="0.2">
      <c r="B92" s="19" t="s">
        <v>427</v>
      </c>
      <c r="C92" s="3" t="s">
        <v>888</v>
      </c>
      <c r="D92" s="3" t="s">
        <v>54</v>
      </c>
      <c r="E92" s="14">
        <v>44334</v>
      </c>
      <c r="F92" s="3">
        <v>6</v>
      </c>
      <c r="G92" s="3">
        <v>33.299999999999997</v>
      </c>
    </row>
    <row r="93" spans="2:7" hidden="1" outlineLevel="1" x14ac:dyDescent="0.2">
      <c r="B93" s="19" t="s">
        <v>427</v>
      </c>
      <c r="C93" s="3" t="s">
        <v>888</v>
      </c>
      <c r="D93" s="3" t="s">
        <v>54</v>
      </c>
      <c r="E93" s="14">
        <v>44334</v>
      </c>
      <c r="F93" s="3">
        <v>3</v>
      </c>
      <c r="G93" s="3">
        <v>16.649999999999999</v>
      </c>
    </row>
    <row r="94" spans="2:7" hidden="1" outlineLevel="1" x14ac:dyDescent="0.2">
      <c r="B94" s="19" t="s">
        <v>427</v>
      </c>
      <c r="C94" s="3" t="s">
        <v>888</v>
      </c>
      <c r="D94" s="3" t="s">
        <v>54</v>
      </c>
      <c r="E94" s="14">
        <v>44335</v>
      </c>
      <c r="F94" s="3">
        <v>6</v>
      </c>
      <c r="G94" s="3">
        <v>33.299999999999997</v>
      </c>
    </row>
    <row r="95" spans="2:7" hidden="1" outlineLevel="1" x14ac:dyDescent="0.2">
      <c r="B95" s="19" t="s">
        <v>427</v>
      </c>
      <c r="C95" s="3" t="s">
        <v>888</v>
      </c>
      <c r="D95" s="3" t="s">
        <v>54</v>
      </c>
      <c r="E95" s="14">
        <v>44335</v>
      </c>
      <c r="F95" s="3">
        <v>3</v>
      </c>
      <c r="G95" s="3">
        <v>16.649999999999999</v>
      </c>
    </row>
    <row r="96" spans="2:7" hidden="1" outlineLevel="1" x14ac:dyDescent="0.2">
      <c r="B96" s="19" t="s">
        <v>427</v>
      </c>
      <c r="C96" s="3" t="s">
        <v>888</v>
      </c>
      <c r="D96" s="3" t="s">
        <v>54</v>
      </c>
      <c r="E96" s="14">
        <v>44336</v>
      </c>
      <c r="F96" s="3">
        <v>6</v>
      </c>
      <c r="G96" s="3">
        <v>33.299999999999997</v>
      </c>
    </row>
    <row r="97" spans="2:7" hidden="1" outlineLevel="1" x14ac:dyDescent="0.2">
      <c r="B97" s="19" t="s">
        <v>427</v>
      </c>
      <c r="C97" s="3" t="s">
        <v>888</v>
      </c>
      <c r="D97" s="3" t="s">
        <v>54</v>
      </c>
      <c r="E97" s="14">
        <v>44336</v>
      </c>
      <c r="F97" s="3">
        <v>3</v>
      </c>
      <c r="G97" s="3">
        <v>16.649999999999999</v>
      </c>
    </row>
    <row r="98" spans="2:7" hidden="1" outlineLevel="1" x14ac:dyDescent="0.2">
      <c r="B98" s="19" t="s">
        <v>427</v>
      </c>
      <c r="C98" s="3" t="s">
        <v>888</v>
      </c>
      <c r="D98" s="3" t="s">
        <v>54</v>
      </c>
      <c r="E98" s="14">
        <v>44340</v>
      </c>
      <c r="F98" s="3">
        <v>6</v>
      </c>
      <c r="G98" s="3">
        <v>33.299999999999997</v>
      </c>
    </row>
    <row r="99" spans="2:7" hidden="1" outlineLevel="1" x14ac:dyDescent="0.2">
      <c r="B99" s="19" t="s">
        <v>427</v>
      </c>
      <c r="C99" s="3" t="s">
        <v>888</v>
      </c>
      <c r="D99" s="3" t="s">
        <v>54</v>
      </c>
      <c r="E99" s="14">
        <v>44340</v>
      </c>
      <c r="F99" s="3">
        <v>3</v>
      </c>
      <c r="G99" s="3">
        <v>16.649999999999999</v>
      </c>
    </row>
    <row r="100" spans="2:7" hidden="1" outlineLevel="1" x14ac:dyDescent="0.2">
      <c r="B100" s="19" t="s">
        <v>427</v>
      </c>
      <c r="C100" s="3" t="s">
        <v>888</v>
      </c>
      <c r="D100" s="3" t="s">
        <v>54</v>
      </c>
      <c r="E100" s="14">
        <v>44341</v>
      </c>
      <c r="F100" s="3">
        <v>6</v>
      </c>
      <c r="G100" s="3">
        <v>33.299999999999997</v>
      </c>
    </row>
    <row r="101" spans="2:7" hidden="1" outlineLevel="1" x14ac:dyDescent="0.2">
      <c r="B101" s="19" t="s">
        <v>427</v>
      </c>
      <c r="C101" s="3" t="s">
        <v>888</v>
      </c>
      <c r="D101" s="3" t="s">
        <v>54</v>
      </c>
      <c r="E101" s="14">
        <v>44341</v>
      </c>
      <c r="F101" s="3">
        <v>3</v>
      </c>
      <c r="G101" s="3">
        <v>16.649999999999999</v>
      </c>
    </row>
    <row r="102" spans="2:7" hidden="1" outlineLevel="1" x14ac:dyDescent="0.2">
      <c r="B102" s="19" t="s">
        <v>427</v>
      </c>
      <c r="C102" s="3" t="s">
        <v>888</v>
      </c>
      <c r="D102" s="3" t="s">
        <v>54</v>
      </c>
      <c r="E102" s="14">
        <v>44342</v>
      </c>
      <c r="F102" s="3">
        <v>6</v>
      </c>
      <c r="G102" s="3">
        <v>33.299999999999997</v>
      </c>
    </row>
    <row r="103" spans="2:7" hidden="1" outlineLevel="1" x14ac:dyDescent="0.2">
      <c r="B103" s="19" t="s">
        <v>427</v>
      </c>
      <c r="C103" s="3" t="s">
        <v>888</v>
      </c>
      <c r="D103" s="3" t="s">
        <v>54</v>
      </c>
      <c r="E103" s="14">
        <v>44342</v>
      </c>
      <c r="F103" s="3">
        <v>3</v>
      </c>
      <c r="G103" s="3">
        <v>16.649999999999999</v>
      </c>
    </row>
    <row r="104" spans="2:7" hidden="1" outlineLevel="1" x14ac:dyDescent="0.2">
      <c r="B104" s="19" t="s">
        <v>427</v>
      </c>
      <c r="C104" s="3" t="s">
        <v>888</v>
      </c>
      <c r="D104" s="3" t="s">
        <v>54</v>
      </c>
      <c r="E104" s="14">
        <v>44344</v>
      </c>
      <c r="F104" s="3">
        <v>6</v>
      </c>
      <c r="G104" s="3">
        <v>33.299999999999997</v>
      </c>
    </row>
    <row r="105" spans="2:7" hidden="1" outlineLevel="1" x14ac:dyDescent="0.2">
      <c r="B105" s="19" t="s">
        <v>427</v>
      </c>
      <c r="C105" s="3" t="s">
        <v>888</v>
      </c>
      <c r="D105" s="3" t="s">
        <v>54</v>
      </c>
      <c r="E105" s="14">
        <v>44344</v>
      </c>
      <c r="F105" s="3">
        <v>3</v>
      </c>
      <c r="G105" s="3">
        <v>16.649999999999999</v>
      </c>
    </row>
    <row r="106" spans="2:7" hidden="1" outlineLevel="1" x14ac:dyDescent="0.2">
      <c r="B106" s="19" t="s">
        <v>429</v>
      </c>
      <c r="C106" s="3" t="s">
        <v>245</v>
      </c>
      <c r="D106" s="3" t="s">
        <v>54</v>
      </c>
      <c r="E106" s="14">
        <v>44348</v>
      </c>
      <c r="F106" s="3">
        <v>6</v>
      </c>
      <c r="G106" s="3">
        <v>36.659999999999997</v>
      </c>
    </row>
    <row r="107" spans="2:7" hidden="1" outlineLevel="1" x14ac:dyDescent="0.2">
      <c r="B107" s="19" t="s">
        <v>429</v>
      </c>
      <c r="C107" s="3" t="s">
        <v>245</v>
      </c>
      <c r="D107" s="3" t="s">
        <v>54</v>
      </c>
      <c r="E107" s="14">
        <v>44348</v>
      </c>
      <c r="F107" s="3">
        <v>2</v>
      </c>
      <c r="G107" s="3">
        <v>12.22</v>
      </c>
    </row>
    <row r="108" spans="2:7" hidden="1" outlineLevel="1" x14ac:dyDescent="0.2">
      <c r="B108" s="19" t="s">
        <v>429</v>
      </c>
      <c r="C108" s="3" t="s">
        <v>245</v>
      </c>
      <c r="D108" s="3" t="s">
        <v>54</v>
      </c>
      <c r="E108" s="14">
        <v>44349</v>
      </c>
      <c r="F108" s="3">
        <v>6</v>
      </c>
      <c r="G108" s="3">
        <v>36.659999999999997</v>
      </c>
    </row>
    <row r="109" spans="2:7" hidden="1" outlineLevel="1" x14ac:dyDescent="0.2">
      <c r="B109" s="19" t="s">
        <v>429</v>
      </c>
      <c r="C109" s="3" t="s">
        <v>245</v>
      </c>
      <c r="D109" s="3" t="s">
        <v>54</v>
      </c>
      <c r="E109" s="14">
        <v>44349</v>
      </c>
      <c r="F109" s="3">
        <v>3</v>
      </c>
      <c r="G109" s="3">
        <v>18.329999999999998</v>
      </c>
    </row>
    <row r="110" spans="2:7" hidden="1" outlineLevel="1" x14ac:dyDescent="0.2">
      <c r="B110" s="19" t="s">
        <v>429</v>
      </c>
      <c r="C110" s="3" t="s">
        <v>245</v>
      </c>
      <c r="D110" s="3" t="s">
        <v>54</v>
      </c>
      <c r="E110" s="14">
        <v>44350</v>
      </c>
      <c r="F110" s="3">
        <v>6</v>
      </c>
      <c r="G110" s="3">
        <v>36.659999999999997</v>
      </c>
    </row>
    <row r="111" spans="2:7" hidden="1" outlineLevel="1" x14ac:dyDescent="0.2">
      <c r="B111" s="19" t="s">
        <v>429</v>
      </c>
      <c r="C111" s="3" t="s">
        <v>245</v>
      </c>
      <c r="D111" s="3" t="s">
        <v>54</v>
      </c>
      <c r="E111" s="14">
        <v>44350</v>
      </c>
      <c r="F111" s="3">
        <v>3</v>
      </c>
      <c r="G111" s="3">
        <v>18.329999999999998</v>
      </c>
    </row>
    <row r="112" spans="2:7" hidden="1" outlineLevel="1" x14ac:dyDescent="0.2">
      <c r="B112" s="19" t="s">
        <v>429</v>
      </c>
      <c r="C112" s="3" t="s">
        <v>245</v>
      </c>
      <c r="D112" s="3" t="s">
        <v>54</v>
      </c>
      <c r="E112" s="14">
        <v>44351</v>
      </c>
      <c r="F112" s="3">
        <v>6</v>
      </c>
      <c r="G112" s="3">
        <v>36.659999999999997</v>
      </c>
    </row>
    <row r="113" spans="2:7" hidden="1" outlineLevel="1" x14ac:dyDescent="0.2">
      <c r="B113" s="19" t="s">
        <v>429</v>
      </c>
      <c r="C113" s="3" t="s">
        <v>245</v>
      </c>
      <c r="D113" s="3" t="s">
        <v>54</v>
      </c>
      <c r="E113" s="14">
        <v>44351</v>
      </c>
      <c r="F113" s="3">
        <v>3</v>
      </c>
      <c r="G113" s="3">
        <v>18.329999999999998</v>
      </c>
    </row>
    <row r="114" spans="2:7" hidden="1" outlineLevel="1" x14ac:dyDescent="0.2">
      <c r="B114" s="19" t="s">
        <v>429</v>
      </c>
      <c r="C114" s="3" t="s">
        <v>245</v>
      </c>
      <c r="D114" s="3" t="s">
        <v>54</v>
      </c>
      <c r="E114" s="14">
        <v>44354</v>
      </c>
      <c r="F114" s="3">
        <v>6</v>
      </c>
      <c r="G114" s="3">
        <v>36.659999999999997</v>
      </c>
    </row>
    <row r="115" spans="2:7" hidden="1" outlineLevel="1" x14ac:dyDescent="0.2">
      <c r="B115" s="19" t="s">
        <v>429</v>
      </c>
      <c r="C115" s="3" t="s">
        <v>245</v>
      </c>
      <c r="D115" s="3" t="s">
        <v>54</v>
      </c>
      <c r="E115" s="14">
        <v>44354</v>
      </c>
      <c r="F115" s="3">
        <v>3</v>
      </c>
      <c r="G115" s="3">
        <v>18.329999999999998</v>
      </c>
    </row>
    <row r="116" spans="2:7" hidden="1" outlineLevel="1" x14ac:dyDescent="0.2">
      <c r="B116" s="19" t="s">
        <v>429</v>
      </c>
      <c r="C116" s="3" t="s">
        <v>245</v>
      </c>
      <c r="D116" s="3" t="s">
        <v>54</v>
      </c>
      <c r="E116" s="14">
        <v>44355</v>
      </c>
      <c r="F116" s="3">
        <v>6</v>
      </c>
      <c r="G116" s="3">
        <v>36.659999999999997</v>
      </c>
    </row>
    <row r="117" spans="2:7" hidden="1" outlineLevel="1" x14ac:dyDescent="0.2">
      <c r="B117" s="19" t="s">
        <v>429</v>
      </c>
      <c r="C117" s="3" t="s">
        <v>245</v>
      </c>
      <c r="D117" s="3" t="s">
        <v>54</v>
      </c>
      <c r="E117" s="14">
        <v>44355</v>
      </c>
      <c r="F117" s="3">
        <v>3</v>
      </c>
      <c r="G117" s="3">
        <v>18.329999999999998</v>
      </c>
    </row>
    <row r="118" spans="2:7" hidden="1" outlineLevel="1" x14ac:dyDescent="0.2">
      <c r="B118" s="19" t="s">
        <v>429</v>
      </c>
      <c r="C118" s="3" t="s">
        <v>245</v>
      </c>
      <c r="D118" s="3" t="s">
        <v>54</v>
      </c>
      <c r="E118" s="14">
        <v>44356</v>
      </c>
      <c r="F118" s="3">
        <v>6</v>
      </c>
      <c r="G118" s="3">
        <v>36.659999999999997</v>
      </c>
    </row>
    <row r="119" spans="2:7" hidden="1" outlineLevel="1" x14ac:dyDescent="0.2">
      <c r="B119" s="19" t="s">
        <v>429</v>
      </c>
      <c r="C119" s="3" t="s">
        <v>245</v>
      </c>
      <c r="D119" s="3" t="s">
        <v>54</v>
      </c>
      <c r="E119" s="14">
        <v>44356</v>
      </c>
      <c r="F119" s="3">
        <v>3</v>
      </c>
      <c r="G119" s="3">
        <v>18.329999999999998</v>
      </c>
    </row>
    <row r="120" spans="2:7" hidden="1" outlineLevel="1" x14ac:dyDescent="0.2">
      <c r="B120" s="19" t="s">
        <v>429</v>
      </c>
      <c r="C120" s="3" t="s">
        <v>245</v>
      </c>
      <c r="D120" s="3" t="s">
        <v>54</v>
      </c>
      <c r="E120" s="14">
        <v>44357</v>
      </c>
      <c r="F120" s="3">
        <v>6</v>
      </c>
      <c r="G120" s="3">
        <v>36.659999999999997</v>
      </c>
    </row>
    <row r="121" spans="2:7" hidden="1" outlineLevel="1" x14ac:dyDescent="0.2">
      <c r="B121" s="19" t="s">
        <v>429</v>
      </c>
      <c r="C121" s="3" t="s">
        <v>245</v>
      </c>
      <c r="D121" s="3" t="s">
        <v>54</v>
      </c>
      <c r="E121" s="14">
        <v>44357</v>
      </c>
      <c r="F121" s="3">
        <v>3</v>
      </c>
      <c r="G121" s="3">
        <v>18.329999999999998</v>
      </c>
    </row>
    <row r="122" spans="2:7" hidden="1" outlineLevel="1" x14ac:dyDescent="0.2">
      <c r="B122" s="19" t="s">
        <v>429</v>
      </c>
      <c r="C122" s="3" t="s">
        <v>245</v>
      </c>
      <c r="D122" s="3" t="s">
        <v>54</v>
      </c>
      <c r="E122" s="14">
        <v>44358</v>
      </c>
      <c r="F122" s="3">
        <v>6</v>
      </c>
      <c r="G122" s="3">
        <v>36.659999999999997</v>
      </c>
    </row>
    <row r="123" spans="2:7" hidden="1" outlineLevel="1" x14ac:dyDescent="0.2">
      <c r="B123" s="19" t="s">
        <v>429</v>
      </c>
      <c r="C123" s="3" t="s">
        <v>245</v>
      </c>
      <c r="D123" s="3" t="s">
        <v>54</v>
      </c>
      <c r="E123" s="14">
        <v>44358</v>
      </c>
      <c r="F123" s="3">
        <v>1.5</v>
      </c>
      <c r="G123" s="3">
        <v>9.1649999999999991</v>
      </c>
    </row>
    <row r="124" spans="2:7" hidden="1" outlineLevel="1" x14ac:dyDescent="0.2">
      <c r="B124" s="19" t="s">
        <v>429</v>
      </c>
      <c r="C124" s="3" t="s">
        <v>245</v>
      </c>
      <c r="D124" s="3" t="s">
        <v>54</v>
      </c>
      <c r="E124" s="14">
        <v>44352</v>
      </c>
      <c r="F124" s="3">
        <v>7</v>
      </c>
      <c r="G124" s="3">
        <v>42.77</v>
      </c>
    </row>
    <row r="125" spans="2:7" hidden="1" outlineLevel="1" x14ac:dyDescent="0.2">
      <c r="B125" s="19" t="s">
        <v>427</v>
      </c>
      <c r="C125" s="3" t="s">
        <v>145</v>
      </c>
      <c r="D125" s="3" t="s">
        <v>54</v>
      </c>
      <c r="E125" s="14">
        <v>44330</v>
      </c>
      <c r="F125" s="3">
        <v>4</v>
      </c>
      <c r="G125" s="3">
        <v>22.2</v>
      </c>
    </row>
    <row r="126" spans="2:7" hidden="1" outlineLevel="1" x14ac:dyDescent="0.2">
      <c r="B126" s="19" t="s">
        <v>427</v>
      </c>
      <c r="C126" s="3" t="s">
        <v>145</v>
      </c>
      <c r="D126" s="3" t="s">
        <v>54</v>
      </c>
      <c r="E126" s="14">
        <v>44333</v>
      </c>
      <c r="F126" s="3">
        <v>6</v>
      </c>
      <c r="G126" s="3">
        <v>33.299999999999997</v>
      </c>
    </row>
    <row r="127" spans="2:7" hidden="1" outlineLevel="1" x14ac:dyDescent="0.2">
      <c r="B127" s="19" t="s">
        <v>427</v>
      </c>
      <c r="C127" s="3" t="s">
        <v>145</v>
      </c>
      <c r="D127" s="3" t="s">
        <v>54</v>
      </c>
      <c r="E127" s="14">
        <v>44333</v>
      </c>
      <c r="F127" s="3">
        <v>3</v>
      </c>
      <c r="G127" s="3">
        <v>16.649999999999999</v>
      </c>
    </row>
    <row r="128" spans="2:7" hidden="1" outlineLevel="1" x14ac:dyDescent="0.2">
      <c r="B128" s="19" t="s">
        <v>427</v>
      </c>
      <c r="C128" s="3" t="s">
        <v>145</v>
      </c>
      <c r="D128" s="3" t="s">
        <v>54</v>
      </c>
      <c r="E128" s="14">
        <v>44334</v>
      </c>
      <c r="F128" s="3">
        <v>6</v>
      </c>
      <c r="G128" s="3">
        <v>33.299999999999997</v>
      </c>
    </row>
    <row r="129" spans="2:7" hidden="1" outlineLevel="1" x14ac:dyDescent="0.2">
      <c r="B129" s="19" t="s">
        <v>427</v>
      </c>
      <c r="C129" s="3" t="s">
        <v>145</v>
      </c>
      <c r="D129" s="3" t="s">
        <v>54</v>
      </c>
      <c r="E129" s="14">
        <v>44334</v>
      </c>
      <c r="F129" s="3">
        <v>3</v>
      </c>
      <c r="G129" s="3">
        <v>16.649999999999999</v>
      </c>
    </row>
    <row r="130" spans="2:7" hidden="1" outlineLevel="1" x14ac:dyDescent="0.2">
      <c r="B130" s="19" t="s">
        <v>427</v>
      </c>
      <c r="C130" s="3" t="s">
        <v>145</v>
      </c>
      <c r="D130" s="3" t="s">
        <v>54</v>
      </c>
      <c r="E130" s="14">
        <v>44337</v>
      </c>
      <c r="F130" s="3">
        <v>6</v>
      </c>
      <c r="G130" s="3">
        <v>33.299999999999997</v>
      </c>
    </row>
    <row r="131" spans="2:7" hidden="1" outlineLevel="1" x14ac:dyDescent="0.2">
      <c r="B131" s="19" t="s">
        <v>427</v>
      </c>
      <c r="C131" s="3" t="s">
        <v>145</v>
      </c>
      <c r="D131" s="3" t="s">
        <v>54</v>
      </c>
      <c r="E131" s="14">
        <v>44337</v>
      </c>
      <c r="F131" s="3">
        <v>3</v>
      </c>
      <c r="G131" s="3">
        <v>16.649999999999999</v>
      </c>
    </row>
    <row r="132" spans="2:7" hidden="1" outlineLevel="1" x14ac:dyDescent="0.2">
      <c r="B132" s="19" t="s">
        <v>427</v>
      </c>
      <c r="C132" s="3" t="s">
        <v>145</v>
      </c>
      <c r="D132" s="3" t="s">
        <v>54</v>
      </c>
      <c r="E132" s="14">
        <v>44340</v>
      </c>
      <c r="F132" s="3">
        <v>6</v>
      </c>
      <c r="G132" s="3">
        <v>33.299999999999997</v>
      </c>
    </row>
    <row r="133" spans="2:7" hidden="1" outlineLevel="1" x14ac:dyDescent="0.2">
      <c r="B133" s="19" t="s">
        <v>427</v>
      </c>
      <c r="C133" s="3" t="s">
        <v>145</v>
      </c>
      <c r="D133" s="3" t="s">
        <v>54</v>
      </c>
      <c r="E133" s="14">
        <v>44340</v>
      </c>
      <c r="F133" s="3">
        <v>3</v>
      </c>
      <c r="G133" s="3">
        <v>16.649999999999999</v>
      </c>
    </row>
    <row r="134" spans="2:7" hidden="1" outlineLevel="1" x14ac:dyDescent="0.2">
      <c r="B134" s="19" t="s">
        <v>427</v>
      </c>
      <c r="C134" s="3" t="s">
        <v>145</v>
      </c>
      <c r="D134" s="3" t="s">
        <v>54</v>
      </c>
      <c r="E134" s="14">
        <v>44335</v>
      </c>
      <c r="F134" s="3">
        <v>9</v>
      </c>
      <c r="G134" s="3">
        <v>49.95</v>
      </c>
    </row>
    <row r="135" spans="2:7" hidden="1" outlineLevel="1" x14ac:dyDescent="0.2">
      <c r="B135" s="19" t="s">
        <v>427</v>
      </c>
      <c r="C135" s="3" t="s">
        <v>145</v>
      </c>
      <c r="D135" s="3" t="s">
        <v>54</v>
      </c>
      <c r="E135" s="14">
        <v>44336</v>
      </c>
      <c r="F135" s="3">
        <v>9</v>
      </c>
      <c r="G135" s="3">
        <v>49.95</v>
      </c>
    </row>
    <row r="136" spans="2:7" hidden="1" outlineLevel="1" x14ac:dyDescent="0.2">
      <c r="B136" s="19" t="s">
        <v>427</v>
      </c>
      <c r="C136" s="3" t="s">
        <v>851</v>
      </c>
      <c r="D136" s="3" t="s">
        <v>54</v>
      </c>
      <c r="E136" s="14">
        <v>44333</v>
      </c>
      <c r="F136" s="3">
        <v>6</v>
      </c>
      <c r="G136" s="3">
        <v>33.299999999999997</v>
      </c>
    </row>
    <row r="137" spans="2:7" hidden="1" outlineLevel="1" x14ac:dyDescent="0.2">
      <c r="B137" s="19" t="s">
        <v>427</v>
      </c>
      <c r="C137" s="3" t="s">
        <v>851</v>
      </c>
      <c r="D137" s="3" t="s">
        <v>54</v>
      </c>
      <c r="E137" s="14">
        <v>44333</v>
      </c>
      <c r="F137" s="3">
        <v>3</v>
      </c>
      <c r="G137" s="3">
        <v>16.649999999999999</v>
      </c>
    </row>
    <row r="138" spans="2:7" hidden="1" outlineLevel="1" x14ac:dyDescent="0.2">
      <c r="B138" s="19" t="s">
        <v>427</v>
      </c>
      <c r="C138" s="3" t="s">
        <v>851</v>
      </c>
      <c r="D138" s="3" t="s">
        <v>54</v>
      </c>
      <c r="E138" s="14">
        <v>44334</v>
      </c>
      <c r="F138" s="3">
        <v>6</v>
      </c>
      <c r="G138" s="3">
        <v>33.299999999999997</v>
      </c>
    </row>
    <row r="139" spans="2:7" hidden="1" outlineLevel="1" x14ac:dyDescent="0.2">
      <c r="B139" s="19" t="s">
        <v>427</v>
      </c>
      <c r="C139" s="3" t="s">
        <v>851</v>
      </c>
      <c r="D139" s="3" t="s">
        <v>54</v>
      </c>
      <c r="E139" s="14">
        <v>44334</v>
      </c>
      <c r="F139" s="3">
        <v>3</v>
      </c>
      <c r="G139" s="3">
        <v>16.649999999999999</v>
      </c>
    </row>
    <row r="140" spans="2:7" hidden="1" outlineLevel="1" x14ac:dyDescent="0.2">
      <c r="B140" s="19" t="s">
        <v>427</v>
      </c>
      <c r="C140" s="3" t="s">
        <v>851</v>
      </c>
      <c r="D140" s="3" t="s">
        <v>54</v>
      </c>
      <c r="E140" s="14">
        <v>44335</v>
      </c>
      <c r="F140" s="3">
        <v>2</v>
      </c>
      <c r="G140" s="3">
        <v>11.1</v>
      </c>
    </row>
    <row r="141" spans="2:7" hidden="1" outlineLevel="1" x14ac:dyDescent="0.2">
      <c r="B141" s="19" t="s">
        <v>427</v>
      </c>
      <c r="C141" s="3" t="s">
        <v>851</v>
      </c>
      <c r="D141" s="3" t="s">
        <v>54</v>
      </c>
      <c r="E141" s="14">
        <v>44340</v>
      </c>
      <c r="F141" s="3">
        <v>6</v>
      </c>
      <c r="G141" s="3">
        <v>33.299999999999997</v>
      </c>
    </row>
    <row r="142" spans="2:7" hidden="1" outlineLevel="1" x14ac:dyDescent="0.2">
      <c r="B142" s="19" t="s">
        <v>427</v>
      </c>
      <c r="C142" s="3" t="s">
        <v>851</v>
      </c>
      <c r="D142" s="3" t="s">
        <v>54</v>
      </c>
      <c r="E142" s="14">
        <v>44341</v>
      </c>
      <c r="F142" s="3">
        <v>6</v>
      </c>
      <c r="G142" s="3">
        <v>33.299999999999997</v>
      </c>
    </row>
    <row r="143" spans="2:7" hidden="1" outlineLevel="1" x14ac:dyDescent="0.2">
      <c r="B143" s="19" t="s">
        <v>427</v>
      </c>
      <c r="C143" s="3" t="s">
        <v>851</v>
      </c>
      <c r="D143" s="3" t="s">
        <v>54</v>
      </c>
      <c r="E143" s="14">
        <v>44341</v>
      </c>
      <c r="F143" s="3">
        <v>3</v>
      </c>
      <c r="G143" s="3">
        <v>16.649999999999999</v>
      </c>
    </row>
    <row r="144" spans="2:7" hidden="1" outlineLevel="1" x14ac:dyDescent="0.2">
      <c r="B144" s="19" t="s">
        <v>427</v>
      </c>
      <c r="C144" s="3" t="s">
        <v>851</v>
      </c>
      <c r="D144" s="3" t="s">
        <v>54</v>
      </c>
      <c r="E144" s="14">
        <v>44342</v>
      </c>
      <c r="F144" s="3">
        <v>6</v>
      </c>
      <c r="G144" s="3">
        <v>33.299999999999997</v>
      </c>
    </row>
    <row r="145" spans="2:7" hidden="1" outlineLevel="1" x14ac:dyDescent="0.2">
      <c r="B145" s="19" t="s">
        <v>427</v>
      </c>
      <c r="C145" s="3" t="s">
        <v>851</v>
      </c>
      <c r="D145" s="3" t="s">
        <v>54</v>
      </c>
      <c r="E145" s="14">
        <v>44342</v>
      </c>
      <c r="F145" s="3">
        <v>3</v>
      </c>
      <c r="G145" s="3">
        <v>16.649999999999999</v>
      </c>
    </row>
    <row r="146" spans="2:7" hidden="1" outlineLevel="1" x14ac:dyDescent="0.2">
      <c r="B146" s="19" t="s">
        <v>427</v>
      </c>
      <c r="C146" s="3" t="s">
        <v>851</v>
      </c>
      <c r="D146" s="3" t="s">
        <v>54</v>
      </c>
      <c r="E146" s="14">
        <v>44343</v>
      </c>
      <c r="F146" s="3">
        <v>6</v>
      </c>
      <c r="G146" s="3">
        <v>33.299999999999997</v>
      </c>
    </row>
    <row r="147" spans="2:7" hidden="1" outlineLevel="1" x14ac:dyDescent="0.2">
      <c r="B147" s="19" t="s">
        <v>427</v>
      </c>
      <c r="C147" s="3" t="s">
        <v>851</v>
      </c>
      <c r="D147" s="3" t="s">
        <v>54</v>
      </c>
      <c r="E147" s="14">
        <v>44343</v>
      </c>
      <c r="F147" s="3">
        <v>3</v>
      </c>
      <c r="G147" s="3">
        <v>16.649999999999999</v>
      </c>
    </row>
    <row r="148" spans="2:7" hidden="1" outlineLevel="1" x14ac:dyDescent="0.2">
      <c r="B148" s="19" t="s">
        <v>427</v>
      </c>
      <c r="C148" s="3" t="s">
        <v>851</v>
      </c>
      <c r="D148" s="3" t="s">
        <v>54</v>
      </c>
      <c r="E148" s="14">
        <v>44347</v>
      </c>
      <c r="F148" s="3">
        <v>9</v>
      </c>
      <c r="G148" s="3">
        <v>49.95</v>
      </c>
    </row>
    <row r="149" spans="2:7" hidden="1" outlineLevel="1" x14ac:dyDescent="0.2">
      <c r="B149" s="19" t="s">
        <v>427</v>
      </c>
      <c r="C149" s="3" t="s">
        <v>851</v>
      </c>
      <c r="D149" s="3" t="s">
        <v>54</v>
      </c>
      <c r="E149" s="14">
        <v>44348</v>
      </c>
      <c r="F149" s="3">
        <v>6</v>
      </c>
      <c r="G149" s="3">
        <v>33.299999999999997</v>
      </c>
    </row>
    <row r="150" spans="2:7" hidden="1" outlineLevel="1" x14ac:dyDescent="0.2">
      <c r="B150" s="19" t="s">
        <v>427</v>
      </c>
      <c r="C150" s="3" t="s">
        <v>851</v>
      </c>
      <c r="D150" s="3" t="s">
        <v>54</v>
      </c>
      <c r="E150" s="14">
        <v>44348</v>
      </c>
      <c r="F150" s="3">
        <v>3</v>
      </c>
      <c r="G150" s="3">
        <v>16.649999999999999</v>
      </c>
    </row>
    <row r="151" spans="2:7" hidden="1" outlineLevel="1" x14ac:dyDescent="0.2">
      <c r="B151" s="19" t="s">
        <v>427</v>
      </c>
      <c r="C151" s="3" t="s">
        <v>851</v>
      </c>
      <c r="D151" s="3" t="s">
        <v>54</v>
      </c>
      <c r="E151" s="14">
        <v>44349</v>
      </c>
      <c r="F151" s="3">
        <v>6</v>
      </c>
      <c r="G151" s="3">
        <v>33.299999999999997</v>
      </c>
    </row>
    <row r="152" spans="2:7" hidden="1" outlineLevel="1" x14ac:dyDescent="0.2">
      <c r="B152" s="19" t="s">
        <v>427</v>
      </c>
      <c r="C152" s="3" t="s">
        <v>851</v>
      </c>
      <c r="D152" s="3" t="s">
        <v>54</v>
      </c>
      <c r="E152" s="14">
        <v>44349</v>
      </c>
      <c r="F152" s="3">
        <v>3</v>
      </c>
      <c r="G152" s="3">
        <v>16.649999999999999</v>
      </c>
    </row>
    <row r="153" spans="2:7" hidden="1" outlineLevel="1" x14ac:dyDescent="0.2">
      <c r="B153" s="19" t="s">
        <v>427</v>
      </c>
      <c r="C153" s="3" t="s">
        <v>851</v>
      </c>
      <c r="D153" s="3" t="s">
        <v>54</v>
      </c>
      <c r="E153" s="14">
        <v>44350</v>
      </c>
      <c r="F153" s="3">
        <v>6</v>
      </c>
      <c r="G153" s="3">
        <v>33.299999999999997</v>
      </c>
    </row>
    <row r="154" spans="2:7" hidden="1" outlineLevel="1" x14ac:dyDescent="0.2">
      <c r="B154" s="19" t="s">
        <v>427</v>
      </c>
      <c r="C154" s="3" t="s">
        <v>851</v>
      </c>
      <c r="D154" s="3" t="s">
        <v>54</v>
      </c>
      <c r="E154" s="14">
        <v>44350</v>
      </c>
      <c r="F154" s="3">
        <v>3</v>
      </c>
      <c r="G154" s="3">
        <v>16.649999999999999</v>
      </c>
    </row>
    <row r="155" spans="2:7" hidden="1" outlineLevel="1" x14ac:dyDescent="0.2">
      <c r="B155" s="19" t="s">
        <v>427</v>
      </c>
      <c r="C155" s="3" t="s">
        <v>851</v>
      </c>
      <c r="D155" s="3" t="s">
        <v>54</v>
      </c>
      <c r="E155" s="14">
        <v>44351</v>
      </c>
      <c r="F155" s="3">
        <v>6</v>
      </c>
      <c r="G155" s="3">
        <v>33.299999999999997</v>
      </c>
    </row>
    <row r="156" spans="2:7" hidden="1" outlineLevel="1" x14ac:dyDescent="0.2">
      <c r="B156" s="19" t="s">
        <v>427</v>
      </c>
      <c r="C156" s="3" t="s">
        <v>851</v>
      </c>
      <c r="D156" s="3" t="s">
        <v>54</v>
      </c>
      <c r="E156" s="14">
        <v>44351</v>
      </c>
      <c r="F156" s="3">
        <v>3</v>
      </c>
      <c r="G156" s="3">
        <v>16.649999999999999</v>
      </c>
    </row>
    <row r="157" spans="2:7" hidden="1" outlineLevel="1" x14ac:dyDescent="0.2">
      <c r="B157" s="19" t="s">
        <v>427</v>
      </c>
      <c r="C157" s="3" t="s">
        <v>851</v>
      </c>
      <c r="D157" s="3" t="s">
        <v>54</v>
      </c>
      <c r="E157" s="14">
        <v>44354</v>
      </c>
      <c r="F157" s="3">
        <v>6</v>
      </c>
      <c r="G157" s="3">
        <v>33.299999999999997</v>
      </c>
    </row>
    <row r="158" spans="2:7" hidden="1" outlineLevel="1" x14ac:dyDescent="0.2">
      <c r="B158" s="19" t="s">
        <v>427</v>
      </c>
      <c r="C158" s="3" t="s">
        <v>851</v>
      </c>
      <c r="D158" s="3" t="s">
        <v>54</v>
      </c>
      <c r="E158" s="14">
        <v>44354</v>
      </c>
      <c r="F158" s="3">
        <v>3</v>
      </c>
      <c r="G158" s="3">
        <v>16.649999999999999</v>
      </c>
    </row>
    <row r="159" spans="2:7" hidden="1" outlineLevel="1" x14ac:dyDescent="0.2">
      <c r="B159" s="19" t="s">
        <v>427</v>
      </c>
      <c r="C159" s="3" t="s">
        <v>851</v>
      </c>
      <c r="D159" s="3" t="s">
        <v>54</v>
      </c>
      <c r="E159" s="14">
        <v>44355</v>
      </c>
      <c r="F159" s="3">
        <v>6</v>
      </c>
      <c r="G159" s="3">
        <v>33.299999999999997</v>
      </c>
    </row>
    <row r="160" spans="2:7" hidden="1" outlineLevel="1" x14ac:dyDescent="0.2">
      <c r="B160" s="19" t="s">
        <v>427</v>
      </c>
      <c r="C160" s="3" t="s">
        <v>851</v>
      </c>
      <c r="D160" s="3" t="s">
        <v>54</v>
      </c>
      <c r="E160" s="14">
        <v>44355</v>
      </c>
      <c r="F160" s="3">
        <v>3</v>
      </c>
      <c r="G160" s="3">
        <v>16.649999999999999</v>
      </c>
    </row>
    <row r="161" spans="2:7" hidden="1" outlineLevel="1" x14ac:dyDescent="0.2">
      <c r="B161" s="19" t="s">
        <v>427</v>
      </c>
      <c r="C161" s="3" t="s">
        <v>851</v>
      </c>
      <c r="D161" s="3" t="s">
        <v>54</v>
      </c>
      <c r="E161" s="14">
        <v>44356</v>
      </c>
      <c r="F161" s="3">
        <v>6</v>
      </c>
      <c r="G161" s="3">
        <v>33.299999999999997</v>
      </c>
    </row>
    <row r="162" spans="2:7" hidden="1" outlineLevel="1" x14ac:dyDescent="0.2">
      <c r="B162" s="19" t="s">
        <v>427</v>
      </c>
      <c r="C162" s="3" t="s">
        <v>851</v>
      </c>
      <c r="D162" s="3" t="s">
        <v>54</v>
      </c>
      <c r="E162" s="14">
        <v>44356</v>
      </c>
      <c r="F162" s="3">
        <v>3</v>
      </c>
      <c r="G162" s="3">
        <v>16.649999999999999</v>
      </c>
    </row>
    <row r="163" spans="2:7" hidden="1" outlineLevel="1" x14ac:dyDescent="0.2">
      <c r="B163" s="19" t="s">
        <v>427</v>
      </c>
      <c r="C163" s="3" t="s">
        <v>851</v>
      </c>
      <c r="D163" s="3" t="s">
        <v>54</v>
      </c>
      <c r="E163" s="14">
        <v>44357</v>
      </c>
      <c r="F163" s="3">
        <v>6</v>
      </c>
      <c r="G163" s="3">
        <v>33.299999999999997</v>
      </c>
    </row>
    <row r="164" spans="2:7" hidden="1" outlineLevel="1" x14ac:dyDescent="0.2">
      <c r="B164" s="19" t="s">
        <v>427</v>
      </c>
      <c r="C164" s="3" t="s">
        <v>851</v>
      </c>
      <c r="D164" s="3" t="s">
        <v>54</v>
      </c>
      <c r="E164" s="14">
        <v>44357</v>
      </c>
      <c r="F164" s="3">
        <v>3</v>
      </c>
      <c r="G164" s="3">
        <v>16.649999999999999</v>
      </c>
    </row>
    <row r="165" spans="2:7" hidden="1" outlineLevel="1" x14ac:dyDescent="0.2">
      <c r="B165" s="19" t="s">
        <v>427</v>
      </c>
      <c r="C165" s="3" t="s">
        <v>851</v>
      </c>
      <c r="D165" s="3" t="s">
        <v>54</v>
      </c>
      <c r="E165" s="14">
        <v>44358</v>
      </c>
      <c r="F165" s="3">
        <v>6</v>
      </c>
      <c r="G165" s="3">
        <v>33.299999999999997</v>
      </c>
    </row>
    <row r="166" spans="2:7" hidden="1" outlineLevel="1" x14ac:dyDescent="0.2">
      <c r="B166" s="19" t="s">
        <v>427</v>
      </c>
      <c r="C166" s="3" t="s">
        <v>851</v>
      </c>
      <c r="D166" s="3" t="s">
        <v>54</v>
      </c>
      <c r="E166" s="14">
        <v>44358</v>
      </c>
      <c r="F166" s="3">
        <v>1.5</v>
      </c>
      <c r="G166" s="3">
        <v>8.3249999999999993</v>
      </c>
    </row>
    <row r="167" spans="2:7" hidden="1" outlineLevel="1" x14ac:dyDescent="0.2">
      <c r="B167" s="19" t="s">
        <v>427</v>
      </c>
      <c r="C167" s="3" t="s">
        <v>851</v>
      </c>
      <c r="D167" s="3" t="s">
        <v>54</v>
      </c>
      <c r="E167" s="14">
        <v>44352</v>
      </c>
      <c r="F167" s="3">
        <v>7</v>
      </c>
      <c r="G167" s="3">
        <v>38.85</v>
      </c>
    </row>
    <row r="168" spans="2:7" ht="12.75" hidden="1" outlineLevel="1" x14ac:dyDescent="0.2">
      <c r="B168" s="19" t="s">
        <v>429</v>
      </c>
      <c r="C168" s="228" t="s">
        <v>1016</v>
      </c>
      <c r="D168" s="229" t="s">
        <v>54</v>
      </c>
      <c r="E168" s="230" t="s">
        <v>1241</v>
      </c>
      <c r="F168" s="231">
        <v>6</v>
      </c>
      <c r="G168" s="232">
        <v>33.299999999999997</v>
      </c>
    </row>
    <row r="169" spans="2:7" ht="12.75" hidden="1" outlineLevel="1" x14ac:dyDescent="0.2">
      <c r="B169" s="19" t="s">
        <v>429</v>
      </c>
      <c r="C169" s="228" t="s">
        <v>1016</v>
      </c>
      <c r="D169" s="229" t="s">
        <v>54</v>
      </c>
      <c r="E169" s="230" t="s">
        <v>1241</v>
      </c>
      <c r="F169" s="231">
        <v>3</v>
      </c>
      <c r="G169" s="232">
        <v>16.649999999999999</v>
      </c>
    </row>
    <row r="170" spans="2:7" ht="12.75" hidden="1" outlineLevel="1" x14ac:dyDescent="0.2">
      <c r="B170" s="19" t="s">
        <v>429</v>
      </c>
      <c r="C170" s="228" t="s">
        <v>1016</v>
      </c>
      <c r="D170" s="229" t="s">
        <v>54</v>
      </c>
      <c r="E170" s="230" t="s">
        <v>1242</v>
      </c>
      <c r="F170" s="231">
        <v>6</v>
      </c>
      <c r="G170" s="232">
        <v>33.299999999999997</v>
      </c>
    </row>
    <row r="171" spans="2:7" ht="12.75" hidden="1" outlineLevel="1" x14ac:dyDescent="0.2">
      <c r="B171" s="19" t="s">
        <v>429</v>
      </c>
      <c r="C171" s="228" t="s">
        <v>1016</v>
      </c>
      <c r="D171" s="229" t="s">
        <v>54</v>
      </c>
      <c r="E171" s="230" t="s">
        <v>1242</v>
      </c>
      <c r="F171" s="231">
        <v>3</v>
      </c>
      <c r="G171" s="232">
        <v>16.649999999999999</v>
      </c>
    </row>
    <row r="172" spans="2:7" ht="12.75" hidden="1" outlineLevel="1" x14ac:dyDescent="0.2">
      <c r="B172" s="19" t="s">
        <v>429</v>
      </c>
      <c r="C172" s="228" t="s">
        <v>1016</v>
      </c>
      <c r="D172" s="229" t="s">
        <v>54</v>
      </c>
      <c r="E172" s="230" t="s">
        <v>1243</v>
      </c>
      <c r="F172" s="231">
        <v>6</v>
      </c>
      <c r="G172" s="232">
        <v>33.299999999999997</v>
      </c>
    </row>
    <row r="173" spans="2:7" ht="12.75" hidden="1" outlineLevel="1" x14ac:dyDescent="0.2">
      <c r="B173" s="19" t="s">
        <v>429</v>
      </c>
      <c r="C173" s="228" t="s">
        <v>1016</v>
      </c>
      <c r="D173" s="229" t="s">
        <v>54</v>
      </c>
      <c r="E173" s="230" t="s">
        <v>1243</v>
      </c>
      <c r="F173" s="231">
        <v>3</v>
      </c>
      <c r="G173" s="232">
        <v>16.649999999999999</v>
      </c>
    </row>
    <row r="174" spans="2:7" hidden="1" outlineLevel="1" x14ac:dyDescent="0.2">
      <c r="B174" s="19"/>
      <c r="E174" s="14"/>
      <c r="G174" s="3"/>
    </row>
    <row r="175" spans="2:7" hidden="1" outlineLevel="1" x14ac:dyDescent="0.2"/>
    <row r="176" spans="2:7" ht="12.75" collapsed="1" thickBot="1" x14ac:dyDescent="0.25">
      <c r="C176" s="16"/>
      <c r="D176" s="16"/>
      <c r="E176" s="16"/>
      <c r="F176" s="16">
        <f>SUBTOTAL(9,F57:F175)</f>
        <v>537</v>
      </c>
      <c r="G176" s="17">
        <f>+SUM(G56:G175)</f>
        <v>3054.870000000004</v>
      </c>
    </row>
    <row r="177" spans="3:7" ht="12.75" thickTop="1" x14ac:dyDescent="0.2"/>
    <row r="179" spans="3:7" x14ac:dyDescent="0.2">
      <c r="C179" s="8" t="s">
        <v>722</v>
      </c>
    </row>
    <row r="181" spans="3:7" x14ac:dyDescent="0.2">
      <c r="C181" s="19" t="s">
        <v>81</v>
      </c>
      <c r="D181" s="20">
        <f>+G43-G50-G176</f>
        <v>4062.629999999996</v>
      </c>
    </row>
    <row r="182" spans="3:7" ht="12.75" thickBot="1" x14ac:dyDescent="0.25">
      <c r="D182" s="9"/>
      <c r="G182" s="3"/>
    </row>
    <row r="183" spans="3:7" ht="12.75" thickBot="1" x14ac:dyDescent="0.25">
      <c r="C183" s="19" t="s">
        <v>713</v>
      </c>
      <c r="D183" s="21">
        <f>+D181/G43</f>
        <v>0.57079452054794466</v>
      </c>
      <c r="G183" s="3"/>
    </row>
    <row r="184" spans="3:7" x14ac:dyDescent="0.2">
      <c r="G184" s="3"/>
    </row>
    <row r="185" spans="3:7" x14ac:dyDescent="0.2">
      <c r="C185" s="19" t="s">
        <v>84</v>
      </c>
      <c r="D185" s="20">
        <f>+RESUMEN!O32</f>
        <v>3042.5681513659583</v>
      </c>
      <c r="G185" s="3"/>
    </row>
    <row r="186" spans="3:7" ht="12.75" thickBot="1" x14ac:dyDescent="0.25">
      <c r="D186" s="9"/>
    </row>
    <row r="187" spans="3:7" ht="12.75" thickBot="1" x14ac:dyDescent="0.25">
      <c r="C187" s="19" t="s">
        <v>716</v>
      </c>
      <c r="D187" s="83">
        <f>+RESUMEN!P32</f>
        <v>0.42747708484242475</v>
      </c>
    </row>
    <row r="188" spans="3:7" ht="12.75" thickBot="1" x14ac:dyDescent="0.25"/>
    <row r="189" spans="3:7" ht="12.75" thickBot="1" x14ac:dyDescent="0.25">
      <c r="C189" s="19" t="s">
        <v>719</v>
      </c>
      <c r="D189" s="86" t="str">
        <f>+IF(D187&gt;D10,"OK","REVISAR")</f>
        <v>OK</v>
      </c>
    </row>
    <row r="190" spans="3:7" x14ac:dyDescent="0.2">
      <c r="G190" s="3"/>
    </row>
    <row r="192" spans="3:7" x14ac:dyDescent="0.2">
      <c r="C192" s="8" t="s">
        <v>85</v>
      </c>
    </row>
    <row r="194" spans="3:7" x14ac:dyDescent="0.2">
      <c r="C194" s="10"/>
      <c r="D194" s="10"/>
      <c r="E194" s="10"/>
      <c r="F194" s="10"/>
      <c r="G194" s="11"/>
    </row>
    <row r="195" spans="3:7" x14ac:dyDescent="0.2">
      <c r="C195" s="10"/>
      <c r="D195" s="10"/>
      <c r="E195" s="10"/>
      <c r="F195" s="10"/>
      <c r="G195" s="11"/>
    </row>
    <row r="196" spans="3:7" x14ac:dyDescent="0.2">
      <c r="C196" s="10"/>
      <c r="D196" s="10"/>
      <c r="E196" s="10"/>
      <c r="F196" s="10"/>
      <c r="G196" s="11"/>
    </row>
    <row r="199" spans="3:7" x14ac:dyDescent="0.2">
      <c r="C199" s="12"/>
      <c r="D199" s="23" t="s">
        <v>427</v>
      </c>
      <c r="E199" s="23" t="s">
        <v>428</v>
      </c>
      <c r="F199" s="23" t="s">
        <v>429</v>
      </c>
    </row>
    <row r="200" spans="3:7" x14ac:dyDescent="0.2">
      <c r="C200" s="3" t="s">
        <v>8</v>
      </c>
      <c r="D200" s="22">
        <f>+SUMIF(B39:B42,$D$199,G39:G42)</f>
        <v>7117.5</v>
      </c>
      <c r="E200" s="22">
        <f>+SUMIF(B39:B42,$E$199,G39:G42)</f>
        <v>0</v>
      </c>
      <c r="F200" s="22">
        <f>+SUMIF(B39:B42,$F$199,G39:G42)</f>
        <v>0</v>
      </c>
    </row>
    <row r="201" spans="3:7" x14ac:dyDescent="0.2">
      <c r="C201" s="3" t="s">
        <v>1019</v>
      </c>
      <c r="D201" s="22">
        <f>-SUMIF(B49,$D$199,G49)</f>
        <v>0</v>
      </c>
      <c r="E201" s="22">
        <f>-SUMIF(C49,$D$199,H49)</f>
        <v>0</v>
      </c>
      <c r="F201" s="22">
        <f>-SUMIF(D49,$D$199,I49)</f>
        <v>0</v>
      </c>
    </row>
    <row r="202" spans="3:7" x14ac:dyDescent="0.2">
      <c r="C202" s="3" t="s">
        <v>24</v>
      </c>
      <c r="D202" s="22">
        <f>-SUMIF(B56:B175,$D$199,G56:G175)</f>
        <v>-1906.4249999999997</v>
      </c>
      <c r="E202" s="22">
        <f>-SUMIF(B56:B175,$E$199,G56:G175)</f>
        <v>0</v>
      </c>
      <c r="F202" s="22">
        <f>-SUMIF(B56:B175,$F$199,G56:G175)</f>
        <v>-1148.4450000000002</v>
      </c>
    </row>
    <row r="203" spans="3:7" ht="12.75" thickBot="1" x14ac:dyDescent="0.25">
      <c r="C203" s="16" t="s">
        <v>1036</v>
      </c>
      <c r="D203" s="182">
        <f>SUM(D200:D202)</f>
        <v>5211.0750000000007</v>
      </c>
      <c r="E203" s="182">
        <f t="shared" ref="E203:F203" si="0">SUM(E200:E202)</f>
        <v>0</v>
      </c>
      <c r="F203" s="182">
        <f t="shared" si="0"/>
        <v>-1148.4450000000002</v>
      </c>
    </row>
    <row r="204" spans="3:7" ht="12.75" thickTop="1" x14ac:dyDescent="0.2"/>
  </sheetData>
  <autoFilter ref="B55:G173" xr:uid="{00000000-0009-0000-0000-000021000000}"/>
  <conditionalFormatting sqref="D189">
    <cfRule type="containsText" dxfId="162" priority="1" operator="containsText" text="OK">
      <formula>NOT(ISERROR(SEARCH("OK",D189)))</formula>
    </cfRule>
    <cfRule type="cellIs" dxfId="161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35">
    <tabColor theme="4" tint="0.59999389629810485"/>
  </sheetPr>
  <dimension ref="B1:K923"/>
  <sheetViews>
    <sheetView topLeftCell="A55" zoomScaleNormal="100" workbookViewId="0">
      <selection activeCell="F899" sqref="F899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24.42578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541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875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19" t="s">
        <v>427</v>
      </c>
      <c r="C39" s="14">
        <v>44349</v>
      </c>
      <c r="D39" s="3" t="s">
        <v>876</v>
      </c>
      <c r="E39" s="3">
        <v>430000007</v>
      </c>
      <c r="F39" s="9" t="s">
        <v>541</v>
      </c>
      <c r="G39" s="15">
        <v>351</v>
      </c>
      <c r="H39" s="3"/>
      <c r="I39" s="3"/>
      <c r="J39" s="3"/>
      <c r="K39" s="3"/>
    </row>
    <row r="40" spans="2:11" s="9" customFormat="1" hidden="1" outlineLevel="1" x14ac:dyDescent="0.2">
      <c r="B40" s="19" t="s">
        <v>427</v>
      </c>
      <c r="C40" s="14">
        <v>44398</v>
      </c>
      <c r="D40" s="3" t="s">
        <v>1217</v>
      </c>
      <c r="E40" s="3">
        <v>430000007</v>
      </c>
      <c r="F40" s="9" t="s">
        <v>541</v>
      </c>
      <c r="G40" s="15">
        <v>33098</v>
      </c>
      <c r="H40" s="3"/>
      <c r="I40" s="3"/>
      <c r="J40" s="3"/>
      <c r="K40" s="3"/>
    </row>
    <row r="41" spans="2:11" s="9" customFormat="1" hidden="1" outlineLevel="1" x14ac:dyDescent="0.2">
      <c r="B41" s="19" t="s">
        <v>427</v>
      </c>
      <c r="C41" s="14">
        <v>44407</v>
      </c>
      <c r="D41" s="3" t="s">
        <v>1218</v>
      </c>
      <c r="E41" s="3">
        <v>430000007</v>
      </c>
      <c r="F41" s="9" t="s">
        <v>541</v>
      </c>
      <c r="G41" s="15">
        <v>6630</v>
      </c>
      <c r="H41" s="3"/>
      <c r="I41" s="3"/>
      <c r="J41" s="3"/>
      <c r="K41" s="3"/>
    </row>
    <row r="42" spans="2:11" s="9" customFormat="1" hidden="1" outlineLevel="1" x14ac:dyDescent="0.2">
      <c r="B42" s="19" t="s">
        <v>427</v>
      </c>
      <c r="C42" s="14">
        <v>44442</v>
      </c>
      <c r="D42" s="3" t="s">
        <v>1301</v>
      </c>
      <c r="E42" s="3">
        <v>430000007</v>
      </c>
      <c r="F42" s="9" t="s">
        <v>541</v>
      </c>
      <c r="G42" s="15">
        <v>2249</v>
      </c>
      <c r="H42" s="3"/>
      <c r="I42" s="3"/>
      <c r="J42" s="3"/>
      <c r="K42" s="3"/>
    </row>
    <row r="43" spans="2:11" s="9" customFormat="1" hidden="1" outlineLevel="1" x14ac:dyDescent="0.2">
      <c r="B43" s="19" t="s">
        <v>427</v>
      </c>
      <c r="C43" s="14">
        <v>44470</v>
      </c>
      <c r="D43" s="3" t="s">
        <v>1433</v>
      </c>
      <c r="E43" s="3">
        <v>430000007</v>
      </c>
      <c r="F43" s="9" t="s">
        <v>541</v>
      </c>
      <c r="G43" s="15">
        <v>4602</v>
      </c>
      <c r="H43" s="3"/>
      <c r="I43" s="3"/>
      <c r="J43" s="3"/>
      <c r="K43" s="3"/>
    </row>
    <row r="44" spans="2:11" s="9" customFormat="1" hidden="1" outlineLevel="1" x14ac:dyDescent="0.2">
      <c r="B44" s="19" t="s">
        <v>427</v>
      </c>
      <c r="C44" s="14">
        <v>44515</v>
      </c>
      <c r="D44" s="3" t="s">
        <v>1745</v>
      </c>
      <c r="E44" s="3">
        <v>430000007</v>
      </c>
      <c r="F44" s="9" t="s">
        <v>541</v>
      </c>
      <c r="G44" s="15">
        <v>5317</v>
      </c>
      <c r="H44" s="3"/>
      <c r="I44" s="3"/>
      <c r="J44" s="3"/>
      <c r="K44" s="3"/>
    </row>
    <row r="45" spans="2:11" s="9" customFormat="1" hidden="1" outlineLevel="1" x14ac:dyDescent="0.2">
      <c r="B45" s="19"/>
      <c r="C45" s="14">
        <v>44545</v>
      </c>
      <c r="D45" s="3" t="s">
        <v>1746</v>
      </c>
      <c r="E45" s="3">
        <v>430000007</v>
      </c>
      <c r="F45" s="9" t="s">
        <v>541</v>
      </c>
      <c r="G45" s="15">
        <v>4472</v>
      </c>
      <c r="H45" s="3"/>
      <c r="I45" s="3"/>
      <c r="J45" s="3"/>
      <c r="K45" s="3"/>
    </row>
    <row r="46" spans="2:11" collapsed="1" x14ac:dyDescent="0.2">
      <c r="C46" s="14"/>
      <c r="G46" s="15"/>
    </row>
    <row r="47" spans="2:11" ht="12.75" thickBot="1" x14ac:dyDescent="0.25">
      <c r="C47" s="16"/>
      <c r="D47" s="16"/>
      <c r="E47" s="16"/>
      <c r="F47" s="16"/>
      <c r="G47" s="17">
        <f>SUM(G39:G46)</f>
        <v>56719</v>
      </c>
    </row>
    <row r="48" spans="2:11" ht="12.75" thickTop="1" x14ac:dyDescent="0.2"/>
    <row r="50" spans="2:7" x14ac:dyDescent="0.2">
      <c r="C50" s="8" t="s">
        <v>13</v>
      </c>
    </row>
    <row r="51" spans="2:7" x14ac:dyDescent="0.2">
      <c r="C51" s="18"/>
    </row>
    <row r="52" spans="2:7" x14ac:dyDescent="0.2">
      <c r="B52" s="12" t="s">
        <v>1035</v>
      </c>
      <c r="C52" s="23" t="s">
        <v>9</v>
      </c>
      <c r="D52" s="23" t="s">
        <v>14</v>
      </c>
      <c r="E52" s="23" t="s">
        <v>15</v>
      </c>
      <c r="F52" s="23" t="s">
        <v>16</v>
      </c>
      <c r="G52" s="23" t="s">
        <v>17</v>
      </c>
    </row>
    <row r="53" spans="2:7" hidden="1" outlineLevel="1" x14ac:dyDescent="0.2">
      <c r="B53" s="19"/>
      <c r="C53" s="14"/>
      <c r="G53" s="15"/>
    </row>
    <row r="54" spans="2:7" ht="12.75" collapsed="1" thickBot="1" x14ac:dyDescent="0.25">
      <c r="C54" s="16"/>
      <c r="D54" s="16"/>
      <c r="E54" s="16"/>
      <c r="F54" s="16"/>
      <c r="G54" s="17">
        <f>+SUM(G53:G53)</f>
        <v>0</v>
      </c>
    </row>
    <row r="55" spans="2:7" ht="12.75" thickTop="1" x14ac:dyDescent="0.2"/>
    <row r="57" spans="2:7" x14ac:dyDescent="0.2">
      <c r="C57" s="8" t="s">
        <v>24</v>
      </c>
    </row>
    <row r="59" spans="2:7" x14ac:dyDescent="0.2">
      <c r="B59" s="12" t="s">
        <v>1035</v>
      </c>
      <c r="C59" s="12" t="s">
        <v>25</v>
      </c>
      <c r="D59" s="12" t="s">
        <v>26</v>
      </c>
      <c r="E59" s="12" t="s">
        <v>27</v>
      </c>
      <c r="F59" s="12" t="s">
        <v>28</v>
      </c>
      <c r="G59" s="13" t="s">
        <v>29</v>
      </c>
    </row>
    <row r="60" spans="2:7" hidden="1" outlineLevel="1" x14ac:dyDescent="0.2">
      <c r="B60" s="19" t="s">
        <v>427</v>
      </c>
      <c r="C60" s="3" t="s">
        <v>1031</v>
      </c>
      <c r="D60" s="3" t="s">
        <v>54</v>
      </c>
      <c r="E60" s="14">
        <v>44363</v>
      </c>
      <c r="F60" s="3">
        <v>6</v>
      </c>
      <c r="G60" s="3">
        <v>39</v>
      </c>
    </row>
    <row r="61" spans="2:7" hidden="1" outlineLevel="1" x14ac:dyDescent="0.2">
      <c r="B61" s="19" t="s">
        <v>427</v>
      </c>
      <c r="C61" s="3" t="s">
        <v>1031</v>
      </c>
      <c r="D61" s="3" t="s">
        <v>54</v>
      </c>
      <c r="E61" s="14">
        <v>44363</v>
      </c>
      <c r="F61" s="3">
        <v>3</v>
      </c>
      <c r="G61" s="3">
        <v>19.5</v>
      </c>
    </row>
    <row r="62" spans="2:7" hidden="1" outlineLevel="1" x14ac:dyDescent="0.2">
      <c r="B62" s="19" t="s">
        <v>427</v>
      </c>
      <c r="C62" s="3" t="s">
        <v>1031</v>
      </c>
      <c r="D62" s="3" t="s">
        <v>54</v>
      </c>
      <c r="E62" s="14">
        <v>44364</v>
      </c>
      <c r="F62" s="3">
        <v>6</v>
      </c>
      <c r="G62" s="3">
        <v>39</v>
      </c>
    </row>
    <row r="63" spans="2:7" hidden="1" outlineLevel="1" x14ac:dyDescent="0.2">
      <c r="B63" s="19" t="s">
        <v>427</v>
      </c>
      <c r="C63" s="3" t="s">
        <v>1031</v>
      </c>
      <c r="D63" s="3" t="s">
        <v>54</v>
      </c>
      <c r="E63" s="14">
        <v>44364</v>
      </c>
      <c r="F63" s="3">
        <v>3</v>
      </c>
      <c r="G63" s="3">
        <v>19.5</v>
      </c>
    </row>
    <row r="64" spans="2:7" hidden="1" outlineLevel="1" x14ac:dyDescent="0.2">
      <c r="B64" s="19" t="s">
        <v>427</v>
      </c>
      <c r="C64" s="3" t="s">
        <v>1031</v>
      </c>
      <c r="D64" s="3" t="s">
        <v>54</v>
      </c>
      <c r="E64" s="14">
        <v>44365</v>
      </c>
      <c r="F64" s="3">
        <v>6</v>
      </c>
      <c r="G64" s="3">
        <v>39</v>
      </c>
    </row>
    <row r="65" spans="2:7" hidden="1" outlineLevel="1" x14ac:dyDescent="0.2">
      <c r="B65" s="19" t="s">
        <v>427</v>
      </c>
      <c r="C65" s="3" t="s">
        <v>1031</v>
      </c>
      <c r="D65" s="3" t="s">
        <v>54</v>
      </c>
      <c r="E65" s="14">
        <v>44365</v>
      </c>
      <c r="F65" s="3">
        <v>3</v>
      </c>
      <c r="G65" s="3">
        <v>19.5</v>
      </c>
    </row>
    <row r="66" spans="2:7" hidden="1" outlineLevel="1" x14ac:dyDescent="0.2">
      <c r="B66" s="19" t="s">
        <v>427</v>
      </c>
      <c r="C66" s="3" t="s">
        <v>1031</v>
      </c>
      <c r="D66" s="3" t="s">
        <v>54</v>
      </c>
      <c r="E66" s="14">
        <v>44368</v>
      </c>
      <c r="F66" s="3">
        <v>6</v>
      </c>
      <c r="G66" s="3">
        <v>39</v>
      </c>
    </row>
    <row r="67" spans="2:7" hidden="1" outlineLevel="1" x14ac:dyDescent="0.2">
      <c r="B67" s="19" t="s">
        <v>427</v>
      </c>
      <c r="C67" s="3" t="s">
        <v>1031</v>
      </c>
      <c r="D67" s="3" t="s">
        <v>54</v>
      </c>
      <c r="E67" s="14">
        <v>44368</v>
      </c>
      <c r="F67" s="3">
        <v>3</v>
      </c>
      <c r="G67" s="3">
        <v>19.5</v>
      </c>
    </row>
    <row r="68" spans="2:7" hidden="1" outlineLevel="1" x14ac:dyDescent="0.2">
      <c r="B68" s="19" t="s">
        <v>427</v>
      </c>
      <c r="C68" s="3" t="s">
        <v>1031</v>
      </c>
      <c r="D68" s="3" t="s">
        <v>54</v>
      </c>
      <c r="E68" s="14">
        <v>44369</v>
      </c>
      <c r="F68" s="3">
        <v>6</v>
      </c>
      <c r="G68" s="3">
        <v>39</v>
      </c>
    </row>
    <row r="69" spans="2:7" hidden="1" outlineLevel="1" x14ac:dyDescent="0.2">
      <c r="B69" s="19" t="s">
        <v>427</v>
      </c>
      <c r="C69" s="3" t="s">
        <v>1031</v>
      </c>
      <c r="D69" s="3" t="s">
        <v>54</v>
      </c>
      <c r="E69" s="14">
        <v>44369</v>
      </c>
      <c r="F69" s="3">
        <v>3</v>
      </c>
      <c r="G69" s="3">
        <v>19.5</v>
      </c>
    </row>
    <row r="70" spans="2:7" hidden="1" outlineLevel="1" x14ac:dyDescent="0.2">
      <c r="B70" s="19" t="s">
        <v>427</v>
      </c>
      <c r="C70" s="3" t="s">
        <v>1031</v>
      </c>
      <c r="D70" s="3" t="s">
        <v>54</v>
      </c>
      <c r="E70" s="14">
        <v>44375</v>
      </c>
      <c r="F70" s="3">
        <v>6</v>
      </c>
      <c r="G70" s="3">
        <v>39</v>
      </c>
    </row>
    <row r="71" spans="2:7" hidden="1" outlineLevel="1" x14ac:dyDescent="0.2">
      <c r="B71" s="19" t="s">
        <v>427</v>
      </c>
      <c r="C71" s="3" t="s">
        <v>1031</v>
      </c>
      <c r="D71" s="3" t="s">
        <v>54</v>
      </c>
      <c r="E71" s="14">
        <v>44375</v>
      </c>
      <c r="F71" s="3">
        <v>3</v>
      </c>
      <c r="G71" s="3">
        <v>19.5</v>
      </c>
    </row>
    <row r="72" spans="2:7" hidden="1" outlineLevel="1" x14ac:dyDescent="0.2">
      <c r="B72" s="19" t="s">
        <v>427</v>
      </c>
      <c r="C72" s="3" t="s">
        <v>1031</v>
      </c>
      <c r="D72" s="3" t="s">
        <v>54</v>
      </c>
      <c r="E72" s="14">
        <v>44376</v>
      </c>
      <c r="F72" s="3">
        <v>6</v>
      </c>
      <c r="G72" s="3">
        <v>39</v>
      </c>
    </row>
    <row r="73" spans="2:7" hidden="1" outlineLevel="1" x14ac:dyDescent="0.2">
      <c r="B73" s="19" t="s">
        <v>427</v>
      </c>
      <c r="C73" s="3" t="s">
        <v>1031</v>
      </c>
      <c r="D73" s="3" t="s">
        <v>54</v>
      </c>
      <c r="E73" s="14">
        <v>44376</v>
      </c>
      <c r="F73" s="3">
        <v>4</v>
      </c>
      <c r="G73" s="3">
        <v>26</v>
      </c>
    </row>
    <row r="74" spans="2:7" hidden="1" outlineLevel="1" x14ac:dyDescent="0.2">
      <c r="B74" s="19" t="s">
        <v>427</v>
      </c>
      <c r="C74" s="3" t="s">
        <v>1031</v>
      </c>
      <c r="D74" s="3" t="s">
        <v>54</v>
      </c>
      <c r="E74" s="14">
        <v>44377</v>
      </c>
      <c r="F74" s="3">
        <v>6</v>
      </c>
      <c r="G74" s="3">
        <v>39</v>
      </c>
    </row>
    <row r="75" spans="2:7" hidden="1" outlineLevel="1" x14ac:dyDescent="0.2">
      <c r="B75" s="19" t="s">
        <v>427</v>
      </c>
      <c r="C75" s="3" t="s">
        <v>1031</v>
      </c>
      <c r="D75" s="3" t="s">
        <v>54</v>
      </c>
      <c r="E75" s="14">
        <v>44377</v>
      </c>
      <c r="F75" s="3">
        <v>4</v>
      </c>
      <c r="G75" s="3">
        <v>26</v>
      </c>
    </row>
    <row r="76" spans="2:7" hidden="1" outlineLevel="1" x14ac:dyDescent="0.2">
      <c r="B76" s="19" t="s">
        <v>427</v>
      </c>
      <c r="C76" s="3" t="s">
        <v>1031</v>
      </c>
      <c r="D76" s="3" t="s">
        <v>54</v>
      </c>
      <c r="E76" s="14">
        <v>44366</v>
      </c>
      <c r="F76" s="3">
        <v>6</v>
      </c>
      <c r="G76" s="3">
        <v>39</v>
      </c>
    </row>
    <row r="77" spans="2:7" hidden="1" outlineLevel="1" x14ac:dyDescent="0.2">
      <c r="B77" s="19" t="s">
        <v>427</v>
      </c>
      <c r="C77" s="3" t="s">
        <v>1031</v>
      </c>
      <c r="D77" s="3" t="s">
        <v>54</v>
      </c>
      <c r="E77" s="14">
        <v>44370</v>
      </c>
      <c r="F77" s="3">
        <v>6</v>
      </c>
      <c r="G77" s="3">
        <v>39</v>
      </c>
    </row>
    <row r="78" spans="2:7" hidden="1" outlineLevel="1" x14ac:dyDescent="0.2">
      <c r="B78" s="19" t="s">
        <v>427</v>
      </c>
      <c r="C78" s="3" t="s">
        <v>1031</v>
      </c>
      <c r="D78" s="3" t="s">
        <v>54</v>
      </c>
      <c r="E78" s="14">
        <v>44370</v>
      </c>
      <c r="F78" s="3">
        <v>3</v>
      </c>
      <c r="G78" s="3">
        <v>19.5</v>
      </c>
    </row>
    <row r="79" spans="2:7" hidden="1" outlineLevel="1" x14ac:dyDescent="0.2">
      <c r="B79" s="19" t="s">
        <v>427</v>
      </c>
      <c r="C79" s="3" t="s">
        <v>1031</v>
      </c>
      <c r="D79" s="3" t="s">
        <v>54</v>
      </c>
      <c r="E79" s="14">
        <v>44371</v>
      </c>
      <c r="F79" s="3">
        <v>6</v>
      </c>
      <c r="G79" s="3">
        <v>39</v>
      </c>
    </row>
    <row r="80" spans="2:7" hidden="1" outlineLevel="1" x14ac:dyDescent="0.2">
      <c r="B80" s="19" t="s">
        <v>427</v>
      </c>
      <c r="C80" s="3" t="s">
        <v>1031</v>
      </c>
      <c r="D80" s="3" t="s">
        <v>54</v>
      </c>
      <c r="E80" s="14">
        <v>44371</v>
      </c>
      <c r="F80" s="3">
        <v>3</v>
      </c>
      <c r="G80" s="3">
        <v>19.5</v>
      </c>
    </row>
    <row r="81" spans="2:7" hidden="1" outlineLevel="1" x14ac:dyDescent="0.2">
      <c r="B81" s="19" t="s">
        <v>427</v>
      </c>
      <c r="C81" s="3" t="s">
        <v>1031</v>
      </c>
      <c r="D81" s="3" t="s">
        <v>54</v>
      </c>
      <c r="E81" s="14">
        <v>44372</v>
      </c>
      <c r="F81" s="3">
        <v>6</v>
      </c>
      <c r="G81" s="3">
        <v>39</v>
      </c>
    </row>
    <row r="82" spans="2:7" hidden="1" outlineLevel="1" x14ac:dyDescent="0.2">
      <c r="B82" s="19" t="s">
        <v>427</v>
      </c>
      <c r="C82" s="3" t="s">
        <v>1032</v>
      </c>
      <c r="D82" s="3" t="s">
        <v>54</v>
      </c>
      <c r="E82" s="14">
        <v>44354</v>
      </c>
      <c r="F82" s="3">
        <v>6</v>
      </c>
      <c r="G82" s="3">
        <v>33.299999999999997</v>
      </c>
    </row>
    <row r="83" spans="2:7" hidden="1" outlineLevel="1" x14ac:dyDescent="0.2">
      <c r="B83" s="19" t="s">
        <v>427</v>
      </c>
      <c r="C83" s="3" t="s">
        <v>1032</v>
      </c>
      <c r="D83" s="3" t="s">
        <v>54</v>
      </c>
      <c r="E83" s="14">
        <v>44354</v>
      </c>
      <c r="F83" s="3">
        <v>3</v>
      </c>
      <c r="G83" s="3">
        <v>16.649999999999999</v>
      </c>
    </row>
    <row r="84" spans="2:7" hidden="1" outlineLevel="1" x14ac:dyDescent="0.2">
      <c r="B84" s="19" t="s">
        <v>427</v>
      </c>
      <c r="C84" s="3" t="s">
        <v>1032</v>
      </c>
      <c r="D84" s="3" t="s">
        <v>54</v>
      </c>
      <c r="E84" s="14">
        <v>44352</v>
      </c>
      <c r="F84" s="3">
        <v>9</v>
      </c>
      <c r="G84" s="3">
        <v>49.95</v>
      </c>
    </row>
    <row r="85" spans="2:7" hidden="1" outlineLevel="1" x14ac:dyDescent="0.2">
      <c r="B85" s="19" t="s">
        <v>429</v>
      </c>
      <c r="C85" s="3" t="s">
        <v>118</v>
      </c>
      <c r="D85" s="3" t="s">
        <v>54</v>
      </c>
      <c r="E85" s="14">
        <v>44344</v>
      </c>
      <c r="F85" s="3">
        <v>6</v>
      </c>
      <c r="G85" s="3">
        <v>39.96</v>
      </c>
    </row>
    <row r="86" spans="2:7" hidden="1" outlineLevel="1" x14ac:dyDescent="0.2">
      <c r="B86" s="19" t="s">
        <v>429</v>
      </c>
      <c r="C86" s="3" t="s">
        <v>118</v>
      </c>
      <c r="D86" s="3" t="s">
        <v>54</v>
      </c>
      <c r="E86" s="14">
        <v>44344</v>
      </c>
      <c r="F86" s="3">
        <v>3</v>
      </c>
      <c r="G86" s="3">
        <v>19.98</v>
      </c>
    </row>
    <row r="87" spans="2:7" hidden="1" outlineLevel="1" x14ac:dyDescent="0.2">
      <c r="B87" s="19" t="s">
        <v>429</v>
      </c>
      <c r="C87" s="3" t="s">
        <v>118</v>
      </c>
      <c r="D87" s="3" t="s">
        <v>54</v>
      </c>
      <c r="E87" s="14">
        <v>44348</v>
      </c>
      <c r="F87" s="3">
        <v>6</v>
      </c>
      <c r="G87" s="3">
        <v>39.96</v>
      </c>
    </row>
    <row r="88" spans="2:7" hidden="1" outlineLevel="1" x14ac:dyDescent="0.2">
      <c r="B88" s="19" t="s">
        <v>429</v>
      </c>
      <c r="C88" s="3" t="s">
        <v>118</v>
      </c>
      <c r="D88" s="3" t="s">
        <v>54</v>
      </c>
      <c r="E88" s="14">
        <v>44348</v>
      </c>
      <c r="F88" s="3">
        <v>4</v>
      </c>
      <c r="G88" s="3">
        <v>26.64</v>
      </c>
    </row>
    <row r="89" spans="2:7" hidden="1" outlineLevel="1" x14ac:dyDescent="0.2">
      <c r="B89" s="19" t="s">
        <v>429</v>
      </c>
      <c r="C89" s="3" t="s">
        <v>118</v>
      </c>
      <c r="D89" s="3" t="s">
        <v>54</v>
      </c>
      <c r="E89" s="14">
        <v>44349</v>
      </c>
      <c r="F89" s="3">
        <v>6</v>
      </c>
      <c r="G89" s="3">
        <v>39.96</v>
      </c>
    </row>
    <row r="90" spans="2:7" hidden="1" outlineLevel="1" x14ac:dyDescent="0.2">
      <c r="B90" s="19" t="s">
        <v>429</v>
      </c>
      <c r="C90" s="3" t="s">
        <v>118</v>
      </c>
      <c r="D90" s="3" t="s">
        <v>54</v>
      </c>
      <c r="E90" s="14">
        <v>44349</v>
      </c>
      <c r="F90" s="3">
        <v>4</v>
      </c>
      <c r="G90" s="3">
        <v>26.64</v>
      </c>
    </row>
    <row r="91" spans="2:7" hidden="1" outlineLevel="1" x14ac:dyDescent="0.2">
      <c r="B91" s="19" t="s">
        <v>429</v>
      </c>
      <c r="C91" s="3" t="s">
        <v>118</v>
      </c>
      <c r="D91" s="3" t="s">
        <v>54</v>
      </c>
      <c r="E91" s="14">
        <v>44350</v>
      </c>
      <c r="F91" s="3">
        <v>6</v>
      </c>
      <c r="G91" s="3">
        <v>39.96</v>
      </c>
    </row>
    <row r="92" spans="2:7" hidden="1" outlineLevel="1" x14ac:dyDescent="0.2">
      <c r="B92" s="19" t="s">
        <v>429</v>
      </c>
      <c r="C92" s="3" t="s">
        <v>118</v>
      </c>
      <c r="D92" s="3" t="s">
        <v>54</v>
      </c>
      <c r="E92" s="14">
        <v>44350</v>
      </c>
      <c r="F92" s="3">
        <v>4</v>
      </c>
      <c r="G92" s="3">
        <v>26.64</v>
      </c>
    </row>
    <row r="93" spans="2:7" hidden="1" outlineLevel="1" x14ac:dyDescent="0.2">
      <c r="B93" s="19" t="s">
        <v>429</v>
      </c>
      <c r="C93" s="3" t="s">
        <v>118</v>
      </c>
      <c r="D93" s="3" t="s">
        <v>54</v>
      </c>
      <c r="E93" s="14">
        <v>44351</v>
      </c>
      <c r="F93" s="3">
        <v>6</v>
      </c>
      <c r="G93" s="3">
        <v>39.96</v>
      </c>
    </row>
    <row r="94" spans="2:7" hidden="1" outlineLevel="1" x14ac:dyDescent="0.2">
      <c r="B94" s="19" t="s">
        <v>429</v>
      </c>
      <c r="C94" s="3" t="s">
        <v>118</v>
      </c>
      <c r="D94" s="3" t="s">
        <v>54</v>
      </c>
      <c r="E94" s="14">
        <v>44351</v>
      </c>
      <c r="F94" s="3">
        <v>4</v>
      </c>
      <c r="G94" s="3">
        <v>26.64</v>
      </c>
    </row>
    <row r="95" spans="2:7" hidden="1" outlineLevel="1" x14ac:dyDescent="0.2">
      <c r="B95" s="19" t="s">
        <v>429</v>
      </c>
      <c r="C95" s="3" t="s">
        <v>118</v>
      </c>
      <c r="D95" s="3" t="s">
        <v>54</v>
      </c>
      <c r="E95" s="14">
        <v>44354</v>
      </c>
      <c r="F95" s="3">
        <v>6</v>
      </c>
      <c r="G95" s="3">
        <v>39.96</v>
      </c>
    </row>
    <row r="96" spans="2:7" hidden="1" outlineLevel="1" x14ac:dyDescent="0.2">
      <c r="B96" s="19" t="s">
        <v>429</v>
      </c>
      <c r="C96" s="3" t="s">
        <v>118</v>
      </c>
      <c r="D96" s="3" t="s">
        <v>54</v>
      </c>
      <c r="E96" s="14">
        <v>44354</v>
      </c>
      <c r="F96" s="3">
        <v>5</v>
      </c>
      <c r="G96" s="3">
        <v>33.299999999999997</v>
      </c>
    </row>
    <row r="97" spans="2:7" hidden="1" outlineLevel="1" x14ac:dyDescent="0.2">
      <c r="B97" s="19" t="s">
        <v>429</v>
      </c>
      <c r="C97" s="3" t="s">
        <v>118</v>
      </c>
      <c r="D97" s="3" t="s">
        <v>54</v>
      </c>
      <c r="E97" s="14">
        <v>44355</v>
      </c>
      <c r="F97" s="3">
        <v>6</v>
      </c>
      <c r="G97" s="3">
        <v>39.96</v>
      </c>
    </row>
    <row r="98" spans="2:7" hidden="1" outlineLevel="1" x14ac:dyDescent="0.2">
      <c r="B98" s="19" t="s">
        <v>429</v>
      </c>
      <c r="C98" s="3" t="s">
        <v>118</v>
      </c>
      <c r="D98" s="3" t="s">
        <v>54</v>
      </c>
      <c r="E98" s="14">
        <v>44355</v>
      </c>
      <c r="F98" s="3">
        <v>3</v>
      </c>
      <c r="G98" s="3">
        <v>19.98</v>
      </c>
    </row>
    <row r="99" spans="2:7" hidden="1" outlineLevel="1" x14ac:dyDescent="0.2">
      <c r="B99" s="19" t="s">
        <v>429</v>
      </c>
      <c r="C99" s="3" t="s">
        <v>118</v>
      </c>
      <c r="D99" s="3" t="s">
        <v>54</v>
      </c>
      <c r="E99" s="14">
        <v>44356</v>
      </c>
      <c r="F99" s="3">
        <v>6</v>
      </c>
      <c r="G99" s="3">
        <v>39.96</v>
      </c>
    </row>
    <row r="100" spans="2:7" hidden="1" outlineLevel="1" x14ac:dyDescent="0.2">
      <c r="B100" s="19" t="s">
        <v>429</v>
      </c>
      <c r="C100" s="3" t="s">
        <v>118</v>
      </c>
      <c r="D100" s="3" t="s">
        <v>54</v>
      </c>
      <c r="E100" s="14">
        <v>44356</v>
      </c>
      <c r="F100" s="3">
        <v>3</v>
      </c>
      <c r="G100" s="3">
        <v>19.98</v>
      </c>
    </row>
    <row r="101" spans="2:7" hidden="1" outlineLevel="1" x14ac:dyDescent="0.2">
      <c r="B101" s="19" t="s">
        <v>429</v>
      </c>
      <c r="C101" s="3" t="s">
        <v>118</v>
      </c>
      <c r="D101" s="3" t="s">
        <v>54</v>
      </c>
      <c r="E101" s="14">
        <v>44357</v>
      </c>
      <c r="F101" s="3">
        <v>5</v>
      </c>
      <c r="G101" s="3">
        <v>33.299999999999997</v>
      </c>
    </row>
    <row r="102" spans="2:7" hidden="1" outlineLevel="1" x14ac:dyDescent="0.2">
      <c r="B102" s="19" t="s">
        <v>429</v>
      </c>
      <c r="C102" s="3" t="s">
        <v>118</v>
      </c>
      <c r="D102" s="3" t="s">
        <v>54</v>
      </c>
      <c r="E102" s="14">
        <v>44357</v>
      </c>
      <c r="F102" s="3">
        <v>3</v>
      </c>
      <c r="G102" s="3">
        <v>19.98</v>
      </c>
    </row>
    <row r="103" spans="2:7" hidden="1" outlineLevel="1" x14ac:dyDescent="0.2">
      <c r="B103" s="19" t="s">
        <v>429</v>
      </c>
      <c r="C103" s="3" t="s">
        <v>118</v>
      </c>
      <c r="D103" s="3" t="s">
        <v>54</v>
      </c>
      <c r="E103" s="14">
        <v>44358</v>
      </c>
      <c r="F103" s="3">
        <v>6</v>
      </c>
      <c r="G103" s="3">
        <v>39.96</v>
      </c>
    </row>
    <row r="104" spans="2:7" hidden="1" outlineLevel="1" x14ac:dyDescent="0.2">
      <c r="B104" s="19" t="s">
        <v>429</v>
      </c>
      <c r="C104" s="3" t="s">
        <v>118</v>
      </c>
      <c r="D104" s="3" t="s">
        <v>54</v>
      </c>
      <c r="E104" s="14">
        <v>44358</v>
      </c>
      <c r="F104" s="3">
        <v>3</v>
      </c>
      <c r="G104" s="3">
        <v>19.98</v>
      </c>
    </row>
    <row r="105" spans="2:7" hidden="1" outlineLevel="1" x14ac:dyDescent="0.2">
      <c r="B105" s="19" t="s">
        <v>429</v>
      </c>
      <c r="C105" s="3" t="s">
        <v>118</v>
      </c>
      <c r="D105" s="3" t="s">
        <v>54</v>
      </c>
      <c r="E105" s="14">
        <v>44352</v>
      </c>
      <c r="F105" s="3">
        <v>9</v>
      </c>
      <c r="G105" s="3">
        <v>59.94</v>
      </c>
    </row>
    <row r="106" spans="2:7" hidden="1" outlineLevel="1" x14ac:dyDescent="0.2">
      <c r="B106" s="19" t="s">
        <v>429</v>
      </c>
      <c r="C106" s="3" t="s">
        <v>118</v>
      </c>
      <c r="D106" s="3" t="s">
        <v>54</v>
      </c>
      <c r="E106" s="14">
        <v>44353</v>
      </c>
      <c r="F106" s="3">
        <v>6</v>
      </c>
      <c r="G106" s="3">
        <v>39.96</v>
      </c>
    </row>
    <row r="107" spans="2:7" hidden="1" outlineLevel="1" x14ac:dyDescent="0.2">
      <c r="B107" s="19" t="s">
        <v>427</v>
      </c>
      <c r="C107" s="3" t="s">
        <v>1023</v>
      </c>
      <c r="D107" s="3" t="s">
        <v>54</v>
      </c>
      <c r="E107" s="14">
        <v>44352</v>
      </c>
      <c r="F107" s="3">
        <v>9</v>
      </c>
      <c r="G107" s="3">
        <v>49.95</v>
      </c>
    </row>
    <row r="108" spans="2:7" hidden="1" outlineLevel="1" x14ac:dyDescent="0.2">
      <c r="B108" s="19" t="s">
        <v>427</v>
      </c>
      <c r="C108" s="3" t="s">
        <v>891</v>
      </c>
      <c r="D108" s="3" t="s">
        <v>54</v>
      </c>
      <c r="E108" s="14">
        <v>44343</v>
      </c>
      <c r="F108" s="3">
        <v>6</v>
      </c>
      <c r="G108" s="3">
        <v>33.299999999999997</v>
      </c>
    </row>
    <row r="109" spans="2:7" hidden="1" outlineLevel="1" x14ac:dyDescent="0.2">
      <c r="B109" s="19" t="s">
        <v>427</v>
      </c>
      <c r="C109" s="3" t="s">
        <v>891</v>
      </c>
      <c r="D109" s="3" t="s">
        <v>54</v>
      </c>
      <c r="E109" s="14">
        <v>44343</v>
      </c>
      <c r="F109" s="3">
        <v>2</v>
      </c>
      <c r="G109" s="3">
        <v>11.1</v>
      </c>
    </row>
    <row r="110" spans="2:7" hidden="1" outlineLevel="1" x14ac:dyDescent="0.2">
      <c r="B110" s="19" t="s">
        <v>427</v>
      </c>
      <c r="C110" s="3" t="s">
        <v>891</v>
      </c>
      <c r="D110" s="3" t="s">
        <v>54</v>
      </c>
      <c r="E110" s="14">
        <v>44344</v>
      </c>
      <c r="F110" s="3">
        <v>6</v>
      </c>
      <c r="G110" s="3">
        <v>33.299999999999997</v>
      </c>
    </row>
    <row r="111" spans="2:7" hidden="1" outlineLevel="1" x14ac:dyDescent="0.2">
      <c r="B111" s="19" t="s">
        <v>427</v>
      </c>
      <c r="C111" s="3" t="s">
        <v>891</v>
      </c>
      <c r="D111" s="3" t="s">
        <v>54</v>
      </c>
      <c r="E111" s="14">
        <v>44347</v>
      </c>
      <c r="F111" s="3">
        <v>8.5</v>
      </c>
      <c r="G111" s="3">
        <v>47.174999999999997</v>
      </c>
    </row>
    <row r="112" spans="2:7" hidden="1" outlineLevel="1" x14ac:dyDescent="0.2">
      <c r="B112" s="19" t="s">
        <v>427</v>
      </c>
      <c r="C112" s="3" t="s">
        <v>891</v>
      </c>
      <c r="D112" s="3" t="s">
        <v>54</v>
      </c>
      <c r="E112" s="14">
        <v>44348</v>
      </c>
      <c r="F112" s="3">
        <v>6</v>
      </c>
      <c r="G112" s="3">
        <v>33.299999999999997</v>
      </c>
    </row>
    <row r="113" spans="2:7" hidden="1" outlineLevel="1" x14ac:dyDescent="0.2">
      <c r="B113" s="19" t="s">
        <v>427</v>
      </c>
      <c r="C113" s="3" t="s">
        <v>891</v>
      </c>
      <c r="D113" s="3" t="s">
        <v>54</v>
      </c>
      <c r="E113" s="14">
        <v>44348</v>
      </c>
      <c r="F113" s="3">
        <v>4</v>
      </c>
      <c r="G113" s="3">
        <v>22.2</v>
      </c>
    </row>
    <row r="114" spans="2:7" hidden="1" outlineLevel="1" x14ac:dyDescent="0.2">
      <c r="B114" s="19" t="s">
        <v>427</v>
      </c>
      <c r="C114" s="3" t="s">
        <v>891</v>
      </c>
      <c r="D114" s="3" t="s">
        <v>54</v>
      </c>
      <c r="E114" s="14">
        <v>44349</v>
      </c>
      <c r="F114" s="3">
        <v>6</v>
      </c>
      <c r="G114" s="3">
        <v>33.299999999999997</v>
      </c>
    </row>
    <row r="115" spans="2:7" hidden="1" outlineLevel="1" x14ac:dyDescent="0.2">
      <c r="B115" s="19" t="s">
        <v>427</v>
      </c>
      <c r="C115" s="3" t="s">
        <v>891</v>
      </c>
      <c r="D115" s="3" t="s">
        <v>54</v>
      </c>
      <c r="E115" s="14">
        <v>44349</v>
      </c>
      <c r="F115" s="3">
        <v>4</v>
      </c>
      <c r="G115" s="3">
        <v>22.2</v>
      </c>
    </row>
    <row r="116" spans="2:7" hidden="1" outlineLevel="1" x14ac:dyDescent="0.2">
      <c r="B116" s="19" t="s">
        <v>427</v>
      </c>
      <c r="C116" s="3" t="s">
        <v>891</v>
      </c>
      <c r="D116" s="3" t="s">
        <v>54</v>
      </c>
      <c r="E116" s="14">
        <v>44350</v>
      </c>
      <c r="F116" s="3">
        <v>6</v>
      </c>
      <c r="G116" s="3">
        <v>33.299999999999997</v>
      </c>
    </row>
    <row r="117" spans="2:7" hidden="1" outlineLevel="1" x14ac:dyDescent="0.2">
      <c r="B117" s="19" t="s">
        <v>427</v>
      </c>
      <c r="C117" s="3" t="s">
        <v>891</v>
      </c>
      <c r="D117" s="3" t="s">
        <v>54</v>
      </c>
      <c r="E117" s="14">
        <v>44350</v>
      </c>
      <c r="F117" s="3">
        <v>4</v>
      </c>
      <c r="G117" s="3">
        <v>22.2</v>
      </c>
    </row>
    <row r="118" spans="2:7" hidden="1" outlineLevel="1" x14ac:dyDescent="0.2">
      <c r="B118" s="19" t="s">
        <v>427</v>
      </c>
      <c r="C118" s="3" t="s">
        <v>891</v>
      </c>
      <c r="D118" s="3" t="s">
        <v>54</v>
      </c>
      <c r="E118" s="14">
        <v>44351</v>
      </c>
      <c r="F118" s="3">
        <v>6</v>
      </c>
      <c r="G118" s="3">
        <v>33.299999999999997</v>
      </c>
    </row>
    <row r="119" spans="2:7" hidden="1" outlineLevel="1" x14ac:dyDescent="0.2">
      <c r="B119" s="19" t="s">
        <v>427</v>
      </c>
      <c r="C119" s="3" t="s">
        <v>891</v>
      </c>
      <c r="D119" s="3" t="s">
        <v>54</v>
      </c>
      <c r="E119" s="14">
        <v>44351</v>
      </c>
      <c r="F119" s="3">
        <v>4</v>
      </c>
      <c r="G119" s="3">
        <v>22.2</v>
      </c>
    </row>
    <row r="120" spans="2:7" hidden="1" outlineLevel="1" x14ac:dyDescent="0.2">
      <c r="B120" s="19" t="s">
        <v>427</v>
      </c>
      <c r="C120" s="3" t="s">
        <v>891</v>
      </c>
      <c r="D120" s="3" t="s">
        <v>54</v>
      </c>
      <c r="E120" s="14">
        <v>44354</v>
      </c>
      <c r="F120" s="3">
        <v>6</v>
      </c>
      <c r="G120" s="3">
        <v>33.299999999999997</v>
      </c>
    </row>
    <row r="121" spans="2:7" hidden="1" outlineLevel="1" x14ac:dyDescent="0.2">
      <c r="B121" s="19" t="s">
        <v>427</v>
      </c>
      <c r="C121" s="3" t="s">
        <v>891</v>
      </c>
      <c r="D121" s="3" t="s">
        <v>54</v>
      </c>
      <c r="E121" s="14">
        <v>44354</v>
      </c>
      <c r="F121" s="3">
        <v>4</v>
      </c>
      <c r="G121" s="3">
        <v>22.2</v>
      </c>
    </row>
    <row r="122" spans="2:7" hidden="1" outlineLevel="1" x14ac:dyDescent="0.2">
      <c r="B122" s="19" t="s">
        <v>427</v>
      </c>
      <c r="C122" s="3" t="s">
        <v>891</v>
      </c>
      <c r="D122" s="3" t="s">
        <v>54</v>
      </c>
      <c r="E122" s="14">
        <v>44355</v>
      </c>
      <c r="F122" s="3">
        <v>6</v>
      </c>
      <c r="G122" s="3">
        <v>33.299999999999997</v>
      </c>
    </row>
    <row r="123" spans="2:7" hidden="1" outlineLevel="1" x14ac:dyDescent="0.2">
      <c r="B123" s="19" t="s">
        <v>427</v>
      </c>
      <c r="C123" s="3" t="s">
        <v>891</v>
      </c>
      <c r="D123" s="3" t="s">
        <v>54</v>
      </c>
      <c r="E123" s="14">
        <v>44355</v>
      </c>
      <c r="F123" s="3">
        <v>3</v>
      </c>
      <c r="G123" s="3">
        <v>16.649999999999999</v>
      </c>
    </row>
    <row r="124" spans="2:7" hidden="1" outlineLevel="1" x14ac:dyDescent="0.2">
      <c r="B124" s="19" t="s">
        <v>427</v>
      </c>
      <c r="C124" s="3" t="s">
        <v>891</v>
      </c>
      <c r="D124" s="3" t="s">
        <v>54</v>
      </c>
      <c r="E124" s="14">
        <v>44356</v>
      </c>
      <c r="F124" s="3">
        <v>6</v>
      </c>
      <c r="G124" s="3">
        <v>33.299999999999997</v>
      </c>
    </row>
    <row r="125" spans="2:7" hidden="1" outlineLevel="1" x14ac:dyDescent="0.2">
      <c r="B125" s="19" t="s">
        <v>427</v>
      </c>
      <c r="C125" s="3" t="s">
        <v>891</v>
      </c>
      <c r="D125" s="3" t="s">
        <v>54</v>
      </c>
      <c r="E125" s="14">
        <v>44356</v>
      </c>
      <c r="F125" s="3">
        <v>3</v>
      </c>
      <c r="G125" s="3">
        <v>16.649999999999999</v>
      </c>
    </row>
    <row r="126" spans="2:7" hidden="1" outlineLevel="1" x14ac:dyDescent="0.2">
      <c r="B126" s="19" t="s">
        <v>427</v>
      </c>
      <c r="C126" s="3" t="s">
        <v>891</v>
      </c>
      <c r="D126" s="3" t="s">
        <v>54</v>
      </c>
      <c r="E126" s="14">
        <v>44357</v>
      </c>
      <c r="F126" s="3">
        <v>6</v>
      </c>
      <c r="G126" s="3">
        <v>33.299999999999997</v>
      </c>
    </row>
    <row r="127" spans="2:7" hidden="1" outlineLevel="1" x14ac:dyDescent="0.2">
      <c r="B127" s="19" t="s">
        <v>427</v>
      </c>
      <c r="C127" s="3" t="s">
        <v>891</v>
      </c>
      <c r="D127" s="3" t="s">
        <v>54</v>
      </c>
      <c r="E127" s="14">
        <v>44357</v>
      </c>
      <c r="F127" s="3">
        <v>3</v>
      </c>
      <c r="G127" s="3">
        <v>16.649999999999999</v>
      </c>
    </row>
    <row r="128" spans="2:7" hidden="1" outlineLevel="1" x14ac:dyDescent="0.2">
      <c r="B128" s="19" t="s">
        <v>427</v>
      </c>
      <c r="C128" s="3" t="s">
        <v>891</v>
      </c>
      <c r="D128" s="3" t="s">
        <v>54</v>
      </c>
      <c r="E128" s="14">
        <v>44358</v>
      </c>
      <c r="F128" s="3">
        <v>6</v>
      </c>
      <c r="G128" s="3">
        <v>33.299999999999997</v>
      </c>
    </row>
    <row r="129" spans="2:7" hidden="1" outlineLevel="1" x14ac:dyDescent="0.2">
      <c r="B129" s="19" t="s">
        <v>427</v>
      </c>
      <c r="C129" s="3" t="s">
        <v>891</v>
      </c>
      <c r="D129" s="3" t="s">
        <v>54</v>
      </c>
      <c r="E129" s="14">
        <v>44358</v>
      </c>
      <c r="F129" s="3">
        <v>3</v>
      </c>
      <c r="G129" s="3">
        <v>16.649999999999999</v>
      </c>
    </row>
    <row r="130" spans="2:7" hidden="1" outlineLevel="1" x14ac:dyDescent="0.2">
      <c r="B130" s="19" t="s">
        <v>427</v>
      </c>
      <c r="C130" s="3" t="s">
        <v>891</v>
      </c>
      <c r="D130" s="3" t="s">
        <v>54</v>
      </c>
      <c r="E130" s="14">
        <v>44352</v>
      </c>
      <c r="F130" s="3">
        <v>9</v>
      </c>
      <c r="G130" s="3">
        <v>49.95</v>
      </c>
    </row>
    <row r="131" spans="2:7" hidden="1" outlineLevel="1" x14ac:dyDescent="0.2">
      <c r="B131" s="19" t="s">
        <v>427</v>
      </c>
      <c r="C131" s="3" t="s">
        <v>891</v>
      </c>
      <c r="D131" s="3" t="s">
        <v>54</v>
      </c>
      <c r="E131" s="14">
        <v>44361</v>
      </c>
      <c r="F131" s="3">
        <v>6</v>
      </c>
      <c r="G131" s="3">
        <v>33.299999999999997</v>
      </c>
    </row>
    <row r="132" spans="2:7" hidden="1" outlineLevel="1" x14ac:dyDescent="0.2">
      <c r="B132" s="19" t="s">
        <v>427</v>
      </c>
      <c r="C132" s="3" t="s">
        <v>891</v>
      </c>
      <c r="D132" s="3" t="s">
        <v>54</v>
      </c>
      <c r="E132" s="14">
        <v>44361</v>
      </c>
      <c r="F132" s="3">
        <v>3</v>
      </c>
      <c r="G132" s="3">
        <v>16.649999999999999</v>
      </c>
    </row>
    <row r="133" spans="2:7" hidden="1" outlineLevel="1" x14ac:dyDescent="0.2">
      <c r="B133" s="19" t="s">
        <v>427</v>
      </c>
      <c r="C133" s="3" t="s">
        <v>891</v>
      </c>
      <c r="D133" s="3" t="s">
        <v>54</v>
      </c>
      <c r="E133" s="14">
        <v>44362</v>
      </c>
      <c r="F133" s="3">
        <v>6</v>
      </c>
      <c r="G133" s="3">
        <v>33.299999999999997</v>
      </c>
    </row>
    <row r="134" spans="2:7" hidden="1" outlineLevel="1" x14ac:dyDescent="0.2">
      <c r="B134" s="19" t="s">
        <v>427</v>
      </c>
      <c r="C134" s="3" t="s">
        <v>891</v>
      </c>
      <c r="D134" s="3" t="s">
        <v>54</v>
      </c>
      <c r="E134" s="14">
        <v>44362</v>
      </c>
      <c r="F134" s="3">
        <v>3</v>
      </c>
      <c r="G134" s="3">
        <v>16.649999999999999</v>
      </c>
    </row>
    <row r="135" spans="2:7" hidden="1" outlineLevel="1" x14ac:dyDescent="0.2">
      <c r="B135" s="19" t="s">
        <v>427</v>
      </c>
      <c r="C135" s="3" t="s">
        <v>891</v>
      </c>
      <c r="D135" s="3" t="s">
        <v>54</v>
      </c>
      <c r="E135" s="14">
        <v>44363</v>
      </c>
      <c r="F135" s="3">
        <v>6</v>
      </c>
      <c r="G135" s="3">
        <v>33.299999999999997</v>
      </c>
    </row>
    <row r="136" spans="2:7" hidden="1" outlineLevel="1" x14ac:dyDescent="0.2">
      <c r="B136" s="19" t="s">
        <v>427</v>
      </c>
      <c r="C136" s="3" t="s">
        <v>891</v>
      </c>
      <c r="D136" s="3" t="s">
        <v>54</v>
      </c>
      <c r="E136" s="14">
        <v>44363</v>
      </c>
      <c r="F136" s="3">
        <v>3</v>
      </c>
      <c r="G136" s="3">
        <v>16.649999999999999</v>
      </c>
    </row>
    <row r="137" spans="2:7" hidden="1" outlineLevel="1" x14ac:dyDescent="0.2">
      <c r="B137" s="19" t="s">
        <v>427</v>
      </c>
      <c r="C137" s="3" t="s">
        <v>891</v>
      </c>
      <c r="D137" s="3" t="s">
        <v>54</v>
      </c>
      <c r="E137" s="14">
        <v>44364</v>
      </c>
      <c r="F137" s="3">
        <v>6</v>
      </c>
      <c r="G137" s="3">
        <v>33.299999999999997</v>
      </c>
    </row>
    <row r="138" spans="2:7" hidden="1" outlineLevel="1" x14ac:dyDescent="0.2">
      <c r="B138" s="19" t="s">
        <v>427</v>
      </c>
      <c r="C138" s="3" t="s">
        <v>891</v>
      </c>
      <c r="D138" s="3" t="s">
        <v>54</v>
      </c>
      <c r="E138" s="14">
        <v>44364</v>
      </c>
      <c r="F138" s="3">
        <v>3</v>
      </c>
      <c r="G138" s="3">
        <v>16.649999999999999</v>
      </c>
    </row>
    <row r="139" spans="2:7" hidden="1" outlineLevel="1" x14ac:dyDescent="0.2">
      <c r="B139" s="19" t="s">
        <v>427</v>
      </c>
      <c r="C139" s="3" t="s">
        <v>891</v>
      </c>
      <c r="D139" s="3" t="s">
        <v>54</v>
      </c>
      <c r="E139" s="14">
        <v>44365</v>
      </c>
      <c r="F139" s="3">
        <v>6</v>
      </c>
      <c r="G139" s="3">
        <v>33.299999999999997</v>
      </c>
    </row>
    <row r="140" spans="2:7" hidden="1" outlineLevel="1" x14ac:dyDescent="0.2">
      <c r="B140" s="19" t="s">
        <v>427</v>
      </c>
      <c r="C140" s="3" t="s">
        <v>891</v>
      </c>
      <c r="D140" s="3" t="s">
        <v>54</v>
      </c>
      <c r="E140" s="14">
        <v>44365</v>
      </c>
      <c r="F140" s="3">
        <v>3</v>
      </c>
      <c r="G140" s="3">
        <v>16.649999999999999</v>
      </c>
    </row>
    <row r="141" spans="2:7" hidden="1" outlineLevel="1" x14ac:dyDescent="0.2">
      <c r="B141" s="19" t="s">
        <v>427</v>
      </c>
      <c r="C141" s="3" t="s">
        <v>891</v>
      </c>
      <c r="D141" s="3" t="s">
        <v>54</v>
      </c>
      <c r="E141" s="14">
        <v>44368</v>
      </c>
      <c r="F141" s="3">
        <v>6</v>
      </c>
      <c r="G141" s="3">
        <v>33.299999999999997</v>
      </c>
    </row>
    <row r="142" spans="2:7" hidden="1" outlineLevel="1" x14ac:dyDescent="0.2">
      <c r="B142" s="19" t="s">
        <v>427</v>
      </c>
      <c r="C142" s="3" t="s">
        <v>891</v>
      </c>
      <c r="D142" s="3" t="s">
        <v>54</v>
      </c>
      <c r="E142" s="14">
        <v>44368</v>
      </c>
      <c r="F142" s="3">
        <v>3</v>
      </c>
      <c r="G142" s="3">
        <v>16.649999999999999</v>
      </c>
    </row>
    <row r="143" spans="2:7" hidden="1" outlineLevel="1" x14ac:dyDescent="0.2">
      <c r="B143" s="19" t="s">
        <v>427</v>
      </c>
      <c r="C143" s="3" t="s">
        <v>891</v>
      </c>
      <c r="D143" s="3" t="s">
        <v>54</v>
      </c>
      <c r="E143" s="14">
        <v>44369</v>
      </c>
      <c r="F143" s="3">
        <v>6</v>
      </c>
      <c r="G143" s="3">
        <v>33.299999999999997</v>
      </c>
    </row>
    <row r="144" spans="2:7" hidden="1" outlineLevel="1" x14ac:dyDescent="0.2">
      <c r="B144" s="19" t="s">
        <v>427</v>
      </c>
      <c r="C144" s="3" t="s">
        <v>891</v>
      </c>
      <c r="D144" s="3" t="s">
        <v>54</v>
      </c>
      <c r="E144" s="14">
        <v>44369</v>
      </c>
      <c r="F144" s="3">
        <v>3</v>
      </c>
      <c r="G144" s="3">
        <v>16.649999999999999</v>
      </c>
    </row>
    <row r="145" spans="2:7" hidden="1" outlineLevel="1" x14ac:dyDescent="0.2">
      <c r="B145" s="19" t="s">
        <v>427</v>
      </c>
      <c r="C145" s="3" t="s">
        <v>891</v>
      </c>
      <c r="D145" s="3" t="s">
        <v>54</v>
      </c>
      <c r="E145" s="14">
        <v>44375</v>
      </c>
      <c r="F145" s="3">
        <v>6</v>
      </c>
      <c r="G145" s="3">
        <v>33.299999999999997</v>
      </c>
    </row>
    <row r="146" spans="2:7" hidden="1" outlineLevel="1" x14ac:dyDescent="0.2">
      <c r="B146" s="19" t="s">
        <v>427</v>
      </c>
      <c r="C146" s="3" t="s">
        <v>891</v>
      </c>
      <c r="D146" s="3" t="s">
        <v>54</v>
      </c>
      <c r="E146" s="14">
        <v>44375</v>
      </c>
      <c r="F146" s="3">
        <v>3</v>
      </c>
      <c r="G146" s="3">
        <v>16.649999999999999</v>
      </c>
    </row>
    <row r="147" spans="2:7" hidden="1" outlineLevel="1" x14ac:dyDescent="0.2">
      <c r="B147" s="19" t="s">
        <v>427</v>
      </c>
      <c r="C147" s="3" t="s">
        <v>891</v>
      </c>
      <c r="D147" s="3" t="s">
        <v>54</v>
      </c>
      <c r="E147" s="14">
        <v>44376</v>
      </c>
      <c r="F147" s="3">
        <v>6</v>
      </c>
      <c r="G147" s="3">
        <v>33.299999999999997</v>
      </c>
    </row>
    <row r="148" spans="2:7" hidden="1" outlineLevel="1" x14ac:dyDescent="0.2">
      <c r="B148" s="19" t="s">
        <v>427</v>
      </c>
      <c r="C148" s="3" t="s">
        <v>891</v>
      </c>
      <c r="D148" s="3" t="s">
        <v>54</v>
      </c>
      <c r="E148" s="14">
        <v>44376</v>
      </c>
      <c r="F148" s="3">
        <v>4</v>
      </c>
      <c r="G148" s="3">
        <v>22.2</v>
      </c>
    </row>
    <row r="149" spans="2:7" hidden="1" outlineLevel="1" x14ac:dyDescent="0.2">
      <c r="B149" s="19" t="s">
        <v>427</v>
      </c>
      <c r="C149" s="3" t="s">
        <v>891</v>
      </c>
      <c r="D149" s="3" t="s">
        <v>54</v>
      </c>
      <c r="E149" s="14">
        <v>44377</v>
      </c>
      <c r="F149" s="3">
        <v>6</v>
      </c>
      <c r="G149" s="3">
        <v>33.299999999999997</v>
      </c>
    </row>
    <row r="150" spans="2:7" hidden="1" outlineLevel="1" x14ac:dyDescent="0.2">
      <c r="B150" s="19" t="s">
        <v>427</v>
      </c>
      <c r="C150" s="3" t="s">
        <v>891</v>
      </c>
      <c r="D150" s="3" t="s">
        <v>54</v>
      </c>
      <c r="E150" s="14">
        <v>44377</v>
      </c>
      <c r="F150" s="3">
        <v>4</v>
      </c>
      <c r="G150" s="3">
        <v>22.2</v>
      </c>
    </row>
    <row r="151" spans="2:7" hidden="1" outlineLevel="1" x14ac:dyDescent="0.2">
      <c r="B151" s="19" t="s">
        <v>427</v>
      </c>
      <c r="C151" s="3" t="s">
        <v>891</v>
      </c>
      <c r="D151" s="3" t="s">
        <v>54</v>
      </c>
      <c r="E151" s="14">
        <v>44366</v>
      </c>
      <c r="F151" s="3">
        <v>6</v>
      </c>
      <c r="G151" s="3">
        <v>33.299999999999997</v>
      </c>
    </row>
    <row r="152" spans="2:7" hidden="1" outlineLevel="1" x14ac:dyDescent="0.2">
      <c r="B152" s="19" t="s">
        <v>427</v>
      </c>
      <c r="C152" s="3" t="s">
        <v>891</v>
      </c>
      <c r="D152" s="3" t="s">
        <v>54</v>
      </c>
      <c r="E152" s="14">
        <v>44370</v>
      </c>
      <c r="F152" s="3">
        <v>6</v>
      </c>
      <c r="G152" s="3">
        <v>33.299999999999997</v>
      </c>
    </row>
    <row r="153" spans="2:7" hidden="1" outlineLevel="1" x14ac:dyDescent="0.2">
      <c r="B153" s="19" t="s">
        <v>427</v>
      </c>
      <c r="C153" s="3" t="s">
        <v>891</v>
      </c>
      <c r="D153" s="3" t="s">
        <v>54</v>
      </c>
      <c r="E153" s="14">
        <v>44370</v>
      </c>
      <c r="F153" s="3">
        <v>3</v>
      </c>
      <c r="G153" s="3">
        <v>16.649999999999999</v>
      </c>
    </row>
    <row r="154" spans="2:7" hidden="1" outlineLevel="1" x14ac:dyDescent="0.2">
      <c r="B154" s="19" t="s">
        <v>427</v>
      </c>
      <c r="C154" s="3" t="s">
        <v>891</v>
      </c>
      <c r="D154" s="3" t="s">
        <v>54</v>
      </c>
      <c r="E154" s="14">
        <v>44371</v>
      </c>
      <c r="F154" s="3">
        <v>6</v>
      </c>
      <c r="G154" s="3">
        <v>33.299999999999997</v>
      </c>
    </row>
    <row r="155" spans="2:7" hidden="1" outlineLevel="1" x14ac:dyDescent="0.2">
      <c r="B155" s="19" t="s">
        <v>427</v>
      </c>
      <c r="C155" s="3" t="s">
        <v>891</v>
      </c>
      <c r="D155" s="3" t="s">
        <v>54</v>
      </c>
      <c r="E155" s="14">
        <v>44371</v>
      </c>
      <c r="F155" s="3">
        <v>3</v>
      </c>
      <c r="G155" s="3">
        <v>16.649999999999999</v>
      </c>
    </row>
    <row r="156" spans="2:7" hidden="1" outlineLevel="1" x14ac:dyDescent="0.2">
      <c r="B156" s="19" t="s">
        <v>427</v>
      </c>
      <c r="C156" s="3" t="s">
        <v>891</v>
      </c>
      <c r="D156" s="3" t="s">
        <v>54</v>
      </c>
      <c r="E156" s="14">
        <v>44372</v>
      </c>
      <c r="F156" s="3">
        <v>6</v>
      </c>
      <c r="G156" s="3">
        <v>33.299999999999997</v>
      </c>
    </row>
    <row r="157" spans="2:7" hidden="1" outlineLevel="1" x14ac:dyDescent="0.2">
      <c r="B157" s="19" t="s">
        <v>427</v>
      </c>
      <c r="C157" s="3" t="s">
        <v>893</v>
      </c>
      <c r="D157" s="3" t="s">
        <v>54</v>
      </c>
      <c r="E157" s="14">
        <v>44347</v>
      </c>
      <c r="F157" s="3">
        <v>10</v>
      </c>
      <c r="G157" s="3">
        <v>55.5</v>
      </c>
    </row>
    <row r="158" spans="2:7" hidden="1" outlineLevel="1" x14ac:dyDescent="0.2">
      <c r="B158" s="19" t="s">
        <v>427</v>
      </c>
      <c r="C158" s="3" t="s">
        <v>893</v>
      </c>
      <c r="D158" s="3" t="s">
        <v>54</v>
      </c>
      <c r="E158" s="14">
        <v>44348</v>
      </c>
      <c r="F158" s="3">
        <v>6</v>
      </c>
      <c r="G158" s="3">
        <v>33.299999999999997</v>
      </c>
    </row>
    <row r="159" spans="2:7" hidden="1" outlineLevel="1" x14ac:dyDescent="0.2">
      <c r="B159" s="19" t="s">
        <v>427</v>
      </c>
      <c r="C159" s="3" t="s">
        <v>893</v>
      </c>
      <c r="D159" s="3" t="s">
        <v>54</v>
      </c>
      <c r="E159" s="14">
        <v>44348</v>
      </c>
      <c r="F159" s="3">
        <v>4</v>
      </c>
      <c r="G159" s="3">
        <v>22.2</v>
      </c>
    </row>
    <row r="160" spans="2:7" hidden="1" outlineLevel="1" x14ac:dyDescent="0.2">
      <c r="B160" s="19" t="s">
        <v>427</v>
      </c>
      <c r="C160" s="3" t="s">
        <v>893</v>
      </c>
      <c r="D160" s="3" t="s">
        <v>54</v>
      </c>
      <c r="E160" s="14">
        <v>44349</v>
      </c>
      <c r="F160" s="3">
        <v>6</v>
      </c>
      <c r="G160" s="3">
        <v>33.299999999999997</v>
      </c>
    </row>
    <row r="161" spans="2:7" hidden="1" outlineLevel="1" x14ac:dyDescent="0.2">
      <c r="B161" s="19" t="s">
        <v>427</v>
      </c>
      <c r="C161" s="3" t="s">
        <v>893</v>
      </c>
      <c r="D161" s="3" t="s">
        <v>54</v>
      </c>
      <c r="E161" s="14">
        <v>44349</v>
      </c>
      <c r="F161" s="3">
        <v>4</v>
      </c>
      <c r="G161" s="3">
        <v>22.2</v>
      </c>
    </row>
    <row r="162" spans="2:7" hidden="1" outlineLevel="1" x14ac:dyDescent="0.2">
      <c r="B162" s="19" t="s">
        <v>427</v>
      </c>
      <c r="C162" s="3" t="s">
        <v>893</v>
      </c>
      <c r="D162" s="3" t="s">
        <v>54</v>
      </c>
      <c r="E162" s="14">
        <v>44350</v>
      </c>
      <c r="F162" s="3">
        <v>6</v>
      </c>
      <c r="G162" s="3">
        <v>33.299999999999997</v>
      </c>
    </row>
    <row r="163" spans="2:7" hidden="1" outlineLevel="1" x14ac:dyDescent="0.2">
      <c r="B163" s="19" t="s">
        <v>427</v>
      </c>
      <c r="C163" s="3" t="s">
        <v>893</v>
      </c>
      <c r="D163" s="3" t="s">
        <v>54</v>
      </c>
      <c r="E163" s="14">
        <v>44350</v>
      </c>
      <c r="F163" s="3">
        <v>4</v>
      </c>
      <c r="G163" s="3">
        <v>22.2</v>
      </c>
    </row>
    <row r="164" spans="2:7" hidden="1" outlineLevel="1" x14ac:dyDescent="0.2">
      <c r="B164" s="19" t="s">
        <v>427</v>
      </c>
      <c r="C164" s="3" t="s">
        <v>893</v>
      </c>
      <c r="D164" s="3" t="s">
        <v>54</v>
      </c>
      <c r="E164" s="14">
        <v>44351</v>
      </c>
      <c r="F164" s="3">
        <v>6</v>
      </c>
      <c r="G164" s="3">
        <v>33.299999999999997</v>
      </c>
    </row>
    <row r="165" spans="2:7" hidden="1" outlineLevel="1" x14ac:dyDescent="0.2">
      <c r="B165" s="19" t="s">
        <v>427</v>
      </c>
      <c r="C165" s="3" t="s">
        <v>893</v>
      </c>
      <c r="D165" s="3" t="s">
        <v>54</v>
      </c>
      <c r="E165" s="14">
        <v>44351</v>
      </c>
      <c r="F165" s="3">
        <v>4</v>
      </c>
      <c r="G165" s="3">
        <v>22.2</v>
      </c>
    </row>
    <row r="166" spans="2:7" hidden="1" outlineLevel="1" x14ac:dyDescent="0.2">
      <c r="B166" s="19" t="s">
        <v>427</v>
      </c>
      <c r="C166" s="3" t="s">
        <v>893</v>
      </c>
      <c r="D166" s="3" t="s">
        <v>54</v>
      </c>
      <c r="E166" s="14">
        <v>44354</v>
      </c>
      <c r="F166" s="3">
        <v>6</v>
      </c>
      <c r="G166" s="3">
        <v>33.299999999999997</v>
      </c>
    </row>
    <row r="167" spans="2:7" hidden="1" outlineLevel="1" x14ac:dyDescent="0.2">
      <c r="B167" s="19" t="s">
        <v>427</v>
      </c>
      <c r="C167" s="3" t="s">
        <v>893</v>
      </c>
      <c r="D167" s="3" t="s">
        <v>54</v>
      </c>
      <c r="E167" s="14">
        <v>44354</v>
      </c>
      <c r="F167" s="3">
        <v>3.5</v>
      </c>
      <c r="G167" s="3">
        <v>19.425000000000001</v>
      </c>
    </row>
    <row r="168" spans="2:7" hidden="1" outlineLevel="1" x14ac:dyDescent="0.2">
      <c r="B168" s="19" t="s">
        <v>427</v>
      </c>
      <c r="C168" s="3" t="s">
        <v>893</v>
      </c>
      <c r="D168" s="3" t="s">
        <v>54</v>
      </c>
      <c r="E168" s="14">
        <v>44355</v>
      </c>
      <c r="F168" s="3">
        <v>6</v>
      </c>
      <c r="G168" s="3">
        <v>33.299999999999997</v>
      </c>
    </row>
    <row r="169" spans="2:7" hidden="1" outlineLevel="1" x14ac:dyDescent="0.2">
      <c r="B169" s="19" t="s">
        <v>427</v>
      </c>
      <c r="C169" s="3" t="s">
        <v>893</v>
      </c>
      <c r="D169" s="3" t="s">
        <v>54</v>
      </c>
      <c r="E169" s="14">
        <v>44355</v>
      </c>
      <c r="F169" s="3">
        <v>3</v>
      </c>
      <c r="G169" s="3">
        <v>16.649999999999999</v>
      </c>
    </row>
    <row r="170" spans="2:7" hidden="1" outlineLevel="1" x14ac:dyDescent="0.2">
      <c r="B170" s="19" t="s">
        <v>427</v>
      </c>
      <c r="C170" s="3" t="s">
        <v>893</v>
      </c>
      <c r="D170" s="3" t="s">
        <v>54</v>
      </c>
      <c r="E170" s="14">
        <v>44356</v>
      </c>
      <c r="F170" s="3">
        <v>6</v>
      </c>
      <c r="G170" s="3">
        <v>33.299999999999997</v>
      </c>
    </row>
    <row r="171" spans="2:7" hidden="1" outlineLevel="1" x14ac:dyDescent="0.2">
      <c r="B171" s="19" t="s">
        <v>427</v>
      </c>
      <c r="C171" s="3" t="s">
        <v>893</v>
      </c>
      <c r="D171" s="3" t="s">
        <v>54</v>
      </c>
      <c r="E171" s="14">
        <v>44356</v>
      </c>
      <c r="F171" s="3">
        <v>3</v>
      </c>
      <c r="G171" s="3">
        <v>16.649999999999999</v>
      </c>
    </row>
    <row r="172" spans="2:7" hidden="1" outlineLevel="1" x14ac:dyDescent="0.2">
      <c r="B172" s="19" t="s">
        <v>427</v>
      </c>
      <c r="C172" s="3" t="s">
        <v>893</v>
      </c>
      <c r="D172" s="3" t="s">
        <v>54</v>
      </c>
      <c r="E172" s="14">
        <v>44357</v>
      </c>
      <c r="F172" s="3">
        <v>6</v>
      </c>
      <c r="G172" s="3">
        <v>33.299999999999997</v>
      </c>
    </row>
    <row r="173" spans="2:7" hidden="1" outlineLevel="1" x14ac:dyDescent="0.2">
      <c r="B173" s="19" t="s">
        <v>427</v>
      </c>
      <c r="C173" s="3" t="s">
        <v>893</v>
      </c>
      <c r="D173" s="3" t="s">
        <v>54</v>
      </c>
      <c r="E173" s="14">
        <v>44357</v>
      </c>
      <c r="F173" s="3">
        <v>2</v>
      </c>
      <c r="G173" s="3">
        <v>11.1</v>
      </c>
    </row>
    <row r="174" spans="2:7" hidden="1" outlineLevel="1" x14ac:dyDescent="0.2">
      <c r="B174" s="19" t="s">
        <v>427</v>
      </c>
      <c r="C174" s="3" t="s">
        <v>893</v>
      </c>
      <c r="D174" s="3" t="s">
        <v>54</v>
      </c>
      <c r="E174" s="14">
        <v>44358</v>
      </c>
      <c r="F174" s="3">
        <v>6</v>
      </c>
      <c r="G174" s="3">
        <v>33.299999999999997</v>
      </c>
    </row>
    <row r="175" spans="2:7" hidden="1" outlineLevel="1" x14ac:dyDescent="0.2">
      <c r="B175" s="19" t="s">
        <v>427</v>
      </c>
      <c r="C175" s="3" t="s">
        <v>893</v>
      </c>
      <c r="D175" s="3" t="s">
        <v>54</v>
      </c>
      <c r="E175" s="14">
        <v>44358</v>
      </c>
      <c r="F175" s="3">
        <v>3</v>
      </c>
      <c r="G175" s="3">
        <v>16.649999999999999</v>
      </c>
    </row>
    <row r="176" spans="2:7" hidden="1" outlineLevel="1" x14ac:dyDescent="0.2">
      <c r="B176" s="19" t="s">
        <v>427</v>
      </c>
      <c r="C176" s="3" t="s">
        <v>893</v>
      </c>
      <c r="D176" s="3" t="s">
        <v>54</v>
      </c>
      <c r="E176" s="14">
        <v>44352</v>
      </c>
      <c r="F176" s="3">
        <v>9</v>
      </c>
      <c r="G176" s="3">
        <v>49.95</v>
      </c>
    </row>
    <row r="177" spans="2:7" hidden="1" outlineLevel="1" x14ac:dyDescent="0.2">
      <c r="B177" s="19" t="s">
        <v>427</v>
      </c>
      <c r="C177" s="3" t="s">
        <v>893</v>
      </c>
      <c r="D177" s="3" t="s">
        <v>54</v>
      </c>
      <c r="E177" s="14">
        <v>44353</v>
      </c>
      <c r="F177" s="3">
        <v>6</v>
      </c>
      <c r="G177" s="3">
        <v>33.299999999999997</v>
      </c>
    </row>
    <row r="178" spans="2:7" hidden="1" outlineLevel="1" x14ac:dyDescent="0.2">
      <c r="B178" s="19" t="s">
        <v>427</v>
      </c>
      <c r="C178" s="3" t="s">
        <v>893</v>
      </c>
      <c r="D178" s="3" t="s">
        <v>54</v>
      </c>
      <c r="E178" s="14">
        <v>44361</v>
      </c>
      <c r="F178" s="3">
        <v>5.5</v>
      </c>
      <c r="G178" s="3">
        <v>30.524999999999999</v>
      </c>
    </row>
    <row r="179" spans="2:7" hidden="1" outlineLevel="1" x14ac:dyDescent="0.2">
      <c r="B179" s="19" t="s">
        <v>427</v>
      </c>
      <c r="C179" s="3" t="s">
        <v>893</v>
      </c>
      <c r="D179" s="3" t="s">
        <v>54</v>
      </c>
      <c r="E179" s="14">
        <v>44362</v>
      </c>
      <c r="F179" s="3">
        <v>3</v>
      </c>
      <c r="G179" s="3">
        <v>16.649999999999999</v>
      </c>
    </row>
    <row r="180" spans="2:7" hidden="1" outlineLevel="1" x14ac:dyDescent="0.2">
      <c r="B180" s="19" t="s">
        <v>427</v>
      </c>
      <c r="C180" s="3" t="s">
        <v>893</v>
      </c>
      <c r="D180" s="3" t="s">
        <v>54</v>
      </c>
      <c r="E180" s="14">
        <v>44363</v>
      </c>
      <c r="F180" s="3">
        <v>6</v>
      </c>
      <c r="G180" s="3">
        <v>33.299999999999997</v>
      </c>
    </row>
    <row r="181" spans="2:7" hidden="1" outlineLevel="1" x14ac:dyDescent="0.2">
      <c r="B181" s="19" t="s">
        <v>427</v>
      </c>
      <c r="C181" s="3" t="s">
        <v>893</v>
      </c>
      <c r="D181" s="3" t="s">
        <v>54</v>
      </c>
      <c r="E181" s="14">
        <v>44363</v>
      </c>
      <c r="F181" s="3">
        <v>3</v>
      </c>
      <c r="G181" s="3">
        <v>16.649999999999999</v>
      </c>
    </row>
    <row r="182" spans="2:7" hidden="1" outlineLevel="1" x14ac:dyDescent="0.2">
      <c r="B182" s="19" t="s">
        <v>427</v>
      </c>
      <c r="C182" s="3" t="s">
        <v>893</v>
      </c>
      <c r="D182" s="3" t="s">
        <v>54</v>
      </c>
      <c r="E182" s="14">
        <v>44364</v>
      </c>
      <c r="F182" s="3">
        <v>6</v>
      </c>
      <c r="G182" s="3">
        <v>33.299999999999997</v>
      </c>
    </row>
    <row r="183" spans="2:7" hidden="1" outlineLevel="1" x14ac:dyDescent="0.2">
      <c r="B183" s="19" t="s">
        <v>427</v>
      </c>
      <c r="C183" s="3" t="s">
        <v>893</v>
      </c>
      <c r="D183" s="3" t="s">
        <v>54</v>
      </c>
      <c r="E183" s="14">
        <v>44364</v>
      </c>
      <c r="F183" s="3">
        <v>3</v>
      </c>
      <c r="G183" s="3">
        <v>16.649999999999999</v>
      </c>
    </row>
    <row r="184" spans="2:7" hidden="1" outlineLevel="1" x14ac:dyDescent="0.2">
      <c r="B184" s="19" t="s">
        <v>427</v>
      </c>
      <c r="C184" s="3" t="s">
        <v>893</v>
      </c>
      <c r="D184" s="3" t="s">
        <v>54</v>
      </c>
      <c r="E184" s="14">
        <v>44365</v>
      </c>
      <c r="F184" s="3">
        <v>6</v>
      </c>
      <c r="G184" s="3">
        <v>33.299999999999997</v>
      </c>
    </row>
    <row r="185" spans="2:7" hidden="1" outlineLevel="1" x14ac:dyDescent="0.2">
      <c r="B185" s="19" t="s">
        <v>427</v>
      </c>
      <c r="C185" s="3" t="s">
        <v>893</v>
      </c>
      <c r="D185" s="3" t="s">
        <v>54</v>
      </c>
      <c r="E185" s="14">
        <v>44365</v>
      </c>
      <c r="F185" s="3">
        <v>3</v>
      </c>
      <c r="G185" s="3">
        <v>16.649999999999999</v>
      </c>
    </row>
    <row r="186" spans="2:7" hidden="1" outlineLevel="1" x14ac:dyDescent="0.2">
      <c r="B186" s="19" t="s">
        <v>427</v>
      </c>
      <c r="C186" s="3" t="s">
        <v>893</v>
      </c>
      <c r="D186" s="3" t="s">
        <v>54</v>
      </c>
      <c r="E186" s="14">
        <v>44368</v>
      </c>
      <c r="F186" s="3">
        <v>6</v>
      </c>
      <c r="G186" s="3">
        <v>33.299999999999997</v>
      </c>
    </row>
    <row r="187" spans="2:7" hidden="1" outlineLevel="1" x14ac:dyDescent="0.2">
      <c r="B187" s="19" t="s">
        <v>427</v>
      </c>
      <c r="C187" s="3" t="s">
        <v>893</v>
      </c>
      <c r="D187" s="3" t="s">
        <v>54</v>
      </c>
      <c r="E187" s="14">
        <v>44368</v>
      </c>
      <c r="F187" s="3">
        <v>3</v>
      </c>
      <c r="G187" s="3">
        <v>16.649999999999999</v>
      </c>
    </row>
    <row r="188" spans="2:7" hidden="1" outlineLevel="1" x14ac:dyDescent="0.2">
      <c r="B188" s="19" t="s">
        <v>427</v>
      </c>
      <c r="C188" s="3" t="s">
        <v>893</v>
      </c>
      <c r="D188" s="3" t="s">
        <v>54</v>
      </c>
      <c r="E188" s="14">
        <v>44369</v>
      </c>
      <c r="F188" s="3">
        <v>6</v>
      </c>
      <c r="G188" s="3">
        <v>33.299999999999997</v>
      </c>
    </row>
    <row r="189" spans="2:7" hidden="1" outlineLevel="1" x14ac:dyDescent="0.2">
      <c r="B189" s="19" t="s">
        <v>427</v>
      </c>
      <c r="C189" s="3" t="s">
        <v>893</v>
      </c>
      <c r="D189" s="3" t="s">
        <v>54</v>
      </c>
      <c r="E189" s="14">
        <v>44369</v>
      </c>
      <c r="F189" s="3">
        <v>3</v>
      </c>
      <c r="G189" s="3">
        <v>16.649999999999999</v>
      </c>
    </row>
    <row r="190" spans="2:7" hidden="1" outlineLevel="1" x14ac:dyDescent="0.2">
      <c r="B190" s="19" t="s">
        <v>427</v>
      </c>
      <c r="C190" s="3" t="s">
        <v>893</v>
      </c>
      <c r="D190" s="3" t="s">
        <v>54</v>
      </c>
      <c r="E190" s="14">
        <v>44370</v>
      </c>
      <c r="F190" s="3">
        <v>6</v>
      </c>
      <c r="G190" s="3">
        <v>33.299999999999997</v>
      </c>
    </row>
    <row r="191" spans="2:7" hidden="1" outlineLevel="1" x14ac:dyDescent="0.2">
      <c r="B191" s="19" t="s">
        <v>427</v>
      </c>
      <c r="C191" s="3" t="s">
        <v>893</v>
      </c>
      <c r="D191" s="3" t="s">
        <v>54</v>
      </c>
      <c r="E191" s="14">
        <v>44370</v>
      </c>
      <c r="F191" s="3">
        <v>3</v>
      </c>
      <c r="G191" s="3">
        <v>16.649999999999999</v>
      </c>
    </row>
    <row r="192" spans="2:7" hidden="1" outlineLevel="1" x14ac:dyDescent="0.2">
      <c r="B192" s="19" t="s">
        <v>427</v>
      </c>
      <c r="C192" s="3" t="s">
        <v>893</v>
      </c>
      <c r="D192" s="3" t="s">
        <v>54</v>
      </c>
      <c r="E192" s="14">
        <v>44371</v>
      </c>
      <c r="F192" s="3">
        <v>6</v>
      </c>
      <c r="G192" s="3">
        <v>33.299999999999997</v>
      </c>
    </row>
    <row r="193" spans="2:7" hidden="1" outlineLevel="1" x14ac:dyDescent="0.2">
      <c r="B193" s="19" t="s">
        <v>427</v>
      </c>
      <c r="C193" s="3" t="s">
        <v>893</v>
      </c>
      <c r="D193" s="3" t="s">
        <v>54</v>
      </c>
      <c r="E193" s="14">
        <v>44371</v>
      </c>
      <c r="F193" s="3">
        <v>3</v>
      </c>
      <c r="G193" s="3">
        <v>16.649999999999999</v>
      </c>
    </row>
    <row r="194" spans="2:7" hidden="1" outlineLevel="1" x14ac:dyDescent="0.2">
      <c r="B194" s="19" t="s">
        <v>427</v>
      </c>
      <c r="C194" s="3" t="s">
        <v>893</v>
      </c>
      <c r="D194" s="3" t="s">
        <v>54</v>
      </c>
      <c r="E194" s="14">
        <v>44372</v>
      </c>
      <c r="F194" s="3">
        <v>6</v>
      </c>
      <c r="G194" s="3">
        <v>33.299999999999997</v>
      </c>
    </row>
    <row r="195" spans="2:7" hidden="1" outlineLevel="1" x14ac:dyDescent="0.2">
      <c r="B195" s="19" t="s">
        <v>429</v>
      </c>
      <c r="C195" s="3" t="s">
        <v>1016</v>
      </c>
      <c r="D195" s="3" t="s">
        <v>54</v>
      </c>
      <c r="E195" s="14">
        <v>44357</v>
      </c>
      <c r="F195" s="3">
        <v>6</v>
      </c>
      <c r="G195" s="3">
        <v>33.299999999999997</v>
      </c>
    </row>
    <row r="196" spans="2:7" hidden="1" outlineLevel="1" x14ac:dyDescent="0.2">
      <c r="B196" s="19" t="s">
        <v>429</v>
      </c>
      <c r="C196" s="3" t="s">
        <v>1016</v>
      </c>
      <c r="D196" s="3" t="s">
        <v>54</v>
      </c>
      <c r="E196" s="14">
        <v>44357</v>
      </c>
      <c r="F196" s="3">
        <v>3</v>
      </c>
      <c r="G196" s="3">
        <v>16.649999999999999</v>
      </c>
    </row>
    <row r="197" spans="2:7" hidden="1" outlineLevel="1" x14ac:dyDescent="0.2">
      <c r="B197" s="19" t="s">
        <v>429</v>
      </c>
      <c r="C197" s="3" t="s">
        <v>518</v>
      </c>
      <c r="D197" s="3" t="s">
        <v>54</v>
      </c>
      <c r="E197" s="14">
        <v>44347</v>
      </c>
      <c r="F197" s="3">
        <v>6</v>
      </c>
      <c r="G197" s="3">
        <v>33.299999999999997</v>
      </c>
    </row>
    <row r="198" spans="2:7" hidden="1" outlineLevel="1" x14ac:dyDescent="0.2">
      <c r="B198" s="19" t="s">
        <v>429</v>
      </c>
      <c r="C198" s="3" t="s">
        <v>518</v>
      </c>
      <c r="D198" s="3" t="s">
        <v>54</v>
      </c>
      <c r="E198" s="14">
        <v>44347</v>
      </c>
      <c r="F198" s="3">
        <v>3</v>
      </c>
      <c r="G198" s="3">
        <v>16.649999999999999</v>
      </c>
    </row>
    <row r="199" spans="2:7" hidden="1" outlineLevel="1" x14ac:dyDescent="0.2">
      <c r="B199" s="19" t="s">
        <v>427</v>
      </c>
      <c r="C199" s="3" t="s">
        <v>147</v>
      </c>
      <c r="D199" s="3" t="s">
        <v>54</v>
      </c>
      <c r="E199" s="14">
        <v>44341</v>
      </c>
      <c r="F199" s="3">
        <v>6</v>
      </c>
      <c r="G199" s="3">
        <v>33.299999999999997</v>
      </c>
    </row>
    <row r="200" spans="2:7" hidden="1" outlineLevel="1" x14ac:dyDescent="0.2">
      <c r="B200" s="19" t="s">
        <v>427</v>
      </c>
      <c r="C200" s="3" t="s">
        <v>147</v>
      </c>
      <c r="D200" s="3" t="s">
        <v>54</v>
      </c>
      <c r="E200" s="14">
        <v>44341</v>
      </c>
      <c r="F200" s="3">
        <v>3</v>
      </c>
      <c r="G200" s="3">
        <v>16.649999999999999</v>
      </c>
    </row>
    <row r="201" spans="2:7" hidden="1" outlineLevel="1" x14ac:dyDescent="0.2">
      <c r="B201" s="19" t="s">
        <v>427</v>
      </c>
      <c r="C201" s="3" t="s">
        <v>147</v>
      </c>
      <c r="D201" s="3" t="s">
        <v>54</v>
      </c>
      <c r="E201" s="14">
        <v>44342</v>
      </c>
      <c r="F201" s="3">
        <v>6</v>
      </c>
      <c r="G201" s="3">
        <v>33.299999999999997</v>
      </c>
    </row>
    <row r="202" spans="2:7" hidden="1" outlineLevel="1" x14ac:dyDescent="0.2">
      <c r="B202" s="19" t="s">
        <v>427</v>
      </c>
      <c r="C202" s="3" t="s">
        <v>147</v>
      </c>
      <c r="D202" s="3" t="s">
        <v>54</v>
      </c>
      <c r="E202" s="14">
        <v>44342</v>
      </c>
      <c r="F202" s="3">
        <v>3</v>
      </c>
      <c r="G202" s="3">
        <v>16.649999999999999</v>
      </c>
    </row>
    <row r="203" spans="2:7" hidden="1" outlineLevel="1" x14ac:dyDescent="0.2">
      <c r="B203" s="19" t="s">
        <v>427</v>
      </c>
      <c r="C203" s="3" t="s">
        <v>147</v>
      </c>
      <c r="D203" s="3" t="s">
        <v>54</v>
      </c>
      <c r="E203" s="14">
        <v>44343</v>
      </c>
      <c r="F203" s="3">
        <v>6</v>
      </c>
      <c r="G203" s="3">
        <v>33.299999999999997</v>
      </c>
    </row>
    <row r="204" spans="2:7" hidden="1" outlineLevel="1" x14ac:dyDescent="0.2">
      <c r="B204" s="19" t="s">
        <v>427</v>
      </c>
      <c r="C204" s="3" t="s">
        <v>147</v>
      </c>
      <c r="D204" s="3" t="s">
        <v>54</v>
      </c>
      <c r="E204" s="14">
        <v>44343</v>
      </c>
      <c r="F204" s="3">
        <v>3</v>
      </c>
      <c r="G204" s="3">
        <v>16.649999999999999</v>
      </c>
    </row>
    <row r="205" spans="2:7" hidden="1" outlineLevel="1" x14ac:dyDescent="0.2">
      <c r="B205" s="19" t="s">
        <v>427</v>
      </c>
      <c r="C205" s="3" t="s">
        <v>147</v>
      </c>
      <c r="D205" s="3" t="s">
        <v>54</v>
      </c>
      <c r="E205" s="14">
        <v>44344</v>
      </c>
      <c r="F205" s="3">
        <v>6</v>
      </c>
      <c r="G205" s="3">
        <v>33.299999999999997</v>
      </c>
    </row>
    <row r="206" spans="2:7" hidden="1" outlineLevel="1" x14ac:dyDescent="0.2">
      <c r="B206" s="19" t="s">
        <v>427</v>
      </c>
      <c r="C206" s="3" t="s">
        <v>147</v>
      </c>
      <c r="D206" s="3" t="s">
        <v>54</v>
      </c>
      <c r="E206" s="14">
        <v>44344</v>
      </c>
      <c r="F206" s="3">
        <v>3</v>
      </c>
      <c r="G206" s="3">
        <v>16.649999999999999</v>
      </c>
    </row>
    <row r="207" spans="2:7" hidden="1" outlineLevel="1" x14ac:dyDescent="0.2">
      <c r="B207" s="19" t="s">
        <v>427</v>
      </c>
      <c r="C207" s="3" t="s">
        <v>147</v>
      </c>
      <c r="D207" s="3" t="s">
        <v>54</v>
      </c>
      <c r="E207" s="14">
        <v>44347</v>
      </c>
      <c r="F207" s="3">
        <v>10</v>
      </c>
      <c r="G207" s="3">
        <v>55.5</v>
      </c>
    </row>
    <row r="208" spans="2:7" hidden="1" outlineLevel="1" x14ac:dyDescent="0.2">
      <c r="B208" s="19" t="s">
        <v>429</v>
      </c>
      <c r="C208" s="3" t="s">
        <v>1028</v>
      </c>
      <c r="D208" s="3" t="s">
        <v>54</v>
      </c>
      <c r="E208" s="14">
        <v>44348</v>
      </c>
      <c r="F208" s="3">
        <v>6</v>
      </c>
      <c r="G208" s="3">
        <v>33.299999999999997</v>
      </c>
    </row>
    <row r="209" spans="2:7" hidden="1" outlineLevel="1" x14ac:dyDescent="0.2">
      <c r="B209" s="19" t="s">
        <v>429</v>
      </c>
      <c r="C209" s="3" t="s">
        <v>1028</v>
      </c>
      <c r="D209" s="3" t="s">
        <v>54</v>
      </c>
      <c r="E209" s="14">
        <v>44348</v>
      </c>
      <c r="F209" s="3">
        <v>4</v>
      </c>
      <c r="G209" s="3">
        <v>22.2</v>
      </c>
    </row>
    <row r="210" spans="2:7" hidden="1" outlineLevel="1" x14ac:dyDescent="0.2">
      <c r="B210" s="19" t="s">
        <v>429</v>
      </c>
      <c r="C210" s="3" t="s">
        <v>1028</v>
      </c>
      <c r="D210" s="3" t="s">
        <v>54</v>
      </c>
      <c r="E210" s="14">
        <v>44349</v>
      </c>
      <c r="F210" s="3">
        <v>6</v>
      </c>
      <c r="G210" s="3">
        <v>33.299999999999997</v>
      </c>
    </row>
    <row r="211" spans="2:7" hidden="1" outlineLevel="1" x14ac:dyDescent="0.2">
      <c r="B211" s="19" t="s">
        <v>429</v>
      </c>
      <c r="C211" s="3" t="s">
        <v>1028</v>
      </c>
      <c r="D211" s="3" t="s">
        <v>54</v>
      </c>
      <c r="E211" s="14">
        <v>44349</v>
      </c>
      <c r="F211" s="3">
        <v>4</v>
      </c>
      <c r="G211" s="3">
        <v>22.2</v>
      </c>
    </row>
    <row r="212" spans="2:7" hidden="1" outlineLevel="1" x14ac:dyDescent="0.2">
      <c r="B212" s="19" t="s">
        <v>429</v>
      </c>
      <c r="C212" s="3" t="s">
        <v>1028</v>
      </c>
      <c r="D212" s="3" t="s">
        <v>54</v>
      </c>
      <c r="E212" s="14">
        <v>44350</v>
      </c>
      <c r="F212" s="3">
        <v>6</v>
      </c>
      <c r="G212" s="3">
        <v>33.299999999999997</v>
      </c>
    </row>
    <row r="213" spans="2:7" hidden="1" outlineLevel="1" x14ac:dyDescent="0.2">
      <c r="B213" s="19" t="s">
        <v>429</v>
      </c>
      <c r="C213" s="3" t="s">
        <v>1028</v>
      </c>
      <c r="D213" s="3" t="s">
        <v>54</v>
      </c>
      <c r="E213" s="14">
        <v>44350</v>
      </c>
      <c r="F213" s="3">
        <v>4</v>
      </c>
      <c r="G213" s="3">
        <v>22.2</v>
      </c>
    </row>
    <row r="214" spans="2:7" hidden="1" outlineLevel="1" x14ac:dyDescent="0.2">
      <c r="B214" s="19" t="s">
        <v>429</v>
      </c>
      <c r="C214" s="3" t="s">
        <v>1028</v>
      </c>
      <c r="D214" s="3" t="s">
        <v>54</v>
      </c>
      <c r="E214" s="14">
        <v>44351</v>
      </c>
      <c r="F214" s="3">
        <v>6</v>
      </c>
      <c r="G214" s="3">
        <v>33.299999999999997</v>
      </c>
    </row>
    <row r="215" spans="2:7" hidden="1" outlineLevel="1" x14ac:dyDescent="0.2">
      <c r="B215" s="19" t="s">
        <v>429</v>
      </c>
      <c r="C215" s="3" t="s">
        <v>1028</v>
      </c>
      <c r="D215" s="3" t="s">
        <v>54</v>
      </c>
      <c r="E215" s="14">
        <v>44351</v>
      </c>
      <c r="F215" s="3">
        <v>4</v>
      </c>
      <c r="G215" s="3">
        <v>22.2</v>
      </c>
    </row>
    <row r="216" spans="2:7" hidden="1" outlineLevel="1" x14ac:dyDescent="0.2">
      <c r="B216" s="19" t="s">
        <v>429</v>
      </c>
      <c r="C216" s="3" t="s">
        <v>1028</v>
      </c>
      <c r="D216" s="3" t="s">
        <v>54</v>
      </c>
      <c r="E216" s="14">
        <v>44354</v>
      </c>
      <c r="F216" s="3">
        <v>6</v>
      </c>
      <c r="G216" s="3">
        <v>33.299999999999997</v>
      </c>
    </row>
    <row r="217" spans="2:7" hidden="1" outlineLevel="1" x14ac:dyDescent="0.2">
      <c r="B217" s="19" t="s">
        <v>429</v>
      </c>
      <c r="C217" s="3" t="s">
        <v>1028</v>
      </c>
      <c r="D217" s="3" t="s">
        <v>54</v>
      </c>
      <c r="E217" s="14">
        <v>44354</v>
      </c>
      <c r="F217" s="3">
        <v>5</v>
      </c>
      <c r="G217" s="3">
        <v>27.75</v>
      </c>
    </row>
    <row r="218" spans="2:7" hidden="1" outlineLevel="1" x14ac:dyDescent="0.2">
      <c r="B218" s="19" t="s">
        <v>429</v>
      </c>
      <c r="C218" s="3" t="s">
        <v>1028</v>
      </c>
      <c r="D218" s="3" t="s">
        <v>54</v>
      </c>
      <c r="E218" s="14">
        <v>44355</v>
      </c>
      <c r="F218" s="3">
        <v>6</v>
      </c>
      <c r="G218" s="3">
        <v>33.299999999999997</v>
      </c>
    </row>
    <row r="219" spans="2:7" hidden="1" outlineLevel="1" x14ac:dyDescent="0.2">
      <c r="B219" s="19" t="s">
        <v>429</v>
      </c>
      <c r="C219" s="3" t="s">
        <v>1028</v>
      </c>
      <c r="D219" s="3" t="s">
        <v>54</v>
      </c>
      <c r="E219" s="14">
        <v>44355</v>
      </c>
      <c r="F219" s="3">
        <v>3</v>
      </c>
      <c r="G219" s="3">
        <v>16.649999999999999</v>
      </c>
    </row>
    <row r="220" spans="2:7" hidden="1" outlineLevel="1" x14ac:dyDescent="0.2">
      <c r="B220" s="19" t="s">
        <v>429</v>
      </c>
      <c r="C220" s="3" t="s">
        <v>1028</v>
      </c>
      <c r="D220" s="3" t="s">
        <v>54</v>
      </c>
      <c r="E220" s="14">
        <v>44356</v>
      </c>
      <c r="F220" s="3">
        <v>6</v>
      </c>
      <c r="G220" s="3">
        <v>33.299999999999997</v>
      </c>
    </row>
    <row r="221" spans="2:7" hidden="1" outlineLevel="1" x14ac:dyDescent="0.2">
      <c r="B221" s="19" t="s">
        <v>429</v>
      </c>
      <c r="C221" s="3" t="s">
        <v>1028</v>
      </c>
      <c r="D221" s="3" t="s">
        <v>54</v>
      </c>
      <c r="E221" s="14">
        <v>44356</v>
      </c>
      <c r="F221" s="3">
        <v>3</v>
      </c>
      <c r="G221" s="3">
        <v>16.649999999999999</v>
      </c>
    </row>
    <row r="222" spans="2:7" hidden="1" outlineLevel="1" x14ac:dyDescent="0.2">
      <c r="B222" s="19" t="s">
        <v>429</v>
      </c>
      <c r="C222" s="3" t="s">
        <v>1028</v>
      </c>
      <c r="D222" s="3" t="s">
        <v>54</v>
      </c>
      <c r="E222" s="14">
        <v>44357</v>
      </c>
      <c r="F222" s="3">
        <v>6</v>
      </c>
      <c r="G222" s="3">
        <v>33.299999999999997</v>
      </c>
    </row>
    <row r="223" spans="2:7" hidden="1" outlineLevel="1" x14ac:dyDescent="0.2">
      <c r="B223" s="19" t="s">
        <v>429</v>
      </c>
      <c r="C223" s="3" t="s">
        <v>1028</v>
      </c>
      <c r="D223" s="3" t="s">
        <v>54</v>
      </c>
      <c r="E223" s="14">
        <v>44357</v>
      </c>
      <c r="F223" s="3">
        <v>3</v>
      </c>
      <c r="G223" s="3">
        <v>16.649999999999999</v>
      </c>
    </row>
    <row r="224" spans="2:7" hidden="1" outlineLevel="1" x14ac:dyDescent="0.2">
      <c r="B224" s="19" t="s">
        <v>429</v>
      </c>
      <c r="C224" s="3" t="s">
        <v>1028</v>
      </c>
      <c r="D224" s="3" t="s">
        <v>54</v>
      </c>
      <c r="E224" s="14">
        <v>44358</v>
      </c>
      <c r="F224" s="3">
        <v>6</v>
      </c>
      <c r="G224" s="3">
        <v>33.299999999999997</v>
      </c>
    </row>
    <row r="225" spans="2:7" hidden="1" outlineLevel="1" x14ac:dyDescent="0.2">
      <c r="B225" s="19" t="s">
        <v>429</v>
      </c>
      <c r="C225" s="3" t="s">
        <v>1028</v>
      </c>
      <c r="D225" s="3" t="s">
        <v>54</v>
      </c>
      <c r="E225" s="14">
        <v>44358</v>
      </c>
      <c r="F225" s="3">
        <v>3</v>
      </c>
      <c r="G225" s="3">
        <v>16.649999999999999</v>
      </c>
    </row>
    <row r="226" spans="2:7" hidden="1" outlineLevel="1" x14ac:dyDescent="0.2">
      <c r="B226" s="19" t="s">
        <v>429</v>
      </c>
      <c r="C226" s="3" t="s">
        <v>1028</v>
      </c>
      <c r="D226" s="3" t="s">
        <v>54</v>
      </c>
      <c r="E226" s="14">
        <v>44352</v>
      </c>
      <c r="F226" s="3">
        <v>9</v>
      </c>
      <c r="G226" s="3">
        <v>49.95</v>
      </c>
    </row>
    <row r="227" spans="2:7" hidden="1" outlineLevel="1" x14ac:dyDescent="0.2">
      <c r="B227" s="19" t="s">
        <v>429</v>
      </c>
      <c r="C227" s="3" t="s">
        <v>1028</v>
      </c>
      <c r="D227" s="3" t="s">
        <v>54</v>
      </c>
      <c r="E227" s="14">
        <v>44353</v>
      </c>
      <c r="F227" s="3">
        <v>6</v>
      </c>
      <c r="G227" s="3">
        <v>33.299999999999997</v>
      </c>
    </row>
    <row r="228" spans="2:7" hidden="1" outlineLevel="1" x14ac:dyDescent="0.2">
      <c r="B228" s="19" t="s">
        <v>429</v>
      </c>
      <c r="C228" s="3" t="s">
        <v>1028</v>
      </c>
      <c r="D228" s="3" t="s">
        <v>54</v>
      </c>
      <c r="E228" s="14">
        <v>44361</v>
      </c>
      <c r="F228" s="3">
        <v>5</v>
      </c>
      <c r="G228" s="3">
        <v>27.75</v>
      </c>
    </row>
    <row r="229" spans="2:7" hidden="1" outlineLevel="1" x14ac:dyDescent="0.2">
      <c r="B229" s="19" t="s">
        <v>427</v>
      </c>
      <c r="C229" s="3" t="s">
        <v>1030</v>
      </c>
      <c r="D229" s="3" t="s">
        <v>54</v>
      </c>
      <c r="E229" s="14">
        <v>44354</v>
      </c>
      <c r="F229" s="3">
        <v>6</v>
      </c>
      <c r="G229" s="3">
        <v>33.299999999999997</v>
      </c>
    </row>
    <row r="230" spans="2:7" hidden="1" outlineLevel="1" x14ac:dyDescent="0.2">
      <c r="B230" s="19" t="s">
        <v>427</v>
      </c>
      <c r="C230" s="3" t="s">
        <v>1030</v>
      </c>
      <c r="D230" s="3" t="s">
        <v>54</v>
      </c>
      <c r="E230" s="14">
        <v>44354</v>
      </c>
      <c r="F230" s="3">
        <v>3</v>
      </c>
      <c r="G230" s="3">
        <v>16.649999999999999</v>
      </c>
    </row>
    <row r="231" spans="2:7" hidden="1" outlineLevel="1" x14ac:dyDescent="0.2">
      <c r="B231" s="19" t="s">
        <v>427</v>
      </c>
      <c r="C231" s="3" t="s">
        <v>1030</v>
      </c>
      <c r="D231" s="3" t="s">
        <v>54</v>
      </c>
      <c r="E231" s="14">
        <v>44355</v>
      </c>
      <c r="F231" s="3">
        <v>6</v>
      </c>
      <c r="G231" s="3">
        <v>33.299999999999997</v>
      </c>
    </row>
    <row r="232" spans="2:7" hidden="1" outlineLevel="1" x14ac:dyDescent="0.2">
      <c r="B232" s="19" t="s">
        <v>427</v>
      </c>
      <c r="C232" s="3" t="s">
        <v>1030</v>
      </c>
      <c r="D232" s="3" t="s">
        <v>54</v>
      </c>
      <c r="E232" s="14">
        <v>44355</v>
      </c>
      <c r="F232" s="3">
        <v>3</v>
      </c>
      <c r="G232" s="3">
        <v>16.649999999999999</v>
      </c>
    </row>
    <row r="233" spans="2:7" hidden="1" outlineLevel="1" x14ac:dyDescent="0.2">
      <c r="B233" s="19" t="s">
        <v>427</v>
      </c>
      <c r="C233" s="3" t="s">
        <v>1030</v>
      </c>
      <c r="D233" s="3" t="s">
        <v>54</v>
      </c>
      <c r="E233" s="14">
        <v>44356</v>
      </c>
      <c r="F233" s="3">
        <v>6</v>
      </c>
      <c r="G233" s="3">
        <v>33.299999999999997</v>
      </c>
    </row>
    <row r="234" spans="2:7" hidden="1" outlineLevel="1" x14ac:dyDescent="0.2">
      <c r="B234" s="19" t="s">
        <v>427</v>
      </c>
      <c r="C234" s="3" t="s">
        <v>1030</v>
      </c>
      <c r="D234" s="3" t="s">
        <v>54</v>
      </c>
      <c r="E234" s="14">
        <v>44356</v>
      </c>
      <c r="F234" s="3">
        <v>3</v>
      </c>
      <c r="G234" s="3">
        <v>16.649999999999999</v>
      </c>
    </row>
    <row r="235" spans="2:7" hidden="1" outlineLevel="1" x14ac:dyDescent="0.2">
      <c r="B235" s="19" t="s">
        <v>427</v>
      </c>
      <c r="C235" s="3" t="s">
        <v>1030</v>
      </c>
      <c r="D235" s="3" t="s">
        <v>54</v>
      </c>
      <c r="E235" s="14">
        <v>44357</v>
      </c>
      <c r="F235" s="3">
        <v>6</v>
      </c>
      <c r="G235" s="3">
        <v>33.299999999999997</v>
      </c>
    </row>
    <row r="236" spans="2:7" hidden="1" outlineLevel="1" x14ac:dyDescent="0.2">
      <c r="B236" s="19" t="s">
        <v>427</v>
      </c>
      <c r="C236" s="3" t="s">
        <v>1030</v>
      </c>
      <c r="D236" s="3" t="s">
        <v>54</v>
      </c>
      <c r="E236" s="14">
        <v>44357</v>
      </c>
      <c r="F236" s="3">
        <v>3</v>
      </c>
      <c r="G236" s="3">
        <v>16.649999999999999</v>
      </c>
    </row>
    <row r="237" spans="2:7" hidden="1" outlineLevel="1" x14ac:dyDescent="0.2">
      <c r="B237" s="19" t="s">
        <v>427</v>
      </c>
      <c r="C237" s="3" t="s">
        <v>1030</v>
      </c>
      <c r="D237" s="3" t="s">
        <v>54</v>
      </c>
      <c r="E237" s="14">
        <v>44358</v>
      </c>
      <c r="F237" s="3">
        <v>6</v>
      </c>
      <c r="G237" s="3">
        <v>33.299999999999997</v>
      </c>
    </row>
    <row r="238" spans="2:7" hidden="1" outlineLevel="1" x14ac:dyDescent="0.2">
      <c r="B238" s="19" t="s">
        <v>427</v>
      </c>
      <c r="C238" s="3" t="s">
        <v>1030</v>
      </c>
      <c r="D238" s="3" t="s">
        <v>54</v>
      </c>
      <c r="E238" s="14">
        <v>44358</v>
      </c>
      <c r="F238" s="3">
        <v>3</v>
      </c>
      <c r="G238" s="3">
        <v>16.649999999999999</v>
      </c>
    </row>
    <row r="239" spans="2:7" hidden="1" outlineLevel="1" x14ac:dyDescent="0.2">
      <c r="B239" s="19" t="s">
        <v>427</v>
      </c>
      <c r="C239" s="3" t="s">
        <v>1030</v>
      </c>
      <c r="D239" s="3" t="s">
        <v>54</v>
      </c>
      <c r="E239" s="14">
        <v>44352</v>
      </c>
      <c r="F239" s="3">
        <v>9</v>
      </c>
      <c r="G239" s="3">
        <v>49.95</v>
      </c>
    </row>
    <row r="240" spans="2:7" hidden="1" outlineLevel="1" x14ac:dyDescent="0.2">
      <c r="B240" s="19" t="s">
        <v>427</v>
      </c>
      <c r="C240" s="3" t="s">
        <v>1030</v>
      </c>
      <c r="D240" s="3" t="s">
        <v>54</v>
      </c>
      <c r="E240" s="14">
        <v>44353</v>
      </c>
      <c r="F240" s="3">
        <v>6</v>
      </c>
      <c r="G240" s="3">
        <v>33.299999999999997</v>
      </c>
    </row>
    <row r="241" spans="2:7" hidden="1" outlineLevel="1" x14ac:dyDescent="0.2">
      <c r="B241" s="19" t="s">
        <v>427</v>
      </c>
      <c r="C241" s="3" t="s">
        <v>1030</v>
      </c>
      <c r="D241" s="3" t="s">
        <v>54</v>
      </c>
      <c r="E241" s="14">
        <v>44361</v>
      </c>
      <c r="F241" s="3">
        <v>6</v>
      </c>
      <c r="G241" s="3">
        <v>33.299999999999997</v>
      </c>
    </row>
    <row r="242" spans="2:7" hidden="1" outlineLevel="1" x14ac:dyDescent="0.2">
      <c r="B242" s="19" t="s">
        <v>427</v>
      </c>
      <c r="C242" s="3" t="s">
        <v>1030</v>
      </c>
      <c r="D242" s="3" t="s">
        <v>54</v>
      </c>
      <c r="E242" s="14">
        <v>44361</v>
      </c>
      <c r="F242" s="3">
        <v>3</v>
      </c>
      <c r="G242" s="3">
        <v>16.649999999999999</v>
      </c>
    </row>
    <row r="243" spans="2:7" hidden="1" outlineLevel="1" x14ac:dyDescent="0.2">
      <c r="B243" s="19" t="s">
        <v>427</v>
      </c>
      <c r="C243" s="3" t="s">
        <v>1030</v>
      </c>
      <c r="D243" s="3" t="s">
        <v>54</v>
      </c>
      <c r="E243" s="14">
        <v>44362</v>
      </c>
      <c r="F243" s="3">
        <v>6</v>
      </c>
      <c r="G243" s="3">
        <v>33.299999999999997</v>
      </c>
    </row>
    <row r="244" spans="2:7" hidden="1" outlineLevel="1" x14ac:dyDescent="0.2">
      <c r="B244" s="19" t="s">
        <v>427</v>
      </c>
      <c r="C244" s="3" t="s">
        <v>1030</v>
      </c>
      <c r="D244" s="3" t="s">
        <v>54</v>
      </c>
      <c r="E244" s="14">
        <v>44362</v>
      </c>
      <c r="F244" s="3">
        <v>3</v>
      </c>
      <c r="G244" s="3">
        <v>16.649999999999999</v>
      </c>
    </row>
    <row r="245" spans="2:7" hidden="1" outlineLevel="1" x14ac:dyDescent="0.2">
      <c r="B245" s="19" t="s">
        <v>427</v>
      </c>
      <c r="C245" s="3" t="s">
        <v>1030</v>
      </c>
      <c r="D245" s="3" t="s">
        <v>54</v>
      </c>
      <c r="E245" s="14">
        <v>44363</v>
      </c>
      <c r="F245" s="3">
        <v>6</v>
      </c>
      <c r="G245" s="3">
        <v>33.299999999999997</v>
      </c>
    </row>
    <row r="246" spans="2:7" hidden="1" outlineLevel="1" x14ac:dyDescent="0.2">
      <c r="B246" s="19" t="s">
        <v>427</v>
      </c>
      <c r="C246" s="3" t="s">
        <v>1030</v>
      </c>
      <c r="D246" s="3" t="s">
        <v>54</v>
      </c>
      <c r="E246" s="14">
        <v>44363</v>
      </c>
      <c r="F246" s="3">
        <v>3</v>
      </c>
      <c r="G246" s="3">
        <v>16.649999999999999</v>
      </c>
    </row>
    <row r="247" spans="2:7" hidden="1" outlineLevel="1" x14ac:dyDescent="0.2">
      <c r="B247" s="19" t="s">
        <v>427</v>
      </c>
      <c r="C247" s="3" t="s">
        <v>1030</v>
      </c>
      <c r="D247" s="3" t="s">
        <v>54</v>
      </c>
      <c r="E247" s="14">
        <v>44364</v>
      </c>
      <c r="F247" s="3">
        <v>6</v>
      </c>
      <c r="G247" s="3">
        <v>33.299999999999997</v>
      </c>
    </row>
    <row r="248" spans="2:7" hidden="1" outlineLevel="1" x14ac:dyDescent="0.2">
      <c r="B248" s="19" t="s">
        <v>427</v>
      </c>
      <c r="C248" s="3" t="s">
        <v>1030</v>
      </c>
      <c r="D248" s="3" t="s">
        <v>54</v>
      </c>
      <c r="E248" s="14">
        <v>44364</v>
      </c>
      <c r="F248" s="3">
        <v>3</v>
      </c>
      <c r="G248" s="3">
        <v>16.649999999999999</v>
      </c>
    </row>
    <row r="249" spans="2:7" hidden="1" outlineLevel="1" x14ac:dyDescent="0.2">
      <c r="B249" s="19" t="s">
        <v>427</v>
      </c>
      <c r="C249" s="3" t="s">
        <v>1030</v>
      </c>
      <c r="D249" s="3" t="s">
        <v>54</v>
      </c>
      <c r="E249" s="14">
        <v>44365</v>
      </c>
      <c r="F249" s="3">
        <v>6</v>
      </c>
      <c r="G249" s="3">
        <v>33.299999999999997</v>
      </c>
    </row>
    <row r="250" spans="2:7" hidden="1" outlineLevel="1" x14ac:dyDescent="0.2">
      <c r="B250" s="19" t="s">
        <v>427</v>
      </c>
      <c r="C250" s="3" t="s">
        <v>1030</v>
      </c>
      <c r="D250" s="3" t="s">
        <v>54</v>
      </c>
      <c r="E250" s="14">
        <v>44365</v>
      </c>
      <c r="F250" s="3">
        <v>3</v>
      </c>
      <c r="G250" s="3">
        <v>16.649999999999999</v>
      </c>
    </row>
    <row r="251" spans="2:7" hidden="1" outlineLevel="1" x14ac:dyDescent="0.2">
      <c r="B251" s="19" t="s">
        <v>427</v>
      </c>
      <c r="C251" s="3" t="s">
        <v>1030</v>
      </c>
      <c r="D251" s="3" t="s">
        <v>54</v>
      </c>
      <c r="E251" s="14">
        <v>44368</v>
      </c>
      <c r="F251" s="3">
        <v>6</v>
      </c>
      <c r="G251" s="3">
        <v>33.299999999999997</v>
      </c>
    </row>
    <row r="252" spans="2:7" hidden="1" outlineLevel="1" x14ac:dyDescent="0.2">
      <c r="B252" s="19" t="s">
        <v>427</v>
      </c>
      <c r="C252" s="3" t="s">
        <v>1030</v>
      </c>
      <c r="D252" s="3" t="s">
        <v>54</v>
      </c>
      <c r="E252" s="14">
        <v>44368</v>
      </c>
      <c r="F252" s="3">
        <v>3</v>
      </c>
      <c r="G252" s="3">
        <v>16.649999999999999</v>
      </c>
    </row>
    <row r="253" spans="2:7" hidden="1" outlineLevel="1" x14ac:dyDescent="0.2">
      <c r="B253" s="19" t="s">
        <v>427</v>
      </c>
      <c r="C253" s="3" t="s">
        <v>1030</v>
      </c>
      <c r="D253" s="3" t="s">
        <v>54</v>
      </c>
      <c r="E253" s="14">
        <v>44369</v>
      </c>
      <c r="F253" s="3">
        <v>6</v>
      </c>
      <c r="G253" s="3">
        <v>33.299999999999997</v>
      </c>
    </row>
    <row r="254" spans="2:7" hidden="1" outlineLevel="1" x14ac:dyDescent="0.2">
      <c r="B254" s="19" t="s">
        <v>427</v>
      </c>
      <c r="C254" s="3" t="s">
        <v>1030</v>
      </c>
      <c r="D254" s="3" t="s">
        <v>54</v>
      </c>
      <c r="E254" s="14">
        <v>44369</v>
      </c>
      <c r="F254" s="3">
        <v>3</v>
      </c>
      <c r="G254" s="3">
        <v>16.649999999999999</v>
      </c>
    </row>
    <row r="255" spans="2:7" hidden="1" outlineLevel="1" x14ac:dyDescent="0.2">
      <c r="B255" s="19" t="s">
        <v>427</v>
      </c>
      <c r="C255" s="3" t="s">
        <v>1030</v>
      </c>
      <c r="D255" s="3" t="s">
        <v>54</v>
      </c>
      <c r="E255" s="14">
        <v>44375</v>
      </c>
      <c r="F255" s="3">
        <v>6</v>
      </c>
      <c r="G255" s="3">
        <v>33.299999999999997</v>
      </c>
    </row>
    <row r="256" spans="2:7" hidden="1" outlineLevel="1" x14ac:dyDescent="0.2">
      <c r="B256" s="19" t="s">
        <v>427</v>
      </c>
      <c r="C256" s="3" t="s">
        <v>1030</v>
      </c>
      <c r="D256" s="3" t="s">
        <v>54</v>
      </c>
      <c r="E256" s="14">
        <v>44375</v>
      </c>
      <c r="F256" s="3">
        <v>3</v>
      </c>
      <c r="G256" s="3">
        <v>16.649999999999999</v>
      </c>
    </row>
    <row r="257" spans="2:7" hidden="1" outlineLevel="1" x14ac:dyDescent="0.2">
      <c r="B257" s="19" t="s">
        <v>427</v>
      </c>
      <c r="C257" s="3" t="s">
        <v>1030</v>
      </c>
      <c r="D257" s="3" t="s">
        <v>54</v>
      </c>
      <c r="E257" s="14">
        <v>44376</v>
      </c>
      <c r="F257" s="3">
        <v>6</v>
      </c>
      <c r="G257" s="3">
        <v>33.299999999999997</v>
      </c>
    </row>
    <row r="258" spans="2:7" hidden="1" outlineLevel="1" x14ac:dyDescent="0.2">
      <c r="B258" s="19" t="s">
        <v>427</v>
      </c>
      <c r="C258" s="3" t="s">
        <v>1030</v>
      </c>
      <c r="D258" s="3" t="s">
        <v>54</v>
      </c>
      <c r="E258" s="14">
        <v>44376</v>
      </c>
      <c r="F258" s="3">
        <v>4</v>
      </c>
      <c r="G258" s="3">
        <v>22.2</v>
      </c>
    </row>
    <row r="259" spans="2:7" hidden="1" outlineLevel="1" x14ac:dyDescent="0.2">
      <c r="B259" s="19" t="s">
        <v>427</v>
      </c>
      <c r="C259" s="3" t="s">
        <v>1030</v>
      </c>
      <c r="D259" s="3" t="s">
        <v>54</v>
      </c>
      <c r="E259" s="14">
        <v>44377</v>
      </c>
      <c r="F259" s="3">
        <v>6</v>
      </c>
      <c r="G259" s="3">
        <v>33.299999999999997</v>
      </c>
    </row>
    <row r="260" spans="2:7" hidden="1" outlineLevel="1" x14ac:dyDescent="0.2">
      <c r="B260" s="19" t="s">
        <v>427</v>
      </c>
      <c r="C260" s="3" t="s">
        <v>1030</v>
      </c>
      <c r="D260" s="3" t="s">
        <v>54</v>
      </c>
      <c r="E260" s="14">
        <v>44377</v>
      </c>
      <c r="F260" s="3">
        <v>4</v>
      </c>
      <c r="G260" s="3">
        <v>22.2</v>
      </c>
    </row>
    <row r="261" spans="2:7" hidden="1" outlineLevel="1" x14ac:dyDescent="0.2">
      <c r="B261" s="19" t="s">
        <v>427</v>
      </c>
      <c r="C261" s="3" t="s">
        <v>1030</v>
      </c>
      <c r="D261" s="3" t="s">
        <v>54</v>
      </c>
      <c r="E261" s="14">
        <v>44370</v>
      </c>
      <c r="F261" s="3">
        <v>6</v>
      </c>
      <c r="G261" s="3">
        <v>33.299999999999997</v>
      </c>
    </row>
    <row r="262" spans="2:7" hidden="1" outlineLevel="1" x14ac:dyDescent="0.2">
      <c r="B262" s="19" t="s">
        <v>427</v>
      </c>
      <c r="C262" s="3" t="s">
        <v>1030</v>
      </c>
      <c r="D262" s="3" t="s">
        <v>54</v>
      </c>
      <c r="E262" s="14">
        <v>44370</v>
      </c>
      <c r="F262" s="3">
        <v>3</v>
      </c>
      <c r="G262" s="3">
        <v>16.649999999999999</v>
      </c>
    </row>
    <row r="263" spans="2:7" hidden="1" outlineLevel="1" x14ac:dyDescent="0.2">
      <c r="B263" s="19" t="s">
        <v>427</v>
      </c>
      <c r="C263" s="3" t="s">
        <v>1030</v>
      </c>
      <c r="D263" s="3" t="s">
        <v>54</v>
      </c>
      <c r="E263" s="14">
        <v>44371</v>
      </c>
      <c r="F263" s="3">
        <v>6</v>
      </c>
      <c r="G263" s="3">
        <v>33.299999999999997</v>
      </c>
    </row>
    <row r="264" spans="2:7" hidden="1" outlineLevel="1" x14ac:dyDescent="0.2">
      <c r="B264" s="19" t="s">
        <v>427</v>
      </c>
      <c r="C264" s="3" t="s">
        <v>1030</v>
      </c>
      <c r="D264" s="3" t="s">
        <v>54</v>
      </c>
      <c r="E264" s="14">
        <v>44371</v>
      </c>
      <c r="F264" s="3">
        <v>3</v>
      </c>
      <c r="G264" s="3">
        <v>16.649999999999999</v>
      </c>
    </row>
    <row r="265" spans="2:7" hidden="1" outlineLevel="1" x14ac:dyDescent="0.2">
      <c r="B265" s="19" t="s">
        <v>427</v>
      </c>
      <c r="C265" s="3" t="s">
        <v>1030</v>
      </c>
      <c r="D265" s="3" t="s">
        <v>54</v>
      </c>
      <c r="E265" s="14">
        <v>44372</v>
      </c>
      <c r="F265" s="3">
        <v>6</v>
      </c>
      <c r="G265" s="3">
        <v>33.299999999999997</v>
      </c>
    </row>
    <row r="266" spans="2:7" hidden="1" outlineLevel="1" x14ac:dyDescent="0.2">
      <c r="B266" s="19" t="s">
        <v>427</v>
      </c>
      <c r="C266" s="3" t="s">
        <v>882</v>
      </c>
      <c r="D266" s="3" t="s">
        <v>54</v>
      </c>
      <c r="E266" s="14">
        <v>44343</v>
      </c>
      <c r="F266" s="3">
        <v>6</v>
      </c>
      <c r="G266" s="3">
        <v>33.299999999999997</v>
      </c>
    </row>
    <row r="267" spans="2:7" hidden="1" outlineLevel="1" x14ac:dyDescent="0.2">
      <c r="B267" s="19" t="s">
        <v>427</v>
      </c>
      <c r="C267" s="3" t="s">
        <v>882</v>
      </c>
      <c r="D267" s="3" t="s">
        <v>54</v>
      </c>
      <c r="E267" s="14">
        <v>44343</v>
      </c>
      <c r="F267" s="3">
        <v>3</v>
      </c>
      <c r="G267" s="3">
        <v>16.649999999999999</v>
      </c>
    </row>
    <row r="268" spans="2:7" hidden="1" outlineLevel="1" x14ac:dyDescent="0.2">
      <c r="B268" s="19" t="s">
        <v>427</v>
      </c>
      <c r="C268" s="3" t="s">
        <v>882</v>
      </c>
      <c r="D268" s="3" t="s">
        <v>54</v>
      </c>
      <c r="E268" s="14">
        <v>44344</v>
      </c>
      <c r="F268" s="3">
        <v>6</v>
      </c>
      <c r="G268" s="3">
        <v>33.299999999999997</v>
      </c>
    </row>
    <row r="269" spans="2:7" hidden="1" outlineLevel="1" x14ac:dyDescent="0.2">
      <c r="B269" s="19" t="s">
        <v>427</v>
      </c>
      <c r="C269" s="3" t="s">
        <v>882</v>
      </c>
      <c r="D269" s="3" t="s">
        <v>54</v>
      </c>
      <c r="E269" s="14">
        <v>44344</v>
      </c>
      <c r="F269" s="3">
        <v>2.5</v>
      </c>
      <c r="G269" s="3">
        <v>13.875</v>
      </c>
    </row>
    <row r="270" spans="2:7" hidden="1" outlineLevel="1" x14ac:dyDescent="0.2">
      <c r="B270" s="19" t="s">
        <v>427</v>
      </c>
      <c r="C270" s="3" t="s">
        <v>882</v>
      </c>
      <c r="D270" s="3" t="s">
        <v>54</v>
      </c>
      <c r="E270" s="14">
        <v>44347</v>
      </c>
      <c r="F270" s="3">
        <v>10</v>
      </c>
      <c r="G270" s="3">
        <v>55.5</v>
      </c>
    </row>
    <row r="271" spans="2:7" hidden="1" outlineLevel="1" x14ac:dyDescent="0.2">
      <c r="B271" s="19" t="s">
        <v>427</v>
      </c>
      <c r="C271" s="3" t="s">
        <v>1026</v>
      </c>
      <c r="D271" s="3" t="s">
        <v>54</v>
      </c>
      <c r="E271" s="14">
        <v>44349</v>
      </c>
      <c r="F271" s="3">
        <v>6</v>
      </c>
      <c r="G271" s="3">
        <v>33.299999999999997</v>
      </c>
    </row>
    <row r="272" spans="2:7" hidden="1" outlineLevel="1" x14ac:dyDescent="0.2">
      <c r="B272" s="19" t="s">
        <v>427</v>
      </c>
      <c r="C272" s="3" t="s">
        <v>1026</v>
      </c>
      <c r="D272" s="3" t="s">
        <v>54</v>
      </c>
      <c r="E272" s="14">
        <v>44349</v>
      </c>
      <c r="F272" s="3">
        <v>4</v>
      </c>
      <c r="G272" s="3">
        <v>22.2</v>
      </c>
    </row>
    <row r="273" spans="2:7" hidden="1" outlineLevel="1" x14ac:dyDescent="0.2">
      <c r="B273" s="19" t="s">
        <v>427</v>
      </c>
      <c r="C273" s="3" t="s">
        <v>1026</v>
      </c>
      <c r="D273" s="3" t="s">
        <v>54</v>
      </c>
      <c r="E273" s="14">
        <v>44350</v>
      </c>
      <c r="F273" s="3">
        <v>6</v>
      </c>
      <c r="G273" s="3">
        <v>33.299999999999997</v>
      </c>
    </row>
    <row r="274" spans="2:7" hidden="1" outlineLevel="1" x14ac:dyDescent="0.2">
      <c r="B274" s="19" t="s">
        <v>427</v>
      </c>
      <c r="C274" s="3" t="s">
        <v>1026</v>
      </c>
      <c r="D274" s="3" t="s">
        <v>54</v>
      </c>
      <c r="E274" s="14">
        <v>44350</v>
      </c>
      <c r="F274" s="3">
        <v>4</v>
      </c>
      <c r="G274" s="3">
        <v>22.2</v>
      </c>
    </row>
    <row r="275" spans="2:7" hidden="1" outlineLevel="1" x14ac:dyDescent="0.2">
      <c r="B275" s="19" t="s">
        <v>427</v>
      </c>
      <c r="C275" s="3" t="s">
        <v>1026</v>
      </c>
      <c r="D275" s="3" t="s">
        <v>54</v>
      </c>
      <c r="E275" s="14">
        <v>44355</v>
      </c>
      <c r="F275" s="3">
        <v>6</v>
      </c>
      <c r="G275" s="3">
        <v>33.299999999999997</v>
      </c>
    </row>
    <row r="276" spans="2:7" hidden="1" outlineLevel="1" x14ac:dyDescent="0.2">
      <c r="B276" s="19" t="s">
        <v>427</v>
      </c>
      <c r="C276" s="3" t="s">
        <v>1026</v>
      </c>
      <c r="D276" s="3" t="s">
        <v>54</v>
      </c>
      <c r="E276" s="14">
        <v>44355</v>
      </c>
      <c r="F276" s="3">
        <v>3</v>
      </c>
      <c r="G276" s="3">
        <v>16.649999999999999</v>
      </c>
    </row>
    <row r="277" spans="2:7" hidden="1" outlineLevel="1" x14ac:dyDescent="0.2">
      <c r="B277" s="19" t="s">
        <v>427</v>
      </c>
      <c r="C277" s="3" t="s">
        <v>1026</v>
      </c>
      <c r="D277" s="3" t="s">
        <v>54</v>
      </c>
      <c r="E277" s="14">
        <v>44356</v>
      </c>
      <c r="F277" s="3">
        <v>6</v>
      </c>
      <c r="G277" s="3">
        <v>33.299999999999997</v>
      </c>
    </row>
    <row r="278" spans="2:7" hidden="1" outlineLevel="1" x14ac:dyDescent="0.2">
      <c r="B278" s="19" t="s">
        <v>427</v>
      </c>
      <c r="C278" s="3" t="s">
        <v>1026</v>
      </c>
      <c r="D278" s="3" t="s">
        <v>54</v>
      </c>
      <c r="E278" s="14">
        <v>44356</v>
      </c>
      <c r="F278" s="3">
        <v>3</v>
      </c>
      <c r="G278" s="3">
        <v>16.649999999999999</v>
      </c>
    </row>
    <row r="279" spans="2:7" hidden="1" outlineLevel="1" x14ac:dyDescent="0.2">
      <c r="B279" s="19" t="s">
        <v>427</v>
      </c>
      <c r="C279" s="3" t="s">
        <v>1026</v>
      </c>
      <c r="D279" s="3" t="s">
        <v>54</v>
      </c>
      <c r="E279" s="14">
        <v>44357</v>
      </c>
      <c r="F279" s="3">
        <v>6</v>
      </c>
      <c r="G279" s="3">
        <v>33.299999999999997</v>
      </c>
    </row>
    <row r="280" spans="2:7" hidden="1" outlineLevel="1" x14ac:dyDescent="0.2">
      <c r="B280" s="19" t="s">
        <v>427</v>
      </c>
      <c r="C280" s="3" t="s">
        <v>1026</v>
      </c>
      <c r="D280" s="3" t="s">
        <v>54</v>
      </c>
      <c r="E280" s="14">
        <v>44357</v>
      </c>
      <c r="F280" s="3">
        <v>3</v>
      </c>
      <c r="G280" s="3">
        <v>16.649999999999999</v>
      </c>
    </row>
    <row r="281" spans="2:7" hidden="1" outlineLevel="1" x14ac:dyDescent="0.2">
      <c r="B281" s="19" t="s">
        <v>427</v>
      </c>
      <c r="C281" s="3" t="s">
        <v>1026</v>
      </c>
      <c r="D281" s="3" t="s">
        <v>54</v>
      </c>
      <c r="E281" s="14">
        <v>44358</v>
      </c>
      <c r="F281" s="3">
        <v>6</v>
      </c>
      <c r="G281" s="3">
        <v>33.299999999999997</v>
      </c>
    </row>
    <row r="282" spans="2:7" hidden="1" outlineLevel="1" x14ac:dyDescent="0.2">
      <c r="B282" s="19" t="s">
        <v>427</v>
      </c>
      <c r="C282" s="3" t="s">
        <v>1026</v>
      </c>
      <c r="D282" s="3" t="s">
        <v>54</v>
      </c>
      <c r="E282" s="14">
        <v>44358</v>
      </c>
      <c r="F282" s="3">
        <v>3</v>
      </c>
      <c r="G282" s="3">
        <v>16.649999999999999</v>
      </c>
    </row>
    <row r="283" spans="2:7" hidden="1" outlineLevel="1" x14ac:dyDescent="0.2">
      <c r="B283" s="19" t="s">
        <v>427</v>
      </c>
      <c r="C283" s="3" t="s">
        <v>1026</v>
      </c>
      <c r="D283" s="3" t="s">
        <v>54</v>
      </c>
      <c r="E283" s="14">
        <v>44362</v>
      </c>
      <c r="F283" s="3">
        <v>6</v>
      </c>
      <c r="G283" s="3">
        <v>33.299999999999997</v>
      </c>
    </row>
    <row r="284" spans="2:7" hidden="1" outlineLevel="1" x14ac:dyDescent="0.2">
      <c r="B284" s="19" t="s">
        <v>427</v>
      </c>
      <c r="C284" s="3" t="s">
        <v>1026</v>
      </c>
      <c r="D284" s="3" t="s">
        <v>54</v>
      </c>
      <c r="E284" s="14">
        <v>44362</v>
      </c>
      <c r="F284" s="3">
        <v>3</v>
      </c>
      <c r="G284" s="3">
        <v>16.649999999999999</v>
      </c>
    </row>
    <row r="285" spans="2:7" hidden="1" outlineLevel="1" x14ac:dyDescent="0.2">
      <c r="B285" s="19" t="s">
        <v>427</v>
      </c>
      <c r="C285" s="3" t="s">
        <v>1026</v>
      </c>
      <c r="D285" s="3" t="s">
        <v>54</v>
      </c>
      <c r="E285" s="14">
        <v>44368</v>
      </c>
      <c r="F285" s="3">
        <v>6</v>
      </c>
      <c r="G285" s="3">
        <v>33.299999999999997</v>
      </c>
    </row>
    <row r="286" spans="2:7" hidden="1" outlineLevel="1" x14ac:dyDescent="0.2">
      <c r="B286" s="19" t="s">
        <v>427</v>
      </c>
      <c r="C286" s="3" t="s">
        <v>1026</v>
      </c>
      <c r="D286" s="3" t="s">
        <v>54</v>
      </c>
      <c r="E286" s="14">
        <v>44368</v>
      </c>
      <c r="F286" s="3">
        <v>3</v>
      </c>
      <c r="G286" s="3">
        <v>16.649999999999999</v>
      </c>
    </row>
    <row r="287" spans="2:7" hidden="1" outlineLevel="1" x14ac:dyDescent="0.2">
      <c r="B287" s="19" t="s">
        <v>429</v>
      </c>
      <c r="C287" s="3" t="s">
        <v>883</v>
      </c>
      <c r="D287" s="3" t="s">
        <v>54</v>
      </c>
      <c r="E287" s="14">
        <v>44343</v>
      </c>
      <c r="F287" s="3">
        <v>6</v>
      </c>
      <c r="G287" s="3">
        <v>33.299999999999997</v>
      </c>
    </row>
    <row r="288" spans="2:7" hidden="1" outlineLevel="1" x14ac:dyDescent="0.2">
      <c r="B288" s="19" t="s">
        <v>429</v>
      </c>
      <c r="C288" s="3" t="s">
        <v>883</v>
      </c>
      <c r="D288" s="3" t="s">
        <v>54</v>
      </c>
      <c r="E288" s="14">
        <v>44343</v>
      </c>
      <c r="F288" s="3">
        <v>3</v>
      </c>
      <c r="G288" s="3">
        <v>16.649999999999999</v>
      </c>
    </row>
    <row r="289" spans="2:7" hidden="1" outlineLevel="1" x14ac:dyDescent="0.2">
      <c r="B289" s="19" t="s">
        <v>429</v>
      </c>
      <c r="C289" s="3" t="s">
        <v>883</v>
      </c>
      <c r="D289" s="3" t="s">
        <v>54</v>
      </c>
      <c r="E289" s="14">
        <v>44344</v>
      </c>
      <c r="F289" s="3">
        <v>6</v>
      </c>
      <c r="G289" s="3">
        <v>33.299999999999997</v>
      </c>
    </row>
    <row r="290" spans="2:7" hidden="1" outlineLevel="1" x14ac:dyDescent="0.2">
      <c r="B290" s="19" t="s">
        <v>429</v>
      </c>
      <c r="C290" s="3" t="s">
        <v>883</v>
      </c>
      <c r="D290" s="3" t="s">
        <v>54</v>
      </c>
      <c r="E290" s="14">
        <v>44344</v>
      </c>
      <c r="F290" s="3">
        <v>2.5</v>
      </c>
      <c r="G290" s="3">
        <v>13.875</v>
      </c>
    </row>
    <row r="291" spans="2:7" hidden="1" outlineLevel="1" x14ac:dyDescent="0.2">
      <c r="B291" s="19" t="s">
        <v>429</v>
      </c>
      <c r="C291" s="3" t="s">
        <v>883</v>
      </c>
      <c r="D291" s="3" t="s">
        <v>54</v>
      </c>
      <c r="E291" s="14">
        <v>44347</v>
      </c>
      <c r="F291" s="3">
        <v>10</v>
      </c>
      <c r="G291" s="3">
        <v>55.5</v>
      </c>
    </row>
    <row r="292" spans="2:7" hidden="1" outlineLevel="1" x14ac:dyDescent="0.2">
      <c r="B292" s="19" t="s">
        <v>429</v>
      </c>
      <c r="C292" s="3" t="s">
        <v>1025</v>
      </c>
      <c r="D292" s="3" t="s">
        <v>54</v>
      </c>
      <c r="E292" s="14">
        <v>44348</v>
      </c>
      <c r="F292" s="3">
        <v>6</v>
      </c>
      <c r="G292" s="3">
        <v>33.299999999999997</v>
      </c>
    </row>
    <row r="293" spans="2:7" hidden="1" outlineLevel="1" x14ac:dyDescent="0.2">
      <c r="B293" s="19" t="s">
        <v>429</v>
      </c>
      <c r="C293" s="3" t="s">
        <v>1025</v>
      </c>
      <c r="D293" s="3" t="s">
        <v>54</v>
      </c>
      <c r="E293" s="14">
        <v>44348</v>
      </c>
      <c r="F293" s="3">
        <v>4</v>
      </c>
      <c r="G293" s="3">
        <v>22.2</v>
      </c>
    </row>
    <row r="294" spans="2:7" hidden="1" outlineLevel="1" x14ac:dyDescent="0.2">
      <c r="B294" s="19" t="s">
        <v>429</v>
      </c>
      <c r="C294" s="3" t="s">
        <v>1025</v>
      </c>
      <c r="D294" s="3" t="s">
        <v>54</v>
      </c>
      <c r="E294" s="14">
        <v>44350</v>
      </c>
      <c r="F294" s="3">
        <v>6</v>
      </c>
      <c r="G294" s="3">
        <v>33.299999999999997</v>
      </c>
    </row>
    <row r="295" spans="2:7" hidden="1" outlineLevel="1" x14ac:dyDescent="0.2">
      <c r="B295" s="19" t="s">
        <v>429</v>
      </c>
      <c r="C295" s="3" t="s">
        <v>1025</v>
      </c>
      <c r="D295" s="3" t="s">
        <v>54</v>
      </c>
      <c r="E295" s="14">
        <v>44350</v>
      </c>
      <c r="F295" s="3">
        <v>4</v>
      </c>
      <c r="G295" s="3">
        <v>22.2</v>
      </c>
    </row>
    <row r="296" spans="2:7" hidden="1" outlineLevel="1" x14ac:dyDescent="0.2">
      <c r="B296" s="19" t="s">
        <v>429</v>
      </c>
      <c r="C296" s="3" t="s">
        <v>1025</v>
      </c>
      <c r="D296" s="3" t="s">
        <v>54</v>
      </c>
      <c r="E296" s="14">
        <v>44351</v>
      </c>
      <c r="F296" s="3">
        <v>6</v>
      </c>
      <c r="G296" s="3">
        <v>33.299999999999997</v>
      </c>
    </row>
    <row r="297" spans="2:7" hidden="1" outlineLevel="1" x14ac:dyDescent="0.2">
      <c r="B297" s="19" t="s">
        <v>429</v>
      </c>
      <c r="C297" s="3" t="s">
        <v>1025</v>
      </c>
      <c r="D297" s="3" t="s">
        <v>54</v>
      </c>
      <c r="E297" s="14">
        <v>44351</v>
      </c>
      <c r="F297" s="3">
        <v>4</v>
      </c>
      <c r="G297" s="3">
        <v>22.2</v>
      </c>
    </row>
    <row r="298" spans="2:7" hidden="1" outlineLevel="1" x14ac:dyDescent="0.2">
      <c r="B298" s="19" t="s">
        <v>429</v>
      </c>
      <c r="C298" s="3" t="s">
        <v>1025</v>
      </c>
      <c r="D298" s="3" t="s">
        <v>54</v>
      </c>
      <c r="E298" s="14">
        <v>44354</v>
      </c>
      <c r="F298" s="3">
        <v>6</v>
      </c>
      <c r="G298" s="3">
        <v>33.299999999999997</v>
      </c>
    </row>
    <row r="299" spans="2:7" hidden="1" outlineLevel="1" x14ac:dyDescent="0.2">
      <c r="B299" s="19" t="s">
        <v>429</v>
      </c>
      <c r="C299" s="3" t="s">
        <v>1025</v>
      </c>
      <c r="D299" s="3" t="s">
        <v>54</v>
      </c>
      <c r="E299" s="14">
        <v>44354</v>
      </c>
      <c r="F299" s="3">
        <v>4</v>
      </c>
      <c r="G299" s="3">
        <v>22.2</v>
      </c>
    </row>
    <row r="300" spans="2:7" hidden="1" outlineLevel="1" x14ac:dyDescent="0.2">
      <c r="B300" s="19" t="s">
        <v>429</v>
      </c>
      <c r="C300" s="3" t="s">
        <v>1025</v>
      </c>
      <c r="D300" s="3" t="s">
        <v>54</v>
      </c>
      <c r="E300" s="14">
        <v>44355</v>
      </c>
      <c r="F300" s="3">
        <v>6</v>
      </c>
      <c r="G300" s="3">
        <v>33.299999999999997</v>
      </c>
    </row>
    <row r="301" spans="2:7" hidden="1" outlineLevel="1" x14ac:dyDescent="0.2">
      <c r="B301" s="19" t="s">
        <v>429</v>
      </c>
      <c r="C301" s="3" t="s">
        <v>1025</v>
      </c>
      <c r="D301" s="3" t="s">
        <v>54</v>
      </c>
      <c r="E301" s="14">
        <v>44355</v>
      </c>
      <c r="F301" s="3">
        <v>3</v>
      </c>
      <c r="G301" s="3">
        <v>16.649999999999999</v>
      </c>
    </row>
    <row r="302" spans="2:7" hidden="1" outlineLevel="1" x14ac:dyDescent="0.2">
      <c r="B302" s="19" t="s">
        <v>429</v>
      </c>
      <c r="C302" s="3" t="s">
        <v>1025</v>
      </c>
      <c r="D302" s="3" t="s">
        <v>54</v>
      </c>
      <c r="E302" s="14">
        <v>44356</v>
      </c>
      <c r="F302" s="3">
        <v>6</v>
      </c>
      <c r="G302" s="3">
        <v>33.299999999999997</v>
      </c>
    </row>
    <row r="303" spans="2:7" hidden="1" outlineLevel="1" x14ac:dyDescent="0.2">
      <c r="B303" s="19" t="s">
        <v>429</v>
      </c>
      <c r="C303" s="3" t="s">
        <v>1025</v>
      </c>
      <c r="D303" s="3" t="s">
        <v>54</v>
      </c>
      <c r="E303" s="14">
        <v>44356</v>
      </c>
      <c r="F303" s="3">
        <v>3</v>
      </c>
      <c r="G303" s="3">
        <v>16.649999999999999</v>
      </c>
    </row>
    <row r="304" spans="2:7" hidden="1" outlineLevel="1" x14ac:dyDescent="0.2">
      <c r="B304" s="19" t="s">
        <v>429</v>
      </c>
      <c r="C304" s="3" t="s">
        <v>1025</v>
      </c>
      <c r="D304" s="3" t="s">
        <v>54</v>
      </c>
      <c r="E304" s="14">
        <v>44357</v>
      </c>
      <c r="F304" s="3">
        <v>6</v>
      </c>
      <c r="G304" s="3">
        <v>33.299999999999997</v>
      </c>
    </row>
    <row r="305" spans="2:7" hidden="1" outlineLevel="1" x14ac:dyDescent="0.2">
      <c r="B305" s="19" t="s">
        <v>429</v>
      </c>
      <c r="C305" s="3" t="s">
        <v>1025</v>
      </c>
      <c r="D305" s="3" t="s">
        <v>54</v>
      </c>
      <c r="E305" s="14">
        <v>44357</v>
      </c>
      <c r="F305" s="3">
        <v>3</v>
      </c>
      <c r="G305" s="3">
        <v>16.649999999999999</v>
      </c>
    </row>
    <row r="306" spans="2:7" hidden="1" outlineLevel="1" x14ac:dyDescent="0.2">
      <c r="B306" s="19" t="s">
        <v>429</v>
      </c>
      <c r="C306" s="3" t="s">
        <v>1025</v>
      </c>
      <c r="D306" s="3" t="s">
        <v>54</v>
      </c>
      <c r="E306" s="14">
        <v>44358</v>
      </c>
      <c r="F306" s="3">
        <v>6</v>
      </c>
      <c r="G306" s="3">
        <v>33.299999999999997</v>
      </c>
    </row>
    <row r="307" spans="2:7" hidden="1" outlineLevel="1" x14ac:dyDescent="0.2">
      <c r="B307" s="19" t="s">
        <v>429</v>
      </c>
      <c r="C307" s="3" t="s">
        <v>1025</v>
      </c>
      <c r="D307" s="3" t="s">
        <v>54</v>
      </c>
      <c r="E307" s="14">
        <v>44358</v>
      </c>
      <c r="F307" s="3">
        <v>3</v>
      </c>
      <c r="G307" s="3">
        <v>16.649999999999999</v>
      </c>
    </row>
    <row r="308" spans="2:7" hidden="1" outlineLevel="1" x14ac:dyDescent="0.2">
      <c r="B308" s="19" t="s">
        <v>429</v>
      </c>
      <c r="C308" s="3" t="s">
        <v>1025</v>
      </c>
      <c r="D308" s="3" t="s">
        <v>54</v>
      </c>
      <c r="E308" s="14">
        <v>44361</v>
      </c>
      <c r="F308" s="3">
        <v>5</v>
      </c>
      <c r="G308" s="3">
        <v>27.75</v>
      </c>
    </row>
    <row r="309" spans="2:7" hidden="1" outlineLevel="1" x14ac:dyDescent="0.2">
      <c r="B309" s="19" t="s">
        <v>429</v>
      </c>
      <c r="C309" s="3" t="s">
        <v>890</v>
      </c>
      <c r="D309" s="3" t="s">
        <v>54</v>
      </c>
      <c r="E309" s="14">
        <v>44343</v>
      </c>
      <c r="F309" s="3">
        <v>6</v>
      </c>
      <c r="G309" s="3">
        <v>33.299999999999997</v>
      </c>
    </row>
    <row r="310" spans="2:7" hidden="1" outlineLevel="1" x14ac:dyDescent="0.2">
      <c r="B310" s="19" t="s">
        <v>429</v>
      </c>
      <c r="C310" s="3" t="s">
        <v>890</v>
      </c>
      <c r="D310" s="3" t="s">
        <v>54</v>
      </c>
      <c r="E310" s="14">
        <v>44343</v>
      </c>
      <c r="F310" s="3">
        <v>2.5</v>
      </c>
      <c r="G310" s="3">
        <v>13.875</v>
      </c>
    </row>
    <row r="311" spans="2:7" hidden="1" outlineLevel="1" x14ac:dyDescent="0.2">
      <c r="B311" s="19" t="s">
        <v>429</v>
      </c>
      <c r="C311" s="3" t="s">
        <v>890</v>
      </c>
      <c r="D311" s="3" t="s">
        <v>54</v>
      </c>
      <c r="E311" s="14">
        <v>44344</v>
      </c>
      <c r="F311" s="3">
        <v>6</v>
      </c>
      <c r="G311" s="3">
        <v>33.299999999999997</v>
      </c>
    </row>
    <row r="312" spans="2:7" hidden="1" outlineLevel="1" x14ac:dyDescent="0.2">
      <c r="B312" s="19" t="s">
        <v>429</v>
      </c>
      <c r="C312" s="3" t="s">
        <v>890</v>
      </c>
      <c r="D312" s="3" t="s">
        <v>54</v>
      </c>
      <c r="E312" s="14">
        <v>44344</v>
      </c>
      <c r="F312" s="3">
        <v>3</v>
      </c>
      <c r="G312" s="3">
        <v>16.649999999999999</v>
      </c>
    </row>
    <row r="313" spans="2:7" hidden="1" outlineLevel="1" x14ac:dyDescent="0.2">
      <c r="B313" s="19" t="s">
        <v>429</v>
      </c>
      <c r="C313" s="3" t="s">
        <v>890</v>
      </c>
      <c r="D313" s="3" t="s">
        <v>54</v>
      </c>
      <c r="E313" s="14">
        <v>44347</v>
      </c>
      <c r="F313" s="3">
        <v>10</v>
      </c>
      <c r="G313" s="3">
        <v>55.5</v>
      </c>
    </row>
    <row r="314" spans="2:7" hidden="1" outlineLevel="1" x14ac:dyDescent="0.2">
      <c r="B314" s="19" t="s">
        <v>429</v>
      </c>
      <c r="C314" s="3" t="s">
        <v>1027</v>
      </c>
      <c r="D314" s="3" t="s">
        <v>54</v>
      </c>
      <c r="E314" s="14">
        <v>44348</v>
      </c>
      <c r="F314" s="3">
        <v>6</v>
      </c>
      <c r="G314" s="3">
        <v>33.299999999999997</v>
      </c>
    </row>
    <row r="315" spans="2:7" hidden="1" outlineLevel="1" x14ac:dyDescent="0.2">
      <c r="B315" s="19" t="s">
        <v>429</v>
      </c>
      <c r="C315" s="3" t="s">
        <v>1027</v>
      </c>
      <c r="D315" s="3" t="s">
        <v>54</v>
      </c>
      <c r="E315" s="14">
        <v>44348</v>
      </c>
      <c r="F315" s="3">
        <v>4</v>
      </c>
      <c r="G315" s="3">
        <v>22.2</v>
      </c>
    </row>
    <row r="316" spans="2:7" hidden="1" outlineLevel="1" x14ac:dyDescent="0.2">
      <c r="B316" s="19" t="s">
        <v>429</v>
      </c>
      <c r="C316" s="3" t="s">
        <v>1027</v>
      </c>
      <c r="D316" s="3" t="s">
        <v>54</v>
      </c>
      <c r="E316" s="14">
        <v>44349</v>
      </c>
      <c r="F316" s="3">
        <v>6</v>
      </c>
      <c r="G316" s="3">
        <v>33.299999999999997</v>
      </c>
    </row>
    <row r="317" spans="2:7" hidden="1" outlineLevel="1" x14ac:dyDescent="0.2">
      <c r="B317" s="19" t="s">
        <v>429</v>
      </c>
      <c r="C317" s="3" t="s">
        <v>1027</v>
      </c>
      <c r="D317" s="3" t="s">
        <v>54</v>
      </c>
      <c r="E317" s="14">
        <v>44349</v>
      </c>
      <c r="F317" s="3">
        <v>4</v>
      </c>
      <c r="G317" s="3">
        <v>22.2</v>
      </c>
    </row>
    <row r="318" spans="2:7" hidden="1" outlineLevel="1" x14ac:dyDescent="0.2">
      <c r="B318" s="19" t="s">
        <v>429</v>
      </c>
      <c r="C318" s="3" t="s">
        <v>1027</v>
      </c>
      <c r="D318" s="3" t="s">
        <v>54</v>
      </c>
      <c r="E318" s="14">
        <v>44350</v>
      </c>
      <c r="F318" s="3">
        <v>6</v>
      </c>
      <c r="G318" s="3">
        <v>33.299999999999997</v>
      </c>
    </row>
    <row r="319" spans="2:7" hidden="1" outlineLevel="1" x14ac:dyDescent="0.2">
      <c r="B319" s="19" t="s">
        <v>429</v>
      </c>
      <c r="C319" s="3" t="s">
        <v>1027</v>
      </c>
      <c r="D319" s="3" t="s">
        <v>54</v>
      </c>
      <c r="E319" s="14">
        <v>44350</v>
      </c>
      <c r="F319" s="3">
        <v>4</v>
      </c>
      <c r="G319" s="3">
        <v>22.2</v>
      </c>
    </row>
    <row r="320" spans="2:7" hidden="1" outlineLevel="1" x14ac:dyDescent="0.2">
      <c r="B320" s="19" t="s">
        <v>429</v>
      </c>
      <c r="C320" s="3" t="s">
        <v>1027</v>
      </c>
      <c r="D320" s="3" t="s">
        <v>54</v>
      </c>
      <c r="E320" s="14">
        <v>44351</v>
      </c>
      <c r="F320" s="3">
        <v>6</v>
      </c>
      <c r="G320" s="3">
        <v>33.299999999999997</v>
      </c>
    </row>
    <row r="321" spans="2:7" hidden="1" outlineLevel="1" x14ac:dyDescent="0.2">
      <c r="B321" s="19" t="s">
        <v>429</v>
      </c>
      <c r="C321" s="3" t="s">
        <v>1027</v>
      </c>
      <c r="D321" s="3" t="s">
        <v>54</v>
      </c>
      <c r="E321" s="14">
        <v>44351</v>
      </c>
      <c r="F321" s="3">
        <v>4</v>
      </c>
      <c r="G321" s="3">
        <v>22.2</v>
      </c>
    </row>
    <row r="322" spans="2:7" hidden="1" outlineLevel="1" x14ac:dyDescent="0.2">
      <c r="B322" s="19" t="s">
        <v>429</v>
      </c>
      <c r="C322" s="3" t="s">
        <v>1027</v>
      </c>
      <c r="D322" s="3" t="s">
        <v>54</v>
      </c>
      <c r="E322" s="14">
        <v>44354</v>
      </c>
      <c r="F322" s="3">
        <v>6</v>
      </c>
      <c r="G322" s="3">
        <v>33.299999999999997</v>
      </c>
    </row>
    <row r="323" spans="2:7" hidden="1" outlineLevel="1" x14ac:dyDescent="0.2">
      <c r="B323" s="19" t="s">
        <v>429</v>
      </c>
      <c r="C323" s="3" t="s">
        <v>1027</v>
      </c>
      <c r="D323" s="3" t="s">
        <v>54</v>
      </c>
      <c r="E323" s="14">
        <v>44354</v>
      </c>
      <c r="F323" s="3">
        <v>5</v>
      </c>
      <c r="G323" s="3">
        <v>27.75</v>
      </c>
    </row>
    <row r="324" spans="2:7" hidden="1" outlineLevel="1" x14ac:dyDescent="0.2">
      <c r="B324" s="19" t="s">
        <v>429</v>
      </c>
      <c r="C324" s="3" t="s">
        <v>1027</v>
      </c>
      <c r="D324" s="3" t="s">
        <v>54</v>
      </c>
      <c r="E324" s="14">
        <v>44355</v>
      </c>
      <c r="F324" s="3">
        <v>6</v>
      </c>
      <c r="G324" s="3">
        <v>33.299999999999997</v>
      </c>
    </row>
    <row r="325" spans="2:7" hidden="1" outlineLevel="1" x14ac:dyDescent="0.2">
      <c r="B325" s="19" t="s">
        <v>429</v>
      </c>
      <c r="C325" s="3" t="s">
        <v>1027</v>
      </c>
      <c r="D325" s="3" t="s">
        <v>54</v>
      </c>
      <c r="E325" s="14">
        <v>44355</v>
      </c>
      <c r="F325" s="3">
        <v>3</v>
      </c>
      <c r="G325" s="3">
        <v>16.649999999999999</v>
      </c>
    </row>
    <row r="326" spans="2:7" hidden="1" outlineLevel="1" x14ac:dyDescent="0.2">
      <c r="B326" s="19" t="s">
        <v>429</v>
      </c>
      <c r="C326" s="3" t="s">
        <v>1027</v>
      </c>
      <c r="D326" s="3" t="s">
        <v>54</v>
      </c>
      <c r="E326" s="14">
        <v>44356</v>
      </c>
      <c r="F326" s="3">
        <v>2</v>
      </c>
      <c r="G326" s="3">
        <v>11.1</v>
      </c>
    </row>
    <row r="327" spans="2:7" hidden="1" outlineLevel="1" x14ac:dyDescent="0.2">
      <c r="B327" s="19" t="s">
        <v>429</v>
      </c>
      <c r="C327" s="3" t="s">
        <v>1027</v>
      </c>
      <c r="D327" s="3" t="s">
        <v>54</v>
      </c>
      <c r="E327" s="14">
        <v>44357</v>
      </c>
      <c r="F327" s="3">
        <v>6</v>
      </c>
      <c r="G327" s="3">
        <v>33.299999999999997</v>
      </c>
    </row>
    <row r="328" spans="2:7" hidden="1" outlineLevel="1" x14ac:dyDescent="0.2">
      <c r="B328" s="19" t="s">
        <v>429</v>
      </c>
      <c r="C328" s="3" t="s">
        <v>1027</v>
      </c>
      <c r="D328" s="3" t="s">
        <v>54</v>
      </c>
      <c r="E328" s="14">
        <v>44357</v>
      </c>
      <c r="F328" s="3">
        <v>3</v>
      </c>
      <c r="G328" s="3">
        <v>16.649999999999999</v>
      </c>
    </row>
    <row r="329" spans="2:7" hidden="1" outlineLevel="1" x14ac:dyDescent="0.2">
      <c r="B329" s="19" t="s">
        <v>429</v>
      </c>
      <c r="C329" s="3" t="s">
        <v>1027</v>
      </c>
      <c r="D329" s="3" t="s">
        <v>54</v>
      </c>
      <c r="E329" s="14">
        <v>44358</v>
      </c>
      <c r="F329" s="3">
        <v>6</v>
      </c>
      <c r="G329" s="3">
        <v>33.299999999999997</v>
      </c>
    </row>
    <row r="330" spans="2:7" hidden="1" outlineLevel="1" x14ac:dyDescent="0.2">
      <c r="B330" s="19" t="s">
        <v>429</v>
      </c>
      <c r="C330" s="3" t="s">
        <v>1027</v>
      </c>
      <c r="D330" s="3" t="s">
        <v>54</v>
      </c>
      <c r="E330" s="14">
        <v>44358</v>
      </c>
      <c r="F330" s="3">
        <v>3</v>
      </c>
      <c r="G330" s="3">
        <v>16.649999999999999</v>
      </c>
    </row>
    <row r="331" spans="2:7" hidden="1" outlineLevel="1" x14ac:dyDescent="0.2">
      <c r="B331" s="19" t="s">
        <v>429</v>
      </c>
      <c r="C331" s="3" t="s">
        <v>1027</v>
      </c>
      <c r="D331" s="3" t="s">
        <v>54</v>
      </c>
      <c r="E331" s="14">
        <v>44352</v>
      </c>
      <c r="F331" s="3">
        <v>9</v>
      </c>
      <c r="G331" s="3">
        <v>49.95</v>
      </c>
    </row>
    <row r="332" spans="2:7" hidden="1" outlineLevel="1" x14ac:dyDescent="0.2">
      <c r="B332" s="19" t="s">
        <v>429</v>
      </c>
      <c r="C332" s="3" t="s">
        <v>1027</v>
      </c>
      <c r="D332" s="3" t="s">
        <v>54</v>
      </c>
      <c r="E332" s="14">
        <v>44361</v>
      </c>
      <c r="F332" s="3">
        <v>5</v>
      </c>
      <c r="G332" s="3">
        <v>27.75</v>
      </c>
    </row>
    <row r="333" spans="2:7" hidden="1" outlineLevel="1" x14ac:dyDescent="0.2">
      <c r="B333" s="19" t="s">
        <v>429</v>
      </c>
      <c r="C333" s="3" t="s">
        <v>889</v>
      </c>
      <c r="D333" s="3" t="s">
        <v>54</v>
      </c>
      <c r="E333" s="14">
        <v>44343</v>
      </c>
      <c r="F333" s="3">
        <v>6</v>
      </c>
      <c r="G333" s="3">
        <v>33.299999999999997</v>
      </c>
    </row>
    <row r="334" spans="2:7" hidden="1" outlineLevel="1" x14ac:dyDescent="0.2">
      <c r="B334" s="19" t="s">
        <v>429</v>
      </c>
      <c r="C334" s="3" t="s">
        <v>889</v>
      </c>
      <c r="D334" s="3" t="s">
        <v>54</v>
      </c>
      <c r="E334" s="14">
        <v>44343</v>
      </c>
      <c r="F334" s="3">
        <v>3</v>
      </c>
      <c r="G334" s="3">
        <v>16.649999999999999</v>
      </c>
    </row>
    <row r="335" spans="2:7" hidden="1" outlineLevel="1" x14ac:dyDescent="0.2">
      <c r="B335" s="19" t="s">
        <v>429</v>
      </c>
      <c r="C335" s="3" t="s">
        <v>889</v>
      </c>
      <c r="D335" s="3" t="s">
        <v>54</v>
      </c>
      <c r="E335" s="14">
        <v>44344</v>
      </c>
      <c r="F335" s="3">
        <v>6</v>
      </c>
      <c r="G335" s="3">
        <v>33.299999999999997</v>
      </c>
    </row>
    <row r="336" spans="2:7" hidden="1" outlineLevel="1" x14ac:dyDescent="0.2">
      <c r="B336" s="19" t="s">
        <v>429</v>
      </c>
      <c r="C336" s="3" t="s">
        <v>889</v>
      </c>
      <c r="D336" s="3" t="s">
        <v>54</v>
      </c>
      <c r="E336" s="14">
        <v>44344</v>
      </c>
      <c r="F336" s="3">
        <v>3</v>
      </c>
      <c r="G336" s="3">
        <v>16.649999999999999</v>
      </c>
    </row>
    <row r="337" spans="2:7" hidden="1" outlineLevel="1" x14ac:dyDescent="0.2">
      <c r="B337" s="19" t="s">
        <v>429</v>
      </c>
      <c r="C337" s="3" t="s">
        <v>889</v>
      </c>
      <c r="D337" s="3" t="s">
        <v>54</v>
      </c>
      <c r="E337" s="14">
        <v>44347</v>
      </c>
      <c r="F337" s="3">
        <v>10</v>
      </c>
      <c r="G337" s="3">
        <v>55.5</v>
      </c>
    </row>
    <row r="338" spans="2:7" hidden="1" outlineLevel="1" x14ac:dyDescent="0.2">
      <c r="B338" s="19" t="s">
        <v>429</v>
      </c>
      <c r="C338" s="3" t="s">
        <v>889</v>
      </c>
      <c r="D338" s="3" t="s">
        <v>54</v>
      </c>
      <c r="E338" s="14">
        <v>44348</v>
      </c>
      <c r="F338" s="3">
        <v>7</v>
      </c>
      <c r="G338" s="3">
        <v>38.85</v>
      </c>
    </row>
    <row r="339" spans="2:7" hidden="1" outlineLevel="1" x14ac:dyDescent="0.2">
      <c r="B339" s="19" t="s">
        <v>429</v>
      </c>
      <c r="C339" s="3" t="s">
        <v>889</v>
      </c>
      <c r="D339" s="3" t="s">
        <v>54</v>
      </c>
      <c r="E339" s="14">
        <v>44349</v>
      </c>
      <c r="F339" s="3">
        <v>6</v>
      </c>
      <c r="G339" s="3">
        <v>33.299999999999997</v>
      </c>
    </row>
    <row r="340" spans="2:7" hidden="1" outlineLevel="1" x14ac:dyDescent="0.2">
      <c r="B340" s="19" t="s">
        <v>429</v>
      </c>
      <c r="C340" s="3" t="s">
        <v>889</v>
      </c>
      <c r="D340" s="3" t="s">
        <v>54</v>
      </c>
      <c r="E340" s="14">
        <v>44349</v>
      </c>
      <c r="F340" s="3">
        <v>4</v>
      </c>
      <c r="G340" s="3">
        <v>22.2</v>
      </c>
    </row>
    <row r="341" spans="2:7" hidden="1" outlineLevel="1" x14ac:dyDescent="0.2">
      <c r="B341" s="19" t="s">
        <v>429</v>
      </c>
      <c r="C341" s="3" t="s">
        <v>889</v>
      </c>
      <c r="D341" s="3" t="s">
        <v>54</v>
      </c>
      <c r="E341" s="14">
        <v>44350</v>
      </c>
      <c r="F341" s="3">
        <v>6</v>
      </c>
      <c r="G341" s="3">
        <v>33.299999999999997</v>
      </c>
    </row>
    <row r="342" spans="2:7" hidden="1" outlineLevel="1" x14ac:dyDescent="0.2">
      <c r="B342" s="19" t="s">
        <v>429</v>
      </c>
      <c r="C342" s="3" t="s">
        <v>889</v>
      </c>
      <c r="D342" s="3" t="s">
        <v>54</v>
      </c>
      <c r="E342" s="14">
        <v>44350</v>
      </c>
      <c r="F342" s="3">
        <v>4</v>
      </c>
      <c r="G342" s="3">
        <v>22.2</v>
      </c>
    </row>
    <row r="343" spans="2:7" hidden="1" outlineLevel="1" x14ac:dyDescent="0.2">
      <c r="B343" s="19" t="s">
        <v>429</v>
      </c>
      <c r="C343" s="3" t="s">
        <v>889</v>
      </c>
      <c r="D343" s="3" t="s">
        <v>54</v>
      </c>
      <c r="E343" s="14">
        <v>44351</v>
      </c>
      <c r="F343" s="3">
        <v>6</v>
      </c>
      <c r="G343" s="3">
        <v>33.299999999999997</v>
      </c>
    </row>
    <row r="344" spans="2:7" hidden="1" outlineLevel="1" x14ac:dyDescent="0.2">
      <c r="B344" s="19" t="s">
        <v>429</v>
      </c>
      <c r="C344" s="3" t="s">
        <v>889</v>
      </c>
      <c r="D344" s="3" t="s">
        <v>54</v>
      </c>
      <c r="E344" s="14">
        <v>44351</v>
      </c>
      <c r="F344" s="3">
        <v>4</v>
      </c>
      <c r="G344" s="3">
        <v>22.2</v>
      </c>
    </row>
    <row r="345" spans="2:7" hidden="1" outlineLevel="1" x14ac:dyDescent="0.2">
      <c r="B345" s="19" t="s">
        <v>429</v>
      </c>
      <c r="C345" s="3" t="s">
        <v>889</v>
      </c>
      <c r="D345" s="3" t="s">
        <v>54</v>
      </c>
      <c r="E345" s="14">
        <v>44354</v>
      </c>
      <c r="F345" s="3">
        <v>6</v>
      </c>
      <c r="G345" s="3">
        <v>33.299999999999997</v>
      </c>
    </row>
    <row r="346" spans="2:7" hidden="1" outlineLevel="1" x14ac:dyDescent="0.2">
      <c r="B346" s="19" t="s">
        <v>429</v>
      </c>
      <c r="C346" s="3" t="s">
        <v>889</v>
      </c>
      <c r="D346" s="3" t="s">
        <v>54</v>
      </c>
      <c r="E346" s="14">
        <v>44354</v>
      </c>
      <c r="F346" s="3">
        <v>4</v>
      </c>
      <c r="G346" s="3">
        <v>22.2</v>
      </c>
    </row>
    <row r="347" spans="2:7" hidden="1" outlineLevel="1" x14ac:dyDescent="0.2">
      <c r="B347" s="19" t="s">
        <v>429</v>
      </c>
      <c r="C347" s="3" t="s">
        <v>889</v>
      </c>
      <c r="D347" s="3" t="s">
        <v>54</v>
      </c>
      <c r="E347" s="14">
        <v>44355</v>
      </c>
      <c r="F347" s="3">
        <v>6</v>
      </c>
      <c r="G347" s="3">
        <v>33.299999999999997</v>
      </c>
    </row>
    <row r="348" spans="2:7" hidden="1" outlineLevel="1" x14ac:dyDescent="0.2">
      <c r="B348" s="19" t="s">
        <v>429</v>
      </c>
      <c r="C348" s="3" t="s">
        <v>889</v>
      </c>
      <c r="D348" s="3" t="s">
        <v>54</v>
      </c>
      <c r="E348" s="14">
        <v>44355</v>
      </c>
      <c r="F348" s="3">
        <v>3</v>
      </c>
      <c r="G348" s="3">
        <v>16.649999999999999</v>
      </c>
    </row>
    <row r="349" spans="2:7" hidden="1" outlineLevel="1" x14ac:dyDescent="0.2">
      <c r="B349" s="19" t="s">
        <v>429</v>
      </c>
      <c r="C349" s="3" t="s">
        <v>889</v>
      </c>
      <c r="D349" s="3" t="s">
        <v>54</v>
      </c>
      <c r="E349" s="14">
        <v>44356</v>
      </c>
      <c r="F349" s="3">
        <v>6</v>
      </c>
      <c r="G349" s="3">
        <v>33.299999999999997</v>
      </c>
    </row>
    <row r="350" spans="2:7" hidden="1" outlineLevel="1" x14ac:dyDescent="0.2">
      <c r="B350" s="19" t="s">
        <v>429</v>
      </c>
      <c r="C350" s="3" t="s">
        <v>889</v>
      </c>
      <c r="D350" s="3" t="s">
        <v>54</v>
      </c>
      <c r="E350" s="14">
        <v>44356</v>
      </c>
      <c r="F350" s="3">
        <v>3</v>
      </c>
      <c r="G350" s="3">
        <v>16.649999999999999</v>
      </c>
    </row>
    <row r="351" spans="2:7" hidden="1" outlineLevel="1" x14ac:dyDescent="0.2">
      <c r="B351" s="19" t="s">
        <v>429</v>
      </c>
      <c r="C351" s="3" t="s">
        <v>889</v>
      </c>
      <c r="D351" s="3" t="s">
        <v>54</v>
      </c>
      <c r="E351" s="14">
        <v>44357</v>
      </c>
      <c r="F351" s="3">
        <v>6</v>
      </c>
      <c r="G351" s="3">
        <v>33.299999999999997</v>
      </c>
    </row>
    <row r="352" spans="2:7" hidden="1" outlineLevel="1" x14ac:dyDescent="0.2">
      <c r="B352" s="19" t="s">
        <v>429</v>
      </c>
      <c r="C352" s="3" t="s">
        <v>889</v>
      </c>
      <c r="D352" s="3" t="s">
        <v>54</v>
      </c>
      <c r="E352" s="14">
        <v>44357</v>
      </c>
      <c r="F352" s="3">
        <v>3</v>
      </c>
      <c r="G352" s="3">
        <v>16.649999999999999</v>
      </c>
    </row>
    <row r="353" spans="2:7" hidden="1" outlineLevel="1" x14ac:dyDescent="0.2">
      <c r="B353" s="19" t="s">
        <v>429</v>
      </c>
      <c r="C353" s="3" t="s">
        <v>889</v>
      </c>
      <c r="D353" s="3" t="s">
        <v>54</v>
      </c>
      <c r="E353" s="14">
        <v>44358</v>
      </c>
      <c r="F353" s="3">
        <v>6</v>
      </c>
      <c r="G353" s="3">
        <v>33.299999999999997</v>
      </c>
    </row>
    <row r="354" spans="2:7" hidden="1" outlineLevel="1" x14ac:dyDescent="0.2">
      <c r="B354" s="19" t="s">
        <v>429</v>
      </c>
      <c r="C354" s="3" t="s">
        <v>889</v>
      </c>
      <c r="D354" s="3" t="s">
        <v>54</v>
      </c>
      <c r="E354" s="14">
        <v>44358</v>
      </c>
      <c r="F354" s="3">
        <v>3</v>
      </c>
      <c r="G354" s="3">
        <v>16.649999999999999</v>
      </c>
    </row>
    <row r="355" spans="2:7" hidden="1" outlineLevel="1" x14ac:dyDescent="0.2">
      <c r="B355" s="19" t="s">
        <v>429</v>
      </c>
      <c r="C355" s="3" t="s">
        <v>889</v>
      </c>
      <c r="D355" s="3" t="s">
        <v>54</v>
      </c>
      <c r="E355" s="14">
        <v>44352</v>
      </c>
      <c r="F355" s="3">
        <v>9</v>
      </c>
      <c r="G355" s="3">
        <v>49.95</v>
      </c>
    </row>
    <row r="356" spans="2:7" hidden="1" outlineLevel="1" x14ac:dyDescent="0.2">
      <c r="B356" s="19" t="s">
        <v>429</v>
      </c>
      <c r="C356" s="3" t="s">
        <v>889</v>
      </c>
      <c r="D356" s="3" t="s">
        <v>54</v>
      </c>
      <c r="E356" s="14">
        <v>44361</v>
      </c>
      <c r="F356" s="3">
        <v>5</v>
      </c>
      <c r="G356" s="3">
        <v>27.75</v>
      </c>
    </row>
    <row r="357" spans="2:7" hidden="1" outlineLevel="1" x14ac:dyDescent="0.2">
      <c r="B357" s="19" t="s">
        <v>427</v>
      </c>
      <c r="C357" s="3" t="s">
        <v>892</v>
      </c>
      <c r="E357" s="14">
        <v>44347</v>
      </c>
      <c r="F357" s="3">
        <v>10</v>
      </c>
      <c r="G357" s="3">
        <v>55.5</v>
      </c>
    </row>
    <row r="358" spans="2:7" hidden="1" outlineLevel="1" x14ac:dyDescent="0.2">
      <c r="B358" s="19" t="s">
        <v>427</v>
      </c>
      <c r="C358" s="3" t="s">
        <v>892</v>
      </c>
      <c r="E358" s="14">
        <v>44348</v>
      </c>
      <c r="F358" s="3">
        <v>6</v>
      </c>
      <c r="G358" s="3">
        <v>33.299999999999997</v>
      </c>
    </row>
    <row r="359" spans="2:7" hidden="1" outlineLevel="1" x14ac:dyDescent="0.2">
      <c r="B359" s="19" t="s">
        <v>427</v>
      </c>
      <c r="C359" s="3" t="s">
        <v>892</v>
      </c>
      <c r="E359" s="14">
        <v>44348</v>
      </c>
      <c r="F359" s="3">
        <v>4</v>
      </c>
      <c r="G359" s="3">
        <v>22.2</v>
      </c>
    </row>
    <row r="360" spans="2:7" hidden="1" outlineLevel="1" x14ac:dyDescent="0.2">
      <c r="B360" s="19" t="s">
        <v>427</v>
      </c>
      <c r="C360" s="3" t="s">
        <v>892</v>
      </c>
      <c r="E360" s="14">
        <v>44349</v>
      </c>
      <c r="F360" s="3">
        <v>6</v>
      </c>
      <c r="G360" s="3">
        <v>33.299999999999997</v>
      </c>
    </row>
    <row r="361" spans="2:7" hidden="1" outlineLevel="1" x14ac:dyDescent="0.2">
      <c r="B361" s="19" t="s">
        <v>427</v>
      </c>
      <c r="C361" s="3" t="s">
        <v>892</v>
      </c>
      <c r="E361" s="14">
        <v>44349</v>
      </c>
      <c r="F361" s="3">
        <v>4</v>
      </c>
      <c r="G361" s="3">
        <v>22.2</v>
      </c>
    </row>
    <row r="362" spans="2:7" hidden="1" outlineLevel="1" x14ac:dyDescent="0.2">
      <c r="B362" s="19" t="s">
        <v>427</v>
      </c>
      <c r="C362" s="3" t="s">
        <v>892</v>
      </c>
      <c r="E362" s="14">
        <v>44350</v>
      </c>
      <c r="F362" s="3">
        <v>6</v>
      </c>
      <c r="G362" s="3">
        <v>33.299999999999997</v>
      </c>
    </row>
    <row r="363" spans="2:7" hidden="1" outlineLevel="1" x14ac:dyDescent="0.2">
      <c r="B363" s="19" t="s">
        <v>427</v>
      </c>
      <c r="C363" s="3" t="s">
        <v>892</v>
      </c>
      <c r="E363" s="14">
        <v>44350</v>
      </c>
      <c r="F363" s="3">
        <v>4</v>
      </c>
      <c r="G363" s="3">
        <v>22.2</v>
      </c>
    </row>
    <row r="364" spans="2:7" hidden="1" outlineLevel="1" x14ac:dyDescent="0.2">
      <c r="B364" s="19" t="s">
        <v>427</v>
      </c>
      <c r="C364" s="3" t="s">
        <v>892</v>
      </c>
      <c r="E364" s="14">
        <v>44351</v>
      </c>
      <c r="F364" s="3">
        <v>6</v>
      </c>
      <c r="G364" s="3">
        <v>33.299999999999997</v>
      </c>
    </row>
    <row r="365" spans="2:7" hidden="1" outlineLevel="1" x14ac:dyDescent="0.2">
      <c r="B365" s="19" t="s">
        <v>427</v>
      </c>
      <c r="C365" s="3" t="s">
        <v>892</v>
      </c>
      <c r="E365" s="14">
        <v>44351</v>
      </c>
      <c r="F365" s="3">
        <v>4</v>
      </c>
      <c r="G365" s="3">
        <v>22.2</v>
      </c>
    </row>
    <row r="366" spans="2:7" hidden="1" outlineLevel="1" x14ac:dyDescent="0.2">
      <c r="B366" s="19" t="s">
        <v>427</v>
      </c>
      <c r="C366" s="3" t="s">
        <v>892</v>
      </c>
      <c r="E366" s="14">
        <v>44354</v>
      </c>
      <c r="F366" s="3">
        <v>6</v>
      </c>
      <c r="G366" s="3">
        <v>33.299999999999997</v>
      </c>
    </row>
    <row r="367" spans="2:7" hidden="1" outlineLevel="1" x14ac:dyDescent="0.2">
      <c r="B367" s="19" t="s">
        <v>427</v>
      </c>
      <c r="C367" s="3" t="s">
        <v>892</v>
      </c>
      <c r="E367" s="14">
        <v>44354</v>
      </c>
      <c r="F367" s="3">
        <v>4</v>
      </c>
      <c r="G367" s="3">
        <v>22.2</v>
      </c>
    </row>
    <row r="368" spans="2:7" hidden="1" outlineLevel="1" x14ac:dyDescent="0.2">
      <c r="B368" s="19" t="s">
        <v>427</v>
      </c>
      <c r="C368" s="3" t="s">
        <v>892</v>
      </c>
      <c r="E368" s="14">
        <v>44355</v>
      </c>
      <c r="F368" s="3">
        <v>6</v>
      </c>
      <c r="G368" s="3">
        <v>33.299999999999997</v>
      </c>
    </row>
    <row r="369" spans="2:7" hidden="1" outlineLevel="1" x14ac:dyDescent="0.2">
      <c r="B369" s="19" t="s">
        <v>427</v>
      </c>
      <c r="C369" s="3" t="s">
        <v>892</v>
      </c>
      <c r="E369" s="14">
        <v>44355</v>
      </c>
      <c r="F369" s="3">
        <v>3</v>
      </c>
      <c r="G369" s="3">
        <v>16.649999999999999</v>
      </c>
    </row>
    <row r="370" spans="2:7" hidden="1" outlineLevel="1" x14ac:dyDescent="0.2">
      <c r="B370" s="19" t="s">
        <v>427</v>
      </c>
      <c r="C370" s="3" t="s">
        <v>892</v>
      </c>
      <c r="E370" s="14">
        <v>44356</v>
      </c>
      <c r="F370" s="3">
        <v>6</v>
      </c>
      <c r="G370" s="3">
        <v>33.299999999999997</v>
      </c>
    </row>
    <row r="371" spans="2:7" hidden="1" outlineLevel="1" x14ac:dyDescent="0.2">
      <c r="B371" s="19" t="s">
        <v>427</v>
      </c>
      <c r="C371" s="3" t="s">
        <v>892</v>
      </c>
      <c r="E371" s="14">
        <v>44356</v>
      </c>
      <c r="F371" s="3">
        <v>3</v>
      </c>
      <c r="G371" s="3">
        <v>16.649999999999999</v>
      </c>
    </row>
    <row r="372" spans="2:7" hidden="1" outlineLevel="1" x14ac:dyDescent="0.2">
      <c r="B372" s="19" t="s">
        <v>427</v>
      </c>
      <c r="C372" s="3" t="s">
        <v>892</v>
      </c>
      <c r="E372" s="14">
        <v>44357</v>
      </c>
      <c r="F372" s="3">
        <v>6</v>
      </c>
      <c r="G372" s="3">
        <v>33.299999999999997</v>
      </c>
    </row>
    <row r="373" spans="2:7" hidden="1" outlineLevel="1" x14ac:dyDescent="0.2">
      <c r="B373" s="19" t="s">
        <v>427</v>
      </c>
      <c r="C373" s="3" t="s">
        <v>892</v>
      </c>
      <c r="E373" s="14">
        <v>44357</v>
      </c>
      <c r="F373" s="3">
        <v>3</v>
      </c>
      <c r="G373" s="3">
        <v>16.649999999999999</v>
      </c>
    </row>
    <row r="374" spans="2:7" hidden="1" outlineLevel="1" x14ac:dyDescent="0.2">
      <c r="B374" s="19" t="s">
        <v>427</v>
      </c>
      <c r="C374" s="3" t="s">
        <v>892</v>
      </c>
      <c r="E374" s="14">
        <v>44358</v>
      </c>
      <c r="F374" s="3">
        <v>6</v>
      </c>
      <c r="G374" s="3">
        <v>33.299999999999997</v>
      </c>
    </row>
    <row r="375" spans="2:7" hidden="1" outlineLevel="1" x14ac:dyDescent="0.2">
      <c r="B375" s="19" t="s">
        <v>427</v>
      </c>
      <c r="C375" s="3" t="s">
        <v>892</v>
      </c>
      <c r="E375" s="14">
        <v>44358</v>
      </c>
      <c r="F375" s="3">
        <v>3</v>
      </c>
      <c r="G375" s="3">
        <v>16.649999999999999</v>
      </c>
    </row>
    <row r="376" spans="2:7" hidden="1" outlineLevel="1" x14ac:dyDescent="0.2">
      <c r="B376" s="19" t="s">
        <v>427</v>
      </c>
      <c r="C376" s="3" t="s">
        <v>892</v>
      </c>
      <c r="E376" s="14">
        <v>44352</v>
      </c>
      <c r="F376" s="3">
        <v>9</v>
      </c>
      <c r="G376" s="3">
        <v>49.95</v>
      </c>
    </row>
    <row r="377" spans="2:7" hidden="1" outlineLevel="1" x14ac:dyDescent="0.2">
      <c r="B377" s="19" t="s">
        <v>427</v>
      </c>
      <c r="C377" s="3" t="s">
        <v>887</v>
      </c>
      <c r="D377" s="3" t="s">
        <v>54</v>
      </c>
      <c r="E377" s="14">
        <v>44341</v>
      </c>
      <c r="F377" s="3">
        <v>6</v>
      </c>
      <c r="G377" s="3">
        <v>33.299999999999997</v>
      </c>
    </row>
    <row r="378" spans="2:7" hidden="1" outlineLevel="1" x14ac:dyDescent="0.2">
      <c r="B378" s="19" t="s">
        <v>427</v>
      </c>
      <c r="C378" s="3" t="s">
        <v>887</v>
      </c>
      <c r="D378" s="3" t="s">
        <v>54</v>
      </c>
      <c r="E378" s="14">
        <v>44341</v>
      </c>
      <c r="F378" s="3">
        <v>3</v>
      </c>
      <c r="G378" s="3">
        <v>16.649999999999999</v>
      </c>
    </row>
    <row r="379" spans="2:7" hidden="1" outlineLevel="1" x14ac:dyDescent="0.2">
      <c r="B379" s="19" t="s">
        <v>427</v>
      </c>
      <c r="C379" s="3" t="s">
        <v>887</v>
      </c>
      <c r="D379" s="3" t="s">
        <v>54</v>
      </c>
      <c r="E379" s="14">
        <v>44342</v>
      </c>
      <c r="F379" s="3">
        <v>6</v>
      </c>
      <c r="G379" s="3">
        <v>33.299999999999997</v>
      </c>
    </row>
    <row r="380" spans="2:7" hidden="1" outlineLevel="1" x14ac:dyDescent="0.2">
      <c r="B380" s="19" t="s">
        <v>427</v>
      </c>
      <c r="C380" s="3" t="s">
        <v>887</v>
      </c>
      <c r="D380" s="3" t="s">
        <v>54</v>
      </c>
      <c r="E380" s="14">
        <v>44342</v>
      </c>
      <c r="F380" s="3">
        <v>3</v>
      </c>
      <c r="G380" s="3">
        <v>16.649999999999999</v>
      </c>
    </row>
    <row r="381" spans="2:7" hidden="1" outlineLevel="1" x14ac:dyDescent="0.2">
      <c r="B381" s="19" t="s">
        <v>427</v>
      </c>
      <c r="C381" s="3" t="s">
        <v>887</v>
      </c>
      <c r="D381" s="3" t="s">
        <v>54</v>
      </c>
      <c r="E381" s="14">
        <v>44343</v>
      </c>
      <c r="F381" s="3">
        <v>6</v>
      </c>
      <c r="G381" s="3">
        <v>33.299999999999997</v>
      </c>
    </row>
    <row r="382" spans="2:7" hidden="1" outlineLevel="1" x14ac:dyDescent="0.2">
      <c r="B382" s="19" t="s">
        <v>427</v>
      </c>
      <c r="C382" s="3" t="s">
        <v>887</v>
      </c>
      <c r="D382" s="3" t="s">
        <v>54</v>
      </c>
      <c r="E382" s="14">
        <v>44343</v>
      </c>
      <c r="F382" s="3">
        <v>3</v>
      </c>
      <c r="G382" s="3">
        <v>16.649999999999999</v>
      </c>
    </row>
    <row r="383" spans="2:7" hidden="1" outlineLevel="1" x14ac:dyDescent="0.2">
      <c r="B383" s="19" t="s">
        <v>427</v>
      </c>
      <c r="C383" s="3" t="s">
        <v>887</v>
      </c>
      <c r="D383" s="3" t="s">
        <v>54</v>
      </c>
      <c r="E383" s="14">
        <v>44344</v>
      </c>
      <c r="F383" s="3">
        <v>6</v>
      </c>
      <c r="G383" s="3">
        <v>33.299999999999997</v>
      </c>
    </row>
    <row r="384" spans="2:7" hidden="1" outlineLevel="1" x14ac:dyDescent="0.2">
      <c r="B384" s="19" t="s">
        <v>427</v>
      </c>
      <c r="C384" s="3" t="s">
        <v>887</v>
      </c>
      <c r="D384" s="3" t="s">
        <v>54</v>
      </c>
      <c r="E384" s="14">
        <v>44344</v>
      </c>
      <c r="F384" s="3">
        <v>3</v>
      </c>
      <c r="G384" s="3">
        <v>16.649999999999999</v>
      </c>
    </row>
    <row r="385" spans="2:7" hidden="1" outlineLevel="1" x14ac:dyDescent="0.2">
      <c r="B385" s="19" t="s">
        <v>427</v>
      </c>
      <c r="C385" s="3" t="s">
        <v>887</v>
      </c>
      <c r="D385" s="3" t="s">
        <v>54</v>
      </c>
      <c r="E385" s="14">
        <v>44347</v>
      </c>
      <c r="F385" s="3">
        <v>10</v>
      </c>
      <c r="G385" s="3">
        <v>55.5</v>
      </c>
    </row>
    <row r="386" spans="2:7" hidden="1" outlineLevel="1" x14ac:dyDescent="0.2">
      <c r="B386" s="19" t="s">
        <v>427</v>
      </c>
      <c r="C386" s="3" t="s">
        <v>887</v>
      </c>
      <c r="D386" s="3" t="s">
        <v>54</v>
      </c>
      <c r="E386" s="14">
        <v>44348</v>
      </c>
      <c r="F386" s="3">
        <v>6</v>
      </c>
      <c r="G386" s="3">
        <v>33.299999999999997</v>
      </c>
    </row>
    <row r="387" spans="2:7" hidden="1" outlineLevel="1" x14ac:dyDescent="0.2">
      <c r="B387" s="19" t="s">
        <v>427</v>
      </c>
      <c r="C387" s="3" t="s">
        <v>887</v>
      </c>
      <c r="D387" s="3" t="s">
        <v>54</v>
      </c>
      <c r="E387" s="14">
        <v>44348</v>
      </c>
      <c r="F387" s="3">
        <v>4</v>
      </c>
      <c r="G387" s="3">
        <v>22.2</v>
      </c>
    </row>
    <row r="388" spans="2:7" hidden="1" outlineLevel="1" x14ac:dyDescent="0.2">
      <c r="B388" s="19" t="s">
        <v>427</v>
      </c>
      <c r="C388" s="3" t="s">
        <v>887</v>
      </c>
      <c r="D388" s="3" t="s">
        <v>54</v>
      </c>
      <c r="E388" s="14">
        <v>44349</v>
      </c>
      <c r="F388" s="3">
        <v>6</v>
      </c>
      <c r="G388" s="3">
        <v>33.299999999999997</v>
      </c>
    </row>
    <row r="389" spans="2:7" hidden="1" outlineLevel="1" x14ac:dyDescent="0.2">
      <c r="B389" s="19" t="s">
        <v>427</v>
      </c>
      <c r="C389" s="3" t="s">
        <v>887</v>
      </c>
      <c r="D389" s="3" t="s">
        <v>54</v>
      </c>
      <c r="E389" s="14">
        <v>44349</v>
      </c>
      <c r="F389" s="3">
        <v>4</v>
      </c>
      <c r="G389" s="3">
        <v>22.2</v>
      </c>
    </row>
    <row r="390" spans="2:7" hidden="1" outlineLevel="1" x14ac:dyDescent="0.2">
      <c r="B390" s="19" t="s">
        <v>427</v>
      </c>
      <c r="C390" s="3" t="s">
        <v>887</v>
      </c>
      <c r="D390" s="3" t="s">
        <v>54</v>
      </c>
      <c r="E390" s="14">
        <v>44350</v>
      </c>
      <c r="F390" s="3">
        <v>6</v>
      </c>
      <c r="G390" s="3">
        <v>33.299999999999997</v>
      </c>
    </row>
    <row r="391" spans="2:7" hidden="1" outlineLevel="1" x14ac:dyDescent="0.2">
      <c r="B391" s="19" t="s">
        <v>427</v>
      </c>
      <c r="C391" s="3" t="s">
        <v>887</v>
      </c>
      <c r="D391" s="3" t="s">
        <v>54</v>
      </c>
      <c r="E391" s="14">
        <v>44350</v>
      </c>
      <c r="F391" s="3">
        <v>4</v>
      </c>
      <c r="G391" s="3">
        <v>22.2</v>
      </c>
    </row>
    <row r="392" spans="2:7" hidden="1" outlineLevel="1" x14ac:dyDescent="0.2">
      <c r="B392" s="19" t="s">
        <v>427</v>
      </c>
      <c r="C392" s="3" t="s">
        <v>887</v>
      </c>
      <c r="D392" s="3" t="s">
        <v>54</v>
      </c>
      <c r="E392" s="14">
        <v>44351</v>
      </c>
      <c r="F392" s="3">
        <v>6</v>
      </c>
      <c r="G392" s="3">
        <v>33.299999999999997</v>
      </c>
    </row>
    <row r="393" spans="2:7" hidden="1" outlineLevel="1" x14ac:dyDescent="0.2">
      <c r="B393" s="19" t="s">
        <v>427</v>
      </c>
      <c r="C393" s="3" t="s">
        <v>887</v>
      </c>
      <c r="D393" s="3" t="s">
        <v>54</v>
      </c>
      <c r="E393" s="14">
        <v>44351</v>
      </c>
      <c r="F393" s="3">
        <v>4</v>
      </c>
      <c r="G393" s="3">
        <v>22.2</v>
      </c>
    </row>
    <row r="394" spans="2:7" hidden="1" outlineLevel="1" x14ac:dyDescent="0.2">
      <c r="B394" s="19" t="s">
        <v>427</v>
      </c>
      <c r="C394" s="3" t="s">
        <v>887</v>
      </c>
      <c r="D394" s="3" t="s">
        <v>54</v>
      </c>
      <c r="E394" s="14">
        <v>44354</v>
      </c>
      <c r="F394" s="3">
        <v>6</v>
      </c>
      <c r="G394" s="3">
        <v>33.299999999999997</v>
      </c>
    </row>
    <row r="395" spans="2:7" hidden="1" outlineLevel="1" x14ac:dyDescent="0.2">
      <c r="B395" s="19" t="s">
        <v>427</v>
      </c>
      <c r="C395" s="3" t="s">
        <v>887</v>
      </c>
      <c r="D395" s="3" t="s">
        <v>54</v>
      </c>
      <c r="E395" s="14">
        <v>44354</v>
      </c>
      <c r="F395" s="3">
        <v>4</v>
      </c>
      <c r="G395" s="3">
        <v>22.2</v>
      </c>
    </row>
    <row r="396" spans="2:7" hidden="1" outlineLevel="1" x14ac:dyDescent="0.2">
      <c r="B396" s="19" t="s">
        <v>427</v>
      </c>
      <c r="C396" s="3" t="s">
        <v>887</v>
      </c>
      <c r="D396" s="3" t="s">
        <v>54</v>
      </c>
      <c r="E396" s="14">
        <v>44355</v>
      </c>
      <c r="F396" s="3">
        <v>6</v>
      </c>
      <c r="G396" s="3">
        <v>33.299999999999997</v>
      </c>
    </row>
    <row r="397" spans="2:7" hidden="1" outlineLevel="1" x14ac:dyDescent="0.2">
      <c r="B397" s="19" t="s">
        <v>427</v>
      </c>
      <c r="C397" s="3" t="s">
        <v>887</v>
      </c>
      <c r="D397" s="3" t="s">
        <v>54</v>
      </c>
      <c r="E397" s="14">
        <v>44355</v>
      </c>
      <c r="F397" s="3">
        <v>3</v>
      </c>
      <c r="G397" s="3">
        <v>16.649999999999999</v>
      </c>
    </row>
    <row r="398" spans="2:7" hidden="1" outlineLevel="1" x14ac:dyDescent="0.2">
      <c r="B398" s="19" t="s">
        <v>427</v>
      </c>
      <c r="C398" s="3" t="s">
        <v>887</v>
      </c>
      <c r="D398" s="3" t="s">
        <v>54</v>
      </c>
      <c r="E398" s="14">
        <v>44356</v>
      </c>
      <c r="F398" s="3">
        <v>6</v>
      </c>
      <c r="G398" s="3">
        <v>33.299999999999997</v>
      </c>
    </row>
    <row r="399" spans="2:7" hidden="1" outlineLevel="1" x14ac:dyDescent="0.2">
      <c r="B399" s="19" t="s">
        <v>427</v>
      </c>
      <c r="C399" s="3" t="s">
        <v>887</v>
      </c>
      <c r="D399" s="3" t="s">
        <v>54</v>
      </c>
      <c r="E399" s="14">
        <v>44356</v>
      </c>
      <c r="F399" s="3">
        <v>3</v>
      </c>
      <c r="G399" s="3">
        <v>16.649999999999999</v>
      </c>
    </row>
    <row r="400" spans="2:7" hidden="1" outlineLevel="1" x14ac:dyDescent="0.2">
      <c r="B400" s="19" t="s">
        <v>427</v>
      </c>
      <c r="C400" s="3" t="s">
        <v>887</v>
      </c>
      <c r="D400" s="3" t="s">
        <v>54</v>
      </c>
      <c r="E400" s="14">
        <v>44357</v>
      </c>
      <c r="F400" s="3">
        <v>6</v>
      </c>
      <c r="G400" s="3">
        <v>33.299999999999997</v>
      </c>
    </row>
    <row r="401" spans="2:7" hidden="1" outlineLevel="1" x14ac:dyDescent="0.2">
      <c r="B401" s="19" t="s">
        <v>427</v>
      </c>
      <c r="C401" s="3" t="s">
        <v>887</v>
      </c>
      <c r="D401" s="3" t="s">
        <v>54</v>
      </c>
      <c r="E401" s="14">
        <v>44357</v>
      </c>
      <c r="F401" s="3">
        <v>3</v>
      </c>
      <c r="G401" s="3">
        <v>16.649999999999999</v>
      </c>
    </row>
    <row r="402" spans="2:7" hidden="1" outlineLevel="1" x14ac:dyDescent="0.2">
      <c r="B402" s="19" t="s">
        <v>427</v>
      </c>
      <c r="C402" s="3" t="s">
        <v>887</v>
      </c>
      <c r="D402" s="3" t="s">
        <v>54</v>
      </c>
      <c r="E402" s="14">
        <v>44358</v>
      </c>
      <c r="F402" s="3">
        <v>6</v>
      </c>
      <c r="G402" s="3">
        <v>33.299999999999997</v>
      </c>
    </row>
    <row r="403" spans="2:7" hidden="1" outlineLevel="1" x14ac:dyDescent="0.2">
      <c r="B403" s="19" t="s">
        <v>427</v>
      </c>
      <c r="C403" s="3" t="s">
        <v>887</v>
      </c>
      <c r="D403" s="3" t="s">
        <v>54</v>
      </c>
      <c r="E403" s="14">
        <v>44358</v>
      </c>
      <c r="F403" s="3">
        <v>3</v>
      </c>
      <c r="G403" s="3">
        <v>16.649999999999999</v>
      </c>
    </row>
    <row r="404" spans="2:7" hidden="1" outlineLevel="1" x14ac:dyDescent="0.2">
      <c r="B404" s="19" t="s">
        <v>427</v>
      </c>
      <c r="C404" s="3" t="s">
        <v>887</v>
      </c>
      <c r="D404" s="3" t="s">
        <v>54</v>
      </c>
      <c r="E404" s="14">
        <v>44352</v>
      </c>
      <c r="F404" s="3">
        <v>9</v>
      </c>
      <c r="G404" s="3">
        <v>49.95</v>
      </c>
    </row>
    <row r="405" spans="2:7" hidden="1" outlineLevel="1" x14ac:dyDescent="0.2">
      <c r="B405" s="19" t="s">
        <v>427</v>
      </c>
      <c r="C405" s="3" t="s">
        <v>887</v>
      </c>
      <c r="D405" s="3" t="s">
        <v>54</v>
      </c>
      <c r="E405" s="14">
        <v>44353</v>
      </c>
      <c r="F405" s="3">
        <v>6</v>
      </c>
      <c r="G405" s="3">
        <v>33.299999999999997</v>
      </c>
    </row>
    <row r="406" spans="2:7" hidden="1" outlineLevel="1" x14ac:dyDescent="0.2">
      <c r="B406" s="19" t="s">
        <v>427</v>
      </c>
      <c r="C406" s="3" t="s">
        <v>887</v>
      </c>
      <c r="D406" s="3" t="s">
        <v>54</v>
      </c>
      <c r="E406" s="14">
        <v>44361</v>
      </c>
      <c r="F406" s="3">
        <v>6</v>
      </c>
      <c r="G406" s="3">
        <v>33.299999999999997</v>
      </c>
    </row>
    <row r="407" spans="2:7" hidden="1" outlineLevel="1" x14ac:dyDescent="0.2">
      <c r="B407" s="19" t="s">
        <v>427</v>
      </c>
      <c r="C407" s="3" t="s">
        <v>887</v>
      </c>
      <c r="D407" s="3" t="s">
        <v>54</v>
      </c>
      <c r="E407" s="14">
        <v>44361</v>
      </c>
      <c r="F407" s="3">
        <v>3</v>
      </c>
      <c r="G407" s="3">
        <v>16.649999999999999</v>
      </c>
    </row>
    <row r="408" spans="2:7" hidden="1" outlineLevel="1" x14ac:dyDescent="0.2">
      <c r="B408" s="19" t="s">
        <v>427</v>
      </c>
      <c r="C408" s="3" t="s">
        <v>887</v>
      </c>
      <c r="D408" s="3" t="s">
        <v>54</v>
      </c>
      <c r="E408" s="14">
        <v>44362</v>
      </c>
      <c r="F408" s="3">
        <v>6</v>
      </c>
      <c r="G408" s="3">
        <v>33.299999999999997</v>
      </c>
    </row>
    <row r="409" spans="2:7" hidden="1" outlineLevel="1" x14ac:dyDescent="0.2">
      <c r="B409" s="19" t="s">
        <v>427</v>
      </c>
      <c r="C409" s="3" t="s">
        <v>887</v>
      </c>
      <c r="D409" s="3" t="s">
        <v>54</v>
      </c>
      <c r="E409" s="14">
        <v>44362</v>
      </c>
      <c r="F409" s="3">
        <v>3</v>
      </c>
      <c r="G409" s="3">
        <v>16.649999999999999</v>
      </c>
    </row>
    <row r="410" spans="2:7" hidden="1" outlineLevel="1" x14ac:dyDescent="0.2">
      <c r="B410" s="19" t="s">
        <v>427</v>
      </c>
      <c r="C410" s="3" t="s">
        <v>887</v>
      </c>
      <c r="D410" s="3" t="s">
        <v>54</v>
      </c>
      <c r="E410" s="14">
        <v>44363</v>
      </c>
      <c r="F410" s="3">
        <v>6</v>
      </c>
      <c r="G410" s="3">
        <v>33.299999999999997</v>
      </c>
    </row>
    <row r="411" spans="2:7" hidden="1" outlineLevel="1" x14ac:dyDescent="0.2">
      <c r="B411" s="19" t="s">
        <v>427</v>
      </c>
      <c r="C411" s="3" t="s">
        <v>887</v>
      </c>
      <c r="D411" s="3" t="s">
        <v>54</v>
      </c>
      <c r="E411" s="14">
        <v>44363</v>
      </c>
      <c r="F411" s="3">
        <v>3</v>
      </c>
      <c r="G411" s="3">
        <v>16.649999999999999</v>
      </c>
    </row>
    <row r="412" spans="2:7" hidden="1" outlineLevel="1" x14ac:dyDescent="0.2">
      <c r="B412" s="19" t="s">
        <v>427</v>
      </c>
      <c r="C412" s="3" t="s">
        <v>887</v>
      </c>
      <c r="D412" s="3" t="s">
        <v>54</v>
      </c>
      <c r="E412" s="14">
        <v>44364</v>
      </c>
      <c r="F412" s="3">
        <v>6</v>
      </c>
      <c r="G412" s="3">
        <v>33.299999999999997</v>
      </c>
    </row>
    <row r="413" spans="2:7" hidden="1" outlineLevel="1" x14ac:dyDescent="0.2">
      <c r="B413" s="19" t="s">
        <v>427</v>
      </c>
      <c r="C413" s="3" t="s">
        <v>887</v>
      </c>
      <c r="D413" s="3" t="s">
        <v>54</v>
      </c>
      <c r="E413" s="14">
        <v>44364</v>
      </c>
      <c r="F413" s="3">
        <v>3</v>
      </c>
      <c r="G413" s="3">
        <v>16.649999999999999</v>
      </c>
    </row>
    <row r="414" spans="2:7" hidden="1" outlineLevel="1" x14ac:dyDescent="0.2">
      <c r="B414" s="19" t="s">
        <v>427</v>
      </c>
      <c r="C414" s="3" t="s">
        <v>887</v>
      </c>
      <c r="D414" s="3" t="s">
        <v>54</v>
      </c>
      <c r="E414" s="14">
        <v>44365</v>
      </c>
      <c r="F414" s="3">
        <v>6</v>
      </c>
      <c r="G414" s="3">
        <v>33.299999999999997</v>
      </c>
    </row>
    <row r="415" spans="2:7" hidden="1" outlineLevel="1" x14ac:dyDescent="0.2">
      <c r="B415" s="19" t="s">
        <v>427</v>
      </c>
      <c r="C415" s="3" t="s">
        <v>887</v>
      </c>
      <c r="D415" s="3" t="s">
        <v>54</v>
      </c>
      <c r="E415" s="14">
        <v>44365</v>
      </c>
      <c r="F415" s="3">
        <v>3</v>
      </c>
      <c r="G415" s="3">
        <v>16.649999999999999</v>
      </c>
    </row>
    <row r="416" spans="2:7" hidden="1" outlineLevel="1" x14ac:dyDescent="0.2">
      <c r="B416" s="19" t="s">
        <v>427</v>
      </c>
      <c r="C416" s="3" t="s">
        <v>887</v>
      </c>
      <c r="D416" s="3" t="s">
        <v>54</v>
      </c>
      <c r="E416" s="14">
        <v>44368</v>
      </c>
      <c r="F416" s="3">
        <v>6</v>
      </c>
      <c r="G416" s="3">
        <v>33.299999999999997</v>
      </c>
    </row>
    <row r="417" spans="2:7" hidden="1" outlineLevel="1" x14ac:dyDescent="0.2">
      <c r="B417" s="19" t="s">
        <v>427</v>
      </c>
      <c r="C417" s="3" t="s">
        <v>887</v>
      </c>
      <c r="D417" s="3" t="s">
        <v>54</v>
      </c>
      <c r="E417" s="14">
        <v>44368</v>
      </c>
      <c r="F417" s="3">
        <v>3</v>
      </c>
      <c r="G417" s="3">
        <v>16.649999999999999</v>
      </c>
    </row>
    <row r="418" spans="2:7" hidden="1" outlineLevel="1" x14ac:dyDescent="0.2">
      <c r="B418" s="19" t="s">
        <v>427</v>
      </c>
      <c r="C418" s="3" t="s">
        <v>887</v>
      </c>
      <c r="D418" s="3" t="s">
        <v>54</v>
      </c>
      <c r="E418" s="14">
        <v>44369</v>
      </c>
      <c r="F418" s="3">
        <v>6</v>
      </c>
      <c r="G418" s="3">
        <v>33.299999999999997</v>
      </c>
    </row>
    <row r="419" spans="2:7" hidden="1" outlineLevel="1" x14ac:dyDescent="0.2">
      <c r="B419" s="19" t="s">
        <v>427</v>
      </c>
      <c r="C419" s="3" t="s">
        <v>887</v>
      </c>
      <c r="D419" s="3" t="s">
        <v>54</v>
      </c>
      <c r="E419" s="14">
        <v>44369</v>
      </c>
      <c r="F419" s="3">
        <v>3</v>
      </c>
      <c r="G419" s="3">
        <v>16.649999999999999</v>
      </c>
    </row>
    <row r="420" spans="2:7" hidden="1" outlineLevel="1" x14ac:dyDescent="0.2">
      <c r="B420" s="19" t="s">
        <v>427</v>
      </c>
      <c r="C420" s="3" t="s">
        <v>887</v>
      </c>
      <c r="D420" s="3" t="s">
        <v>54</v>
      </c>
      <c r="E420" s="14">
        <v>44375</v>
      </c>
      <c r="F420" s="3">
        <v>6</v>
      </c>
      <c r="G420" s="3">
        <v>33.299999999999997</v>
      </c>
    </row>
    <row r="421" spans="2:7" hidden="1" outlineLevel="1" x14ac:dyDescent="0.2">
      <c r="B421" s="19" t="s">
        <v>427</v>
      </c>
      <c r="C421" s="3" t="s">
        <v>887</v>
      </c>
      <c r="D421" s="3" t="s">
        <v>54</v>
      </c>
      <c r="E421" s="14">
        <v>44375</v>
      </c>
      <c r="F421" s="3">
        <v>3</v>
      </c>
      <c r="G421" s="3">
        <v>16.649999999999999</v>
      </c>
    </row>
    <row r="422" spans="2:7" hidden="1" outlineLevel="1" x14ac:dyDescent="0.2">
      <c r="B422" s="19" t="s">
        <v>427</v>
      </c>
      <c r="C422" s="3" t="s">
        <v>887</v>
      </c>
      <c r="D422" s="3" t="s">
        <v>54</v>
      </c>
      <c r="E422" s="14">
        <v>44376</v>
      </c>
      <c r="F422" s="3">
        <v>6</v>
      </c>
      <c r="G422" s="3">
        <v>33.299999999999997</v>
      </c>
    </row>
    <row r="423" spans="2:7" hidden="1" outlineLevel="1" x14ac:dyDescent="0.2">
      <c r="B423" s="19" t="s">
        <v>427</v>
      </c>
      <c r="C423" s="3" t="s">
        <v>887</v>
      </c>
      <c r="D423" s="3" t="s">
        <v>54</v>
      </c>
      <c r="E423" s="14">
        <v>44376</v>
      </c>
      <c r="F423" s="3">
        <v>4</v>
      </c>
      <c r="G423" s="3">
        <v>22.2</v>
      </c>
    </row>
    <row r="424" spans="2:7" hidden="1" outlineLevel="1" x14ac:dyDescent="0.2">
      <c r="B424" s="19" t="s">
        <v>427</v>
      </c>
      <c r="C424" s="3" t="s">
        <v>887</v>
      </c>
      <c r="D424" s="3" t="s">
        <v>54</v>
      </c>
      <c r="E424" s="14">
        <v>44377</v>
      </c>
      <c r="F424" s="3">
        <v>6</v>
      </c>
      <c r="G424" s="3">
        <v>33.299999999999997</v>
      </c>
    </row>
    <row r="425" spans="2:7" hidden="1" outlineLevel="1" x14ac:dyDescent="0.2">
      <c r="B425" s="19" t="s">
        <v>427</v>
      </c>
      <c r="C425" s="3" t="s">
        <v>887</v>
      </c>
      <c r="D425" s="3" t="s">
        <v>54</v>
      </c>
      <c r="E425" s="14">
        <v>44377</v>
      </c>
      <c r="F425" s="3">
        <v>4</v>
      </c>
      <c r="G425" s="3">
        <v>22.2</v>
      </c>
    </row>
    <row r="426" spans="2:7" hidden="1" outlineLevel="1" x14ac:dyDescent="0.2">
      <c r="B426" s="19" t="s">
        <v>427</v>
      </c>
      <c r="C426" s="3" t="s">
        <v>887</v>
      </c>
      <c r="D426" s="3" t="s">
        <v>54</v>
      </c>
      <c r="E426" s="14">
        <v>44366</v>
      </c>
      <c r="F426" s="3">
        <v>6</v>
      </c>
      <c r="G426" s="3">
        <v>33.299999999999997</v>
      </c>
    </row>
    <row r="427" spans="2:7" hidden="1" outlineLevel="1" x14ac:dyDescent="0.2">
      <c r="B427" s="19" t="s">
        <v>427</v>
      </c>
      <c r="C427" s="3" t="s">
        <v>887</v>
      </c>
      <c r="D427" s="3" t="s">
        <v>54</v>
      </c>
      <c r="E427" s="14">
        <v>44370</v>
      </c>
      <c r="F427" s="3">
        <v>6</v>
      </c>
      <c r="G427" s="3">
        <v>33.299999999999997</v>
      </c>
    </row>
    <row r="428" spans="2:7" hidden="1" outlineLevel="1" x14ac:dyDescent="0.2">
      <c r="B428" s="19" t="s">
        <v>427</v>
      </c>
      <c r="C428" s="3" t="s">
        <v>887</v>
      </c>
      <c r="D428" s="3" t="s">
        <v>54</v>
      </c>
      <c r="E428" s="14">
        <v>44370</v>
      </c>
      <c r="F428" s="3">
        <v>3</v>
      </c>
      <c r="G428" s="3">
        <v>16.649999999999999</v>
      </c>
    </row>
    <row r="429" spans="2:7" hidden="1" outlineLevel="1" x14ac:dyDescent="0.2">
      <c r="B429" s="19" t="s">
        <v>427</v>
      </c>
      <c r="C429" s="3" t="s">
        <v>887</v>
      </c>
      <c r="D429" s="3" t="s">
        <v>54</v>
      </c>
      <c r="E429" s="14">
        <v>44371</v>
      </c>
      <c r="F429" s="3">
        <v>6</v>
      </c>
      <c r="G429" s="3">
        <v>33.299999999999997</v>
      </c>
    </row>
    <row r="430" spans="2:7" hidden="1" outlineLevel="1" x14ac:dyDescent="0.2">
      <c r="B430" s="19" t="s">
        <v>427</v>
      </c>
      <c r="C430" s="3" t="s">
        <v>887</v>
      </c>
      <c r="D430" s="3" t="s">
        <v>54</v>
      </c>
      <c r="E430" s="14">
        <v>44371</v>
      </c>
      <c r="F430" s="3">
        <v>3</v>
      </c>
      <c r="G430" s="3">
        <v>16.649999999999999</v>
      </c>
    </row>
    <row r="431" spans="2:7" hidden="1" outlineLevel="1" x14ac:dyDescent="0.2">
      <c r="B431" s="19" t="s">
        <v>427</v>
      </c>
      <c r="C431" s="3" t="s">
        <v>887</v>
      </c>
      <c r="D431" s="3" t="s">
        <v>54</v>
      </c>
      <c r="E431" s="14">
        <v>44372</v>
      </c>
      <c r="F431" s="3">
        <v>6</v>
      </c>
      <c r="G431" s="3">
        <v>33.299999999999997</v>
      </c>
    </row>
    <row r="432" spans="2:7" hidden="1" outlineLevel="1" x14ac:dyDescent="0.2">
      <c r="B432" s="19" t="s">
        <v>427</v>
      </c>
      <c r="C432" s="3" t="s">
        <v>888</v>
      </c>
      <c r="D432" s="3" t="s">
        <v>54</v>
      </c>
      <c r="E432" s="14">
        <v>44343</v>
      </c>
      <c r="F432" s="3">
        <v>6</v>
      </c>
      <c r="G432" s="3">
        <v>33.299999999999997</v>
      </c>
    </row>
    <row r="433" spans="2:7" hidden="1" outlineLevel="1" x14ac:dyDescent="0.2">
      <c r="B433" s="19" t="s">
        <v>427</v>
      </c>
      <c r="C433" s="3" t="s">
        <v>888</v>
      </c>
      <c r="D433" s="3" t="s">
        <v>54</v>
      </c>
      <c r="E433" s="14">
        <v>44343</v>
      </c>
      <c r="F433" s="3">
        <v>3</v>
      </c>
      <c r="G433" s="3">
        <v>16.649999999999999</v>
      </c>
    </row>
    <row r="434" spans="2:7" hidden="1" outlineLevel="1" x14ac:dyDescent="0.2">
      <c r="B434" s="19" t="s">
        <v>427</v>
      </c>
      <c r="C434" s="3" t="s">
        <v>888</v>
      </c>
      <c r="D434" s="3" t="s">
        <v>54</v>
      </c>
      <c r="E434" s="14">
        <v>44347</v>
      </c>
      <c r="F434" s="3">
        <v>10</v>
      </c>
      <c r="G434" s="3">
        <v>55.5</v>
      </c>
    </row>
    <row r="435" spans="2:7" hidden="1" outlineLevel="1" x14ac:dyDescent="0.2">
      <c r="B435" s="19" t="s">
        <v>427</v>
      </c>
      <c r="C435" s="3" t="s">
        <v>888</v>
      </c>
      <c r="D435" s="3" t="s">
        <v>54</v>
      </c>
      <c r="E435" s="14">
        <v>44348</v>
      </c>
      <c r="F435" s="3">
        <v>6</v>
      </c>
      <c r="G435" s="3">
        <v>33.299999999999997</v>
      </c>
    </row>
    <row r="436" spans="2:7" hidden="1" outlineLevel="1" x14ac:dyDescent="0.2">
      <c r="B436" s="19" t="s">
        <v>427</v>
      </c>
      <c r="C436" s="3" t="s">
        <v>888</v>
      </c>
      <c r="D436" s="3" t="s">
        <v>54</v>
      </c>
      <c r="E436" s="14">
        <v>44348</v>
      </c>
      <c r="F436" s="3">
        <v>4</v>
      </c>
      <c r="G436" s="3">
        <v>22.2</v>
      </c>
    </row>
    <row r="437" spans="2:7" hidden="1" outlineLevel="1" x14ac:dyDescent="0.2">
      <c r="B437" s="19" t="s">
        <v>427</v>
      </c>
      <c r="C437" s="3" t="s">
        <v>888</v>
      </c>
      <c r="D437" s="3" t="s">
        <v>54</v>
      </c>
      <c r="E437" s="14">
        <v>44349</v>
      </c>
      <c r="F437" s="3">
        <v>6</v>
      </c>
      <c r="G437" s="3">
        <v>33.299999999999997</v>
      </c>
    </row>
    <row r="438" spans="2:7" hidden="1" outlineLevel="1" x14ac:dyDescent="0.2">
      <c r="B438" s="19" t="s">
        <v>427</v>
      </c>
      <c r="C438" s="3" t="s">
        <v>888</v>
      </c>
      <c r="D438" s="3" t="s">
        <v>54</v>
      </c>
      <c r="E438" s="14">
        <v>44349</v>
      </c>
      <c r="F438" s="3">
        <v>4</v>
      </c>
      <c r="G438" s="3">
        <v>22.2</v>
      </c>
    </row>
    <row r="439" spans="2:7" hidden="1" outlineLevel="1" x14ac:dyDescent="0.2">
      <c r="B439" s="19" t="s">
        <v>427</v>
      </c>
      <c r="C439" s="3" t="s">
        <v>888</v>
      </c>
      <c r="D439" s="3" t="s">
        <v>54</v>
      </c>
      <c r="E439" s="14">
        <v>44350</v>
      </c>
      <c r="F439" s="3">
        <v>6</v>
      </c>
      <c r="G439" s="3">
        <v>33.299999999999997</v>
      </c>
    </row>
    <row r="440" spans="2:7" hidden="1" outlineLevel="1" x14ac:dyDescent="0.2">
      <c r="B440" s="19" t="s">
        <v>427</v>
      </c>
      <c r="C440" s="3" t="s">
        <v>888</v>
      </c>
      <c r="D440" s="3" t="s">
        <v>54</v>
      </c>
      <c r="E440" s="14">
        <v>44350</v>
      </c>
      <c r="F440" s="3">
        <v>4</v>
      </c>
      <c r="G440" s="3">
        <v>22.2</v>
      </c>
    </row>
    <row r="441" spans="2:7" hidden="1" outlineLevel="1" x14ac:dyDescent="0.2">
      <c r="B441" s="19" t="s">
        <v>427</v>
      </c>
      <c r="C441" s="3" t="s">
        <v>888</v>
      </c>
      <c r="D441" s="3" t="s">
        <v>54</v>
      </c>
      <c r="E441" s="14">
        <v>44351</v>
      </c>
      <c r="F441" s="3">
        <v>6</v>
      </c>
      <c r="G441" s="3">
        <v>33.299999999999997</v>
      </c>
    </row>
    <row r="442" spans="2:7" hidden="1" outlineLevel="1" x14ac:dyDescent="0.2">
      <c r="B442" s="19" t="s">
        <v>427</v>
      </c>
      <c r="C442" s="3" t="s">
        <v>888</v>
      </c>
      <c r="D442" s="3" t="s">
        <v>54</v>
      </c>
      <c r="E442" s="14">
        <v>44351</v>
      </c>
      <c r="F442" s="3">
        <v>4</v>
      </c>
      <c r="G442" s="3">
        <v>22.2</v>
      </c>
    </row>
    <row r="443" spans="2:7" hidden="1" outlineLevel="1" x14ac:dyDescent="0.2">
      <c r="B443" s="19" t="s">
        <v>427</v>
      </c>
      <c r="C443" s="3" t="s">
        <v>888</v>
      </c>
      <c r="D443" s="3" t="s">
        <v>54</v>
      </c>
      <c r="E443" s="14">
        <v>44354</v>
      </c>
      <c r="F443" s="3">
        <v>6</v>
      </c>
      <c r="G443" s="3">
        <v>33.299999999999997</v>
      </c>
    </row>
    <row r="444" spans="2:7" hidden="1" outlineLevel="1" x14ac:dyDescent="0.2">
      <c r="B444" s="19" t="s">
        <v>427</v>
      </c>
      <c r="C444" s="3" t="s">
        <v>888</v>
      </c>
      <c r="D444" s="3" t="s">
        <v>54</v>
      </c>
      <c r="E444" s="14">
        <v>44354</v>
      </c>
      <c r="F444" s="3">
        <v>4</v>
      </c>
      <c r="G444" s="3">
        <v>22.2</v>
      </c>
    </row>
    <row r="445" spans="2:7" hidden="1" outlineLevel="1" x14ac:dyDescent="0.2">
      <c r="B445" s="19" t="s">
        <v>427</v>
      </c>
      <c r="C445" s="3" t="s">
        <v>888</v>
      </c>
      <c r="D445" s="3" t="s">
        <v>54</v>
      </c>
      <c r="E445" s="14">
        <v>44355</v>
      </c>
      <c r="F445" s="3">
        <v>6</v>
      </c>
      <c r="G445" s="3">
        <v>33.299999999999997</v>
      </c>
    </row>
    <row r="446" spans="2:7" hidden="1" outlineLevel="1" x14ac:dyDescent="0.2">
      <c r="B446" s="19" t="s">
        <v>427</v>
      </c>
      <c r="C446" s="3" t="s">
        <v>888</v>
      </c>
      <c r="D446" s="3" t="s">
        <v>54</v>
      </c>
      <c r="E446" s="14">
        <v>44355</v>
      </c>
      <c r="F446" s="3">
        <v>3</v>
      </c>
      <c r="G446" s="3">
        <v>16.649999999999999</v>
      </c>
    </row>
    <row r="447" spans="2:7" hidden="1" outlineLevel="1" x14ac:dyDescent="0.2">
      <c r="B447" s="19" t="s">
        <v>427</v>
      </c>
      <c r="C447" s="3" t="s">
        <v>888</v>
      </c>
      <c r="D447" s="3" t="s">
        <v>54</v>
      </c>
      <c r="E447" s="14">
        <v>44356</v>
      </c>
      <c r="F447" s="3">
        <v>6</v>
      </c>
      <c r="G447" s="3">
        <v>33.299999999999997</v>
      </c>
    </row>
    <row r="448" spans="2:7" hidden="1" outlineLevel="1" x14ac:dyDescent="0.2">
      <c r="B448" s="19" t="s">
        <v>427</v>
      </c>
      <c r="C448" s="3" t="s">
        <v>888</v>
      </c>
      <c r="D448" s="3" t="s">
        <v>54</v>
      </c>
      <c r="E448" s="14">
        <v>44356</v>
      </c>
      <c r="F448" s="3">
        <v>3</v>
      </c>
      <c r="G448" s="3">
        <v>16.649999999999999</v>
      </c>
    </row>
    <row r="449" spans="2:7" hidden="1" outlineLevel="1" x14ac:dyDescent="0.2">
      <c r="B449" s="19" t="s">
        <v>427</v>
      </c>
      <c r="C449" s="3" t="s">
        <v>888</v>
      </c>
      <c r="D449" s="3" t="s">
        <v>54</v>
      </c>
      <c r="E449" s="14">
        <v>44357</v>
      </c>
      <c r="F449" s="3">
        <v>6</v>
      </c>
      <c r="G449" s="3">
        <v>33.299999999999997</v>
      </c>
    </row>
    <row r="450" spans="2:7" hidden="1" outlineLevel="1" x14ac:dyDescent="0.2">
      <c r="B450" s="19" t="s">
        <v>427</v>
      </c>
      <c r="C450" s="3" t="s">
        <v>888</v>
      </c>
      <c r="D450" s="3" t="s">
        <v>54</v>
      </c>
      <c r="E450" s="14">
        <v>44357</v>
      </c>
      <c r="F450" s="3">
        <v>3</v>
      </c>
      <c r="G450" s="3">
        <v>16.649999999999999</v>
      </c>
    </row>
    <row r="451" spans="2:7" hidden="1" outlineLevel="1" x14ac:dyDescent="0.2">
      <c r="B451" s="19" t="s">
        <v>427</v>
      </c>
      <c r="C451" s="3" t="s">
        <v>888</v>
      </c>
      <c r="D451" s="3" t="s">
        <v>54</v>
      </c>
      <c r="E451" s="14">
        <v>44358</v>
      </c>
      <c r="F451" s="3">
        <v>6</v>
      </c>
      <c r="G451" s="3">
        <v>33.299999999999997</v>
      </c>
    </row>
    <row r="452" spans="2:7" hidden="1" outlineLevel="1" x14ac:dyDescent="0.2">
      <c r="B452" s="19" t="s">
        <v>427</v>
      </c>
      <c r="C452" s="3" t="s">
        <v>888</v>
      </c>
      <c r="D452" s="3" t="s">
        <v>54</v>
      </c>
      <c r="E452" s="14">
        <v>44358</v>
      </c>
      <c r="F452" s="3">
        <v>3</v>
      </c>
      <c r="G452" s="3">
        <v>16.649999999999999</v>
      </c>
    </row>
    <row r="453" spans="2:7" hidden="1" outlineLevel="1" x14ac:dyDescent="0.2">
      <c r="B453" s="19" t="s">
        <v>427</v>
      </c>
      <c r="C453" s="3" t="s">
        <v>888</v>
      </c>
      <c r="D453" s="3" t="s">
        <v>54</v>
      </c>
      <c r="E453" s="14">
        <v>44361</v>
      </c>
      <c r="F453" s="3">
        <v>6</v>
      </c>
      <c r="G453" s="3">
        <v>33.299999999999997</v>
      </c>
    </row>
    <row r="454" spans="2:7" hidden="1" outlineLevel="1" x14ac:dyDescent="0.2">
      <c r="B454" s="19" t="s">
        <v>427</v>
      </c>
      <c r="C454" s="3" t="s">
        <v>888</v>
      </c>
      <c r="D454" s="3" t="s">
        <v>54</v>
      </c>
      <c r="E454" s="14">
        <v>44361</v>
      </c>
      <c r="F454" s="3">
        <v>3</v>
      </c>
      <c r="G454" s="3">
        <v>16.649999999999999</v>
      </c>
    </row>
    <row r="455" spans="2:7" hidden="1" outlineLevel="1" x14ac:dyDescent="0.2">
      <c r="B455" s="19" t="s">
        <v>427</v>
      </c>
      <c r="C455" s="3" t="s">
        <v>888</v>
      </c>
      <c r="D455" s="3" t="s">
        <v>54</v>
      </c>
      <c r="E455" s="14">
        <v>44362</v>
      </c>
      <c r="F455" s="3">
        <v>6</v>
      </c>
      <c r="G455" s="3">
        <v>33.299999999999997</v>
      </c>
    </row>
    <row r="456" spans="2:7" hidden="1" outlineLevel="1" x14ac:dyDescent="0.2">
      <c r="B456" s="19" t="s">
        <v>427</v>
      </c>
      <c r="C456" s="3" t="s">
        <v>888</v>
      </c>
      <c r="D456" s="3" t="s">
        <v>54</v>
      </c>
      <c r="E456" s="14">
        <v>44362</v>
      </c>
      <c r="F456" s="3">
        <v>3</v>
      </c>
      <c r="G456" s="3">
        <v>16.649999999999999</v>
      </c>
    </row>
    <row r="457" spans="2:7" hidden="1" outlineLevel="1" x14ac:dyDescent="0.2">
      <c r="B457" s="19" t="s">
        <v>427</v>
      </c>
      <c r="C457" s="3" t="s">
        <v>888</v>
      </c>
      <c r="D457" s="3" t="s">
        <v>54</v>
      </c>
      <c r="E457" s="14">
        <v>44363</v>
      </c>
      <c r="F457" s="3">
        <v>6</v>
      </c>
      <c r="G457" s="3">
        <v>33.299999999999997</v>
      </c>
    </row>
    <row r="458" spans="2:7" hidden="1" outlineLevel="1" x14ac:dyDescent="0.2">
      <c r="B458" s="19" t="s">
        <v>427</v>
      </c>
      <c r="C458" s="3" t="s">
        <v>888</v>
      </c>
      <c r="D458" s="3" t="s">
        <v>54</v>
      </c>
      <c r="E458" s="14">
        <v>44363</v>
      </c>
      <c r="F458" s="3">
        <v>3</v>
      </c>
      <c r="G458" s="3">
        <v>16.649999999999999</v>
      </c>
    </row>
    <row r="459" spans="2:7" hidden="1" outlineLevel="1" x14ac:dyDescent="0.2">
      <c r="B459" s="19" t="s">
        <v>427</v>
      </c>
      <c r="C459" s="3" t="s">
        <v>888</v>
      </c>
      <c r="D459" s="3" t="s">
        <v>54</v>
      </c>
      <c r="E459" s="14">
        <v>44364</v>
      </c>
      <c r="F459" s="3">
        <v>6</v>
      </c>
      <c r="G459" s="3">
        <v>33.299999999999997</v>
      </c>
    </row>
    <row r="460" spans="2:7" hidden="1" outlineLevel="1" x14ac:dyDescent="0.2">
      <c r="B460" s="19" t="s">
        <v>427</v>
      </c>
      <c r="C460" s="3" t="s">
        <v>888</v>
      </c>
      <c r="D460" s="3" t="s">
        <v>54</v>
      </c>
      <c r="E460" s="14">
        <v>44364</v>
      </c>
      <c r="F460" s="3">
        <v>3</v>
      </c>
      <c r="G460" s="3">
        <v>16.649999999999999</v>
      </c>
    </row>
    <row r="461" spans="2:7" hidden="1" outlineLevel="1" x14ac:dyDescent="0.2">
      <c r="B461" s="19" t="s">
        <v>427</v>
      </c>
      <c r="C461" s="3" t="s">
        <v>888</v>
      </c>
      <c r="D461" s="3" t="s">
        <v>54</v>
      </c>
      <c r="E461" s="14">
        <v>44365</v>
      </c>
      <c r="F461" s="3">
        <v>6</v>
      </c>
      <c r="G461" s="3">
        <v>33.299999999999997</v>
      </c>
    </row>
    <row r="462" spans="2:7" hidden="1" outlineLevel="1" x14ac:dyDescent="0.2">
      <c r="B462" s="19" t="s">
        <v>427</v>
      </c>
      <c r="C462" s="3" t="s">
        <v>888</v>
      </c>
      <c r="D462" s="3" t="s">
        <v>54</v>
      </c>
      <c r="E462" s="14">
        <v>44365</v>
      </c>
      <c r="F462" s="3">
        <v>3</v>
      </c>
      <c r="G462" s="3">
        <v>16.649999999999999</v>
      </c>
    </row>
    <row r="463" spans="2:7" hidden="1" outlineLevel="1" x14ac:dyDescent="0.2">
      <c r="B463" s="19" t="s">
        <v>427</v>
      </c>
      <c r="C463" s="3" t="s">
        <v>888</v>
      </c>
      <c r="D463" s="3" t="s">
        <v>54</v>
      </c>
      <c r="E463" s="14">
        <v>44368</v>
      </c>
      <c r="F463" s="3">
        <v>6</v>
      </c>
      <c r="G463" s="3">
        <v>33.299999999999997</v>
      </c>
    </row>
    <row r="464" spans="2:7" hidden="1" outlineLevel="1" x14ac:dyDescent="0.2">
      <c r="B464" s="19" t="s">
        <v>427</v>
      </c>
      <c r="C464" s="3" t="s">
        <v>888</v>
      </c>
      <c r="D464" s="3" t="s">
        <v>54</v>
      </c>
      <c r="E464" s="14">
        <v>44368</v>
      </c>
      <c r="F464" s="3">
        <v>3</v>
      </c>
      <c r="G464" s="3">
        <v>16.649999999999999</v>
      </c>
    </row>
    <row r="465" spans="2:7" hidden="1" outlineLevel="1" x14ac:dyDescent="0.2">
      <c r="B465" s="19" t="s">
        <v>427</v>
      </c>
      <c r="C465" s="3" t="s">
        <v>888</v>
      </c>
      <c r="D465" s="3" t="s">
        <v>54</v>
      </c>
      <c r="E465" s="14">
        <v>44369</v>
      </c>
      <c r="F465" s="3">
        <v>6</v>
      </c>
      <c r="G465" s="3">
        <v>33.299999999999997</v>
      </c>
    </row>
    <row r="466" spans="2:7" hidden="1" outlineLevel="1" x14ac:dyDescent="0.2">
      <c r="B466" s="19" t="s">
        <v>427</v>
      </c>
      <c r="C466" s="3" t="s">
        <v>888</v>
      </c>
      <c r="D466" s="3" t="s">
        <v>54</v>
      </c>
      <c r="E466" s="14">
        <v>44369</v>
      </c>
      <c r="F466" s="3">
        <v>3</v>
      </c>
      <c r="G466" s="3">
        <v>16.649999999999999</v>
      </c>
    </row>
    <row r="467" spans="2:7" hidden="1" outlineLevel="1" x14ac:dyDescent="0.2">
      <c r="B467" s="19" t="s">
        <v>427</v>
      </c>
      <c r="C467" s="3" t="s">
        <v>888</v>
      </c>
      <c r="D467" s="3" t="s">
        <v>54</v>
      </c>
      <c r="E467" s="14">
        <v>44366</v>
      </c>
      <c r="F467" s="3">
        <v>6</v>
      </c>
      <c r="G467" s="3">
        <v>33.299999999999997</v>
      </c>
    </row>
    <row r="468" spans="2:7" hidden="1" outlineLevel="1" x14ac:dyDescent="0.2">
      <c r="B468" s="19" t="s">
        <v>427</v>
      </c>
      <c r="C468" s="3" t="s">
        <v>888</v>
      </c>
      <c r="D468" s="3" t="s">
        <v>54</v>
      </c>
      <c r="E468" s="14">
        <v>44367</v>
      </c>
      <c r="F468" s="3">
        <v>6</v>
      </c>
      <c r="G468" s="3">
        <v>33.299999999999997</v>
      </c>
    </row>
    <row r="469" spans="2:7" hidden="1" outlineLevel="1" x14ac:dyDescent="0.2">
      <c r="B469" s="19" t="s">
        <v>427</v>
      </c>
      <c r="C469" s="3" t="s">
        <v>888</v>
      </c>
      <c r="D469" s="3" t="s">
        <v>54</v>
      </c>
      <c r="E469" s="14">
        <v>44370</v>
      </c>
      <c r="F469" s="3">
        <v>6</v>
      </c>
      <c r="G469" s="3">
        <v>33.299999999999997</v>
      </c>
    </row>
    <row r="470" spans="2:7" hidden="1" outlineLevel="1" x14ac:dyDescent="0.2">
      <c r="B470" s="19" t="s">
        <v>427</v>
      </c>
      <c r="C470" s="3" t="s">
        <v>888</v>
      </c>
      <c r="D470" s="3" t="s">
        <v>54</v>
      </c>
      <c r="E470" s="14">
        <v>44370</v>
      </c>
      <c r="F470" s="3">
        <v>3</v>
      </c>
      <c r="G470" s="3">
        <v>16.649999999999999</v>
      </c>
    </row>
    <row r="471" spans="2:7" hidden="1" outlineLevel="1" x14ac:dyDescent="0.2">
      <c r="B471" s="19" t="s">
        <v>427</v>
      </c>
      <c r="C471" s="3" t="s">
        <v>888</v>
      </c>
      <c r="D471" s="3" t="s">
        <v>54</v>
      </c>
      <c r="E471" s="14">
        <v>44371</v>
      </c>
      <c r="F471" s="3">
        <v>6</v>
      </c>
      <c r="G471" s="3">
        <v>33.299999999999997</v>
      </c>
    </row>
    <row r="472" spans="2:7" hidden="1" outlineLevel="1" x14ac:dyDescent="0.2">
      <c r="B472" s="19" t="s">
        <v>427</v>
      </c>
      <c r="C472" s="3" t="s">
        <v>888</v>
      </c>
      <c r="D472" s="3" t="s">
        <v>54</v>
      </c>
      <c r="E472" s="14">
        <v>44371</v>
      </c>
      <c r="F472" s="3">
        <v>3</v>
      </c>
      <c r="G472" s="3">
        <v>16.649999999999999</v>
      </c>
    </row>
    <row r="473" spans="2:7" hidden="1" outlineLevel="1" x14ac:dyDescent="0.2">
      <c r="B473" s="19" t="s">
        <v>427</v>
      </c>
      <c r="C473" s="3" t="s">
        <v>888</v>
      </c>
      <c r="D473" s="3" t="s">
        <v>54</v>
      </c>
      <c r="E473" s="14">
        <v>44372</v>
      </c>
      <c r="F473" s="3">
        <v>6</v>
      </c>
      <c r="G473" s="3">
        <v>33.299999999999997</v>
      </c>
    </row>
    <row r="474" spans="2:7" hidden="1" outlineLevel="1" x14ac:dyDescent="0.2">
      <c r="B474" s="19" t="s">
        <v>427</v>
      </c>
      <c r="C474" s="3" t="s">
        <v>1029</v>
      </c>
      <c r="D474" s="3" t="s">
        <v>54</v>
      </c>
      <c r="E474" s="14">
        <v>44350</v>
      </c>
      <c r="F474" s="3">
        <v>6</v>
      </c>
      <c r="G474" s="3">
        <v>33.299999999999997</v>
      </c>
    </row>
    <row r="475" spans="2:7" hidden="1" outlineLevel="1" x14ac:dyDescent="0.2">
      <c r="B475" s="19" t="s">
        <v>427</v>
      </c>
      <c r="C475" s="3" t="s">
        <v>1029</v>
      </c>
      <c r="D475" s="3" t="s">
        <v>54</v>
      </c>
      <c r="E475" s="14">
        <v>44350</v>
      </c>
      <c r="F475" s="3">
        <v>3.5</v>
      </c>
      <c r="G475" s="3">
        <v>19.425000000000001</v>
      </c>
    </row>
    <row r="476" spans="2:7" hidden="1" outlineLevel="1" x14ac:dyDescent="0.2">
      <c r="B476" s="19" t="s">
        <v>427</v>
      </c>
      <c r="C476" s="3" t="s">
        <v>1029</v>
      </c>
      <c r="D476" s="3" t="s">
        <v>54</v>
      </c>
      <c r="E476" s="14">
        <v>44351</v>
      </c>
      <c r="F476" s="3">
        <v>6</v>
      </c>
      <c r="G476" s="3">
        <v>33.299999999999997</v>
      </c>
    </row>
    <row r="477" spans="2:7" hidden="1" outlineLevel="1" x14ac:dyDescent="0.2">
      <c r="B477" s="19" t="s">
        <v>427</v>
      </c>
      <c r="C477" s="3" t="s">
        <v>1029</v>
      </c>
      <c r="D477" s="3" t="s">
        <v>54</v>
      </c>
      <c r="E477" s="14">
        <v>44351</v>
      </c>
      <c r="F477" s="3">
        <v>4</v>
      </c>
      <c r="G477" s="3">
        <v>22.2</v>
      </c>
    </row>
    <row r="478" spans="2:7" hidden="1" outlineLevel="1" x14ac:dyDescent="0.2">
      <c r="B478" s="19" t="s">
        <v>427</v>
      </c>
      <c r="C478" s="3" t="s">
        <v>1029</v>
      </c>
      <c r="D478" s="3" t="s">
        <v>54</v>
      </c>
      <c r="E478" s="14">
        <v>44354</v>
      </c>
      <c r="F478" s="3">
        <v>6</v>
      </c>
      <c r="G478" s="3">
        <v>33.299999999999997</v>
      </c>
    </row>
    <row r="479" spans="2:7" hidden="1" outlineLevel="1" x14ac:dyDescent="0.2">
      <c r="B479" s="19" t="s">
        <v>427</v>
      </c>
      <c r="C479" s="3" t="s">
        <v>1029</v>
      </c>
      <c r="D479" s="3" t="s">
        <v>54</v>
      </c>
      <c r="E479" s="14">
        <v>44354</v>
      </c>
      <c r="F479" s="3">
        <v>1.5</v>
      </c>
      <c r="G479" s="3">
        <v>8.3249999999999993</v>
      </c>
    </row>
    <row r="480" spans="2:7" hidden="1" outlineLevel="1" x14ac:dyDescent="0.2">
      <c r="B480" s="19" t="s">
        <v>427</v>
      </c>
      <c r="C480" s="3" t="s">
        <v>1029</v>
      </c>
      <c r="D480" s="3" t="s">
        <v>54</v>
      </c>
      <c r="E480" s="14">
        <v>44355</v>
      </c>
      <c r="F480" s="3">
        <v>6</v>
      </c>
      <c r="G480" s="3">
        <v>33.299999999999997</v>
      </c>
    </row>
    <row r="481" spans="2:7" hidden="1" outlineLevel="1" x14ac:dyDescent="0.2">
      <c r="B481" s="19" t="s">
        <v>427</v>
      </c>
      <c r="C481" s="3" t="s">
        <v>1029</v>
      </c>
      <c r="D481" s="3" t="s">
        <v>54</v>
      </c>
      <c r="E481" s="14">
        <v>44355</v>
      </c>
      <c r="F481" s="3">
        <v>3</v>
      </c>
      <c r="G481" s="3">
        <v>16.649999999999999</v>
      </c>
    </row>
    <row r="482" spans="2:7" hidden="1" outlineLevel="1" x14ac:dyDescent="0.2">
      <c r="B482" s="19" t="s">
        <v>427</v>
      </c>
      <c r="C482" s="3" t="s">
        <v>1029</v>
      </c>
      <c r="D482" s="3" t="s">
        <v>54</v>
      </c>
      <c r="E482" s="14">
        <v>44356</v>
      </c>
      <c r="F482" s="3">
        <v>6</v>
      </c>
      <c r="G482" s="3">
        <v>33.299999999999997</v>
      </c>
    </row>
    <row r="483" spans="2:7" hidden="1" outlineLevel="1" x14ac:dyDescent="0.2">
      <c r="B483" s="19" t="s">
        <v>427</v>
      </c>
      <c r="C483" s="3" t="s">
        <v>1029</v>
      </c>
      <c r="D483" s="3" t="s">
        <v>54</v>
      </c>
      <c r="E483" s="14">
        <v>44356</v>
      </c>
      <c r="F483" s="3">
        <v>3</v>
      </c>
      <c r="G483" s="3">
        <v>16.649999999999999</v>
      </c>
    </row>
    <row r="484" spans="2:7" hidden="1" outlineLevel="1" x14ac:dyDescent="0.2">
      <c r="B484" s="19" t="s">
        <v>427</v>
      </c>
      <c r="C484" s="3" t="s">
        <v>1029</v>
      </c>
      <c r="D484" s="3" t="s">
        <v>54</v>
      </c>
      <c r="E484" s="14">
        <v>44357</v>
      </c>
      <c r="F484" s="3">
        <v>6</v>
      </c>
      <c r="G484" s="3">
        <v>33.299999999999997</v>
      </c>
    </row>
    <row r="485" spans="2:7" hidden="1" outlineLevel="1" x14ac:dyDescent="0.2">
      <c r="B485" s="19" t="s">
        <v>427</v>
      </c>
      <c r="C485" s="3" t="s">
        <v>1029</v>
      </c>
      <c r="D485" s="3" t="s">
        <v>54</v>
      </c>
      <c r="E485" s="14">
        <v>44357</v>
      </c>
      <c r="F485" s="3">
        <v>3</v>
      </c>
      <c r="G485" s="3">
        <v>16.649999999999999</v>
      </c>
    </row>
    <row r="486" spans="2:7" hidden="1" outlineLevel="1" x14ac:dyDescent="0.2">
      <c r="B486" s="19" t="s">
        <v>427</v>
      </c>
      <c r="C486" s="3" t="s">
        <v>1029</v>
      </c>
      <c r="D486" s="3" t="s">
        <v>54</v>
      </c>
      <c r="E486" s="14">
        <v>44358</v>
      </c>
      <c r="F486" s="3">
        <v>6</v>
      </c>
      <c r="G486" s="3">
        <v>33.299999999999997</v>
      </c>
    </row>
    <row r="487" spans="2:7" hidden="1" outlineLevel="1" x14ac:dyDescent="0.2">
      <c r="B487" s="19" t="s">
        <v>427</v>
      </c>
      <c r="C487" s="3" t="s">
        <v>1029</v>
      </c>
      <c r="D487" s="3" t="s">
        <v>54</v>
      </c>
      <c r="E487" s="14">
        <v>44358</v>
      </c>
      <c r="F487" s="3">
        <v>3</v>
      </c>
      <c r="G487" s="3">
        <v>16.649999999999999</v>
      </c>
    </row>
    <row r="488" spans="2:7" hidden="1" outlineLevel="1" x14ac:dyDescent="0.2">
      <c r="B488" s="19" t="s">
        <v>427</v>
      </c>
      <c r="C488" s="3" t="s">
        <v>1029</v>
      </c>
      <c r="D488" s="3" t="s">
        <v>54</v>
      </c>
      <c r="E488" s="14">
        <v>44352</v>
      </c>
      <c r="F488" s="3">
        <v>9</v>
      </c>
      <c r="G488" s="3">
        <v>49.95</v>
      </c>
    </row>
    <row r="489" spans="2:7" hidden="1" outlineLevel="1" x14ac:dyDescent="0.2">
      <c r="B489" s="19" t="s">
        <v>427</v>
      </c>
      <c r="C489" s="3" t="s">
        <v>1029</v>
      </c>
      <c r="D489" s="3" t="s">
        <v>54</v>
      </c>
      <c r="E489" s="14">
        <v>44353</v>
      </c>
      <c r="F489" s="3">
        <v>6</v>
      </c>
      <c r="G489" s="3">
        <v>33.299999999999997</v>
      </c>
    </row>
    <row r="490" spans="2:7" hidden="1" outlineLevel="1" x14ac:dyDescent="0.2">
      <c r="B490" s="19" t="s">
        <v>427</v>
      </c>
      <c r="C490" s="3" t="s">
        <v>1029</v>
      </c>
      <c r="D490" s="3" t="s">
        <v>54</v>
      </c>
      <c r="E490" s="14">
        <v>44361</v>
      </c>
      <c r="F490" s="3">
        <v>6</v>
      </c>
      <c r="G490" s="3">
        <v>33.299999999999997</v>
      </c>
    </row>
    <row r="491" spans="2:7" hidden="1" outlineLevel="1" x14ac:dyDescent="0.2">
      <c r="B491" s="19" t="s">
        <v>427</v>
      </c>
      <c r="C491" s="3" t="s">
        <v>1029</v>
      </c>
      <c r="D491" s="3" t="s">
        <v>54</v>
      </c>
      <c r="E491" s="14">
        <v>44361</v>
      </c>
      <c r="F491" s="3">
        <v>3</v>
      </c>
      <c r="G491" s="3">
        <v>16.649999999999999</v>
      </c>
    </row>
    <row r="492" spans="2:7" hidden="1" outlineLevel="1" x14ac:dyDescent="0.2">
      <c r="B492" s="19" t="s">
        <v>427</v>
      </c>
      <c r="C492" s="3" t="s">
        <v>1029</v>
      </c>
      <c r="D492" s="3" t="s">
        <v>54</v>
      </c>
      <c r="E492" s="14">
        <v>44362</v>
      </c>
      <c r="F492" s="3">
        <v>6</v>
      </c>
      <c r="G492" s="3">
        <v>33.299999999999997</v>
      </c>
    </row>
    <row r="493" spans="2:7" hidden="1" outlineLevel="1" x14ac:dyDescent="0.2">
      <c r="B493" s="19" t="s">
        <v>427</v>
      </c>
      <c r="C493" s="3" t="s">
        <v>1029</v>
      </c>
      <c r="D493" s="3" t="s">
        <v>54</v>
      </c>
      <c r="E493" s="14">
        <v>44362</v>
      </c>
      <c r="F493" s="3">
        <v>3</v>
      </c>
      <c r="G493" s="3">
        <v>16.649999999999999</v>
      </c>
    </row>
    <row r="494" spans="2:7" hidden="1" outlineLevel="1" x14ac:dyDescent="0.2">
      <c r="B494" s="19" t="s">
        <v>427</v>
      </c>
      <c r="C494" s="3" t="s">
        <v>1029</v>
      </c>
      <c r="D494" s="3" t="s">
        <v>54</v>
      </c>
      <c r="E494" s="14">
        <v>44363</v>
      </c>
      <c r="F494" s="3">
        <v>6</v>
      </c>
      <c r="G494" s="3">
        <v>33.299999999999997</v>
      </c>
    </row>
    <row r="495" spans="2:7" hidden="1" outlineLevel="1" x14ac:dyDescent="0.2">
      <c r="B495" s="19" t="s">
        <v>427</v>
      </c>
      <c r="C495" s="3" t="s">
        <v>1029</v>
      </c>
      <c r="D495" s="3" t="s">
        <v>54</v>
      </c>
      <c r="E495" s="14">
        <v>44363</v>
      </c>
      <c r="F495" s="3">
        <v>3</v>
      </c>
      <c r="G495" s="3">
        <v>16.649999999999999</v>
      </c>
    </row>
    <row r="496" spans="2:7" hidden="1" outlineLevel="1" x14ac:dyDescent="0.2">
      <c r="B496" s="19" t="s">
        <v>427</v>
      </c>
      <c r="C496" s="3" t="s">
        <v>1029</v>
      </c>
      <c r="D496" s="3" t="s">
        <v>54</v>
      </c>
      <c r="E496" s="14">
        <v>44364</v>
      </c>
      <c r="F496" s="3">
        <v>6</v>
      </c>
      <c r="G496" s="3">
        <v>33.299999999999997</v>
      </c>
    </row>
    <row r="497" spans="2:7" hidden="1" outlineLevel="1" x14ac:dyDescent="0.2">
      <c r="B497" s="19" t="s">
        <v>427</v>
      </c>
      <c r="C497" s="3" t="s">
        <v>1029</v>
      </c>
      <c r="D497" s="3" t="s">
        <v>54</v>
      </c>
      <c r="E497" s="14">
        <v>44364</v>
      </c>
      <c r="F497" s="3">
        <v>3</v>
      </c>
      <c r="G497" s="3">
        <v>16.649999999999999</v>
      </c>
    </row>
    <row r="498" spans="2:7" hidden="1" outlineLevel="1" x14ac:dyDescent="0.2">
      <c r="B498" s="19" t="s">
        <v>427</v>
      </c>
      <c r="C498" s="3" t="s">
        <v>1029</v>
      </c>
      <c r="D498" s="3" t="s">
        <v>54</v>
      </c>
      <c r="E498" s="14">
        <v>44365</v>
      </c>
      <c r="F498" s="3">
        <v>6</v>
      </c>
      <c r="G498" s="3">
        <v>33.299999999999997</v>
      </c>
    </row>
    <row r="499" spans="2:7" hidden="1" outlineLevel="1" x14ac:dyDescent="0.2">
      <c r="B499" s="19" t="s">
        <v>427</v>
      </c>
      <c r="C499" s="3" t="s">
        <v>1029</v>
      </c>
      <c r="D499" s="3" t="s">
        <v>54</v>
      </c>
      <c r="E499" s="14">
        <v>44365</v>
      </c>
      <c r="F499" s="3">
        <v>3</v>
      </c>
      <c r="G499" s="3">
        <v>16.649999999999999</v>
      </c>
    </row>
    <row r="500" spans="2:7" hidden="1" outlineLevel="1" x14ac:dyDescent="0.2">
      <c r="B500" s="19" t="s">
        <v>427</v>
      </c>
      <c r="C500" s="3" t="s">
        <v>1029</v>
      </c>
      <c r="D500" s="3" t="s">
        <v>54</v>
      </c>
      <c r="E500" s="14">
        <v>44368</v>
      </c>
      <c r="F500" s="3">
        <v>6</v>
      </c>
      <c r="G500" s="3">
        <v>33.299999999999997</v>
      </c>
    </row>
    <row r="501" spans="2:7" hidden="1" outlineLevel="1" x14ac:dyDescent="0.2">
      <c r="B501" s="19" t="s">
        <v>427</v>
      </c>
      <c r="C501" s="3" t="s">
        <v>1029</v>
      </c>
      <c r="D501" s="3" t="s">
        <v>54</v>
      </c>
      <c r="E501" s="14">
        <v>44368</v>
      </c>
      <c r="F501" s="3">
        <v>3</v>
      </c>
      <c r="G501" s="3">
        <v>16.649999999999999</v>
      </c>
    </row>
    <row r="502" spans="2:7" hidden="1" outlineLevel="1" x14ac:dyDescent="0.2">
      <c r="B502" s="19" t="s">
        <v>427</v>
      </c>
      <c r="C502" s="3" t="s">
        <v>1029</v>
      </c>
      <c r="D502" s="3" t="s">
        <v>54</v>
      </c>
      <c r="E502" s="14">
        <v>44369</v>
      </c>
      <c r="F502" s="3">
        <v>6</v>
      </c>
      <c r="G502" s="3">
        <v>33.299999999999997</v>
      </c>
    </row>
    <row r="503" spans="2:7" hidden="1" outlineLevel="1" x14ac:dyDescent="0.2">
      <c r="B503" s="19" t="s">
        <v>427</v>
      </c>
      <c r="C503" s="3" t="s">
        <v>1029</v>
      </c>
      <c r="D503" s="3" t="s">
        <v>54</v>
      </c>
      <c r="E503" s="14">
        <v>44369</v>
      </c>
      <c r="F503" s="3">
        <v>3</v>
      </c>
      <c r="G503" s="3">
        <v>16.649999999999999</v>
      </c>
    </row>
    <row r="504" spans="2:7" hidden="1" outlineLevel="1" x14ac:dyDescent="0.2">
      <c r="B504" s="19" t="s">
        <v>427</v>
      </c>
      <c r="C504" s="3" t="s">
        <v>1029</v>
      </c>
      <c r="D504" s="3" t="s">
        <v>54</v>
      </c>
      <c r="E504" s="14">
        <v>44366</v>
      </c>
      <c r="F504" s="3">
        <v>6</v>
      </c>
      <c r="G504" s="3">
        <v>33.299999999999997</v>
      </c>
    </row>
    <row r="505" spans="2:7" hidden="1" outlineLevel="1" x14ac:dyDescent="0.2">
      <c r="B505" s="19" t="s">
        <v>427</v>
      </c>
      <c r="C505" s="3" t="s">
        <v>1029</v>
      </c>
      <c r="D505" s="3" t="s">
        <v>54</v>
      </c>
      <c r="E505" s="14">
        <v>44370</v>
      </c>
      <c r="F505" s="3">
        <v>6</v>
      </c>
      <c r="G505" s="3">
        <v>33.299999999999997</v>
      </c>
    </row>
    <row r="506" spans="2:7" hidden="1" outlineLevel="1" x14ac:dyDescent="0.2">
      <c r="B506" s="19" t="s">
        <v>427</v>
      </c>
      <c r="C506" s="3" t="s">
        <v>1029</v>
      </c>
      <c r="D506" s="3" t="s">
        <v>54</v>
      </c>
      <c r="E506" s="14">
        <v>44370</v>
      </c>
      <c r="F506" s="3">
        <v>3</v>
      </c>
      <c r="G506" s="3">
        <v>16.649999999999999</v>
      </c>
    </row>
    <row r="507" spans="2:7" hidden="1" outlineLevel="1" x14ac:dyDescent="0.2">
      <c r="B507" s="19" t="s">
        <v>427</v>
      </c>
      <c r="C507" s="3" t="s">
        <v>1029</v>
      </c>
      <c r="D507" s="3" t="s">
        <v>54</v>
      </c>
      <c r="E507" s="14">
        <v>44371</v>
      </c>
      <c r="F507" s="3">
        <v>6</v>
      </c>
      <c r="G507" s="3">
        <v>33.299999999999997</v>
      </c>
    </row>
    <row r="508" spans="2:7" hidden="1" outlineLevel="1" x14ac:dyDescent="0.2">
      <c r="B508" s="19" t="s">
        <v>427</v>
      </c>
      <c r="C508" s="3" t="s">
        <v>1029</v>
      </c>
      <c r="D508" s="3" t="s">
        <v>54</v>
      </c>
      <c r="E508" s="14">
        <v>44371</v>
      </c>
      <c r="F508" s="3">
        <v>3</v>
      </c>
      <c r="G508" s="3">
        <v>16.649999999999999</v>
      </c>
    </row>
    <row r="509" spans="2:7" hidden="1" outlineLevel="1" x14ac:dyDescent="0.2">
      <c r="B509" s="19" t="s">
        <v>427</v>
      </c>
      <c r="C509" s="3" t="s">
        <v>1029</v>
      </c>
      <c r="D509" s="3" t="s">
        <v>54</v>
      </c>
      <c r="E509" s="14">
        <v>44372</v>
      </c>
      <c r="F509" s="3">
        <v>6</v>
      </c>
      <c r="G509" s="3">
        <v>33.299999999999997</v>
      </c>
    </row>
    <row r="510" spans="2:7" hidden="1" outlineLevel="1" x14ac:dyDescent="0.2">
      <c r="B510" s="19" t="s">
        <v>429</v>
      </c>
      <c r="C510" s="3" t="s">
        <v>1024</v>
      </c>
      <c r="D510" s="3" t="s">
        <v>54</v>
      </c>
      <c r="E510" s="14">
        <v>44356</v>
      </c>
      <c r="F510" s="3">
        <v>6</v>
      </c>
      <c r="G510" s="3">
        <v>33.299999999999997</v>
      </c>
    </row>
    <row r="511" spans="2:7" hidden="1" outlineLevel="1" x14ac:dyDescent="0.2">
      <c r="B511" s="19" t="s">
        <v>429</v>
      </c>
      <c r="C511" s="3" t="s">
        <v>1024</v>
      </c>
      <c r="D511" s="3" t="s">
        <v>54</v>
      </c>
      <c r="E511" s="14">
        <v>44356</v>
      </c>
      <c r="F511" s="3">
        <v>3</v>
      </c>
      <c r="G511" s="3">
        <v>16.649999999999999</v>
      </c>
    </row>
    <row r="512" spans="2:7" hidden="1" outlineLevel="1" x14ac:dyDescent="0.2">
      <c r="B512" s="19" t="s">
        <v>429</v>
      </c>
      <c r="C512" s="3" t="s">
        <v>1024</v>
      </c>
      <c r="D512" s="3" t="s">
        <v>54</v>
      </c>
      <c r="E512" s="14">
        <v>44357</v>
      </c>
      <c r="F512" s="3">
        <v>6</v>
      </c>
      <c r="G512" s="3">
        <v>33.299999999999997</v>
      </c>
    </row>
    <row r="513" spans="2:7" hidden="1" outlineLevel="1" x14ac:dyDescent="0.2">
      <c r="B513" s="19" t="s">
        <v>429</v>
      </c>
      <c r="C513" s="3" t="s">
        <v>1024</v>
      </c>
      <c r="D513" s="3" t="s">
        <v>54</v>
      </c>
      <c r="E513" s="14">
        <v>44357</v>
      </c>
      <c r="F513" s="3">
        <v>3</v>
      </c>
      <c r="G513" s="3">
        <v>16.649999999999999</v>
      </c>
    </row>
    <row r="514" spans="2:7" hidden="1" outlineLevel="1" x14ac:dyDescent="0.2">
      <c r="B514" s="19" t="s">
        <v>427</v>
      </c>
      <c r="C514" s="3" t="s">
        <v>105</v>
      </c>
      <c r="D514" s="3" t="s">
        <v>54</v>
      </c>
      <c r="E514" s="14">
        <v>44352</v>
      </c>
      <c r="F514" s="3">
        <v>6</v>
      </c>
      <c r="G514" s="3">
        <v>39.96</v>
      </c>
    </row>
    <row r="515" spans="2:7" hidden="1" outlineLevel="1" x14ac:dyDescent="0.2">
      <c r="B515" s="19" t="s">
        <v>429</v>
      </c>
      <c r="C515" s="3" t="s">
        <v>245</v>
      </c>
      <c r="D515" s="3" t="s">
        <v>54</v>
      </c>
      <c r="E515" s="14">
        <v>44347</v>
      </c>
      <c r="F515" s="3">
        <v>8</v>
      </c>
      <c r="G515" s="3">
        <v>48.88</v>
      </c>
    </row>
    <row r="516" spans="2:7" hidden="1" outlineLevel="1" x14ac:dyDescent="0.2">
      <c r="B516" s="19" t="s">
        <v>427</v>
      </c>
      <c r="C516" s="3" t="s">
        <v>497</v>
      </c>
      <c r="D516" s="3" t="s">
        <v>54</v>
      </c>
      <c r="E516" s="14">
        <v>44348</v>
      </c>
      <c r="F516" s="3">
        <v>6</v>
      </c>
      <c r="G516" s="3">
        <v>33.299999999999997</v>
      </c>
    </row>
    <row r="517" spans="2:7" hidden="1" outlineLevel="1" x14ac:dyDescent="0.2">
      <c r="B517" s="19" t="s">
        <v>427</v>
      </c>
      <c r="C517" s="3" t="s">
        <v>497</v>
      </c>
      <c r="D517" s="3" t="s">
        <v>54</v>
      </c>
      <c r="E517" s="14">
        <v>44348</v>
      </c>
      <c r="F517" s="3">
        <v>4</v>
      </c>
      <c r="G517" s="3">
        <v>22.2</v>
      </c>
    </row>
    <row r="518" spans="2:7" hidden="1" outlineLevel="1" x14ac:dyDescent="0.2">
      <c r="B518" s="19" t="s">
        <v>427</v>
      </c>
      <c r="C518" s="3" t="s">
        <v>497</v>
      </c>
      <c r="D518" s="3" t="s">
        <v>54</v>
      </c>
      <c r="E518" s="14">
        <v>44349</v>
      </c>
      <c r="F518" s="3">
        <v>6</v>
      </c>
      <c r="G518" s="3">
        <v>33.299999999999997</v>
      </c>
    </row>
    <row r="519" spans="2:7" hidden="1" outlineLevel="1" x14ac:dyDescent="0.2">
      <c r="B519" s="19" t="s">
        <v>427</v>
      </c>
      <c r="C519" s="3" t="s">
        <v>497</v>
      </c>
      <c r="D519" s="3" t="s">
        <v>54</v>
      </c>
      <c r="E519" s="14">
        <v>44349</v>
      </c>
      <c r="F519" s="3">
        <v>4</v>
      </c>
      <c r="G519" s="3">
        <v>22.2</v>
      </c>
    </row>
    <row r="520" spans="2:7" hidden="1" outlineLevel="1" x14ac:dyDescent="0.2">
      <c r="B520" s="19" t="s">
        <v>427</v>
      </c>
      <c r="C520" s="3" t="s">
        <v>497</v>
      </c>
      <c r="D520" s="3" t="s">
        <v>54</v>
      </c>
      <c r="E520" s="14">
        <v>44350</v>
      </c>
      <c r="F520" s="3">
        <v>6</v>
      </c>
      <c r="G520" s="3">
        <v>33.299999999999997</v>
      </c>
    </row>
    <row r="521" spans="2:7" hidden="1" outlineLevel="1" x14ac:dyDescent="0.2">
      <c r="B521" s="19" t="s">
        <v>427</v>
      </c>
      <c r="C521" s="3" t="s">
        <v>497</v>
      </c>
      <c r="D521" s="3" t="s">
        <v>54</v>
      </c>
      <c r="E521" s="14">
        <v>44350</v>
      </c>
      <c r="F521" s="3">
        <v>4</v>
      </c>
      <c r="G521" s="3">
        <v>22.2</v>
      </c>
    </row>
    <row r="522" spans="2:7" hidden="1" outlineLevel="1" x14ac:dyDescent="0.2">
      <c r="B522" s="19" t="s">
        <v>427</v>
      </c>
      <c r="C522" s="3" t="s">
        <v>497</v>
      </c>
      <c r="D522" s="3" t="s">
        <v>54</v>
      </c>
      <c r="E522" s="14">
        <v>44351</v>
      </c>
      <c r="F522" s="3">
        <v>6</v>
      </c>
      <c r="G522" s="3">
        <v>33.299999999999997</v>
      </c>
    </row>
    <row r="523" spans="2:7" hidden="1" outlineLevel="1" x14ac:dyDescent="0.2">
      <c r="B523" s="19" t="s">
        <v>427</v>
      </c>
      <c r="C523" s="3" t="s">
        <v>497</v>
      </c>
      <c r="D523" s="3" t="s">
        <v>54</v>
      </c>
      <c r="E523" s="14">
        <v>44351</v>
      </c>
      <c r="F523" s="3">
        <v>4</v>
      </c>
      <c r="G523" s="3">
        <v>22.2</v>
      </c>
    </row>
    <row r="524" spans="2:7" hidden="1" outlineLevel="1" x14ac:dyDescent="0.2">
      <c r="B524" s="19" t="s">
        <v>427</v>
      </c>
      <c r="C524" s="3" t="s">
        <v>497</v>
      </c>
      <c r="D524" s="3" t="s">
        <v>54</v>
      </c>
      <c r="E524" s="14">
        <v>44354</v>
      </c>
      <c r="F524" s="3">
        <v>6</v>
      </c>
      <c r="G524" s="3">
        <v>33.299999999999997</v>
      </c>
    </row>
    <row r="525" spans="2:7" hidden="1" outlineLevel="1" x14ac:dyDescent="0.2">
      <c r="B525" s="19" t="s">
        <v>427</v>
      </c>
      <c r="C525" s="3" t="s">
        <v>497</v>
      </c>
      <c r="D525" s="3" t="s">
        <v>54</v>
      </c>
      <c r="E525" s="14">
        <v>44354</v>
      </c>
      <c r="F525" s="3">
        <v>4</v>
      </c>
      <c r="G525" s="3">
        <v>22.2</v>
      </c>
    </row>
    <row r="526" spans="2:7" hidden="1" outlineLevel="1" x14ac:dyDescent="0.2">
      <c r="B526" s="19" t="s">
        <v>427</v>
      </c>
      <c r="C526" s="3" t="s">
        <v>497</v>
      </c>
      <c r="D526" s="3" t="s">
        <v>54</v>
      </c>
      <c r="E526" s="14">
        <v>44355</v>
      </c>
      <c r="F526" s="3">
        <v>6</v>
      </c>
      <c r="G526" s="3">
        <v>33.299999999999997</v>
      </c>
    </row>
    <row r="527" spans="2:7" hidden="1" outlineLevel="1" x14ac:dyDescent="0.2">
      <c r="B527" s="19" t="s">
        <v>427</v>
      </c>
      <c r="C527" s="3" t="s">
        <v>497</v>
      </c>
      <c r="D527" s="3" t="s">
        <v>54</v>
      </c>
      <c r="E527" s="14">
        <v>44355</v>
      </c>
      <c r="F527" s="3">
        <v>3</v>
      </c>
      <c r="G527" s="3">
        <v>16.649999999999999</v>
      </c>
    </row>
    <row r="528" spans="2:7" hidden="1" outlineLevel="1" x14ac:dyDescent="0.2">
      <c r="B528" s="19" t="s">
        <v>427</v>
      </c>
      <c r="C528" s="3" t="s">
        <v>497</v>
      </c>
      <c r="D528" s="3" t="s">
        <v>54</v>
      </c>
      <c r="E528" s="14">
        <v>44356</v>
      </c>
      <c r="F528" s="3">
        <v>6</v>
      </c>
      <c r="G528" s="3">
        <v>33.299999999999997</v>
      </c>
    </row>
    <row r="529" spans="2:7" hidden="1" outlineLevel="1" x14ac:dyDescent="0.2">
      <c r="B529" s="19" t="s">
        <v>427</v>
      </c>
      <c r="C529" s="3" t="s">
        <v>497</v>
      </c>
      <c r="D529" s="3" t="s">
        <v>54</v>
      </c>
      <c r="E529" s="14">
        <v>44356</v>
      </c>
      <c r="F529" s="3">
        <v>3</v>
      </c>
      <c r="G529" s="3">
        <v>16.649999999999999</v>
      </c>
    </row>
    <row r="530" spans="2:7" hidden="1" outlineLevel="1" x14ac:dyDescent="0.2">
      <c r="B530" s="19" t="s">
        <v>427</v>
      </c>
      <c r="C530" s="3" t="s">
        <v>497</v>
      </c>
      <c r="D530" s="3" t="s">
        <v>54</v>
      </c>
      <c r="E530" s="14">
        <v>44357</v>
      </c>
      <c r="F530" s="3">
        <v>6</v>
      </c>
      <c r="G530" s="3">
        <v>33.299999999999997</v>
      </c>
    </row>
    <row r="531" spans="2:7" hidden="1" outlineLevel="1" x14ac:dyDescent="0.2">
      <c r="B531" s="19" t="s">
        <v>427</v>
      </c>
      <c r="C531" s="3" t="s">
        <v>497</v>
      </c>
      <c r="D531" s="3" t="s">
        <v>54</v>
      </c>
      <c r="E531" s="14">
        <v>44357</v>
      </c>
      <c r="F531" s="3">
        <v>3</v>
      </c>
      <c r="G531" s="3">
        <v>16.649999999999999</v>
      </c>
    </row>
    <row r="532" spans="2:7" hidden="1" outlineLevel="1" x14ac:dyDescent="0.2">
      <c r="B532" s="19" t="s">
        <v>427</v>
      </c>
      <c r="C532" s="3" t="s">
        <v>497</v>
      </c>
      <c r="D532" s="3" t="s">
        <v>54</v>
      </c>
      <c r="E532" s="14">
        <v>44358</v>
      </c>
      <c r="F532" s="3">
        <v>6</v>
      </c>
      <c r="G532" s="3">
        <v>33.299999999999997</v>
      </c>
    </row>
    <row r="533" spans="2:7" hidden="1" outlineLevel="1" x14ac:dyDescent="0.2">
      <c r="B533" s="19" t="s">
        <v>427</v>
      </c>
      <c r="C533" s="3" t="s">
        <v>497</v>
      </c>
      <c r="D533" s="3" t="s">
        <v>54</v>
      </c>
      <c r="E533" s="14">
        <v>44358</v>
      </c>
      <c r="F533" s="3">
        <v>3</v>
      </c>
      <c r="G533" s="3">
        <v>16.649999999999999</v>
      </c>
    </row>
    <row r="534" spans="2:7" hidden="1" outlineLevel="1" x14ac:dyDescent="0.2">
      <c r="B534" s="19" t="s">
        <v>427</v>
      </c>
      <c r="C534" s="3" t="s">
        <v>497</v>
      </c>
      <c r="D534" s="3" t="s">
        <v>54</v>
      </c>
      <c r="E534" s="14">
        <v>44352</v>
      </c>
      <c r="F534" s="3">
        <v>9</v>
      </c>
      <c r="G534" s="3">
        <v>49.95</v>
      </c>
    </row>
    <row r="535" spans="2:7" hidden="1" outlineLevel="1" x14ac:dyDescent="0.2">
      <c r="B535" s="19" t="s">
        <v>427</v>
      </c>
      <c r="C535" s="3" t="s">
        <v>497</v>
      </c>
      <c r="D535" s="3" t="s">
        <v>54</v>
      </c>
      <c r="E535" s="14">
        <v>44361</v>
      </c>
      <c r="F535" s="3">
        <v>6</v>
      </c>
      <c r="G535" s="3">
        <v>33.299999999999997</v>
      </c>
    </row>
    <row r="536" spans="2:7" hidden="1" outlineLevel="1" x14ac:dyDescent="0.2">
      <c r="B536" s="19" t="s">
        <v>427</v>
      </c>
      <c r="C536" s="3" t="s">
        <v>497</v>
      </c>
      <c r="D536" s="3" t="s">
        <v>54</v>
      </c>
      <c r="E536" s="14">
        <v>44361</v>
      </c>
      <c r="F536" s="3">
        <v>3</v>
      </c>
      <c r="G536" s="3">
        <v>16.649999999999999</v>
      </c>
    </row>
    <row r="537" spans="2:7" hidden="1" outlineLevel="1" x14ac:dyDescent="0.2">
      <c r="B537" s="19" t="s">
        <v>427</v>
      </c>
      <c r="C537" s="3" t="s">
        <v>497</v>
      </c>
      <c r="D537" s="3" t="s">
        <v>54</v>
      </c>
      <c r="E537" s="14">
        <v>44362</v>
      </c>
      <c r="F537" s="3">
        <v>6</v>
      </c>
      <c r="G537" s="3">
        <v>33.299999999999997</v>
      </c>
    </row>
    <row r="538" spans="2:7" hidden="1" outlineLevel="1" x14ac:dyDescent="0.2">
      <c r="B538" s="19" t="s">
        <v>427</v>
      </c>
      <c r="C538" s="3" t="s">
        <v>497</v>
      </c>
      <c r="D538" s="3" t="s">
        <v>54</v>
      </c>
      <c r="E538" s="14">
        <v>44362</v>
      </c>
      <c r="F538" s="3">
        <v>3</v>
      </c>
      <c r="G538" s="3">
        <v>16.649999999999999</v>
      </c>
    </row>
    <row r="539" spans="2:7" hidden="1" outlineLevel="1" x14ac:dyDescent="0.2">
      <c r="B539" s="19" t="s">
        <v>427</v>
      </c>
      <c r="C539" s="3" t="s">
        <v>497</v>
      </c>
      <c r="D539" s="3" t="s">
        <v>54</v>
      </c>
      <c r="E539" s="14">
        <v>44363</v>
      </c>
      <c r="F539" s="3">
        <v>6</v>
      </c>
      <c r="G539" s="3">
        <v>33.299999999999997</v>
      </c>
    </row>
    <row r="540" spans="2:7" hidden="1" outlineLevel="1" x14ac:dyDescent="0.2">
      <c r="B540" s="19" t="s">
        <v>427</v>
      </c>
      <c r="C540" s="3" t="s">
        <v>497</v>
      </c>
      <c r="D540" s="3" t="s">
        <v>54</v>
      </c>
      <c r="E540" s="14">
        <v>44363</v>
      </c>
      <c r="F540" s="3">
        <v>3</v>
      </c>
      <c r="G540" s="3">
        <v>16.649999999999999</v>
      </c>
    </row>
    <row r="541" spans="2:7" hidden="1" outlineLevel="1" x14ac:dyDescent="0.2">
      <c r="B541" s="19" t="s">
        <v>427</v>
      </c>
      <c r="C541" s="3" t="s">
        <v>497</v>
      </c>
      <c r="D541" s="3" t="s">
        <v>54</v>
      </c>
      <c r="E541" s="14">
        <v>44364</v>
      </c>
      <c r="F541" s="3">
        <v>6</v>
      </c>
      <c r="G541" s="3">
        <v>33.299999999999997</v>
      </c>
    </row>
    <row r="542" spans="2:7" hidden="1" outlineLevel="1" x14ac:dyDescent="0.2">
      <c r="B542" s="19" t="s">
        <v>427</v>
      </c>
      <c r="C542" s="3" t="s">
        <v>497</v>
      </c>
      <c r="D542" s="3" t="s">
        <v>54</v>
      </c>
      <c r="E542" s="14">
        <v>44364</v>
      </c>
      <c r="F542" s="3">
        <v>3</v>
      </c>
      <c r="G542" s="3">
        <v>16.649999999999999</v>
      </c>
    </row>
    <row r="543" spans="2:7" hidden="1" outlineLevel="1" x14ac:dyDescent="0.2">
      <c r="B543" s="19" t="s">
        <v>427</v>
      </c>
      <c r="C543" s="3" t="s">
        <v>497</v>
      </c>
      <c r="D543" s="3" t="s">
        <v>54</v>
      </c>
      <c r="E543" s="14">
        <v>44365</v>
      </c>
      <c r="F543" s="3">
        <v>6</v>
      </c>
      <c r="G543" s="3">
        <v>33.299999999999997</v>
      </c>
    </row>
    <row r="544" spans="2:7" hidden="1" outlineLevel="1" x14ac:dyDescent="0.2">
      <c r="B544" s="19" t="s">
        <v>427</v>
      </c>
      <c r="C544" s="3" t="s">
        <v>497</v>
      </c>
      <c r="D544" s="3" t="s">
        <v>54</v>
      </c>
      <c r="E544" s="14">
        <v>44365</v>
      </c>
      <c r="F544" s="3">
        <v>3</v>
      </c>
      <c r="G544" s="3">
        <v>16.649999999999999</v>
      </c>
    </row>
    <row r="545" spans="2:7" hidden="1" outlineLevel="1" x14ac:dyDescent="0.2">
      <c r="B545" s="19" t="s">
        <v>427</v>
      </c>
      <c r="C545" s="3" t="s">
        <v>497</v>
      </c>
      <c r="D545" s="3" t="s">
        <v>54</v>
      </c>
      <c r="E545" s="14">
        <v>44368</v>
      </c>
      <c r="F545" s="3">
        <v>6</v>
      </c>
      <c r="G545" s="3">
        <v>33.299999999999997</v>
      </c>
    </row>
    <row r="546" spans="2:7" hidden="1" outlineLevel="1" x14ac:dyDescent="0.2">
      <c r="B546" s="19" t="s">
        <v>427</v>
      </c>
      <c r="C546" s="3" t="s">
        <v>497</v>
      </c>
      <c r="D546" s="3" t="s">
        <v>54</v>
      </c>
      <c r="E546" s="14">
        <v>44368</v>
      </c>
      <c r="F546" s="3">
        <v>2</v>
      </c>
      <c r="G546" s="3">
        <v>11.1</v>
      </c>
    </row>
    <row r="547" spans="2:7" hidden="1" outlineLevel="1" x14ac:dyDescent="0.2">
      <c r="B547" s="19" t="s">
        <v>427</v>
      </c>
      <c r="C547" s="3" t="s">
        <v>497</v>
      </c>
      <c r="D547" s="3" t="s">
        <v>54</v>
      </c>
      <c r="E547" s="14">
        <v>44369</v>
      </c>
      <c r="F547" s="3">
        <v>6</v>
      </c>
      <c r="G547" s="3">
        <v>33.299999999999997</v>
      </c>
    </row>
    <row r="548" spans="2:7" hidden="1" outlineLevel="1" x14ac:dyDescent="0.2">
      <c r="B548" s="19" t="s">
        <v>427</v>
      </c>
      <c r="C548" s="3" t="s">
        <v>497</v>
      </c>
      <c r="D548" s="3" t="s">
        <v>54</v>
      </c>
      <c r="E548" s="14">
        <v>44369</v>
      </c>
      <c r="F548" s="3">
        <v>3</v>
      </c>
      <c r="G548" s="3">
        <v>16.649999999999999</v>
      </c>
    </row>
    <row r="549" spans="2:7" hidden="1" outlineLevel="1" x14ac:dyDescent="0.2">
      <c r="B549" s="19" t="s">
        <v>427</v>
      </c>
      <c r="C549" s="3" t="s">
        <v>497</v>
      </c>
      <c r="D549" s="3" t="s">
        <v>54</v>
      </c>
      <c r="E549" s="14">
        <v>44375</v>
      </c>
      <c r="F549" s="3">
        <v>6</v>
      </c>
      <c r="G549" s="3">
        <v>33.299999999999997</v>
      </c>
    </row>
    <row r="550" spans="2:7" hidden="1" outlineLevel="1" x14ac:dyDescent="0.2">
      <c r="B550" s="19" t="s">
        <v>427</v>
      </c>
      <c r="C550" s="3" t="s">
        <v>497</v>
      </c>
      <c r="D550" s="3" t="s">
        <v>54</v>
      </c>
      <c r="E550" s="14">
        <v>44375</v>
      </c>
      <c r="F550" s="3">
        <v>3</v>
      </c>
      <c r="G550" s="3">
        <v>16.649999999999999</v>
      </c>
    </row>
    <row r="551" spans="2:7" hidden="1" outlineLevel="1" x14ac:dyDescent="0.2">
      <c r="B551" s="19" t="s">
        <v>427</v>
      </c>
      <c r="C551" s="3" t="s">
        <v>497</v>
      </c>
      <c r="D551" s="3" t="s">
        <v>54</v>
      </c>
      <c r="E551" s="14">
        <v>44376</v>
      </c>
      <c r="F551" s="3">
        <v>6</v>
      </c>
      <c r="G551" s="3">
        <v>33.299999999999997</v>
      </c>
    </row>
    <row r="552" spans="2:7" hidden="1" outlineLevel="1" x14ac:dyDescent="0.2">
      <c r="B552" s="19" t="s">
        <v>427</v>
      </c>
      <c r="C552" s="3" t="s">
        <v>497</v>
      </c>
      <c r="D552" s="3" t="s">
        <v>54</v>
      </c>
      <c r="E552" s="14">
        <v>44376</v>
      </c>
      <c r="F552" s="3">
        <v>4</v>
      </c>
      <c r="G552" s="3">
        <v>22.2</v>
      </c>
    </row>
    <row r="553" spans="2:7" hidden="1" outlineLevel="1" x14ac:dyDescent="0.2">
      <c r="B553" s="19" t="s">
        <v>427</v>
      </c>
      <c r="C553" s="3" t="s">
        <v>497</v>
      </c>
      <c r="D553" s="3" t="s">
        <v>54</v>
      </c>
      <c r="E553" s="14">
        <v>44377</v>
      </c>
      <c r="F553" s="3">
        <v>6</v>
      </c>
      <c r="G553" s="3">
        <v>33.299999999999997</v>
      </c>
    </row>
    <row r="554" spans="2:7" hidden="1" outlineLevel="1" x14ac:dyDescent="0.2">
      <c r="B554" s="19" t="s">
        <v>427</v>
      </c>
      <c r="C554" s="3" t="s">
        <v>497</v>
      </c>
      <c r="D554" s="3" t="s">
        <v>54</v>
      </c>
      <c r="E554" s="14">
        <v>44377</v>
      </c>
      <c r="F554" s="3">
        <v>4</v>
      </c>
      <c r="G554" s="3">
        <v>22.2</v>
      </c>
    </row>
    <row r="555" spans="2:7" hidden="1" outlineLevel="1" x14ac:dyDescent="0.2">
      <c r="B555" s="19" t="s">
        <v>427</v>
      </c>
      <c r="C555" s="3" t="s">
        <v>497</v>
      </c>
      <c r="D555" s="3" t="s">
        <v>54</v>
      </c>
      <c r="E555" s="14">
        <v>44366</v>
      </c>
      <c r="F555" s="3">
        <v>6</v>
      </c>
      <c r="G555" s="3">
        <v>33.299999999999997</v>
      </c>
    </row>
    <row r="556" spans="2:7" hidden="1" outlineLevel="1" x14ac:dyDescent="0.2">
      <c r="B556" s="19" t="s">
        <v>427</v>
      </c>
      <c r="C556" s="3" t="s">
        <v>497</v>
      </c>
      <c r="D556" s="3" t="s">
        <v>54</v>
      </c>
      <c r="E556" s="14">
        <v>44370</v>
      </c>
      <c r="F556" s="3">
        <v>6</v>
      </c>
      <c r="G556" s="3">
        <v>33.299999999999997</v>
      </c>
    </row>
    <row r="557" spans="2:7" hidden="1" outlineLevel="1" x14ac:dyDescent="0.2">
      <c r="B557" s="19" t="s">
        <v>427</v>
      </c>
      <c r="C557" s="3" t="s">
        <v>497</v>
      </c>
      <c r="D557" s="3" t="s">
        <v>54</v>
      </c>
      <c r="E557" s="14">
        <v>44370</v>
      </c>
      <c r="F557" s="3">
        <v>3</v>
      </c>
      <c r="G557" s="3">
        <v>16.649999999999999</v>
      </c>
    </row>
    <row r="558" spans="2:7" hidden="1" outlineLevel="1" x14ac:dyDescent="0.2">
      <c r="B558" s="19" t="s">
        <v>427</v>
      </c>
      <c r="C558" s="3" t="s">
        <v>497</v>
      </c>
      <c r="D558" s="3" t="s">
        <v>54</v>
      </c>
      <c r="E558" s="14">
        <v>44371</v>
      </c>
      <c r="F558" s="3">
        <v>6</v>
      </c>
      <c r="G558" s="3">
        <v>33.299999999999997</v>
      </c>
    </row>
    <row r="559" spans="2:7" hidden="1" outlineLevel="1" x14ac:dyDescent="0.2">
      <c r="B559" s="19" t="s">
        <v>427</v>
      </c>
      <c r="C559" s="3" t="s">
        <v>497</v>
      </c>
      <c r="D559" s="3" t="s">
        <v>54</v>
      </c>
      <c r="E559" s="14">
        <v>44371</v>
      </c>
      <c r="F559" s="3">
        <v>3</v>
      </c>
      <c r="G559" s="3">
        <v>16.649999999999999</v>
      </c>
    </row>
    <row r="560" spans="2:7" hidden="1" outlineLevel="1" x14ac:dyDescent="0.2">
      <c r="B560" s="19" t="s">
        <v>427</v>
      </c>
      <c r="C560" s="3" t="s">
        <v>497</v>
      </c>
      <c r="D560" s="3" t="s">
        <v>54</v>
      </c>
      <c r="E560" s="14">
        <v>44372</v>
      </c>
      <c r="F560" s="3">
        <v>6</v>
      </c>
      <c r="G560" s="3">
        <v>33.299999999999997</v>
      </c>
    </row>
    <row r="561" spans="2:7" hidden="1" outlineLevel="1" x14ac:dyDescent="0.2">
      <c r="B561" s="19" t="s">
        <v>427</v>
      </c>
      <c r="C561" s="3" t="s">
        <v>145</v>
      </c>
      <c r="D561" s="3" t="s">
        <v>54</v>
      </c>
      <c r="E561" s="14">
        <v>44341</v>
      </c>
      <c r="F561" s="3">
        <v>6</v>
      </c>
      <c r="G561" s="3">
        <v>33.299999999999997</v>
      </c>
    </row>
    <row r="562" spans="2:7" hidden="1" outlineLevel="1" x14ac:dyDescent="0.2">
      <c r="B562" s="19" t="s">
        <v>427</v>
      </c>
      <c r="C562" s="3" t="s">
        <v>145</v>
      </c>
      <c r="D562" s="3" t="s">
        <v>54</v>
      </c>
      <c r="E562" s="14">
        <v>44341</v>
      </c>
      <c r="F562" s="3">
        <v>3</v>
      </c>
      <c r="G562" s="3">
        <v>16.649999999999999</v>
      </c>
    </row>
    <row r="563" spans="2:7" hidden="1" outlineLevel="1" x14ac:dyDescent="0.2">
      <c r="B563" s="19" t="s">
        <v>427</v>
      </c>
      <c r="C563" s="3" t="s">
        <v>145</v>
      </c>
      <c r="D563" s="3" t="s">
        <v>54</v>
      </c>
      <c r="E563" s="14">
        <v>44342</v>
      </c>
      <c r="F563" s="3">
        <v>6</v>
      </c>
      <c r="G563" s="3">
        <v>33.299999999999997</v>
      </c>
    </row>
    <row r="564" spans="2:7" hidden="1" outlineLevel="1" x14ac:dyDescent="0.2">
      <c r="B564" s="19" t="s">
        <v>427</v>
      </c>
      <c r="C564" s="3" t="s">
        <v>145</v>
      </c>
      <c r="D564" s="3" t="s">
        <v>54</v>
      </c>
      <c r="E564" s="14">
        <v>44342</v>
      </c>
      <c r="F564" s="3">
        <v>3</v>
      </c>
      <c r="G564" s="3">
        <v>16.649999999999999</v>
      </c>
    </row>
    <row r="565" spans="2:7" hidden="1" outlineLevel="1" x14ac:dyDescent="0.2">
      <c r="B565" s="19" t="s">
        <v>427</v>
      </c>
      <c r="C565" s="3" t="s">
        <v>145</v>
      </c>
      <c r="D565" s="3" t="s">
        <v>54</v>
      </c>
      <c r="E565" s="14">
        <v>44343</v>
      </c>
      <c r="F565" s="3">
        <v>6</v>
      </c>
      <c r="G565" s="3">
        <v>33.299999999999997</v>
      </c>
    </row>
    <row r="566" spans="2:7" hidden="1" outlineLevel="1" x14ac:dyDescent="0.2">
      <c r="B566" s="19" t="s">
        <v>427</v>
      </c>
      <c r="C566" s="3" t="s">
        <v>145</v>
      </c>
      <c r="D566" s="3" t="s">
        <v>54</v>
      </c>
      <c r="E566" s="14">
        <v>44343</v>
      </c>
      <c r="F566" s="3">
        <v>3</v>
      </c>
      <c r="G566" s="3">
        <v>16.649999999999999</v>
      </c>
    </row>
    <row r="567" spans="2:7" hidden="1" outlineLevel="1" x14ac:dyDescent="0.2">
      <c r="B567" s="19" t="s">
        <v>427</v>
      </c>
      <c r="C567" s="3" t="s">
        <v>145</v>
      </c>
      <c r="D567" s="3" t="s">
        <v>54</v>
      </c>
      <c r="E567" s="14">
        <v>44344</v>
      </c>
      <c r="F567" s="3">
        <v>6</v>
      </c>
      <c r="G567" s="3">
        <v>33.299999999999997</v>
      </c>
    </row>
    <row r="568" spans="2:7" hidden="1" outlineLevel="1" x14ac:dyDescent="0.2">
      <c r="B568" s="19" t="s">
        <v>427</v>
      </c>
      <c r="C568" s="3" t="s">
        <v>145</v>
      </c>
      <c r="D568" s="3" t="s">
        <v>54</v>
      </c>
      <c r="E568" s="14">
        <v>44344</v>
      </c>
      <c r="F568" s="3">
        <v>3</v>
      </c>
      <c r="G568" s="3">
        <v>16.649999999999999</v>
      </c>
    </row>
    <row r="569" spans="2:7" hidden="1" outlineLevel="1" x14ac:dyDescent="0.2">
      <c r="B569" s="19" t="s">
        <v>427</v>
      </c>
      <c r="C569" s="3" t="s">
        <v>145</v>
      </c>
      <c r="D569" s="3" t="s">
        <v>54</v>
      </c>
      <c r="E569" s="14">
        <v>44348</v>
      </c>
      <c r="F569" s="3">
        <v>6</v>
      </c>
      <c r="G569" s="3">
        <v>33.299999999999997</v>
      </c>
    </row>
    <row r="570" spans="2:7" hidden="1" outlineLevel="1" x14ac:dyDescent="0.2">
      <c r="B570" s="19" t="s">
        <v>427</v>
      </c>
      <c r="C570" s="3" t="s">
        <v>145</v>
      </c>
      <c r="D570" s="3" t="s">
        <v>54</v>
      </c>
      <c r="E570" s="14">
        <v>44348</v>
      </c>
      <c r="F570" s="3">
        <v>4</v>
      </c>
      <c r="G570" s="3">
        <v>22.2</v>
      </c>
    </row>
    <row r="571" spans="2:7" hidden="1" outlineLevel="1" x14ac:dyDescent="0.2">
      <c r="B571" s="19" t="s">
        <v>427</v>
      </c>
      <c r="C571" s="3" t="s">
        <v>145</v>
      </c>
      <c r="D571" s="3" t="s">
        <v>54</v>
      </c>
      <c r="E571" s="14">
        <v>44349</v>
      </c>
      <c r="F571" s="3">
        <v>6</v>
      </c>
      <c r="G571" s="3">
        <v>33.299999999999997</v>
      </c>
    </row>
    <row r="572" spans="2:7" hidden="1" outlineLevel="1" x14ac:dyDescent="0.2">
      <c r="B572" s="19" t="s">
        <v>427</v>
      </c>
      <c r="C572" s="3" t="s">
        <v>145</v>
      </c>
      <c r="D572" s="3" t="s">
        <v>54</v>
      </c>
      <c r="E572" s="14">
        <v>44349</v>
      </c>
      <c r="F572" s="3">
        <v>4</v>
      </c>
      <c r="G572" s="3">
        <v>22.2</v>
      </c>
    </row>
    <row r="573" spans="2:7" hidden="1" outlineLevel="1" x14ac:dyDescent="0.2">
      <c r="B573" s="19" t="s">
        <v>427</v>
      </c>
      <c r="C573" s="3" t="s">
        <v>145</v>
      </c>
      <c r="D573" s="3" t="s">
        <v>54</v>
      </c>
      <c r="E573" s="14">
        <v>44350</v>
      </c>
      <c r="F573" s="3">
        <v>6</v>
      </c>
      <c r="G573" s="3">
        <v>33.299999999999997</v>
      </c>
    </row>
    <row r="574" spans="2:7" hidden="1" outlineLevel="1" x14ac:dyDescent="0.2">
      <c r="B574" s="19" t="s">
        <v>427</v>
      </c>
      <c r="C574" s="3" t="s">
        <v>145</v>
      </c>
      <c r="D574" s="3" t="s">
        <v>54</v>
      </c>
      <c r="E574" s="14">
        <v>44350</v>
      </c>
      <c r="F574" s="3">
        <v>4</v>
      </c>
      <c r="G574" s="3">
        <v>22.2</v>
      </c>
    </row>
    <row r="575" spans="2:7" hidden="1" outlineLevel="1" x14ac:dyDescent="0.2">
      <c r="B575" s="19" t="s">
        <v>427</v>
      </c>
      <c r="C575" s="3" t="s">
        <v>145</v>
      </c>
      <c r="D575" s="3" t="s">
        <v>54</v>
      </c>
      <c r="E575" s="14">
        <v>44351</v>
      </c>
      <c r="F575" s="3">
        <v>6</v>
      </c>
      <c r="G575" s="3">
        <v>33.299999999999997</v>
      </c>
    </row>
    <row r="576" spans="2:7" hidden="1" outlineLevel="1" x14ac:dyDescent="0.2">
      <c r="B576" s="19" t="s">
        <v>427</v>
      </c>
      <c r="C576" s="3" t="s">
        <v>145</v>
      </c>
      <c r="D576" s="3" t="s">
        <v>54</v>
      </c>
      <c r="E576" s="14">
        <v>44351</v>
      </c>
      <c r="F576" s="3">
        <v>4</v>
      </c>
      <c r="G576" s="3">
        <v>22.2</v>
      </c>
    </row>
    <row r="577" spans="2:7" hidden="1" outlineLevel="1" x14ac:dyDescent="0.2">
      <c r="B577" s="19" t="s">
        <v>427</v>
      </c>
      <c r="C577" s="3" t="s">
        <v>145</v>
      </c>
      <c r="D577" s="3" t="s">
        <v>54</v>
      </c>
      <c r="E577" s="14">
        <v>44354</v>
      </c>
      <c r="F577" s="3">
        <v>6</v>
      </c>
      <c r="G577" s="3">
        <v>33.299999999999997</v>
      </c>
    </row>
    <row r="578" spans="2:7" hidden="1" outlineLevel="1" x14ac:dyDescent="0.2">
      <c r="B578" s="19" t="s">
        <v>427</v>
      </c>
      <c r="C578" s="3" t="s">
        <v>145</v>
      </c>
      <c r="D578" s="3" t="s">
        <v>54</v>
      </c>
      <c r="E578" s="14">
        <v>44354</v>
      </c>
      <c r="F578" s="3">
        <v>4</v>
      </c>
      <c r="G578" s="3">
        <v>22.2</v>
      </c>
    </row>
    <row r="579" spans="2:7" hidden="1" outlineLevel="1" x14ac:dyDescent="0.2">
      <c r="B579" s="19" t="s">
        <v>427</v>
      </c>
      <c r="C579" s="3" t="s">
        <v>145</v>
      </c>
      <c r="D579" s="3" t="s">
        <v>54</v>
      </c>
      <c r="E579" s="14">
        <v>44355</v>
      </c>
      <c r="F579" s="3">
        <v>6</v>
      </c>
      <c r="G579" s="3">
        <v>33.299999999999997</v>
      </c>
    </row>
    <row r="580" spans="2:7" hidden="1" outlineLevel="1" x14ac:dyDescent="0.2">
      <c r="B580" s="19" t="s">
        <v>427</v>
      </c>
      <c r="C580" s="3" t="s">
        <v>145</v>
      </c>
      <c r="D580" s="3" t="s">
        <v>54</v>
      </c>
      <c r="E580" s="14">
        <v>44355</v>
      </c>
      <c r="F580" s="3">
        <v>3</v>
      </c>
      <c r="G580" s="3">
        <v>16.649999999999999</v>
      </c>
    </row>
    <row r="581" spans="2:7" hidden="1" outlineLevel="1" x14ac:dyDescent="0.2">
      <c r="B581" s="19" t="s">
        <v>427</v>
      </c>
      <c r="C581" s="3" t="s">
        <v>145</v>
      </c>
      <c r="D581" s="3" t="s">
        <v>54</v>
      </c>
      <c r="E581" s="14">
        <v>44356</v>
      </c>
      <c r="F581" s="3">
        <v>6</v>
      </c>
      <c r="G581" s="3">
        <v>33.299999999999997</v>
      </c>
    </row>
    <row r="582" spans="2:7" hidden="1" outlineLevel="1" x14ac:dyDescent="0.2">
      <c r="B582" s="19" t="s">
        <v>427</v>
      </c>
      <c r="C582" s="3" t="s">
        <v>145</v>
      </c>
      <c r="D582" s="3" t="s">
        <v>54</v>
      </c>
      <c r="E582" s="14">
        <v>44356</v>
      </c>
      <c r="F582" s="3">
        <v>3</v>
      </c>
      <c r="G582" s="3">
        <v>16.649999999999999</v>
      </c>
    </row>
    <row r="583" spans="2:7" hidden="1" outlineLevel="1" x14ac:dyDescent="0.2">
      <c r="B583" s="19" t="s">
        <v>427</v>
      </c>
      <c r="C583" s="3" t="s">
        <v>145</v>
      </c>
      <c r="D583" s="3" t="s">
        <v>54</v>
      </c>
      <c r="E583" s="14">
        <v>44357</v>
      </c>
      <c r="F583" s="3">
        <v>6</v>
      </c>
      <c r="G583" s="3">
        <v>33.299999999999997</v>
      </c>
    </row>
    <row r="584" spans="2:7" hidden="1" outlineLevel="1" x14ac:dyDescent="0.2">
      <c r="B584" s="19" t="s">
        <v>427</v>
      </c>
      <c r="C584" s="3" t="s">
        <v>145</v>
      </c>
      <c r="D584" s="3" t="s">
        <v>54</v>
      </c>
      <c r="E584" s="14">
        <v>44357</v>
      </c>
      <c r="F584" s="3">
        <v>3</v>
      </c>
      <c r="G584" s="3">
        <v>16.649999999999999</v>
      </c>
    </row>
    <row r="585" spans="2:7" hidden="1" outlineLevel="1" x14ac:dyDescent="0.2">
      <c r="B585" s="19" t="s">
        <v>427</v>
      </c>
      <c r="C585" s="3" t="s">
        <v>145</v>
      </c>
      <c r="D585" s="3" t="s">
        <v>54</v>
      </c>
      <c r="E585" s="14">
        <v>44358</v>
      </c>
      <c r="F585" s="3">
        <v>6</v>
      </c>
      <c r="G585" s="3">
        <v>33.299999999999997</v>
      </c>
    </row>
    <row r="586" spans="2:7" hidden="1" outlineLevel="1" x14ac:dyDescent="0.2">
      <c r="B586" s="19" t="s">
        <v>427</v>
      </c>
      <c r="C586" s="3" t="s">
        <v>145</v>
      </c>
      <c r="D586" s="3" t="s">
        <v>54</v>
      </c>
      <c r="E586" s="14">
        <v>44358</v>
      </c>
      <c r="F586" s="3">
        <v>3</v>
      </c>
      <c r="G586" s="3">
        <v>16.649999999999999</v>
      </c>
    </row>
    <row r="587" spans="2:7" hidden="1" outlineLevel="1" x14ac:dyDescent="0.2">
      <c r="B587" s="19" t="s">
        <v>427</v>
      </c>
      <c r="C587" s="3" t="s">
        <v>145</v>
      </c>
      <c r="D587" s="3" t="s">
        <v>54</v>
      </c>
      <c r="E587" s="14">
        <v>44352</v>
      </c>
      <c r="F587" s="3">
        <v>9</v>
      </c>
      <c r="G587" s="3">
        <v>49.95</v>
      </c>
    </row>
    <row r="588" spans="2:7" hidden="1" outlineLevel="1" x14ac:dyDescent="0.2">
      <c r="B588" s="19" t="s">
        <v>427</v>
      </c>
      <c r="C588" s="3" t="s">
        <v>145</v>
      </c>
      <c r="D588" s="3" t="s">
        <v>54</v>
      </c>
      <c r="E588" s="14">
        <v>44353</v>
      </c>
      <c r="F588" s="3">
        <v>6</v>
      </c>
      <c r="G588" s="3">
        <v>33.299999999999997</v>
      </c>
    </row>
    <row r="589" spans="2:7" hidden="1" outlineLevel="1" x14ac:dyDescent="0.2">
      <c r="B589" s="19" t="s">
        <v>427</v>
      </c>
      <c r="C589" s="3" t="s">
        <v>851</v>
      </c>
      <c r="D589" s="3" t="s">
        <v>54</v>
      </c>
      <c r="E589" s="14">
        <v>44362</v>
      </c>
      <c r="F589" s="3">
        <v>6</v>
      </c>
      <c r="G589" s="3">
        <v>33.299999999999997</v>
      </c>
    </row>
    <row r="590" spans="2:7" hidden="1" outlineLevel="1" x14ac:dyDescent="0.2">
      <c r="B590" s="19" t="s">
        <v>427</v>
      </c>
      <c r="C590" s="3" t="s">
        <v>851</v>
      </c>
      <c r="D590" s="3" t="s">
        <v>54</v>
      </c>
      <c r="E590" s="14">
        <v>44362</v>
      </c>
      <c r="F590" s="3">
        <v>3</v>
      </c>
      <c r="G590" s="3">
        <v>16.649999999999999</v>
      </c>
    </row>
    <row r="591" spans="2:7" hidden="1" outlineLevel="1" x14ac:dyDescent="0.2">
      <c r="B591" s="19" t="s">
        <v>427</v>
      </c>
      <c r="C591" s="3" t="s">
        <v>851</v>
      </c>
      <c r="D591" s="3" t="s">
        <v>54</v>
      </c>
      <c r="E591" s="14">
        <v>44363</v>
      </c>
      <c r="F591" s="3">
        <v>6</v>
      </c>
      <c r="G591" s="3">
        <v>33.299999999999997</v>
      </c>
    </row>
    <row r="592" spans="2:7" hidden="1" outlineLevel="1" x14ac:dyDescent="0.2">
      <c r="B592" s="19" t="s">
        <v>427</v>
      </c>
      <c r="C592" s="3" t="s">
        <v>851</v>
      </c>
      <c r="D592" s="3" t="s">
        <v>54</v>
      </c>
      <c r="E592" s="14">
        <v>44363</v>
      </c>
      <c r="F592" s="3">
        <v>3</v>
      </c>
      <c r="G592" s="3">
        <v>16.649999999999999</v>
      </c>
    </row>
    <row r="593" spans="2:7" hidden="1" outlineLevel="1" x14ac:dyDescent="0.2">
      <c r="B593" s="19" t="s">
        <v>427</v>
      </c>
      <c r="C593" s="3" t="s">
        <v>851</v>
      </c>
      <c r="D593" s="3" t="s">
        <v>54</v>
      </c>
      <c r="E593" s="14">
        <v>44364</v>
      </c>
      <c r="F593" s="3">
        <v>6</v>
      </c>
      <c r="G593" s="3">
        <v>33.299999999999997</v>
      </c>
    </row>
    <row r="594" spans="2:7" hidden="1" outlineLevel="1" x14ac:dyDescent="0.2">
      <c r="B594" s="19" t="s">
        <v>427</v>
      </c>
      <c r="C594" s="3" t="s">
        <v>851</v>
      </c>
      <c r="D594" s="3" t="s">
        <v>54</v>
      </c>
      <c r="E594" s="14">
        <v>44364</v>
      </c>
      <c r="F594" s="3">
        <v>3</v>
      </c>
      <c r="G594" s="3">
        <v>16.649999999999999</v>
      </c>
    </row>
    <row r="595" spans="2:7" hidden="1" outlineLevel="1" x14ac:dyDescent="0.2">
      <c r="B595" s="19" t="s">
        <v>427</v>
      </c>
      <c r="C595" s="3" t="s">
        <v>851</v>
      </c>
      <c r="D595" s="3" t="s">
        <v>54</v>
      </c>
      <c r="E595" s="14">
        <v>44365</v>
      </c>
      <c r="F595" s="3">
        <v>6</v>
      </c>
      <c r="G595" s="3">
        <v>33.299999999999997</v>
      </c>
    </row>
    <row r="596" spans="2:7" hidden="1" outlineLevel="1" x14ac:dyDescent="0.2">
      <c r="B596" s="19" t="s">
        <v>427</v>
      </c>
      <c r="C596" s="3" t="s">
        <v>851</v>
      </c>
      <c r="D596" s="3" t="s">
        <v>54</v>
      </c>
      <c r="E596" s="14">
        <v>44365</v>
      </c>
      <c r="F596" s="3">
        <v>3</v>
      </c>
      <c r="G596" s="3">
        <v>16.649999999999999</v>
      </c>
    </row>
    <row r="597" spans="2:7" hidden="1" outlineLevel="1" x14ac:dyDescent="0.2">
      <c r="B597" s="19" t="s">
        <v>427</v>
      </c>
      <c r="C597" s="3" t="s">
        <v>851</v>
      </c>
      <c r="D597" s="3" t="s">
        <v>54</v>
      </c>
      <c r="E597" s="14">
        <v>44368</v>
      </c>
      <c r="F597" s="3">
        <v>6</v>
      </c>
      <c r="G597" s="3">
        <v>33.299999999999997</v>
      </c>
    </row>
    <row r="598" spans="2:7" hidden="1" outlineLevel="1" x14ac:dyDescent="0.2">
      <c r="B598" s="19" t="s">
        <v>427</v>
      </c>
      <c r="C598" s="3" t="s">
        <v>851</v>
      </c>
      <c r="D598" s="3" t="s">
        <v>54</v>
      </c>
      <c r="E598" s="14">
        <v>44368</v>
      </c>
      <c r="F598" s="3">
        <v>3</v>
      </c>
      <c r="G598" s="3">
        <v>16.649999999999999</v>
      </c>
    </row>
    <row r="599" spans="2:7" hidden="1" outlineLevel="1" x14ac:dyDescent="0.2">
      <c r="B599" s="19" t="s">
        <v>427</v>
      </c>
      <c r="C599" s="3" t="s">
        <v>851</v>
      </c>
      <c r="D599" s="3" t="s">
        <v>54</v>
      </c>
      <c r="E599" s="14">
        <v>44369</v>
      </c>
      <c r="F599" s="3">
        <v>6</v>
      </c>
      <c r="G599" s="3">
        <v>33.299999999999997</v>
      </c>
    </row>
    <row r="600" spans="2:7" hidden="1" outlineLevel="1" x14ac:dyDescent="0.2">
      <c r="B600" s="19" t="s">
        <v>427</v>
      </c>
      <c r="C600" s="3" t="s">
        <v>851</v>
      </c>
      <c r="D600" s="3" t="s">
        <v>54</v>
      </c>
      <c r="E600" s="14">
        <v>44369</v>
      </c>
      <c r="F600" s="3">
        <v>3</v>
      </c>
      <c r="G600" s="3">
        <v>16.649999999999999</v>
      </c>
    </row>
    <row r="601" spans="2:7" hidden="1" outlineLevel="1" x14ac:dyDescent="0.2">
      <c r="B601" s="19" t="s">
        <v>427</v>
      </c>
      <c r="C601" s="3" t="s">
        <v>851</v>
      </c>
      <c r="D601" s="3" t="s">
        <v>54</v>
      </c>
      <c r="E601" s="14">
        <v>44375</v>
      </c>
      <c r="F601" s="3">
        <v>6</v>
      </c>
      <c r="G601" s="3">
        <v>33.299999999999997</v>
      </c>
    </row>
    <row r="602" spans="2:7" hidden="1" outlineLevel="1" x14ac:dyDescent="0.2">
      <c r="B602" s="19" t="s">
        <v>427</v>
      </c>
      <c r="C602" s="3" t="s">
        <v>851</v>
      </c>
      <c r="D602" s="3" t="s">
        <v>54</v>
      </c>
      <c r="E602" s="14">
        <v>44375</v>
      </c>
      <c r="F602" s="3">
        <v>3</v>
      </c>
      <c r="G602" s="3">
        <v>16.649999999999999</v>
      </c>
    </row>
    <row r="603" spans="2:7" hidden="1" outlineLevel="1" x14ac:dyDescent="0.2">
      <c r="B603" s="19" t="s">
        <v>427</v>
      </c>
      <c r="C603" s="3" t="s">
        <v>851</v>
      </c>
      <c r="D603" s="3" t="s">
        <v>54</v>
      </c>
      <c r="E603" s="14">
        <v>44376</v>
      </c>
      <c r="F603" s="3">
        <v>6</v>
      </c>
      <c r="G603" s="3">
        <v>33.299999999999997</v>
      </c>
    </row>
    <row r="604" spans="2:7" hidden="1" outlineLevel="1" x14ac:dyDescent="0.2">
      <c r="B604" s="19" t="s">
        <v>427</v>
      </c>
      <c r="C604" s="3" t="s">
        <v>851</v>
      </c>
      <c r="D604" s="3" t="s">
        <v>54</v>
      </c>
      <c r="E604" s="14">
        <v>44376</v>
      </c>
      <c r="F604" s="3">
        <v>4</v>
      </c>
      <c r="G604" s="3">
        <v>22.2</v>
      </c>
    </row>
    <row r="605" spans="2:7" hidden="1" outlineLevel="1" x14ac:dyDescent="0.2">
      <c r="B605" s="19" t="s">
        <v>427</v>
      </c>
      <c r="C605" s="3" t="s">
        <v>851</v>
      </c>
      <c r="D605" s="3" t="s">
        <v>54</v>
      </c>
      <c r="E605" s="14">
        <v>44377</v>
      </c>
      <c r="F605" s="3">
        <v>6</v>
      </c>
      <c r="G605" s="3">
        <v>33.299999999999997</v>
      </c>
    </row>
    <row r="606" spans="2:7" hidden="1" outlineLevel="1" x14ac:dyDescent="0.2">
      <c r="B606" s="19" t="s">
        <v>427</v>
      </c>
      <c r="C606" s="3" t="s">
        <v>851</v>
      </c>
      <c r="D606" s="3" t="s">
        <v>54</v>
      </c>
      <c r="E606" s="14">
        <v>44377</v>
      </c>
      <c r="F606" s="3">
        <v>4</v>
      </c>
      <c r="G606" s="3">
        <v>22.2</v>
      </c>
    </row>
    <row r="607" spans="2:7" hidden="1" outlineLevel="1" x14ac:dyDescent="0.2">
      <c r="B607" s="19" t="s">
        <v>427</v>
      </c>
      <c r="C607" s="3" t="s">
        <v>851</v>
      </c>
      <c r="D607" s="3" t="s">
        <v>54</v>
      </c>
      <c r="E607" s="14">
        <v>44370</v>
      </c>
      <c r="F607" s="3">
        <v>6</v>
      </c>
      <c r="G607" s="3">
        <v>33.299999999999997</v>
      </c>
    </row>
    <row r="608" spans="2:7" hidden="1" outlineLevel="1" x14ac:dyDescent="0.2">
      <c r="B608" s="19" t="s">
        <v>427</v>
      </c>
      <c r="C608" s="3" t="s">
        <v>851</v>
      </c>
      <c r="D608" s="3" t="s">
        <v>54</v>
      </c>
      <c r="E608" s="14">
        <v>44370</v>
      </c>
      <c r="F608" s="3">
        <v>3</v>
      </c>
      <c r="G608" s="3">
        <v>16.649999999999999</v>
      </c>
    </row>
    <row r="609" spans="2:7" hidden="1" outlineLevel="1" x14ac:dyDescent="0.2">
      <c r="B609" s="19" t="s">
        <v>427</v>
      </c>
      <c r="C609" s="3" t="s">
        <v>851</v>
      </c>
      <c r="D609" s="3" t="s">
        <v>54</v>
      </c>
      <c r="E609" s="14">
        <v>44371</v>
      </c>
      <c r="F609" s="3">
        <v>6</v>
      </c>
      <c r="G609" s="3">
        <v>33.299999999999997</v>
      </c>
    </row>
    <row r="610" spans="2:7" hidden="1" outlineLevel="1" x14ac:dyDescent="0.2">
      <c r="B610" s="19" t="s">
        <v>427</v>
      </c>
      <c r="C610" s="3" t="s">
        <v>851</v>
      </c>
      <c r="D610" s="3" t="s">
        <v>54</v>
      </c>
      <c r="E610" s="14">
        <v>44371</v>
      </c>
      <c r="F610" s="3">
        <v>3</v>
      </c>
      <c r="G610" s="3">
        <v>16.649999999999999</v>
      </c>
    </row>
    <row r="611" spans="2:7" hidden="1" outlineLevel="1" x14ac:dyDescent="0.2">
      <c r="B611" s="19" t="s">
        <v>427</v>
      </c>
      <c r="C611" s="3" t="s">
        <v>851</v>
      </c>
      <c r="D611" s="3" t="s">
        <v>54</v>
      </c>
      <c r="E611" s="14">
        <v>44372</v>
      </c>
      <c r="F611" s="3">
        <v>6</v>
      </c>
      <c r="G611" s="3">
        <v>33.299999999999997</v>
      </c>
    </row>
    <row r="612" spans="2:7" hidden="1" outlineLevel="1" x14ac:dyDescent="0.2">
      <c r="B612" s="19" t="s">
        <v>427</v>
      </c>
      <c r="C612" s="223" t="s">
        <v>497</v>
      </c>
      <c r="D612" s="224" t="s">
        <v>54</v>
      </c>
      <c r="E612" s="39">
        <v>44378</v>
      </c>
      <c r="F612" s="226">
        <v>7</v>
      </c>
      <c r="G612" s="227">
        <v>38.85</v>
      </c>
    </row>
    <row r="613" spans="2:7" hidden="1" outlineLevel="1" x14ac:dyDescent="0.2">
      <c r="B613" s="19" t="s">
        <v>427</v>
      </c>
      <c r="C613" s="223" t="s">
        <v>497</v>
      </c>
      <c r="D613" s="224" t="s">
        <v>54</v>
      </c>
      <c r="E613" s="39">
        <v>44379</v>
      </c>
      <c r="F613" s="226">
        <v>6</v>
      </c>
      <c r="G613" s="227">
        <v>33.299999999999997</v>
      </c>
    </row>
    <row r="614" spans="2:7" hidden="1" outlineLevel="1" x14ac:dyDescent="0.2">
      <c r="B614" s="19" t="s">
        <v>427</v>
      </c>
      <c r="C614" s="223" t="s">
        <v>497</v>
      </c>
      <c r="D614" s="224" t="s">
        <v>54</v>
      </c>
      <c r="E614" s="39">
        <v>44379</v>
      </c>
      <c r="F614" s="226">
        <v>3</v>
      </c>
      <c r="G614" s="227">
        <v>16.649999999999999</v>
      </c>
    </row>
    <row r="615" spans="2:7" hidden="1" outlineLevel="1" x14ac:dyDescent="0.2">
      <c r="B615" s="19" t="s">
        <v>427</v>
      </c>
      <c r="C615" s="223" t="s">
        <v>497</v>
      </c>
      <c r="D615" s="224" t="s">
        <v>54</v>
      </c>
      <c r="E615" s="39">
        <v>44382</v>
      </c>
      <c r="F615" s="226">
        <v>6</v>
      </c>
      <c r="G615" s="227">
        <v>33.299999999999997</v>
      </c>
    </row>
    <row r="616" spans="2:7" hidden="1" outlineLevel="1" x14ac:dyDescent="0.2">
      <c r="B616" s="19" t="s">
        <v>427</v>
      </c>
      <c r="C616" s="223" t="s">
        <v>497</v>
      </c>
      <c r="D616" s="224" t="s">
        <v>54</v>
      </c>
      <c r="E616" s="39">
        <v>44382</v>
      </c>
      <c r="F616" s="226">
        <v>3</v>
      </c>
      <c r="G616" s="227">
        <v>16.649999999999999</v>
      </c>
    </row>
    <row r="617" spans="2:7" hidden="1" outlineLevel="1" x14ac:dyDescent="0.2">
      <c r="B617" s="19" t="s">
        <v>427</v>
      </c>
      <c r="C617" s="223" t="s">
        <v>497</v>
      </c>
      <c r="D617" s="224" t="s">
        <v>54</v>
      </c>
      <c r="E617" s="39">
        <v>44383</v>
      </c>
      <c r="F617" s="226">
        <v>6</v>
      </c>
      <c r="G617" s="227">
        <v>33.299999999999997</v>
      </c>
    </row>
    <row r="618" spans="2:7" hidden="1" outlineLevel="1" x14ac:dyDescent="0.2">
      <c r="B618" s="19" t="s">
        <v>427</v>
      </c>
      <c r="C618" s="223" t="s">
        <v>497</v>
      </c>
      <c r="D618" s="224" t="s">
        <v>54</v>
      </c>
      <c r="E618" s="39">
        <v>44383</v>
      </c>
      <c r="F618" s="226">
        <v>3</v>
      </c>
      <c r="G618" s="227">
        <v>16.649999999999999</v>
      </c>
    </row>
    <row r="619" spans="2:7" hidden="1" outlineLevel="1" x14ac:dyDescent="0.2">
      <c r="B619" s="19" t="s">
        <v>427</v>
      </c>
      <c r="C619" s="223" t="s">
        <v>497</v>
      </c>
      <c r="D619" s="224" t="s">
        <v>54</v>
      </c>
      <c r="E619" s="39">
        <v>44384</v>
      </c>
      <c r="F619" s="226">
        <v>6</v>
      </c>
      <c r="G619" s="227">
        <v>33.299999999999997</v>
      </c>
    </row>
    <row r="620" spans="2:7" hidden="1" outlineLevel="1" x14ac:dyDescent="0.2">
      <c r="B620" s="19" t="s">
        <v>427</v>
      </c>
      <c r="C620" s="223" t="s">
        <v>497</v>
      </c>
      <c r="D620" s="224" t="s">
        <v>54</v>
      </c>
      <c r="E620" s="39">
        <v>44384</v>
      </c>
      <c r="F620" s="226">
        <v>3</v>
      </c>
      <c r="G620" s="227">
        <v>16.649999999999999</v>
      </c>
    </row>
    <row r="621" spans="2:7" hidden="1" outlineLevel="1" x14ac:dyDescent="0.2">
      <c r="B621" s="19" t="s">
        <v>427</v>
      </c>
      <c r="C621" s="223" t="s">
        <v>497</v>
      </c>
      <c r="D621" s="224" t="s">
        <v>54</v>
      </c>
      <c r="E621" s="39">
        <v>44385</v>
      </c>
      <c r="F621" s="226">
        <v>6</v>
      </c>
      <c r="G621" s="227">
        <v>33.299999999999997</v>
      </c>
    </row>
    <row r="622" spans="2:7" hidden="1" outlineLevel="1" x14ac:dyDescent="0.2">
      <c r="B622" s="19" t="s">
        <v>427</v>
      </c>
      <c r="C622" s="223" t="s">
        <v>497</v>
      </c>
      <c r="D622" s="224" t="s">
        <v>54</v>
      </c>
      <c r="E622" s="39">
        <v>44385</v>
      </c>
      <c r="F622" s="226">
        <v>3</v>
      </c>
      <c r="G622" s="227">
        <v>16.649999999999999</v>
      </c>
    </row>
    <row r="623" spans="2:7" hidden="1" outlineLevel="1" x14ac:dyDescent="0.2">
      <c r="B623" s="19" t="s">
        <v>427</v>
      </c>
      <c r="C623" s="223" t="s">
        <v>497</v>
      </c>
      <c r="D623" s="224" t="s">
        <v>54</v>
      </c>
      <c r="E623" s="39">
        <v>44386</v>
      </c>
      <c r="F623" s="226">
        <v>6</v>
      </c>
      <c r="G623" s="227">
        <v>33.299999999999997</v>
      </c>
    </row>
    <row r="624" spans="2:7" hidden="1" outlineLevel="1" x14ac:dyDescent="0.2">
      <c r="B624" s="19" t="s">
        <v>427</v>
      </c>
      <c r="C624" s="223" t="s">
        <v>497</v>
      </c>
      <c r="D624" s="224" t="s">
        <v>54</v>
      </c>
      <c r="E624" s="39">
        <v>44386</v>
      </c>
      <c r="F624" s="226">
        <v>3</v>
      </c>
      <c r="G624" s="227">
        <v>16.649999999999999</v>
      </c>
    </row>
    <row r="625" spans="2:7" hidden="1" outlineLevel="1" x14ac:dyDescent="0.2">
      <c r="B625" s="19" t="s">
        <v>427</v>
      </c>
      <c r="C625" s="223" t="s">
        <v>497</v>
      </c>
      <c r="D625" s="224" t="s">
        <v>54</v>
      </c>
      <c r="E625" s="39">
        <v>44389</v>
      </c>
      <c r="F625" s="226">
        <v>6</v>
      </c>
      <c r="G625" s="227">
        <v>33.299999999999997</v>
      </c>
    </row>
    <row r="626" spans="2:7" hidden="1" outlineLevel="1" x14ac:dyDescent="0.2">
      <c r="B626" s="19" t="s">
        <v>427</v>
      </c>
      <c r="C626" s="223" t="s">
        <v>497</v>
      </c>
      <c r="D626" s="224" t="s">
        <v>54</v>
      </c>
      <c r="E626" s="39">
        <v>44389</v>
      </c>
      <c r="F626" s="226">
        <v>3</v>
      </c>
      <c r="G626" s="227">
        <v>16.649999999999999</v>
      </c>
    </row>
    <row r="627" spans="2:7" hidden="1" outlineLevel="1" x14ac:dyDescent="0.2">
      <c r="B627" s="19" t="s">
        <v>427</v>
      </c>
      <c r="C627" s="223" t="s">
        <v>497</v>
      </c>
      <c r="D627" s="224" t="s">
        <v>54</v>
      </c>
      <c r="E627" s="39">
        <v>44390</v>
      </c>
      <c r="F627" s="226">
        <v>6</v>
      </c>
      <c r="G627" s="227">
        <v>33.299999999999997</v>
      </c>
    </row>
    <row r="628" spans="2:7" hidden="1" outlineLevel="1" x14ac:dyDescent="0.2">
      <c r="B628" s="19" t="s">
        <v>427</v>
      </c>
      <c r="C628" s="223" t="s">
        <v>497</v>
      </c>
      <c r="D628" s="224" t="s">
        <v>54</v>
      </c>
      <c r="E628" s="39">
        <v>44390</v>
      </c>
      <c r="F628" s="226">
        <v>3</v>
      </c>
      <c r="G628" s="227">
        <v>16.649999999999999</v>
      </c>
    </row>
    <row r="629" spans="2:7" hidden="1" outlineLevel="1" x14ac:dyDescent="0.2">
      <c r="B629" s="19" t="s">
        <v>427</v>
      </c>
      <c r="C629" s="223" t="s">
        <v>497</v>
      </c>
      <c r="D629" s="224" t="s">
        <v>54</v>
      </c>
      <c r="E629" s="39">
        <v>44391</v>
      </c>
      <c r="F629" s="226">
        <v>6</v>
      </c>
      <c r="G629" s="227">
        <v>33.299999999999997</v>
      </c>
    </row>
    <row r="630" spans="2:7" hidden="1" outlineLevel="1" x14ac:dyDescent="0.2">
      <c r="B630" s="19" t="s">
        <v>427</v>
      </c>
      <c r="C630" s="223" t="s">
        <v>497</v>
      </c>
      <c r="D630" s="224" t="s">
        <v>54</v>
      </c>
      <c r="E630" s="39">
        <v>44391</v>
      </c>
      <c r="F630" s="226">
        <v>3</v>
      </c>
      <c r="G630" s="227">
        <v>16.649999999999999</v>
      </c>
    </row>
    <row r="631" spans="2:7" hidden="1" outlineLevel="1" x14ac:dyDescent="0.2">
      <c r="B631" s="19" t="s">
        <v>427</v>
      </c>
      <c r="C631" s="223" t="s">
        <v>497</v>
      </c>
      <c r="D631" s="224" t="s">
        <v>54</v>
      </c>
      <c r="E631" s="39">
        <v>44392</v>
      </c>
      <c r="F631" s="226">
        <v>6</v>
      </c>
      <c r="G631" s="227">
        <v>33.299999999999997</v>
      </c>
    </row>
    <row r="632" spans="2:7" hidden="1" outlineLevel="1" x14ac:dyDescent="0.2">
      <c r="B632" s="19" t="s">
        <v>427</v>
      </c>
      <c r="C632" s="223" t="s">
        <v>497</v>
      </c>
      <c r="D632" s="224" t="s">
        <v>54</v>
      </c>
      <c r="E632" s="39">
        <v>44392</v>
      </c>
      <c r="F632" s="226">
        <v>3</v>
      </c>
      <c r="G632" s="227">
        <v>16.649999999999999</v>
      </c>
    </row>
    <row r="633" spans="2:7" hidden="1" outlineLevel="1" x14ac:dyDescent="0.2">
      <c r="B633" s="19" t="s">
        <v>427</v>
      </c>
      <c r="C633" s="223" t="s">
        <v>497</v>
      </c>
      <c r="D633" s="224" t="s">
        <v>54</v>
      </c>
      <c r="E633" s="39">
        <v>44393</v>
      </c>
      <c r="F633" s="226">
        <v>6</v>
      </c>
      <c r="G633" s="227">
        <v>33.299999999999997</v>
      </c>
    </row>
    <row r="634" spans="2:7" hidden="1" outlineLevel="1" x14ac:dyDescent="0.2">
      <c r="B634" s="19" t="s">
        <v>427</v>
      </c>
      <c r="C634" s="223" t="s">
        <v>497</v>
      </c>
      <c r="D634" s="224" t="s">
        <v>54</v>
      </c>
      <c r="E634" s="39">
        <v>44393</v>
      </c>
      <c r="F634" s="226">
        <v>3</v>
      </c>
      <c r="G634" s="227">
        <v>16.649999999999999</v>
      </c>
    </row>
    <row r="635" spans="2:7" hidden="1" outlineLevel="1" x14ac:dyDescent="0.2">
      <c r="B635" s="19" t="s">
        <v>427</v>
      </c>
      <c r="C635" s="223" t="s">
        <v>886</v>
      </c>
      <c r="D635" s="224" t="s">
        <v>54</v>
      </c>
      <c r="E635" s="39">
        <v>44379</v>
      </c>
      <c r="F635" s="226">
        <v>6</v>
      </c>
      <c r="G635" s="227">
        <v>33.299999999999997</v>
      </c>
    </row>
    <row r="636" spans="2:7" hidden="1" outlineLevel="1" x14ac:dyDescent="0.2">
      <c r="B636" s="19" t="s">
        <v>427</v>
      </c>
      <c r="C636" s="223" t="s">
        <v>886</v>
      </c>
      <c r="D636" s="224" t="s">
        <v>54</v>
      </c>
      <c r="E636" s="39">
        <v>44379</v>
      </c>
      <c r="F636" s="226">
        <v>3</v>
      </c>
      <c r="G636" s="227">
        <v>16.649999999999999</v>
      </c>
    </row>
    <row r="637" spans="2:7" hidden="1" outlineLevel="1" x14ac:dyDescent="0.2">
      <c r="B637" s="19" t="s">
        <v>427</v>
      </c>
      <c r="C637" s="223" t="s">
        <v>886</v>
      </c>
      <c r="D637" s="224" t="s">
        <v>54</v>
      </c>
      <c r="E637" s="39">
        <v>44382</v>
      </c>
      <c r="F637" s="226">
        <v>6</v>
      </c>
      <c r="G637" s="227">
        <v>33.299999999999997</v>
      </c>
    </row>
    <row r="638" spans="2:7" hidden="1" outlineLevel="1" x14ac:dyDescent="0.2">
      <c r="B638" s="19" t="s">
        <v>427</v>
      </c>
      <c r="C638" s="223" t="s">
        <v>886</v>
      </c>
      <c r="D638" s="224" t="s">
        <v>54</v>
      </c>
      <c r="E638" s="39">
        <v>44382</v>
      </c>
      <c r="F638" s="226">
        <v>3</v>
      </c>
      <c r="G638" s="227">
        <v>16.649999999999999</v>
      </c>
    </row>
    <row r="639" spans="2:7" hidden="1" outlineLevel="1" x14ac:dyDescent="0.2">
      <c r="B639" s="19" t="s">
        <v>427</v>
      </c>
      <c r="C639" s="223" t="s">
        <v>886</v>
      </c>
      <c r="D639" s="224" t="s">
        <v>54</v>
      </c>
      <c r="E639" s="39">
        <v>44383</v>
      </c>
      <c r="F639" s="226">
        <v>6</v>
      </c>
      <c r="G639" s="227">
        <v>33.299999999999997</v>
      </c>
    </row>
    <row r="640" spans="2:7" hidden="1" outlineLevel="1" x14ac:dyDescent="0.2">
      <c r="B640" s="19" t="s">
        <v>427</v>
      </c>
      <c r="C640" s="223" t="s">
        <v>886</v>
      </c>
      <c r="D640" s="224" t="s">
        <v>54</v>
      </c>
      <c r="E640" s="39">
        <v>44383</v>
      </c>
      <c r="F640" s="226">
        <v>3</v>
      </c>
      <c r="G640" s="227">
        <v>16.649999999999999</v>
      </c>
    </row>
    <row r="641" spans="2:7" hidden="1" outlineLevel="1" x14ac:dyDescent="0.2">
      <c r="B641" s="19" t="s">
        <v>427</v>
      </c>
      <c r="C641" s="223" t="s">
        <v>886</v>
      </c>
      <c r="D641" s="224" t="s">
        <v>54</v>
      </c>
      <c r="E641" s="39">
        <v>44384</v>
      </c>
      <c r="F641" s="226">
        <v>6</v>
      </c>
      <c r="G641" s="227">
        <v>33.299999999999997</v>
      </c>
    </row>
    <row r="642" spans="2:7" hidden="1" outlineLevel="1" x14ac:dyDescent="0.2">
      <c r="B642" s="19" t="s">
        <v>427</v>
      </c>
      <c r="C642" s="223" t="s">
        <v>886</v>
      </c>
      <c r="D642" s="224" t="s">
        <v>54</v>
      </c>
      <c r="E642" s="39">
        <v>44384</v>
      </c>
      <c r="F642" s="226">
        <v>3</v>
      </c>
      <c r="G642" s="227">
        <v>16.649999999999999</v>
      </c>
    </row>
    <row r="643" spans="2:7" hidden="1" outlineLevel="1" x14ac:dyDescent="0.2">
      <c r="B643" s="19" t="s">
        <v>427</v>
      </c>
      <c r="C643" s="223" t="s">
        <v>886</v>
      </c>
      <c r="D643" s="224" t="s">
        <v>54</v>
      </c>
      <c r="E643" s="39">
        <v>44385</v>
      </c>
      <c r="F643" s="226">
        <v>5</v>
      </c>
      <c r="G643" s="227">
        <v>27.75</v>
      </c>
    </row>
    <row r="644" spans="2:7" hidden="1" outlineLevel="1" x14ac:dyDescent="0.2">
      <c r="B644" s="19" t="s">
        <v>427</v>
      </c>
      <c r="C644" s="223" t="s">
        <v>886</v>
      </c>
      <c r="D644" s="224" t="s">
        <v>54</v>
      </c>
      <c r="E644" s="39">
        <v>44386</v>
      </c>
      <c r="F644" s="226">
        <v>6</v>
      </c>
      <c r="G644" s="227">
        <v>33.299999999999997</v>
      </c>
    </row>
    <row r="645" spans="2:7" hidden="1" outlineLevel="1" x14ac:dyDescent="0.2">
      <c r="B645" s="19" t="s">
        <v>427</v>
      </c>
      <c r="C645" s="223" t="s">
        <v>886</v>
      </c>
      <c r="D645" s="224" t="s">
        <v>54</v>
      </c>
      <c r="E645" s="39">
        <v>44386</v>
      </c>
      <c r="F645" s="226">
        <v>3</v>
      </c>
      <c r="G645" s="227">
        <v>16.649999999999999</v>
      </c>
    </row>
    <row r="646" spans="2:7" hidden="1" outlineLevel="1" x14ac:dyDescent="0.2">
      <c r="B646" s="19" t="s">
        <v>427</v>
      </c>
      <c r="C646" s="223" t="s">
        <v>886</v>
      </c>
      <c r="D646" s="224" t="s">
        <v>54</v>
      </c>
      <c r="E646" s="39">
        <v>44389</v>
      </c>
      <c r="F646" s="226">
        <v>6</v>
      </c>
      <c r="G646" s="227">
        <v>33.299999999999997</v>
      </c>
    </row>
    <row r="647" spans="2:7" hidden="1" outlineLevel="1" x14ac:dyDescent="0.2">
      <c r="B647" s="19" t="s">
        <v>427</v>
      </c>
      <c r="C647" s="223" t="s">
        <v>886</v>
      </c>
      <c r="D647" s="224" t="s">
        <v>54</v>
      </c>
      <c r="E647" s="39">
        <v>44389</v>
      </c>
      <c r="F647" s="226">
        <v>3</v>
      </c>
      <c r="G647" s="227">
        <v>16.649999999999999</v>
      </c>
    </row>
    <row r="648" spans="2:7" hidden="1" outlineLevel="1" x14ac:dyDescent="0.2">
      <c r="B648" s="19" t="s">
        <v>427</v>
      </c>
      <c r="C648" s="223" t="s">
        <v>886</v>
      </c>
      <c r="D648" s="224" t="s">
        <v>54</v>
      </c>
      <c r="E648" s="39">
        <v>44390</v>
      </c>
      <c r="F648" s="226">
        <v>6</v>
      </c>
      <c r="G648" s="227">
        <v>33.299999999999997</v>
      </c>
    </row>
    <row r="649" spans="2:7" hidden="1" outlineLevel="1" x14ac:dyDescent="0.2">
      <c r="B649" s="19" t="s">
        <v>427</v>
      </c>
      <c r="C649" s="223" t="s">
        <v>886</v>
      </c>
      <c r="D649" s="224" t="s">
        <v>54</v>
      </c>
      <c r="E649" s="39">
        <v>44390</v>
      </c>
      <c r="F649" s="226">
        <v>3</v>
      </c>
      <c r="G649" s="227">
        <v>16.649999999999999</v>
      </c>
    </row>
    <row r="650" spans="2:7" hidden="1" outlineLevel="1" x14ac:dyDescent="0.2">
      <c r="B650" s="19" t="s">
        <v>427</v>
      </c>
      <c r="C650" s="223" t="s">
        <v>118</v>
      </c>
      <c r="D650" s="224" t="s">
        <v>54</v>
      </c>
      <c r="E650" s="39">
        <v>44380</v>
      </c>
      <c r="F650" s="226">
        <v>9</v>
      </c>
      <c r="G650" s="227">
        <v>59.94</v>
      </c>
    </row>
    <row r="651" spans="2:7" hidden="1" outlineLevel="1" x14ac:dyDescent="0.2">
      <c r="B651" s="19" t="s">
        <v>427</v>
      </c>
      <c r="C651" s="223" t="s">
        <v>1031</v>
      </c>
      <c r="D651" s="224" t="s">
        <v>54</v>
      </c>
      <c r="E651" s="39">
        <v>44378</v>
      </c>
      <c r="F651" s="226">
        <v>6</v>
      </c>
      <c r="G651" s="227">
        <v>39</v>
      </c>
    </row>
    <row r="652" spans="2:7" hidden="1" outlineLevel="1" x14ac:dyDescent="0.2">
      <c r="B652" s="19" t="s">
        <v>427</v>
      </c>
      <c r="C652" s="223" t="s">
        <v>1031</v>
      </c>
      <c r="D652" s="224" t="s">
        <v>54</v>
      </c>
      <c r="E652" s="39">
        <v>44378</v>
      </c>
      <c r="F652" s="226">
        <v>3</v>
      </c>
      <c r="G652" s="227">
        <v>19.5</v>
      </c>
    </row>
    <row r="653" spans="2:7" hidden="1" outlineLevel="1" x14ac:dyDescent="0.2">
      <c r="B653" s="19" t="s">
        <v>427</v>
      </c>
      <c r="C653" s="223" t="s">
        <v>1031</v>
      </c>
      <c r="D653" s="224" t="s">
        <v>54</v>
      </c>
      <c r="E653" s="39">
        <v>44379</v>
      </c>
      <c r="F653" s="226">
        <v>6</v>
      </c>
      <c r="G653" s="227">
        <v>39</v>
      </c>
    </row>
    <row r="654" spans="2:7" hidden="1" outlineLevel="1" x14ac:dyDescent="0.2">
      <c r="B654" s="19" t="s">
        <v>427</v>
      </c>
      <c r="C654" s="223" t="s">
        <v>1031</v>
      </c>
      <c r="D654" s="224" t="s">
        <v>54</v>
      </c>
      <c r="E654" s="39">
        <v>44379</v>
      </c>
      <c r="F654" s="226">
        <v>3</v>
      </c>
      <c r="G654" s="227">
        <v>19.5</v>
      </c>
    </row>
    <row r="655" spans="2:7" hidden="1" outlineLevel="1" x14ac:dyDescent="0.2">
      <c r="B655" s="19" t="s">
        <v>427</v>
      </c>
      <c r="C655" s="223" t="s">
        <v>1031</v>
      </c>
      <c r="D655" s="224" t="s">
        <v>54</v>
      </c>
      <c r="E655" s="39">
        <v>44385</v>
      </c>
      <c r="F655" s="226">
        <v>6</v>
      </c>
      <c r="G655" s="227">
        <v>39</v>
      </c>
    </row>
    <row r="656" spans="2:7" hidden="1" outlineLevel="1" x14ac:dyDescent="0.2">
      <c r="B656" s="19" t="s">
        <v>427</v>
      </c>
      <c r="C656" s="223" t="s">
        <v>1031</v>
      </c>
      <c r="D656" s="224" t="s">
        <v>54</v>
      </c>
      <c r="E656" s="39">
        <v>44385</v>
      </c>
      <c r="F656" s="226">
        <v>3</v>
      </c>
      <c r="G656" s="227">
        <v>19.5</v>
      </c>
    </row>
    <row r="657" spans="2:7" hidden="1" outlineLevel="1" x14ac:dyDescent="0.2">
      <c r="B657" s="19" t="s">
        <v>427</v>
      </c>
      <c r="C657" s="223" t="s">
        <v>1031</v>
      </c>
      <c r="D657" s="224" t="s">
        <v>54</v>
      </c>
      <c r="E657" s="39">
        <v>44386</v>
      </c>
      <c r="F657" s="226">
        <v>6</v>
      </c>
      <c r="G657" s="227">
        <v>39</v>
      </c>
    </row>
    <row r="658" spans="2:7" hidden="1" outlineLevel="1" x14ac:dyDescent="0.2">
      <c r="B658" s="19" t="s">
        <v>427</v>
      </c>
      <c r="C658" s="223" t="s">
        <v>1031</v>
      </c>
      <c r="D658" s="224" t="s">
        <v>54</v>
      </c>
      <c r="E658" s="39">
        <v>44386</v>
      </c>
      <c r="F658" s="226">
        <v>3</v>
      </c>
      <c r="G658" s="227">
        <v>19.5</v>
      </c>
    </row>
    <row r="659" spans="2:7" hidden="1" outlineLevel="1" x14ac:dyDescent="0.2">
      <c r="B659" s="19" t="s">
        <v>427</v>
      </c>
      <c r="C659" s="223" t="s">
        <v>1031</v>
      </c>
      <c r="D659" s="224" t="s">
        <v>54</v>
      </c>
      <c r="E659" s="39">
        <v>44389</v>
      </c>
      <c r="F659" s="226">
        <v>6</v>
      </c>
      <c r="G659" s="227">
        <v>39</v>
      </c>
    </row>
    <row r="660" spans="2:7" hidden="1" outlineLevel="1" x14ac:dyDescent="0.2">
      <c r="B660" s="19" t="s">
        <v>427</v>
      </c>
      <c r="C660" s="223" t="s">
        <v>1031</v>
      </c>
      <c r="D660" s="224" t="s">
        <v>54</v>
      </c>
      <c r="E660" s="39">
        <v>44389</v>
      </c>
      <c r="F660" s="226">
        <v>3</v>
      </c>
      <c r="G660" s="227">
        <v>19.5</v>
      </c>
    </row>
    <row r="661" spans="2:7" hidden="1" outlineLevel="1" x14ac:dyDescent="0.2">
      <c r="B661" s="19" t="s">
        <v>427</v>
      </c>
      <c r="C661" s="223" t="s">
        <v>891</v>
      </c>
      <c r="D661" s="224" t="s">
        <v>54</v>
      </c>
      <c r="E661" s="39">
        <v>44378</v>
      </c>
      <c r="F661" s="226">
        <v>6</v>
      </c>
      <c r="G661" s="227">
        <v>33.299999999999997</v>
      </c>
    </row>
    <row r="662" spans="2:7" hidden="1" outlineLevel="1" x14ac:dyDescent="0.2">
      <c r="B662" s="19" t="s">
        <v>427</v>
      </c>
      <c r="C662" s="223" t="s">
        <v>891</v>
      </c>
      <c r="D662" s="224" t="s">
        <v>54</v>
      </c>
      <c r="E662" s="39">
        <v>44378</v>
      </c>
      <c r="F662" s="226">
        <v>3</v>
      </c>
      <c r="G662" s="227">
        <v>16.649999999999999</v>
      </c>
    </row>
    <row r="663" spans="2:7" hidden="1" outlineLevel="1" x14ac:dyDescent="0.2">
      <c r="B663" s="19" t="s">
        <v>427</v>
      </c>
      <c r="C663" s="223" t="s">
        <v>891</v>
      </c>
      <c r="D663" s="224" t="s">
        <v>54</v>
      </c>
      <c r="E663" s="39">
        <v>44379</v>
      </c>
      <c r="F663" s="226">
        <v>6</v>
      </c>
      <c r="G663" s="227">
        <v>33.299999999999997</v>
      </c>
    </row>
    <row r="664" spans="2:7" hidden="1" outlineLevel="1" x14ac:dyDescent="0.2">
      <c r="B664" s="19" t="s">
        <v>427</v>
      </c>
      <c r="C664" s="223" t="s">
        <v>891</v>
      </c>
      <c r="D664" s="224" t="s">
        <v>54</v>
      </c>
      <c r="E664" s="39">
        <v>44379</v>
      </c>
      <c r="F664" s="226">
        <v>3</v>
      </c>
      <c r="G664" s="227">
        <v>16.649999999999999</v>
      </c>
    </row>
    <row r="665" spans="2:7" hidden="1" outlineLevel="1" x14ac:dyDescent="0.2">
      <c r="B665" s="19" t="s">
        <v>427</v>
      </c>
      <c r="C665" s="223" t="s">
        <v>891</v>
      </c>
      <c r="D665" s="224" t="s">
        <v>54</v>
      </c>
      <c r="E665" s="39">
        <v>44382</v>
      </c>
      <c r="F665" s="226">
        <v>6</v>
      </c>
      <c r="G665" s="227">
        <v>33.299999999999997</v>
      </c>
    </row>
    <row r="666" spans="2:7" hidden="1" outlineLevel="1" x14ac:dyDescent="0.2">
      <c r="B666" s="19" t="s">
        <v>427</v>
      </c>
      <c r="C666" s="223" t="s">
        <v>891</v>
      </c>
      <c r="D666" s="224" t="s">
        <v>54</v>
      </c>
      <c r="E666" s="39">
        <v>44382</v>
      </c>
      <c r="F666" s="226">
        <v>3</v>
      </c>
      <c r="G666" s="227">
        <v>16.649999999999999</v>
      </c>
    </row>
    <row r="667" spans="2:7" hidden="1" outlineLevel="1" x14ac:dyDescent="0.2">
      <c r="B667" s="19" t="s">
        <v>427</v>
      </c>
      <c r="C667" s="223" t="s">
        <v>891</v>
      </c>
      <c r="D667" s="224" t="s">
        <v>54</v>
      </c>
      <c r="E667" s="39">
        <v>44383</v>
      </c>
      <c r="F667" s="226">
        <v>6</v>
      </c>
      <c r="G667" s="227">
        <v>33.299999999999997</v>
      </c>
    </row>
    <row r="668" spans="2:7" hidden="1" outlineLevel="1" x14ac:dyDescent="0.2">
      <c r="B668" s="19" t="s">
        <v>427</v>
      </c>
      <c r="C668" s="223" t="s">
        <v>891</v>
      </c>
      <c r="D668" s="224" t="s">
        <v>54</v>
      </c>
      <c r="E668" s="39">
        <v>44383</v>
      </c>
      <c r="F668" s="226">
        <v>3</v>
      </c>
      <c r="G668" s="227">
        <v>16.649999999999999</v>
      </c>
    </row>
    <row r="669" spans="2:7" hidden="1" outlineLevel="1" x14ac:dyDescent="0.2">
      <c r="B669" s="19" t="s">
        <v>427</v>
      </c>
      <c r="C669" s="223" t="s">
        <v>891</v>
      </c>
      <c r="D669" s="224" t="s">
        <v>54</v>
      </c>
      <c r="E669" s="39">
        <v>44384</v>
      </c>
      <c r="F669" s="226">
        <v>6</v>
      </c>
      <c r="G669" s="227">
        <v>33.299999999999997</v>
      </c>
    </row>
    <row r="670" spans="2:7" hidden="1" outlineLevel="1" x14ac:dyDescent="0.2">
      <c r="B670" s="19" t="s">
        <v>427</v>
      </c>
      <c r="C670" s="223" t="s">
        <v>891</v>
      </c>
      <c r="D670" s="224" t="s">
        <v>54</v>
      </c>
      <c r="E670" s="39">
        <v>44384</v>
      </c>
      <c r="F670" s="226">
        <v>3</v>
      </c>
      <c r="G670" s="227">
        <v>16.649999999999999</v>
      </c>
    </row>
    <row r="671" spans="2:7" hidden="1" outlineLevel="1" x14ac:dyDescent="0.2">
      <c r="B671" s="19" t="s">
        <v>427</v>
      </c>
      <c r="C671" s="223" t="s">
        <v>891</v>
      </c>
      <c r="D671" s="224" t="s">
        <v>54</v>
      </c>
      <c r="E671" s="39">
        <v>44385</v>
      </c>
      <c r="F671" s="226">
        <v>6</v>
      </c>
      <c r="G671" s="227">
        <v>33.299999999999997</v>
      </c>
    </row>
    <row r="672" spans="2:7" hidden="1" outlineLevel="1" x14ac:dyDescent="0.2">
      <c r="B672" s="19" t="s">
        <v>427</v>
      </c>
      <c r="C672" s="223" t="s">
        <v>891</v>
      </c>
      <c r="D672" s="224" t="s">
        <v>54</v>
      </c>
      <c r="E672" s="39">
        <v>44385</v>
      </c>
      <c r="F672" s="226">
        <v>3</v>
      </c>
      <c r="G672" s="227">
        <v>16.649999999999999</v>
      </c>
    </row>
    <row r="673" spans="2:7" hidden="1" outlineLevel="1" x14ac:dyDescent="0.2">
      <c r="B673" s="19" t="s">
        <v>427</v>
      </c>
      <c r="C673" s="223" t="s">
        <v>891</v>
      </c>
      <c r="D673" s="224" t="s">
        <v>54</v>
      </c>
      <c r="E673" s="39">
        <v>44386</v>
      </c>
      <c r="F673" s="226">
        <v>6</v>
      </c>
      <c r="G673" s="227">
        <v>33.299999999999997</v>
      </c>
    </row>
    <row r="674" spans="2:7" hidden="1" outlineLevel="1" x14ac:dyDescent="0.2">
      <c r="B674" s="19" t="s">
        <v>427</v>
      </c>
      <c r="C674" s="223" t="s">
        <v>891</v>
      </c>
      <c r="D674" s="224" t="s">
        <v>54</v>
      </c>
      <c r="E674" s="39">
        <v>44386</v>
      </c>
      <c r="F674" s="226">
        <v>3</v>
      </c>
      <c r="G674" s="227">
        <v>16.649999999999999</v>
      </c>
    </row>
    <row r="675" spans="2:7" hidden="1" outlineLevel="1" x14ac:dyDescent="0.2">
      <c r="B675" s="19" t="s">
        <v>427</v>
      </c>
      <c r="C675" s="223" t="s">
        <v>1031</v>
      </c>
      <c r="D675" s="224" t="s">
        <v>54</v>
      </c>
      <c r="E675" s="39">
        <v>44382</v>
      </c>
      <c r="F675" s="226">
        <v>6</v>
      </c>
      <c r="G675" s="227">
        <v>39</v>
      </c>
    </row>
    <row r="676" spans="2:7" hidden="1" outlineLevel="1" x14ac:dyDescent="0.2">
      <c r="B676" s="19" t="s">
        <v>427</v>
      </c>
      <c r="C676" s="223" t="s">
        <v>1031</v>
      </c>
      <c r="D676" s="224" t="s">
        <v>54</v>
      </c>
      <c r="E676" s="39">
        <v>44382</v>
      </c>
      <c r="F676" s="226">
        <v>3</v>
      </c>
      <c r="G676" s="227">
        <v>19.5</v>
      </c>
    </row>
    <row r="677" spans="2:7" hidden="1" outlineLevel="1" x14ac:dyDescent="0.2">
      <c r="B677" s="19" t="s">
        <v>427</v>
      </c>
      <c r="C677" s="223" t="s">
        <v>1031</v>
      </c>
      <c r="D677" s="224" t="s">
        <v>54</v>
      </c>
      <c r="E677" s="39">
        <v>44383</v>
      </c>
      <c r="F677" s="226">
        <v>6</v>
      </c>
      <c r="G677" s="227">
        <v>39</v>
      </c>
    </row>
    <row r="678" spans="2:7" hidden="1" outlineLevel="1" x14ac:dyDescent="0.2">
      <c r="B678" s="19" t="s">
        <v>427</v>
      </c>
      <c r="C678" s="223" t="s">
        <v>1031</v>
      </c>
      <c r="D678" s="224" t="s">
        <v>54</v>
      </c>
      <c r="E678" s="39">
        <v>44383</v>
      </c>
      <c r="F678" s="226">
        <v>3</v>
      </c>
      <c r="G678" s="227">
        <v>19.5</v>
      </c>
    </row>
    <row r="679" spans="2:7" hidden="1" outlineLevel="1" x14ac:dyDescent="0.2">
      <c r="B679" s="19" t="s">
        <v>427</v>
      </c>
      <c r="C679" s="223" t="s">
        <v>1031</v>
      </c>
      <c r="D679" s="224" t="s">
        <v>54</v>
      </c>
      <c r="E679" s="39">
        <v>44384</v>
      </c>
      <c r="F679" s="226">
        <v>6</v>
      </c>
      <c r="G679" s="227">
        <v>39</v>
      </c>
    </row>
    <row r="680" spans="2:7" hidden="1" outlineLevel="1" x14ac:dyDescent="0.2">
      <c r="B680" s="19" t="s">
        <v>427</v>
      </c>
      <c r="C680" s="223" t="s">
        <v>1031</v>
      </c>
      <c r="D680" s="224" t="s">
        <v>54</v>
      </c>
      <c r="E680" s="39">
        <v>44384</v>
      </c>
      <c r="F680" s="226">
        <v>3</v>
      </c>
      <c r="G680" s="227">
        <v>19.5</v>
      </c>
    </row>
    <row r="681" spans="2:7" hidden="1" outlineLevel="1" x14ac:dyDescent="0.2">
      <c r="B681" s="19" t="s">
        <v>427</v>
      </c>
      <c r="C681" s="223" t="s">
        <v>891</v>
      </c>
      <c r="D681" s="224" t="s">
        <v>54</v>
      </c>
      <c r="E681" s="39">
        <v>44389</v>
      </c>
      <c r="F681" s="226">
        <v>6</v>
      </c>
      <c r="G681" s="227">
        <v>33.299999999999997</v>
      </c>
    </row>
    <row r="682" spans="2:7" hidden="1" outlineLevel="1" x14ac:dyDescent="0.2">
      <c r="B682" s="19" t="s">
        <v>427</v>
      </c>
      <c r="C682" s="223" t="s">
        <v>891</v>
      </c>
      <c r="D682" s="224" t="s">
        <v>54</v>
      </c>
      <c r="E682" s="39">
        <v>44389</v>
      </c>
      <c r="F682" s="226">
        <v>3</v>
      </c>
      <c r="G682" s="227">
        <v>16.649999999999999</v>
      </c>
    </row>
    <row r="683" spans="2:7" hidden="1" outlineLevel="1" x14ac:dyDescent="0.2">
      <c r="B683" s="19" t="s">
        <v>427</v>
      </c>
      <c r="C683" s="223" t="s">
        <v>497</v>
      </c>
      <c r="D683" s="224" t="s">
        <v>54</v>
      </c>
      <c r="E683" s="39">
        <v>44380</v>
      </c>
      <c r="F683" s="226">
        <v>9</v>
      </c>
      <c r="G683" s="227">
        <v>49.95</v>
      </c>
    </row>
    <row r="684" spans="2:7" hidden="1" outlineLevel="1" x14ac:dyDescent="0.2">
      <c r="B684" s="19" t="s">
        <v>427</v>
      </c>
      <c r="C684" s="223" t="s">
        <v>1030</v>
      </c>
      <c r="D684" s="224" t="s">
        <v>54</v>
      </c>
      <c r="E684" s="39">
        <v>44378</v>
      </c>
      <c r="F684" s="226">
        <v>6</v>
      </c>
      <c r="G684" s="227">
        <v>33.299999999999997</v>
      </c>
    </row>
    <row r="685" spans="2:7" hidden="1" outlineLevel="1" x14ac:dyDescent="0.2">
      <c r="B685" s="19" t="s">
        <v>427</v>
      </c>
      <c r="C685" s="223" t="s">
        <v>1030</v>
      </c>
      <c r="D685" s="224" t="s">
        <v>54</v>
      </c>
      <c r="E685" s="39">
        <v>44378</v>
      </c>
      <c r="F685" s="226">
        <v>3</v>
      </c>
      <c r="G685" s="227">
        <v>16.649999999999999</v>
      </c>
    </row>
    <row r="686" spans="2:7" hidden="1" outlineLevel="1" x14ac:dyDescent="0.2">
      <c r="B686" s="19" t="s">
        <v>427</v>
      </c>
      <c r="C686" s="223" t="s">
        <v>1030</v>
      </c>
      <c r="D686" s="224" t="s">
        <v>54</v>
      </c>
      <c r="E686" s="39">
        <v>44379</v>
      </c>
      <c r="F686" s="226">
        <v>6</v>
      </c>
      <c r="G686" s="227">
        <v>33.299999999999997</v>
      </c>
    </row>
    <row r="687" spans="2:7" hidden="1" outlineLevel="1" x14ac:dyDescent="0.2">
      <c r="B687" s="19" t="s">
        <v>427</v>
      </c>
      <c r="C687" s="223" t="s">
        <v>1030</v>
      </c>
      <c r="D687" s="224" t="s">
        <v>54</v>
      </c>
      <c r="E687" s="39">
        <v>44379</v>
      </c>
      <c r="F687" s="226">
        <v>3</v>
      </c>
      <c r="G687" s="227">
        <v>16.649999999999999</v>
      </c>
    </row>
    <row r="688" spans="2:7" hidden="1" outlineLevel="1" x14ac:dyDescent="0.2">
      <c r="B688" s="19" t="s">
        <v>427</v>
      </c>
      <c r="C688" s="223" t="s">
        <v>1030</v>
      </c>
      <c r="D688" s="224" t="s">
        <v>54</v>
      </c>
      <c r="E688" s="39">
        <v>44382</v>
      </c>
      <c r="F688" s="226">
        <v>6</v>
      </c>
      <c r="G688" s="227">
        <v>33.299999999999997</v>
      </c>
    </row>
    <row r="689" spans="2:7" hidden="1" outlineLevel="1" x14ac:dyDescent="0.2">
      <c r="B689" s="19" t="s">
        <v>427</v>
      </c>
      <c r="C689" s="223" t="s">
        <v>1030</v>
      </c>
      <c r="D689" s="224" t="s">
        <v>54</v>
      </c>
      <c r="E689" s="39">
        <v>44382</v>
      </c>
      <c r="F689" s="226">
        <v>3</v>
      </c>
      <c r="G689" s="227">
        <v>16.649999999999999</v>
      </c>
    </row>
    <row r="690" spans="2:7" hidden="1" outlineLevel="1" x14ac:dyDescent="0.2">
      <c r="B690" s="19" t="s">
        <v>427</v>
      </c>
      <c r="C690" s="223" t="s">
        <v>1030</v>
      </c>
      <c r="D690" s="224" t="s">
        <v>54</v>
      </c>
      <c r="E690" s="39">
        <v>44383</v>
      </c>
      <c r="F690" s="226">
        <v>6</v>
      </c>
      <c r="G690" s="227">
        <v>33.299999999999997</v>
      </c>
    </row>
    <row r="691" spans="2:7" hidden="1" outlineLevel="1" x14ac:dyDescent="0.2">
      <c r="B691" s="19" t="s">
        <v>427</v>
      </c>
      <c r="C691" s="223" t="s">
        <v>1030</v>
      </c>
      <c r="D691" s="224" t="s">
        <v>54</v>
      </c>
      <c r="E691" s="39">
        <v>44383</v>
      </c>
      <c r="F691" s="226">
        <v>3</v>
      </c>
      <c r="G691" s="227">
        <v>16.649999999999999</v>
      </c>
    </row>
    <row r="692" spans="2:7" hidden="1" outlineLevel="1" x14ac:dyDescent="0.2">
      <c r="B692" s="19" t="s">
        <v>427</v>
      </c>
      <c r="C692" s="223" t="s">
        <v>1030</v>
      </c>
      <c r="D692" s="224" t="s">
        <v>54</v>
      </c>
      <c r="E692" s="39">
        <v>44384</v>
      </c>
      <c r="F692" s="226">
        <v>6</v>
      </c>
      <c r="G692" s="227">
        <v>33.299999999999997</v>
      </c>
    </row>
    <row r="693" spans="2:7" hidden="1" outlineLevel="1" x14ac:dyDescent="0.2">
      <c r="B693" s="19" t="s">
        <v>427</v>
      </c>
      <c r="C693" s="223" t="s">
        <v>1030</v>
      </c>
      <c r="D693" s="224" t="s">
        <v>54</v>
      </c>
      <c r="E693" s="39">
        <v>44384</v>
      </c>
      <c r="F693" s="226">
        <v>3</v>
      </c>
      <c r="G693" s="227">
        <v>16.649999999999999</v>
      </c>
    </row>
    <row r="694" spans="2:7" hidden="1" outlineLevel="1" x14ac:dyDescent="0.2">
      <c r="B694" s="19" t="s">
        <v>427</v>
      </c>
      <c r="C694" s="223" t="s">
        <v>1030</v>
      </c>
      <c r="D694" s="224" t="s">
        <v>54</v>
      </c>
      <c r="E694" s="39">
        <v>44385</v>
      </c>
      <c r="F694" s="226">
        <v>6</v>
      </c>
      <c r="G694" s="227">
        <v>33.299999999999997</v>
      </c>
    </row>
    <row r="695" spans="2:7" hidden="1" outlineLevel="1" x14ac:dyDescent="0.2">
      <c r="B695" s="19" t="s">
        <v>427</v>
      </c>
      <c r="C695" s="223" t="s">
        <v>1030</v>
      </c>
      <c r="D695" s="224" t="s">
        <v>54</v>
      </c>
      <c r="E695" s="39">
        <v>44385</v>
      </c>
      <c r="F695" s="226">
        <v>3</v>
      </c>
      <c r="G695" s="227">
        <v>16.649999999999999</v>
      </c>
    </row>
    <row r="696" spans="2:7" hidden="1" outlineLevel="1" x14ac:dyDescent="0.2">
      <c r="B696" s="19" t="s">
        <v>427</v>
      </c>
      <c r="C696" s="223" t="s">
        <v>851</v>
      </c>
      <c r="D696" s="224" t="s">
        <v>54</v>
      </c>
      <c r="E696" s="39">
        <v>44378</v>
      </c>
      <c r="F696" s="226">
        <v>6</v>
      </c>
      <c r="G696" s="227">
        <v>33.299999999999997</v>
      </c>
    </row>
    <row r="697" spans="2:7" hidden="1" outlineLevel="1" x14ac:dyDescent="0.2">
      <c r="B697" s="19" t="s">
        <v>427</v>
      </c>
      <c r="C697" s="223" t="s">
        <v>851</v>
      </c>
      <c r="D697" s="224" t="s">
        <v>54</v>
      </c>
      <c r="E697" s="39">
        <v>44378</v>
      </c>
      <c r="F697" s="226">
        <v>3</v>
      </c>
      <c r="G697" s="227">
        <v>16.649999999999999</v>
      </c>
    </row>
    <row r="698" spans="2:7" hidden="1" outlineLevel="1" x14ac:dyDescent="0.2">
      <c r="B698" s="19" t="s">
        <v>427</v>
      </c>
      <c r="C698" s="223" t="s">
        <v>851</v>
      </c>
      <c r="D698" s="224" t="s">
        <v>54</v>
      </c>
      <c r="E698" s="39">
        <v>44379</v>
      </c>
      <c r="F698" s="226">
        <v>6</v>
      </c>
      <c r="G698" s="227">
        <v>33.299999999999997</v>
      </c>
    </row>
    <row r="699" spans="2:7" hidden="1" outlineLevel="1" x14ac:dyDescent="0.2">
      <c r="B699" s="19" t="s">
        <v>427</v>
      </c>
      <c r="C699" s="223" t="s">
        <v>851</v>
      </c>
      <c r="D699" s="224" t="s">
        <v>54</v>
      </c>
      <c r="E699" s="39">
        <v>44379</v>
      </c>
      <c r="F699" s="226">
        <v>3</v>
      </c>
      <c r="G699" s="227">
        <v>16.649999999999999</v>
      </c>
    </row>
    <row r="700" spans="2:7" hidden="1" outlineLevel="1" x14ac:dyDescent="0.2">
      <c r="B700" s="19" t="s">
        <v>427</v>
      </c>
      <c r="C700" s="223" t="s">
        <v>851</v>
      </c>
      <c r="D700" s="224" t="s">
        <v>54</v>
      </c>
      <c r="E700" s="39">
        <v>44382</v>
      </c>
      <c r="F700" s="226">
        <v>6</v>
      </c>
      <c r="G700" s="227">
        <v>33.299999999999997</v>
      </c>
    </row>
    <row r="701" spans="2:7" hidden="1" outlineLevel="1" x14ac:dyDescent="0.2">
      <c r="B701" s="19" t="s">
        <v>427</v>
      </c>
      <c r="C701" s="223" t="s">
        <v>851</v>
      </c>
      <c r="D701" s="224" t="s">
        <v>54</v>
      </c>
      <c r="E701" s="39">
        <v>44382</v>
      </c>
      <c r="F701" s="226">
        <v>3</v>
      </c>
      <c r="G701" s="227">
        <v>16.649999999999999</v>
      </c>
    </row>
    <row r="702" spans="2:7" hidden="1" outlineLevel="1" x14ac:dyDescent="0.2">
      <c r="B702" s="19" t="s">
        <v>427</v>
      </c>
      <c r="C702" s="223" t="s">
        <v>851</v>
      </c>
      <c r="D702" s="224" t="s">
        <v>54</v>
      </c>
      <c r="E702" s="39">
        <v>44383</v>
      </c>
      <c r="F702" s="226">
        <v>6</v>
      </c>
      <c r="G702" s="227">
        <v>33.299999999999997</v>
      </c>
    </row>
    <row r="703" spans="2:7" hidden="1" outlineLevel="1" x14ac:dyDescent="0.2">
      <c r="B703" s="19" t="s">
        <v>427</v>
      </c>
      <c r="C703" s="223" t="s">
        <v>851</v>
      </c>
      <c r="D703" s="224" t="s">
        <v>54</v>
      </c>
      <c r="E703" s="39">
        <v>44383</v>
      </c>
      <c r="F703" s="226">
        <v>3</v>
      </c>
      <c r="G703" s="227">
        <v>16.649999999999999</v>
      </c>
    </row>
    <row r="704" spans="2:7" hidden="1" outlineLevel="1" x14ac:dyDescent="0.2">
      <c r="B704" s="19" t="s">
        <v>427</v>
      </c>
      <c r="C704" s="223" t="s">
        <v>851</v>
      </c>
      <c r="D704" s="224" t="s">
        <v>54</v>
      </c>
      <c r="E704" s="39">
        <v>44384</v>
      </c>
      <c r="F704" s="226">
        <v>6</v>
      </c>
      <c r="G704" s="227">
        <v>33.299999999999997</v>
      </c>
    </row>
    <row r="705" spans="2:8" hidden="1" outlineLevel="1" x14ac:dyDescent="0.2">
      <c r="B705" s="19" t="s">
        <v>427</v>
      </c>
      <c r="C705" s="223" t="s">
        <v>851</v>
      </c>
      <c r="D705" s="224" t="s">
        <v>54</v>
      </c>
      <c r="E705" s="39">
        <v>44384</v>
      </c>
      <c r="F705" s="226">
        <v>3</v>
      </c>
      <c r="G705" s="227">
        <v>16.649999999999999</v>
      </c>
    </row>
    <row r="706" spans="2:8" hidden="1" outlineLevel="1" x14ac:dyDescent="0.2">
      <c r="B706" s="19" t="s">
        <v>427</v>
      </c>
      <c r="C706" s="223" t="s">
        <v>851</v>
      </c>
      <c r="D706" s="224" t="s">
        <v>54</v>
      </c>
      <c r="E706" s="39">
        <v>44385</v>
      </c>
      <c r="F706" s="226">
        <v>6</v>
      </c>
      <c r="G706" s="227">
        <v>33.299999999999997</v>
      </c>
    </row>
    <row r="707" spans="2:8" hidden="1" outlineLevel="1" x14ac:dyDescent="0.2">
      <c r="B707" s="19" t="s">
        <v>427</v>
      </c>
      <c r="C707" s="223" t="s">
        <v>851</v>
      </c>
      <c r="D707" s="224" t="s">
        <v>54</v>
      </c>
      <c r="E707" s="39">
        <v>44385</v>
      </c>
      <c r="F707" s="226">
        <v>3</v>
      </c>
      <c r="G707" s="227">
        <v>16.649999999999999</v>
      </c>
    </row>
    <row r="708" spans="2:8" hidden="1" outlineLevel="1" x14ac:dyDescent="0.2">
      <c r="B708" s="19" t="s">
        <v>427</v>
      </c>
      <c r="C708" s="223" t="s">
        <v>887</v>
      </c>
      <c r="D708" s="224" t="s">
        <v>54</v>
      </c>
      <c r="E708" s="39">
        <v>44378</v>
      </c>
      <c r="F708" s="226">
        <v>6</v>
      </c>
      <c r="G708" s="227">
        <v>33.299999999999997</v>
      </c>
    </row>
    <row r="709" spans="2:8" hidden="1" outlineLevel="1" x14ac:dyDescent="0.2">
      <c r="B709" s="19" t="s">
        <v>427</v>
      </c>
      <c r="C709" s="223" t="s">
        <v>887</v>
      </c>
      <c r="D709" s="224" t="s">
        <v>54</v>
      </c>
      <c r="E709" s="39">
        <v>44378</v>
      </c>
      <c r="F709" s="226">
        <v>3</v>
      </c>
      <c r="G709" s="227">
        <v>16.649999999999999</v>
      </c>
    </row>
    <row r="710" spans="2:8" hidden="1" outlineLevel="1" x14ac:dyDescent="0.2">
      <c r="B710" s="19" t="s">
        <v>427</v>
      </c>
      <c r="C710" s="223" t="s">
        <v>887</v>
      </c>
      <c r="D710" s="224" t="s">
        <v>54</v>
      </c>
      <c r="E710" s="39">
        <v>44379</v>
      </c>
      <c r="F710" s="226">
        <v>6</v>
      </c>
      <c r="G710" s="227">
        <v>33.299999999999997</v>
      </c>
    </row>
    <row r="711" spans="2:8" hidden="1" outlineLevel="1" x14ac:dyDescent="0.2">
      <c r="B711" s="19" t="s">
        <v>427</v>
      </c>
      <c r="C711" s="223" t="s">
        <v>887</v>
      </c>
      <c r="D711" s="224" t="s">
        <v>54</v>
      </c>
      <c r="E711" s="39">
        <v>44379</v>
      </c>
      <c r="F711" s="226">
        <v>3</v>
      </c>
      <c r="G711" s="227">
        <v>16.649999999999999</v>
      </c>
    </row>
    <row r="712" spans="2:8" hidden="1" outlineLevel="1" x14ac:dyDescent="0.2">
      <c r="B712" s="19" t="s">
        <v>427</v>
      </c>
      <c r="C712" s="223" t="s">
        <v>887</v>
      </c>
      <c r="D712" s="224" t="s">
        <v>54</v>
      </c>
      <c r="E712" s="39">
        <v>44382</v>
      </c>
      <c r="F712" s="226">
        <v>6</v>
      </c>
      <c r="G712" s="227">
        <v>33.299999999999997</v>
      </c>
    </row>
    <row r="713" spans="2:8" hidden="1" outlineLevel="1" x14ac:dyDescent="0.2">
      <c r="B713" s="19" t="s">
        <v>427</v>
      </c>
      <c r="C713" s="223" t="s">
        <v>887</v>
      </c>
      <c r="D713" s="224" t="s">
        <v>54</v>
      </c>
      <c r="E713" s="39">
        <v>44382</v>
      </c>
      <c r="F713" s="226">
        <v>3</v>
      </c>
      <c r="G713" s="227">
        <v>16.649999999999999</v>
      </c>
    </row>
    <row r="714" spans="2:8" hidden="1" outlineLevel="1" x14ac:dyDescent="0.2">
      <c r="B714" s="19" t="s">
        <v>427</v>
      </c>
      <c r="C714" s="223" t="s">
        <v>887</v>
      </c>
      <c r="D714" s="224" t="s">
        <v>54</v>
      </c>
      <c r="E714" s="39">
        <v>44383</v>
      </c>
      <c r="F714" s="226">
        <v>6</v>
      </c>
      <c r="G714" s="227">
        <v>33.299999999999997</v>
      </c>
    </row>
    <row r="715" spans="2:8" hidden="1" outlineLevel="1" x14ac:dyDescent="0.2">
      <c r="B715" s="19" t="s">
        <v>427</v>
      </c>
      <c r="C715" s="223" t="s">
        <v>887</v>
      </c>
      <c r="D715" s="224" t="s">
        <v>54</v>
      </c>
      <c r="E715" s="39">
        <v>44383</v>
      </c>
      <c r="F715" s="226">
        <v>3</v>
      </c>
      <c r="G715" s="227">
        <v>16.649999999999999</v>
      </c>
    </row>
    <row r="716" spans="2:8" hidden="1" outlineLevel="1" x14ac:dyDescent="0.2">
      <c r="B716" s="19" t="s">
        <v>427</v>
      </c>
      <c r="C716" s="223" t="s">
        <v>887</v>
      </c>
      <c r="D716" s="224" t="s">
        <v>54</v>
      </c>
      <c r="E716" s="39">
        <v>44384</v>
      </c>
      <c r="F716" s="226">
        <v>6</v>
      </c>
      <c r="G716" s="227">
        <v>33.299999999999997</v>
      </c>
    </row>
    <row r="717" spans="2:8" hidden="1" outlineLevel="1" x14ac:dyDescent="0.2">
      <c r="B717" s="19" t="s">
        <v>427</v>
      </c>
      <c r="C717" s="223" t="s">
        <v>887</v>
      </c>
      <c r="D717" s="224" t="s">
        <v>54</v>
      </c>
      <c r="E717" s="39">
        <v>44384</v>
      </c>
      <c r="F717" s="226">
        <v>3</v>
      </c>
      <c r="G717" s="227">
        <v>16.649999999999999</v>
      </c>
    </row>
    <row r="718" spans="2:8" hidden="1" outlineLevel="1" x14ac:dyDescent="0.2">
      <c r="B718" s="19" t="s">
        <v>427</v>
      </c>
      <c r="C718" s="223" t="s">
        <v>887</v>
      </c>
      <c r="D718" s="224" t="s">
        <v>54</v>
      </c>
      <c r="E718" s="39">
        <v>44385</v>
      </c>
      <c r="F718" s="226">
        <v>6</v>
      </c>
      <c r="G718" s="227">
        <v>33.299999999999997</v>
      </c>
    </row>
    <row r="719" spans="2:8" hidden="1" outlineLevel="1" x14ac:dyDescent="0.2">
      <c r="B719" s="19" t="s">
        <v>427</v>
      </c>
      <c r="C719" s="223" t="s">
        <v>887</v>
      </c>
      <c r="D719" s="224" t="s">
        <v>54</v>
      </c>
      <c r="E719" s="39">
        <v>44385</v>
      </c>
      <c r="F719" s="226">
        <v>3</v>
      </c>
      <c r="G719" s="227">
        <v>16.649999999999999</v>
      </c>
    </row>
    <row r="720" spans="2:8" hidden="1" outlineLevel="1" x14ac:dyDescent="0.2">
      <c r="B720" s="19" t="s">
        <v>427</v>
      </c>
      <c r="C720" s="254" t="s">
        <v>497</v>
      </c>
      <c r="D720" s="255" t="s">
        <v>54</v>
      </c>
      <c r="E720" s="265">
        <v>44438</v>
      </c>
      <c r="F720" s="256">
        <v>6</v>
      </c>
      <c r="G720" s="257">
        <v>33.299999999999997</v>
      </c>
      <c r="H720" s="260"/>
    </row>
    <row r="721" spans="2:8" hidden="1" outlineLevel="1" x14ac:dyDescent="0.2">
      <c r="B721" s="19" t="s">
        <v>427</v>
      </c>
      <c r="C721" s="254" t="s">
        <v>497</v>
      </c>
      <c r="D721" s="255" t="s">
        <v>54</v>
      </c>
      <c r="E721" s="265">
        <v>44438</v>
      </c>
      <c r="F721" s="256">
        <v>3</v>
      </c>
      <c r="G721" s="257">
        <v>16.649999999999999</v>
      </c>
      <c r="H721" s="260"/>
    </row>
    <row r="722" spans="2:8" hidden="1" outlineLevel="1" x14ac:dyDescent="0.2">
      <c r="B722" s="19" t="s">
        <v>427</v>
      </c>
      <c r="C722" s="254" t="s">
        <v>497</v>
      </c>
      <c r="D722" s="255" t="s">
        <v>54</v>
      </c>
      <c r="E722" s="265">
        <v>44439</v>
      </c>
      <c r="F722" s="256">
        <v>6</v>
      </c>
      <c r="G722" s="257">
        <v>33.299999999999997</v>
      </c>
      <c r="H722" s="260"/>
    </row>
    <row r="723" spans="2:8" hidden="1" outlineLevel="1" x14ac:dyDescent="0.2">
      <c r="B723" s="19" t="s">
        <v>427</v>
      </c>
      <c r="C723" s="254" t="s">
        <v>497</v>
      </c>
      <c r="D723" s="255" t="s">
        <v>54</v>
      </c>
      <c r="E723" s="265">
        <v>44439</v>
      </c>
      <c r="F723" s="256">
        <v>3</v>
      </c>
      <c r="G723" s="257">
        <v>16.649999999999999</v>
      </c>
      <c r="H723" s="260"/>
    </row>
    <row r="724" spans="2:8" hidden="1" outlineLevel="1" x14ac:dyDescent="0.2">
      <c r="B724" s="19" t="s">
        <v>427</v>
      </c>
      <c r="C724" s="254" t="s">
        <v>497</v>
      </c>
      <c r="D724" s="255" t="s">
        <v>54</v>
      </c>
      <c r="E724" s="265">
        <v>44432</v>
      </c>
      <c r="F724" s="256">
        <v>6</v>
      </c>
      <c r="G724" s="257">
        <v>33.299999999999997</v>
      </c>
      <c r="H724" s="260"/>
    </row>
    <row r="725" spans="2:8" hidden="1" outlineLevel="1" x14ac:dyDescent="0.2">
      <c r="B725" s="19" t="s">
        <v>427</v>
      </c>
      <c r="C725" s="254" t="s">
        <v>497</v>
      </c>
      <c r="D725" s="255" t="s">
        <v>54</v>
      </c>
      <c r="E725" s="265">
        <v>44433</v>
      </c>
      <c r="F725" s="256">
        <v>5</v>
      </c>
      <c r="G725" s="257">
        <v>27.75</v>
      </c>
      <c r="H725" s="260"/>
    </row>
    <row r="726" spans="2:8" hidden="1" outlineLevel="1" x14ac:dyDescent="0.2">
      <c r="B726" s="19" t="s">
        <v>427</v>
      </c>
      <c r="C726" s="254" t="s">
        <v>497</v>
      </c>
      <c r="D726" s="255" t="s">
        <v>54</v>
      </c>
      <c r="E726" s="265">
        <v>44434</v>
      </c>
      <c r="F726" s="256">
        <v>5</v>
      </c>
      <c r="G726" s="257">
        <v>27.75</v>
      </c>
      <c r="H726" s="260"/>
    </row>
    <row r="727" spans="2:8" hidden="1" outlineLevel="1" x14ac:dyDescent="0.2">
      <c r="B727" s="19" t="s">
        <v>427</v>
      </c>
      <c r="C727" s="223" t="s">
        <v>1432</v>
      </c>
      <c r="D727" s="224" t="s">
        <v>54</v>
      </c>
      <c r="E727" s="259">
        <v>44440</v>
      </c>
      <c r="F727" s="226">
        <v>6</v>
      </c>
      <c r="G727" s="227">
        <v>36.659999999999997</v>
      </c>
      <c r="H727" s="260"/>
    </row>
    <row r="728" spans="2:8" hidden="1" outlineLevel="1" x14ac:dyDescent="0.2">
      <c r="B728" s="19" t="s">
        <v>427</v>
      </c>
      <c r="C728" s="223" t="s">
        <v>1432</v>
      </c>
      <c r="D728" s="224" t="s">
        <v>54</v>
      </c>
      <c r="E728" s="259">
        <v>44440</v>
      </c>
      <c r="F728" s="226">
        <v>3</v>
      </c>
      <c r="G728" s="227">
        <v>18.329999999999998</v>
      </c>
      <c r="H728" s="260"/>
    </row>
    <row r="729" spans="2:8" hidden="1" outlineLevel="1" x14ac:dyDescent="0.2">
      <c r="B729" s="19" t="s">
        <v>427</v>
      </c>
      <c r="C729" s="223" t="s">
        <v>1432</v>
      </c>
      <c r="D729" s="224" t="s">
        <v>54</v>
      </c>
      <c r="E729" s="259">
        <v>44441</v>
      </c>
      <c r="F729" s="226">
        <v>6</v>
      </c>
      <c r="G729" s="227">
        <v>36.659999999999997</v>
      </c>
      <c r="H729" s="260"/>
    </row>
    <row r="730" spans="2:8" hidden="1" outlineLevel="1" x14ac:dyDescent="0.2">
      <c r="B730" s="19" t="s">
        <v>427</v>
      </c>
      <c r="C730" s="223" t="s">
        <v>1432</v>
      </c>
      <c r="D730" s="224" t="s">
        <v>54</v>
      </c>
      <c r="E730" s="259">
        <v>44441</v>
      </c>
      <c r="F730" s="226">
        <v>3</v>
      </c>
      <c r="G730" s="227">
        <v>18.329999999999998</v>
      </c>
      <c r="H730" s="260"/>
    </row>
    <row r="731" spans="2:8" hidden="1" outlineLevel="1" x14ac:dyDescent="0.2">
      <c r="B731" s="19" t="s">
        <v>427</v>
      </c>
      <c r="C731" s="223" t="s">
        <v>1432</v>
      </c>
      <c r="D731" s="224" t="s">
        <v>54</v>
      </c>
      <c r="E731" s="259">
        <v>44442</v>
      </c>
      <c r="F731" s="226">
        <v>4</v>
      </c>
      <c r="G731" s="227">
        <v>24.44</v>
      </c>
      <c r="H731" s="260"/>
    </row>
    <row r="732" spans="2:8" hidden="1" outlineLevel="1" x14ac:dyDescent="0.2">
      <c r="B732" s="19" t="s">
        <v>427</v>
      </c>
      <c r="C732" s="223" t="s">
        <v>1432</v>
      </c>
      <c r="D732" s="224" t="s">
        <v>54</v>
      </c>
      <c r="E732" s="259">
        <v>44445</v>
      </c>
      <c r="F732" s="226">
        <v>6</v>
      </c>
      <c r="G732" s="227">
        <v>36.659999999999997</v>
      </c>
      <c r="H732" s="260"/>
    </row>
    <row r="733" spans="2:8" hidden="1" outlineLevel="1" x14ac:dyDescent="0.2">
      <c r="B733" s="19" t="s">
        <v>427</v>
      </c>
      <c r="C733" s="223" t="s">
        <v>1432</v>
      </c>
      <c r="D733" s="224" t="s">
        <v>54</v>
      </c>
      <c r="E733" s="259">
        <v>44445</v>
      </c>
      <c r="F733" s="226">
        <v>3</v>
      </c>
      <c r="G733" s="227">
        <v>18.329999999999998</v>
      </c>
      <c r="H733" s="260"/>
    </row>
    <row r="734" spans="2:8" hidden="1" outlineLevel="1" x14ac:dyDescent="0.2">
      <c r="B734" s="19" t="s">
        <v>427</v>
      </c>
      <c r="C734" s="223" t="s">
        <v>1432</v>
      </c>
      <c r="D734" s="224" t="s">
        <v>54</v>
      </c>
      <c r="E734" s="259">
        <v>44446</v>
      </c>
      <c r="F734" s="226">
        <v>6</v>
      </c>
      <c r="G734" s="227">
        <v>36.659999999999997</v>
      </c>
      <c r="H734" s="260"/>
    </row>
    <row r="735" spans="2:8" hidden="1" outlineLevel="1" x14ac:dyDescent="0.2">
      <c r="B735" s="19" t="s">
        <v>427</v>
      </c>
      <c r="C735" s="223" t="s">
        <v>1432</v>
      </c>
      <c r="D735" s="224" t="s">
        <v>54</v>
      </c>
      <c r="E735" s="259">
        <v>44446</v>
      </c>
      <c r="F735" s="226">
        <v>3</v>
      </c>
      <c r="G735" s="227">
        <v>18.329999999999998</v>
      </c>
      <c r="H735" s="260"/>
    </row>
    <row r="736" spans="2:8" hidden="1" outlineLevel="1" x14ac:dyDescent="0.2">
      <c r="B736" s="19" t="s">
        <v>427</v>
      </c>
      <c r="C736" s="223" t="s">
        <v>1432</v>
      </c>
      <c r="D736" s="224" t="s">
        <v>54</v>
      </c>
      <c r="E736" s="259">
        <v>44447</v>
      </c>
      <c r="F736" s="226">
        <v>6</v>
      </c>
      <c r="G736" s="227">
        <v>36.659999999999997</v>
      </c>
      <c r="H736" s="260"/>
    </row>
    <row r="737" spans="2:8" hidden="1" outlineLevel="1" x14ac:dyDescent="0.2">
      <c r="B737" s="19" t="s">
        <v>427</v>
      </c>
      <c r="C737" s="223" t="s">
        <v>1432</v>
      </c>
      <c r="D737" s="224" t="s">
        <v>54</v>
      </c>
      <c r="E737" s="259">
        <v>44447</v>
      </c>
      <c r="F737" s="226">
        <v>3</v>
      </c>
      <c r="G737" s="227">
        <v>18.329999999999998</v>
      </c>
      <c r="H737" s="260"/>
    </row>
    <row r="738" spans="2:8" hidden="1" outlineLevel="1" x14ac:dyDescent="0.2">
      <c r="B738" s="19" t="s">
        <v>427</v>
      </c>
      <c r="C738" s="223" t="s">
        <v>1432</v>
      </c>
      <c r="D738" s="224" t="s">
        <v>54</v>
      </c>
      <c r="E738" s="259">
        <v>44448</v>
      </c>
      <c r="F738" s="226">
        <v>6</v>
      </c>
      <c r="G738" s="227">
        <v>36.659999999999997</v>
      </c>
      <c r="H738" s="260"/>
    </row>
    <row r="739" spans="2:8" hidden="1" outlineLevel="1" x14ac:dyDescent="0.2">
      <c r="B739" s="19" t="s">
        <v>427</v>
      </c>
      <c r="C739" s="223" t="s">
        <v>1432</v>
      </c>
      <c r="D739" s="224" t="s">
        <v>54</v>
      </c>
      <c r="E739" s="259">
        <v>44448</v>
      </c>
      <c r="F739" s="226">
        <v>3</v>
      </c>
      <c r="G739" s="227">
        <v>18.329999999999998</v>
      </c>
      <c r="H739" s="260"/>
    </row>
    <row r="740" spans="2:8" hidden="1" outlineLevel="1" x14ac:dyDescent="0.2">
      <c r="B740" s="19" t="s">
        <v>427</v>
      </c>
      <c r="C740" s="223" t="s">
        <v>1432</v>
      </c>
      <c r="D740" s="224" t="s">
        <v>54</v>
      </c>
      <c r="E740" s="259">
        <v>44449</v>
      </c>
      <c r="F740" s="226">
        <v>6</v>
      </c>
      <c r="G740" s="227">
        <v>36.659999999999997</v>
      </c>
      <c r="H740" s="260"/>
    </row>
    <row r="741" spans="2:8" hidden="1" outlineLevel="1" x14ac:dyDescent="0.2">
      <c r="B741" s="19" t="s">
        <v>427</v>
      </c>
      <c r="C741" s="223" t="s">
        <v>1432</v>
      </c>
      <c r="D741" s="224" t="s">
        <v>54</v>
      </c>
      <c r="E741" s="259">
        <v>44449</v>
      </c>
      <c r="F741" s="226">
        <v>3</v>
      </c>
      <c r="G741" s="227">
        <v>18.329999999999998</v>
      </c>
      <c r="H741" s="260"/>
    </row>
    <row r="742" spans="2:8" hidden="1" outlineLevel="1" x14ac:dyDescent="0.2">
      <c r="B742" s="19" t="s">
        <v>427</v>
      </c>
      <c r="C742" s="223" t="s">
        <v>1432</v>
      </c>
      <c r="D742" s="224" t="s">
        <v>54</v>
      </c>
      <c r="E742" s="259">
        <v>44452</v>
      </c>
      <c r="F742" s="226">
        <v>6</v>
      </c>
      <c r="G742" s="227">
        <v>36.659999999999997</v>
      </c>
      <c r="H742" s="260"/>
    </row>
    <row r="743" spans="2:8" hidden="1" outlineLevel="1" x14ac:dyDescent="0.2">
      <c r="B743" s="19" t="s">
        <v>427</v>
      </c>
      <c r="C743" s="223" t="s">
        <v>1432</v>
      </c>
      <c r="D743" s="224" t="s">
        <v>54</v>
      </c>
      <c r="E743" s="259">
        <v>44452</v>
      </c>
      <c r="F743" s="226">
        <v>3</v>
      </c>
      <c r="G743" s="227">
        <v>18.329999999999998</v>
      </c>
      <c r="H743" s="260"/>
    </row>
    <row r="744" spans="2:8" hidden="1" outlineLevel="1" x14ac:dyDescent="0.2">
      <c r="B744" s="19" t="s">
        <v>427</v>
      </c>
      <c r="C744" s="223" t="s">
        <v>1432</v>
      </c>
      <c r="D744" s="224" t="s">
        <v>54</v>
      </c>
      <c r="E744" s="259">
        <v>44453</v>
      </c>
      <c r="F744" s="226">
        <v>6</v>
      </c>
      <c r="G744" s="227">
        <v>36.659999999999997</v>
      </c>
      <c r="H744" s="260"/>
    </row>
    <row r="745" spans="2:8" hidden="1" outlineLevel="1" x14ac:dyDescent="0.2">
      <c r="B745" s="19" t="s">
        <v>427</v>
      </c>
      <c r="C745" s="223" t="s">
        <v>1432</v>
      </c>
      <c r="D745" s="224" t="s">
        <v>54</v>
      </c>
      <c r="E745" s="259">
        <v>44453</v>
      </c>
      <c r="F745" s="226">
        <v>3</v>
      </c>
      <c r="G745" s="227">
        <v>18.329999999999998</v>
      </c>
      <c r="H745" s="260"/>
    </row>
    <row r="746" spans="2:8" hidden="1" outlineLevel="1" x14ac:dyDescent="0.2">
      <c r="B746" s="19" t="s">
        <v>427</v>
      </c>
      <c r="C746" s="223" t="s">
        <v>1432</v>
      </c>
      <c r="D746" s="224" t="s">
        <v>54</v>
      </c>
      <c r="E746" s="259">
        <v>44454</v>
      </c>
      <c r="F746" s="226">
        <v>6</v>
      </c>
      <c r="G746" s="227">
        <v>36.659999999999997</v>
      </c>
      <c r="H746" s="260"/>
    </row>
    <row r="747" spans="2:8" hidden="1" outlineLevel="1" x14ac:dyDescent="0.2">
      <c r="B747" s="19" t="s">
        <v>427</v>
      </c>
      <c r="C747" s="223" t="s">
        <v>1432</v>
      </c>
      <c r="D747" s="224" t="s">
        <v>54</v>
      </c>
      <c r="E747" s="259">
        <v>44454</v>
      </c>
      <c r="F747" s="226">
        <v>3</v>
      </c>
      <c r="G747" s="227">
        <v>18.329999999999998</v>
      </c>
      <c r="H747" s="260"/>
    </row>
    <row r="748" spans="2:8" hidden="1" outlineLevel="1" x14ac:dyDescent="0.2">
      <c r="B748" s="19" t="s">
        <v>427</v>
      </c>
      <c r="C748" s="223" t="s">
        <v>1432</v>
      </c>
      <c r="D748" s="224" t="s">
        <v>54</v>
      </c>
      <c r="E748" s="259">
        <v>44455</v>
      </c>
      <c r="F748" s="226">
        <v>6</v>
      </c>
      <c r="G748" s="227">
        <v>36.659999999999997</v>
      </c>
      <c r="H748" s="260"/>
    </row>
    <row r="749" spans="2:8" hidden="1" outlineLevel="1" x14ac:dyDescent="0.2">
      <c r="B749" s="19" t="s">
        <v>427</v>
      </c>
      <c r="C749" s="223" t="s">
        <v>1432</v>
      </c>
      <c r="D749" s="224" t="s">
        <v>54</v>
      </c>
      <c r="E749" s="259">
        <v>44455</v>
      </c>
      <c r="F749" s="226">
        <v>3</v>
      </c>
      <c r="G749" s="227">
        <v>18.329999999999998</v>
      </c>
      <c r="H749" s="260"/>
    </row>
    <row r="750" spans="2:8" hidden="1" outlineLevel="1" x14ac:dyDescent="0.2">
      <c r="B750" s="19" t="s">
        <v>427</v>
      </c>
      <c r="C750" s="223" t="s">
        <v>1432</v>
      </c>
      <c r="D750" s="224" t="s">
        <v>54</v>
      </c>
      <c r="E750" s="259">
        <v>44456</v>
      </c>
      <c r="F750" s="226">
        <v>6</v>
      </c>
      <c r="G750" s="227">
        <v>36.659999999999997</v>
      </c>
      <c r="H750" s="260"/>
    </row>
    <row r="751" spans="2:8" hidden="1" outlineLevel="1" x14ac:dyDescent="0.2">
      <c r="B751" s="19" t="s">
        <v>427</v>
      </c>
      <c r="C751" s="223" t="s">
        <v>1432</v>
      </c>
      <c r="D751" s="224" t="s">
        <v>54</v>
      </c>
      <c r="E751" s="259">
        <v>44456</v>
      </c>
      <c r="F751" s="226">
        <v>3</v>
      </c>
      <c r="G751" s="227">
        <v>18.329999999999998</v>
      </c>
      <c r="H751" s="260"/>
    </row>
    <row r="752" spans="2:8" hidden="1" outlineLevel="1" x14ac:dyDescent="0.2">
      <c r="B752" s="19" t="s">
        <v>427</v>
      </c>
      <c r="C752" s="223" t="s">
        <v>497</v>
      </c>
      <c r="D752" s="224" t="s">
        <v>54</v>
      </c>
      <c r="E752" s="259">
        <v>44440</v>
      </c>
      <c r="F752" s="226">
        <v>6</v>
      </c>
      <c r="G752" s="227">
        <v>33.299999999999997</v>
      </c>
      <c r="H752" s="260"/>
    </row>
    <row r="753" spans="2:8" hidden="1" outlineLevel="1" x14ac:dyDescent="0.2">
      <c r="B753" s="19" t="s">
        <v>427</v>
      </c>
      <c r="C753" s="223" t="s">
        <v>497</v>
      </c>
      <c r="D753" s="224" t="s">
        <v>54</v>
      </c>
      <c r="E753" s="259">
        <v>44440</v>
      </c>
      <c r="F753" s="226">
        <v>3</v>
      </c>
      <c r="G753" s="227">
        <v>16.649999999999999</v>
      </c>
      <c r="H753" s="260"/>
    </row>
    <row r="754" spans="2:8" hidden="1" outlineLevel="1" x14ac:dyDescent="0.2">
      <c r="B754" s="19" t="s">
        <v>427</v>
      </c>
      <c r="C754" s="223" t="s">
        <v>497</v>
      </c>
      <c r="D754" s="224" t="s">
        <v>54</v>
      </c>
      <c r="E754" s="259">
        <v>44441</v>
      </c>
      <c r="F754" s="226">
        <v>6</v>
      </c>
      <c r="G754" s="227">
        <v>33.299999999999997</v>
      </c>
      <c r="H754" s="260"/>
    </row>
    <row r="755" spans="2:8" hidden="1" outlineLevel="1" x14ac:dyDescent="0.2">
      <c r="B755" s="19" t="s">
        <v>427</v>
      </c>
      <c r="C755" s="223" t="s">
        <v>497</v>
      </c>
      <c r="D755" s="224" t="s">
        <v>54</v>
      </c>
      <c r="E755" s="259">
        <v>44441</v>
      </c>
      <c r="F755" s="226">
        <v>3</v>
      </c>
      <c r="G755" s="227">
        <v>16.649999999999999</v>
      </c>
      <c r="H755" s="260"/>
    </row>
    <row r="756" spans="2:8" hidden="1" outlineLevel="1" x14ac:dyDescent="0.2">
      <c r="B756" s="19" t="s">
        <v>427</v>
      </c>
      <c r="C756" s="223" t="s">
        <v>497</v>
      </c>
      <c r="D756" s="224" t="s">
        <v>54</v>
      </c>
      <c r="E756" s="259">
        <v>44442</v>
      </c>
      <c r="F756" s="226">
        <v>6</v>
      </c>
      <c r="G756" s="227">
        <v>33.299999999999997</v>
      </c>
      <c r="H756" s="260"/>
    </row>
    <row r="757" spans="2:8" hidden="1" outlineLevel="1" x14ac:dyDescent="0.2">
      <c r="B757" s="19" t="s">
        <v>427</v>
      </c>
      <c r="C757" s="223" t="s">
        <v>497</v>
      </c>
      <c r="D757" s="224" t="s">
        <v>54</v>
      </c>
      <c r="E757" s="259">
        <v>44442</v>
      </c>
      <c r="F757" s="226">
        <v>3</v>
      </c>
      <c r="G757" s="227">
        <v>16.649999999999999</v>
      </c>
      <c r="H757" s="260"/>
    </row>
    <row r="758" spans="2:8" hidden="1" outlineLevel="1" x14ac:dyDescent="0.2">
      <c r="B758" s="19" t="s">
        <v>427</v>
      </c>
      <c r="C758" s="223" t="s">
        <v>497</v>
      </c>
      <c r="D758" s="224" t="s">
        <v>54</v>
      </c>
      <c r="E758" s="259">
        <v>44445</v>
      </c>
      <c r="F758" s="226">
        <v>6</v>
      </c>
      <c r="G758" s="227">
        <v>33.299999999999997</v>
      </c>
      <c r="H758" s="260"/>
    </row>
    <row r="759" spans="2:8" hidden="1" outlineLevel="1" x14ac:dyDescent="0.2">
      <c r="B759" s="19" t="s">
        <v>427</v>
      </c>
      <c r="C759" s="223" t="s">
        <v>497</v>
      </c>
      <c r="D759" s="224" t="s">
        <v>54</v>
      </c>
      <c r="E759" s="259">
        <v>44445</v>
      </c>
      <c r="F759" s="226">
        <v>3</v>
      </c>
      <c r="G759" s="227">
        <v>16.649999999999999</v>
      </c>
      <c r="H759" s="260"/>
    </row>
    <row r="760" spans="2:8" hidden="1" outlineLevel="1" x14ac:dyDescent="0.2">
      <c r="B760" s="19" t="s">
        <v>427</v>
      </c>
      <c r="C760" s="223" t="s">
        <v>497</v>
      </c>
      <c r="D760" s="224" t="s">
        <v>54</v>
      </c>
      <c r="E760" s="259">
        <v>44446</v>
      </c>
      <c r="F760" s="226">
        <v>6</v>
      </c>
      <c r="G760" s="227">
        <v>33.299999999999997</v>
      </c>
      <c r="H760" s="260"/>
    </row>
    <row r="761" spans="2:8" hidden="1" outlineLevel="1" x14ac:dyDescent="0.2">
      <c r="B761" s="19" t="s">
        <v>427</v>
      </c>
      <c r="C761" s="223" t="s">
        <v>497</v>
      </c>
      <c r="D761" s="224" t="s">
        <v>54</v>
      </c>
      <c r="E761" s="259">
        <v>44446</v>
      </c>
      <c r="F761" s="226">
        <v>3</v>
      </c>
      <c r="G761" s="227">
        <v>16.649999999999999</v>
      </c>
      <c r="H761" s="260"/>
    </row>
    <row r="762" spans="2:8" hidden="1" outlineLevel="1" x14ac:dyDescent="0.2">
      <c r="B762" s="19" t="s">
        <v>427</v>
      </c>
      <c r="C762" s="223" t="s">
        <v>497</v>
      </c>
      <c r="D762" s="224" t="s">
        <v>54</v>
      </c>
      <c r="E762" s="259">
        <v>44447</v>
      </c>
      <c r="F762" s="226">
        <v>6</v>
      </c>
      <c r="G762" s="227">
        <v>33.299999999999997</v>
      </c>
      <c r="H762" s="260"/>
    </row>
    <row r="763" spans="2:8" hidden="1" outlineLevel="1" x14ac:dyDescent="0.2">
      <c r="B763" s="19" t="s">
        <v>427</v>
      </c>
      <c r="C763" s="223" t="s">
        <v>497</v>
      </c>
      <c r="D763" s="224" t="s">
        <v>54</v>
      </c>
      <c r="E763" s="259">
        <v>44447</v>
      </c>
      <c r="F763" s="226">
        <v>3</v>
      </c>
      <c r="G763" s="227">
        <v>16.649999999999999</v>
      </c>
      <c r="H763" s="260"/>
    </row>
    <row r="764" spans="2:8" hidden="1" outlineLevel="1" x14ac:dyDescent="0.2">
      <c r="B764" s="19" t="s">
        <v>427</v>
      </c>
      <c r="C764" s="223" t="s">
        <v>497</v>
      </c>
      <c r="D764" s="224" t="s">
        <v>54</v>
      </c>
      <c r="E764" s="259">
        <v>44448</v>
      </c>
      <c r="F764" s="226">
        <v>6</v>
      </c>
      <c r="G764" s="227">
        <v>33.299999999999997</v>
      </c>
      <c r="H764" s="260"/>
    </row>
    <row r="765" spans="2:8" hidden="1" outlineLevel="1" x14ac:dyDescent="0.2">
      <c r="B765" s="19" t="s">
        <v>427</v>
      </c>
      <c r="C765" s="223" t="s">
        <v>497</v>
      </c>
      <c r="D765" s="224" t="s">
        <v>54</v>
      </c>
      <c r="E765" s="259">
        <v>44448</v>
      </c>
      <c r="F765" s="226">
        <v>3</v>
      </c>
      <c r="G765" s="227">
        <v>16.649999999999999</v>
      </c>
      <c r="H765" s="260"/>
    </row>
    <row r="766" spans="2:8" hidden="1" outlineLevel="1" x14ac:dyDescent="0.2">
      <c r="B766" s="19" t="s">
        <v>427</v>
      </c>
      <c r="C766" s="223" t="s">
        <v>497</v>
      </c>
      <c r="D766" s="224" t="s">
        <v>54</v>
      </c>
      <c r="E766" s="259">
        <v>44449</v>
      </c>
      <c r="F766" s="226">
        <v>6</v>
      </c>
      <c r="G766" s="227">
        <v>33.299999999999997</v>
      </c>
      <c r="H766" s="260"/>
    </row>
    <row r="767" spans="2:8" hidden="1" outlineLevel="1" x14ac:dyDescent="0.2">
      <c r="B767" s="19" t="s">
        <v>427</v>
      </c>
      <c r="C767" s="223" t="s">
        <v>497</v>
      </c>
      <c r="D767" s="224" t="s">
        <v>54</v>
      </c>
      <c r="E767" s="259">
        <v>44449</v>
      </c>
      <c r="F767" s="226">
        <v>3</v>
      </c>
      <c r="G767" s="227">
        <v>16.649999999999999</v>
      </c>
      <c r="H767" s="260"/>
    </row>
    <row r="768" spans="2:8" hidden="1" outlineLevel="1" x14ac:dyDescent="0.2">
      <c r="B768" s="19" t="s">
        <v>427</v>
      </c>
      <c r="C768" s="223" t="s">
        <v>497</v>
      </c>
      <c r="D768" s="224" t="s">
        <v>54</v>
      </c>
      <c r="E768" s="259">
        <v>44452</v>
      </c>
      <c r="F768" s="226">
        <v>6</v>
      </c>
      <c r="G768" s="227">
        <v>33.299999999999997</v>
      </c>
      <c r="H768" s="260"/>
    </row>
    <row r="769" spans="2:8" hidden="1" outlineLevel="1" x14ac:dyDescent="0.2">
      <c r="B769" s="19" t="s">
        <v>427</v>
      </c>
      <c r="C769" s="223" t="s">
        <v>497</v>
      </c>
      <c r="D769" s="224" t="s">
        <v>54</v>
      </c>
      <c r="E769" s="259">
        <v>44452</v>
      </c>
      <c r="F769" s="226">
        <v>3</v>
      </c>
      <c r="G769" s="227">
        <v>16.649999999999999</v>
      </c>
      <c r="H769" s="260"/>
    </row>
    <row r="770" spans="2:8" hidden="1" outlineLevel="1" x14ac:dyDescent="0.2">
      <c r="B770" s="19" t="s">
        <v>427</v>
      </c>
      <c r="C770" s="223" t="s">
        <v>497</v>
      </c>
      <c r="D770" s="224" t="s">
        <v>54</v>
      </c>
      <c r="E770" s="259">
        <v>44453</v>
      </c>
      <c r="F770" s="226">
        <v>6</v>
      </c>
      <c r="G770" s="227">
        <v>33.299999999999997</v>
      </c>
      <c r="H770" s="260"/>
    </row>
    <row r="771" spans="2:8" hidden="1" outlineLevel="1" x14ac:dyDescent="0.2">
      <c r="B771" s="19" t="s">
        <v>427</v>
      </c>
      <c r="C771" s="223" t="s">
        <v>497</v>
      </c>
      <c r="D771" s="224" t="s">
        <v>54</v>
      </c>
      <c r="E771" s="259">
        <v>44453</v>
      </c>
      <c r="F771" s="226">
        <v>3</v>
      </c>
      <c r="G771" s="227">
        <v>16.649999999999999</v>
      </c>
      <c r="H771" s="260"/>
    </row>
    <row r="772" spans="2:8" hidden="1" outlineLevel="1" x14ac:dyDescent="0.2">
      <c r="B772" s="19" t="s">
        <v>427</v>
      </c>
      <c r="C772" s="223" t="s">
        <v>497</v>
      </c>
      <c r="D772" s="224" t="s">
        <v>54</v>
      </c>
      <c r="E772" s="259">
        <v>44454</v>
      </c>
      <c r="F772" s="226">
        <v>6</v>
      </c>
      <c r="G772" s="227">
        <v>33.299999999999997</v>
      </c>
      <c r="H772" s="260"/>
    </row>
    <row r="773" spans="2:8" hidden="1" outlineLevel="1" x14ac:dyDescent="0.2">
      <c r="B773" s="19" t="s">
        <v>427</v>
      </c>
      <c r="C773" s="223" t="s">
        <v>497</v>
      </c>
      <c r="D773" s="224" t="s">
        <v>54</v>
      </c>
      <c r="E773" s="259">
        <v>44454</v>
      </c>
      <c r="F773" s="226">
        <v>3</v>
      </c>
      <c r="G773" s="227">
        <v>16.649999999999999</v>
      </c>
      <c r="H773" s="260"/>
    </row>
    <row r="774" spans="2:8" hidden="1" outlineLevel="1" x14ac:dyDescent="0.2">
      <c r="B774" s="19" t="s">
        <v>427</v>
      </c>
      <c r="C774" s="223" t="s">
        <v>497</v>
      </c>
      <c r="D774" s="224" t="s">
        <v>54</v>
      </c>
      <c r="E774" s="259">
        <v>44455</v>
      </c>
      <c r="F774" s="226">
        <v>6</v>
      </c>
      <c r="G774" s="227">
        <v>33.299999999999997</v>
      </c>
      <c r="H774" s="260"/>
    </row>
    <row r="775" spans="2:8" hidden="1" outlineLevel="1" x14ac:dyDescent="0.2">
      <c r="B775" s="19" t="s">
        <v>427</v>
      </c>
      <c r="C775" s="223" t="s">
        <v>497</v>
      </c>
      <c r="D775" s="224" t="s">
        <v>54</v>
      </c>
      <c r="E775" s="259">
        <v>44455</v>
      </c>
      <c r="F775" s="226">
        <v>3</v>
      </c>
      <c r="G775" s="227">
        <v>16.649999999999999</v>
      </c>
      <c r="H775" s="260"/>
    </row>
    <row r="776" spans="2:8" hidden="1" outlineLevel="1" x14ac:dyDescent="0.2">
      <c r="B776" s="19" t="s">
        <v>427</v>
      </c>
      <c r="C776" s="223" t="s">
        <v>497</v>
      </c>
      <c r="D776" s="224" t="s">
        <v>54</v>
      </c>
      <c r="E776" s="259">
        <v>44456</v>
      </c>
      <c r="F776" s="226">
        <v>6</v>
      </c>
      <c r="G776" s="227">
        <v>33.299999999999997</v>
      </c>
      <c r="H776" s="260"/>
    </row>
    <row r="777" spans="2:8" hidden="1" outlineLevel="1" x14ac:dyDescent="0.2">
      <c r="B777" s="19" t="s">
        <v>427</v>
      </c>
      <c r="C777" s="223" t="s">
        <v>497</v>
      </c>
      <c r="D777" s="224" t="s">
        <v>54</v>
      </c>
      <c r="E777" s="259">
        <v>44456</v>
      </c>
      <c r="F777" s="226">
        <v>3</v>
      </c>
      <c r="G777" s="227">
        <v>16.649999999999999</v>
      </c>
      <c r="H777" s="260"/>
    </row>
    <row r="778" spans="2:8" hidden="1" outlineLevel="1" x14ac:dyDescent="0.2">
      <c r="B778" s="19" t="s">
        <v>427</v>
      </c>
      <c r="C778" s="223" t="s">
        <v>497</v>
      </c>
      <c r="D778" s="224" t="s">
        <v>54</v>
      </c>
      <c r="E778" s="259">
        <v>44457</v>
      </c>
      <c r="F778" s="226">
        <v>6</v>
      </c>
      <c r="G778" s="227">
        <v>33.299999999999997</v>
      </c>
      <c r="H778" s="260"/>
    </row>
    <row r="779" spans="2:8" hidden="1" outlineLevel="1" x14ac:dyDescent="0.2">
      <c r="B779" s="19" t="s">
        <v>427</v>
      </c>
      <c r="C779" s="223" t="s">
        <v>1432</v>
      </c>
      <c r="D779" s="224" t="s">
        <v>54</v>
      </c>
      <c r="E779" s="259">
        <v>44459</v>
      </c>
      <c r="F779" s="226">
        <v>6</v>
      </c>
      <c r="G779" s="227">
        <v>36.659999999999997</v>
      </c>
      <c r="H779" s="260"/>
    </row>
    <row r="780" spans="2:8" hidden="1" outlineLevel="1" x14ac:dyDescent="0.2">
      <c r="B780" s="19" t="s">
        <v>427</v>
      </c>
      <c r="C780" s="223" t="s">
        <v>1432</v>
      </c>
      <c r="D780" s="224" t="s">
        <v>54</v>
      </c>
      <c r="E780" s="259">
        <v>44459</v>
      </c>
      <c r="F780" s="226">
        <v>3</v>
      </c>
      <c r="G780" s="227">
        <v>18.329999999999998</v>
      </c>
      <c r="H780" s="260"/>
    </row>
    <row r="781" spans="2:8" hidden="1" outlineLevel="1" x14ac:dyDescent="0.2">
      <c r="B781" s="19" t="s">
        <v>427</v>
      </c>
      <c r="C781" s="223" t="s">
        <v>1432</v>
      </c>
      <c r="D781" s="224" t="s">
        <v>54</v>
      </c>
      <c r="E781" s="259">
        <v>44460</v>
      </c>
      <c r="F781" s="226">
        <v>6</v>
      </c>
      <c r="G781" s="227">
        <v>36.659999999999997</v>
      </c>
      <c r="H781" s="260"/>
    </row>
    <row r="782" spans="2:8" hidden="1" outlineLevel="1" x14ac:dyDescent="0.2">
      <c r="B782" s="19" t="s">
        <v>427</v>
      </c>
      <c r="C782" s="223" t="s">
        <v>1432</v>
      </c>
      <c r="D782" s="224" t="s">
        <v>54</v>
      </c>
      <c r="E782" s="259">
        <v>44460</v>
      </c>
      <c r="F782" s="226">
        <v>3</v>
      </c>
      <c r="G782" s="227">
        <v>18.329999999999998</v>
      </c>
      <c r="H782" s="260"/>
    </row>
    <row r="783" spans="2:8" hidden="1" outlineLevel="1" x14ac:dyDescent="0.2">
      <c r="B783" s="19" t="s">
        <v>427</v>
      </c>
      <c r="C783" s="223" t="s">
        <v>1432</v>
      </c>
      <c r="D783" s="224" t="s">
        <v>54</v>
      </c>
      <c r="E783" s="259">
        <v>44461</v>
      </c>
      <c r="F783" s="226">
        <v>6</v>
      </c>
      <c r="G783" s="227">
        <v>36.659999999999997</v>
      </c>
      <c r="H783" s="260"/>
    </row>
    <row r="784" spans="2:8" hidden="1" outlineLevel="1" x14ac:dyDescent="0.2">
      <c r="B784" s="19" t="s">
        <v>427</v>
      </c>
      <c r="C784" s="223" t="s">
        <v>1432</v>
      </c>
      <c r="D784" s="224" t="s">
        <v>54</v>
      </c>
      <c r="E784" s="259">
        <v>44461</v>
      </c>
      <c r="F784" s="226">
        <v>3</v>
      </c>
      <c r="G784" s="227">
        <v>18.329999999999998</v>
      </c>
      <c r="H784" s="260"/>
    </row>
    <row r="785" spans="2:8" hidden="1" outlineLevel="1" x14ac:dyDescent="0.2">
      <c r="B785" s="19" t="s">
        <v>427</v>
      </c>
      <c r="C785" s="223" t="s">
        <v>1432</v>
      </c>
      <c r="D785" s="224" t="s">
        <v>54</v>
      </c>
      <c r="E785" s="259">
        <v>44462</v>
      </c>
      <c r="F785" s="226">
        <v>6</v>
      </c>
      <c r="G785" s="227">
        <v>36.659999999999997</v>
      </c>
      <c r="H785" s="260"/>
    </row>
    <row r="786" spans="2:8" hidden="1" outlineLevel="1" x14ac:dyDescent="0.2">
      <c r="B786" s="19" t="s">
        <v>427</v>
      </c>
      <c r="C786" s="223" t="s">
        <v>1432</v>
      </c>
      <c r="D786" s="224" t="s">
        <v>54</v>
      </c>
      <c r="E786" s="259">
        <v>44462</v>
      </c>
      <c r="F786" s="226">
        <v>3</v>
      </c>
      <c r="G786" s="227">
        <v>18.329999999999998</v>
      </c>
      <c r="H786" s="260"/>
    </row>
    <row r="787" spans="2:8" hidden="1" outlineLevel="1" x14ac:dyDescent="0.2">
      <c r="B787" s="19" t="s">
        <v>427</v>
      </c>
      <c r="C787" s="223" t="s">
        <v>1432</v>
      </c>
      <c r="D787" s="224" t="s">
        <v>54</v>
      </c>
      <c r="E787" s="259">
        <v>44463</v>
      </c>
      <c r="F787" s="226">
        <v>6</v>
      </c>
      <c r="G787" s="227">
        <v>36.659999999999997</v>
      </c>
      <c r="H787" s="260"/>
    </row>
    <row r="788" spans="2:8" hidden="1" outlineLevel="1" x14ac:dyDescent="0.2">
      <c r="B788" s="19" t="s">
        <v>427</v>
      </c>
      <c r="C788" s="223" t="s">
        <v>1432</v>
      </c>
      <c r="D788" s="224" t="s">
        <v>54</v>
      </c>
      <c r="E788" s="259">
        <v>44463</v>
      </c>
      <c r="F788" s="226">
        <v>3</v>
      </c>
      <c r="G788" s="227">
        <v>18.329999999999998</v>
      </c>
      <c r="H788" s="260"/>
    </row>
    <row r="789" spans="2:8" hidden="1" outlineLevel="1" x14ac:dyDescent="0.2">
      <c r="B789" s="19" t="s">
        <v>427</v>
      </c>
      <c r="C789" s="223" t="s">
        <v>497</v>
      </c>
      <c r="D789" s="224" t="s">
        <v>54</v>
      </c>
      <c r="E789" s="259">
        <v>44459</v>
      </c>
      <c r="F789" s="226">
        <v>6</v>
      </c>
      <c r="G789" s="227">
        <v>33.299999999999997</v>
      </c>
      <c r="H789" s="260"/>
    </row>
    <row r="790" spans="2:8" hidden="1" outlineLevel="1" x14ac:dyDescent="0.2">
      <c r="B790" s="19" t="s">
        <v>427</v>
      </c>
      <c r="C790" s="223" t="s">
        <v>497</v>
      </c>
      <c r="D790" s="224" t="s">
        <v>54</v>
      </c>
      <c r="E790" s="259">
        <v>44459</v>
      </c>
      <c r="F790" s="226">
        <v>3</v>
      </c>
      <c r="G790" s="227">
        <v>16.649999999999999</v>
      </c>
      <c r="H790" s="260"/>
    </row>
    <row r="791" spans="2:8" hidden="1" outlineLevel="1" x14ac:dyDescent="0.2">
      <c r="B791" s="19" t="s">
        <v>427</v>
      </c>
      <c r="C791" s="223" t="s">
        <v>497</v>
      </c>
      <c r="D791" s="224" t="s">
        <v>54</v>
      </c>
      <c r="E791" s="259">
        <v>44460</v>
      </c>
      <c r="F791" s="226">
        <v>6</v>
      </c>
      <c r="G791" s="227">
        <v>33.299999999999997</v>
      </c>
      <c r="H791" s="260"/>
    </row>
    <row r="792" spans="2:8" hidden="1" outlineLevel="1" x14ac:dyDescent="0.2">
      <c r="B792" s="19" t="s">
        <v>427</v>
      </c>
      <c r="C792" s="223" t="s">
        <v>497</v>
      </c>
      <c r="D792" s="224" t="s">
        <v>54</v>
      </c>
      <c r="E792" s="259">
        <v>44460</v>
      </c>
      <c r="F792" s="226">
        <v>3</v>
      </c>
      <c r="G792" s="227">
        <v>16.649999999999999</v>
      </c>
      <c r="H792" s="260"/>
    </row>
    <row r="793" spans="2:8" hidden="1" outlineLevel="1" x14ac:dyDescent="0.2">
      <c r="B793" s="19" t="s">
        <v>427</v>
      </c>
      <c r="C793" s="223" t="s">
        <v>497</v>
      </c>
      <c r="D793" s="224" t="s">
        <v>54</v>
      </c>
      <c r="E793" s="259">
        <v>44461</v>
      </c>
      <c r="F793" s="226">
        <v>6</v>
      </c>
      <c r="G793" s="227">
        <v>33.299999999999997</v>
      </c>
      <c r="H793" s="260"/>
    </row>
    <row r="794" spans="2:8" hidden="1" outlineLevel="1" x14ac:dyDescent="0.2">
      <c r="B794" s="19" t="s">
        <v>427</v>
      </c>
      <c r="C794" s="223" t="s">
        <v>497</v>
      </c>
      <c r="D794" s="224" t="s">
        <v>54</v>
      </c>
      <c r="E794" s="259">
        <v>44461</v>
      </c>
      <c r="F794" s="226">
        <v>3</v>
      </c>
      <c r="G794" s="227">
        <v>16.649999999999999</v>
      </c>
      <c r="H794" s="260"/>
    </row>
    <row r="795" spans="2:8" hidden="1" outlineLevel="1" x14ac:dyDescent="0.2">
      <c r="B795" s="19" t="s">
        <v>427</v>
      </c>
      <c r="C795" s="223" t="s">
        <v>497</v>
      </c>
      <c r="D795" s="224" t="s">
        <v>54</v>
      </c>
      <c r="E795" s="259">
        <v>44462</v>
      </c>
      <c r="F795" s="226">
        <v>6</v>
      </c>
      <c r="G795" s="227">
        <v>33.299999999999997</v>
      </c>
      <c r="H795" s="260"/>
    </row>
    <row r="796" spans="2:8" hidden="1" outlineLevel="1" x14ac:dyDescent="0.2">
      <c r="B796" s="19" t="s">
        <v>427</v>
      </c>
      <c r="C796" s="223" t="s">
        <v>497</v>
      </c>
      <c r="D796" s="224" t="s">
        <v>54</v>
      </c>
      <c r="E796" s="259">
        <v>44462</v>
      </c>
      <c r="F796" s="226">
        <v>3</v>
      </c>
      <c r="G796" s="227">
        <v>16.649999999999999</v>
      </c>
      <c r="H796" s="260"/>
    </row>
    <row r="797" spans="2:8" hidden="1" outlineLevel="1" x14ac:dyDescent="0.2">
      <c r="B797" s="19" t="s">
        <v>427</v>
      </c>
      <c r="C797" s="223" t="s">
        <v>497</v>
      </c>
      <c r="D797" s="224" t="s">
        <v>54</v>
      </c>
      <c r="E797" s="259">
        <v>44463</v>
      </c>
      <c r="F797" s="226">
        <v>6</v>
      </c>
      <c r="G797" s="227">
        <v>33.299999999999997</v>
      </c>
      <c r="H797" s="260"/>
    </row>
    <row r="798" spans="2:8" hidden="1" outlineLevel="1" x14ac:dyDescent="0.2">
      <c r="B798" s="19" t="s">
        <v>427</v>
      </c>
      <c r="C798" s="223" t="s">
        <v>497</v>
      </c>
      <c r="D798" s="224" t="s">
        <v>54</v>
      </c>
      <c r="E798" s="259">
        <v>44463</v>
      </c>
      <c r="F798" s="226">
        <v>3</v>
      </c>
      <c r="G798" s="227">
        <v>16.649999999999999</v>
      </c>
      <c r="H798" s="260"/>
    </row>
    <row r="799" spans="2:8" hidden="1" outlineLevel="1" x14ac:dyDescent="0.2">
      <c r="B799" s="19" t="s">
        <v>427</v>
      </c>
      <c r="C799" s="223" t="s">
        <v>497</v>
      </c>
      <c r="D799" s="224" t="s">
        <v>54</v>
      </c>
      <c r="E799" s="259">
        <v>44464</v>
      </c>
      <c r="F799" s="226">
        <v>6</v>
      </c>
      <c r="G799" s="227">
        <v>33.299999999999997</v>
      </c>
      <c r="H799" s="260"/>
    </row>
    <row r="800" spans="2:8" hidden="1" outlineLevel="1" x14ac:dyDescent="0.2">
      <c r="B800" s="19" t="s">
        <v>427</v>
      </c>
      <c r="C800" s="223" t="s">
        <v>497</v>
      </c>
      <c r="D800" s="224" t="s">
        <v>54</v>
      </c>
      <c r="E800" s="259">
        <v>44466</v>
      </c>
      <c r="F800" s="226">
        <v>6</v>
      </c>
      <c r="G800" s="227">
        <v>33.299999999999997</v>
      </c>
      <c r="H800" s="260"/>
    </row>
    <row r="801" spans="2:8" hidden="1" outlineLevel="1" x14ac:dyDescent="0.2">
      <c r="B801" s="19" t="s">
        <v>427</v>
      </c>
      <c r="C801" s="223" t="s">
        <v>497</v>
      </c>
      <c r="D801" s="224" t="s">
        <v>54</v>
      </c>
      <c r="E801" s="259">
        <v>44466</v>
      </c>
      <c r="F801" s="226">
        <v>3</v>
      </c>
      <c r="G801" s="227">
        <v>16.649999999999999</v>
      </c>
      <c r="H801" s="260"/>
    </row>
    <row r="802" spans="2:8" hidden="1" outlineLevel="1" x14ac:dyDescent="0.2">
      <c r="B802" s="19" t="s">
        <v>427</v>
      </c>
      <c r="C802" s="223" t="s">
        <v>497</v>
      </c>
      <c r="D802" s="224" t="s">
        <v>54</v>
      </c>
      <c r="E802" s="259">
        <v>44467</v>
      </c>
      <c r="F802" s="226">
        <v>6</v>
      </c>
      <c r="G802" s="227">
        <v>33.299999999999997</v>
      </c>
      <c r="H802" s="260"/>
    </row>
    <row r="803" spans="2:8" hidden="1" outlineLevel="1" x14ac:dyDescent="0.2">
      <c r="B803" s="19" t="s">
        <v>427</v>
      </c>
      <c r="C803" s="223" t="s">
        <v>497</v>
      </c>
      <c r="D803" s="224" t="s">
        <v>54</v>
      </c>
      <c r="E803" s="259">
        <v>44467</v>
      </c>
      <c r="F803" s="226">
        <v>3</v>
      </c>
      <c r="G803" s="227">
        <v>16.649999999999999</v>
      </c>
      <c r="H803" s="260"/>
    </row>
    <row r="804" spans="2:8" hidden="1" outlineLevel="1" x14ac:dyDescent="0.2">
      <c r="B804" s="19" t="s">
        <v>427</v>
      </c>
      <c r="C804" s="223" t="s">
        <v>497</v>
      </c>
      <c r="D804" s="224" t="s">
        <v>54</v>
      </c>
      <c r="E804" s="259">
        <v>44468</v>
      </c>
      <c r="F804" s="226">
        <v>6</v>
      </c>
      <c r="G804" s="227">
        <v>33.299999999999997</v>
      </c>
      <c r="H804" s="260"/>
    </row>
    <row r="805" spans="2:8" hidden="1" outlineLevel="1" x14ac:dyDescent="0.2">
      <c r="B805" s="19" t="s">
        <v>427</v>
      </c>
      <c r="C805" s="223" t="s">
        <v>497</v>
      </c>
      <c r="D805" s="224" t="s">
        <v>54</v>
      </c>
      <c r="E805" s="259">
        <v>44468</v>
      </c>
      <c r="F805" s="226">
        <v>3</v>
      </c>
      <c r="G805" s="227">
        <v>16.649999999999999</v>
      </c>
      <c r="H805" s="260"/>
    </row>
    <row r="806" spans="2:8" hidden="1" outlineLevel="1" x14ac:dyDescent="0.2">
      <c r="B806" s="19" t="s">
        <v>427</v>
      </c>
      <c r="C806" s="223" t="s">
        <v>497</v>
      </c>
      <c r="D806" s="224" t="s">
        <v>54</v>
      </c>
      <c r="E806" s="259">
        <v>44469</v>
      </c>
      <c r="F806" s="226">
        <v>6</v>
      </c>
      <c r="G806" s="227">
        <v>33.299999999999997</v>
      </c>
      <c r="H806" s="260"/>
    </row>
    <row r="807" spans="2:8" hidden="1" outlineLevel="1" x14ac:dyDescent="0.2">
      <c r="B807" s="19" t="s">
        <v>427</v>
      </c>
      <c r="C807" s="223" t="s">
        <v>497</v>
      </c>
      <c r="D807" s="224" t="s">
        <v>54</v>
      </c>
      <c r="E807" s="259">
        <v>44469</v>
      </c>
      <c r="F807" s="226">
        <v>3</v>
      </c>
      <c r="G807" s="227">
        <v>16.649999999999999</v>
      </c>
      <c r="H807" s="260"/>
    </row>
    <row r="808" spans="2:8" hidden="1" outlineLevel="1" x14ac:dyDescent="0.2">
      <c r="B808" s="19" t="s">
        <v>427</v>
      </c>
      <c r="C808" s="223" t="s">
        <v>1432</v>
      </c>
      <c r="D808" s="224" t="s">
        <v>54</v>
      </c>
      <c r="E808" s="259">
        <v>44466</v>
      </c>
      <c r="F808" s="226">
        <v>6</v>
      </c>
      <c r="G808" s="227">
        <v>36.659999999999997</v>
      </c>
      <c r="H808" s="260"/>
    </row>
    <row r="809" spans="2:8" hidden="1" outlineLevel="1" x14ac:dyDescent="0.2">
      <c r="B809" s="19" t="s">
        <v>427</v>
      </c>
      <c r="C809" s="223" t="s">
        <v>1432</v>
      </c>
      <c r="D809" s="224" t="s">
        <v>54</v>
      </c>
      <c r="E809" s="259">
        <v>44466</v>
      </c>
      <c r="F809" s="226">
        <v>3</v>
      </c>
      <c r="G809" s="227">
        <v>18.329999999999998</v>
      </c>
      <c r="H809" s="260"/>
    </row>
    <row r="810" spans="2:8" hidden="1" outlineLevel="1" x14ac:dyDescent="0.2">
      <c r="B810" s="19" t="s">
        <v>427</v>
      </c>
      <c r="C810" s="223" t="s">
        <v>1432</v>
      </c>
      <c r="D810" s="224" t="s">
        <v>54</v>
      </c>
      <c r="E810" s="259">
        <v>44467</v>
      </c>
      <c r="F810" s="226">
        <v>6</v>
      </c>
      <c r="G810" s="227">
        <v>36.659999999999997</v>
      </c>
      <c r="H810" s="260"/>
    </row>
    <row r="811" spans="2:8" hidden="1" outlineLevel="1" x14ac:dyDescent="0.2">
      <c r="B811" s="19" t="s">
        <v>427</v>
      </c>
      <c r="C811" s="223" t="s">
        <v>1432</v>
      </c>
      <c r="D811" s="224" t="s">
        <v>54</v>
      </c>
      <c r="E811" s="259">
        <v>44467</v>
      </c>
      <c r="F811" s="226">
        <v>3</v>
      </c>
      <c r="G811" s="227">
        <v>18.329999999999998</v>
      </c>
      <c r="H811" s="260"/>
    </row>
    <row r="812" spans="2:8" hidden="1" outlineLevel="1" x14ac:dyDescent="0.2">
      <c r="B812" s="19" t="s">
        <v>427</v>
      </c>
      <c r="C812" s="223" t="s">
        <v>1432</v>
      </c>
      <c r="D812" s="224" t="s">
        <v>54</v>
      </c>
      <c r="E812" s="259">
        <v>44468</v>
      </c>
      <c r="F812" s="226">
        <v>6</v>
      </c>
      <c r="G812" s="227">
        <v>36.659999999999997</v>
      </c>
      <c r="H812" s="260"/>
    </row>
    <row r="813" spans="2:8" hidden="1" outlineLevel="1" x14ac:dyDescent="0.2">
      <c r="B813" s="19" t="s">
        <v>427</v>
      </c>
      <c r="C813" s="223" t="s">
        <v>1432</v>
      </c>
      <c r="D813" s="224" t="s">
        <v>54</v>
      </c>
      <c r="E813" s="259">
        <v>44468</v>
      </c>
      <c r="F813" s="226">
        <v>3</v>
      </c>
      <c r="G813" s="227">
        <v>18.329999999999998</v>
      </c>
      <c r="H813" s="260"/>
    </row>
    <row r="814" spans="2:8" hidden="1" outlineLevel="1" x14ac:dyDescent="0.2">
      <c r="B814" s="19" t="s">
        <v>427</v>
      </c>
      <c r="C814" s="223" t="s">
        <v>1432</v>
      </c>
      <c r="D814" s="224" t="s">
        <v>54</v>
      </c>
      <c r="E814" s="259">
        <v>44469</v>
      </c>
      <c r="F814" s="226">
        <v>6</v>
      </c>
      <c r="G814" s="227">
        <v>36.659999999999997</v>
      </c>
      <c r="H814" s="260"/>
    </row>
    <row r="815" spans="2:8" hidden="1" outlineLevel="1" x14ac:dyDescent="0.2">
      <c r="B815" s="19" t="s">
        <v>427</v>
      </c>
      <c r="C815" s="223" t="s">
        <v>1432</v>
      </c>
      <c r="D815" s="224" t="s">
        <v>54</v>
      </c>
      <c r="E815" s="259">
        <v>44469</v>
      </c>
      <c r="F815" s="226">
        <v>3</v>
      </c>
      <c r="G815" s="227">
        <v>18.329999999999998</v>
      </c>
      <c r="H815" s="260"/>
    </row>
    <row r="816" spans="2:8" hidden="1" outlineLevel="1" x14ac:dyDescent="0.2">
      <c r="B816" s="19" t="s">
        <v>427</v>
      </c>
      <c r="C816" s="223" t="s">
        <v>497</v>
      </c>
      <c r="D816" s="224" t="s">
        <v>54</v>
      </c>
      <c r="E816" s="311">
        <v>44483</v>
      </c>
      <c r="F816" s="226">
        <v>10</v>
      </c>
      <c r="G816" s="227">
        <v>55.5</v>
      </c>
      <c r="H816" s="260"/>
    </row>
    <row r="817" spans="2:8" hidden="1" outlineLevel="1" x14ac:dyDescent="0.2">
      <c r="B817" s="19" t="s">
        <v>427</v>
      </c>
      <c r="C817" s="223" t="s">
        <v>497</v>
      </c>
      <c r="D817" s="224" t="s">
        <v>54</v>
      </c>
      <c r="E817" s="311">
        <v>44484</v>
      </c>
      <c r="F817" s="226">
        <v>10</v>
      </c>
      <c r="G817" s="227">
        <v>55.5</v>
      </c>
      <c r="H817" s="260"/>
    </row>
    <row r="818" spans="2:8" hidden="1" outlineLevel="1" x14ac:dyDescent="0.2">
      <c r="B818" s="19" t="s">
        <v>427</v>
      </c>
      <c r="C818" s="223" t="s">
        <v>497</v>
      </c>
      <c r="D818" s="224" t="s">
        <v>54</v>
      </c>
      <c r="E818" s="311">
        <v>44485</v>
      </c>
      <c r="F818" s="226">
        <v>6</v>
      </c>
      <c r="G818" s="227">
        <v>33.299999999999997</v>
      </c>
      <c r="H818" s="260"/>
    </row>
    <row r="819" spans="2:8" hidden="1" outlineLevel="1" x14ac:dyDescent="0.2">
      <c r="B819" s="19" t="s">
        <v>427</v>
      </c>
      <c r="C819" s="223" t="s">
        <v>497</v>
      </c>
      <c r="D819" s="224" t="s">
        <v>54</v>
      </c>
      <c r="E819" s="311">
        <v>44487</v>
      </c>
      <c r="F819" s="226">
        <v>10</v>
      </c>
      <c r="G819" s="227">
        <v>55.5</v>
      </c>
      <c r="H819" s="260"/>
    </row>
    <row r="820" spans="2:8" hidden="1" outlineLevel="1" x14ac:dyDescent="0.2">
      <c r="B820" s="19" t="s">
        <v>427</v>
      </c>
      <c r="C820" s="223" t="s">
        <v>497</v>
      </c>
      <c r="D820" s="224" t="s">
        <v>54</v>
      </c>
      <c r="E820" s="311">
        <v>44488</v>
      </c>
      <c r="F820" s="226">
        <v>11</v>
      </c>
      <c r="G820" s="227">
        <v>61.05</v>
      </c>
      <c r="H820" s="260"/>
    </row>
    <row r="821" spans="2:8" hidden="1" outlineLevel="1" x14ac:dyDescent="0.2">
      <c r="B821" s="19" t="s">
        <v>427</v>
      </c>
      <c r="C821" s="223" t="s">
        <v>497</v>
      </c>
      <c r="D821" s="224" t="s">
        <v>54</v>
      </c>
      <c r="E821" s="311">
        <v>44489</v>
      </c>
      <c r="F821" s="226">
        <v>11</v>
      </c>
      <c r="G821" s="227">
        <v>61.05</v>
      </c>
      <c r="H821" s="260"/>
    </row>
    <row r="822" spans="2:8" hidden="1" outlineLevel="1" x14ac:dyDescent="0.2">
      <c r="B822" s="19" t="s">
        <v>427</v>
      </c>
      <c r="C822" s="223" t="s">
        <v>497</v>
      </c>
      <c r="D822" s="224" t="s">
        <v>54</v>
      </c>
      <c r="E822" s="311">
        <v>44491</v>
      </c>
      <c r="F822" s="226">
        <v>9</v>
      </c>
      <c r="G822" s="227">
        <v>49.95</v>
      </c>
      <c r="H822" s="260"/>
    </row>
    <row r="823" spans="2:8" hidden="1" outlineLevel="1" x14ac:dyDescent="0.2">
      <c r="B823" s="19" t="s">
        <v>427</v>
      </c>
      <c r="C823" s="223" t="s">
        <v>497</v>
      </c>
      <c r="D823" s="224" t="s">
        <v>54</v>
      </c>
      <c r="E823" s="311">
        <v>44492</v>
      </c>
      <c r="F823" s="226">
        <v>11</v>
      </c>
      <c r="G823" s="227">
        <v>61.05</v>
      </c>
      <c r="H823" s="260"/>
    </row>
    <row r="824" spans="2:8" hidden="1" outlineLevel="1" x14ac:dyDescent="0.2">
      <c r="B824" s="19" t="s">
        <v>427</v>
      </c>
      <c r="C824" s="223" t="s">
        <v>497</v>
      </c>
      <c r="D824" s="224" t="s">
        <v>54</v>
      </c>
      <c r="E824" s="311">
        <v>44493</v>
      </c>
      <c r="F824" s="226">
        <v>10</v>
      </c>
      <c r="G824" s="227">
        <v>55.5</v>
      </c>
      <c r="H824" s="260"/>
    </row>
    <row r="825" spans="2:8" hidden="1" outlineLevel="1" x14ac:dyDescent="0.2">
      <c r="B825" s="19" t="s">
        <v>427</v>
      </c>
      <c r="C825" s="223" t="s">
        <v>497</v>
      </c>
      <c r="D825" s="224" t="s">
        <v>54</v>
      </c>
      <c r="E825" s="311">
        <v>44494</v>
      </c>
      <c r="F825" s="226">
        <v>9</v>
      </c>
      <c r="G825" s="227">
        <v>49.95</v>
      </c>
      <c r="H825" s="260"/>
    </row>
    <row r="826" spans="2:8" hidden="1" outlineLevel="1" x14ac:dyDescent="0.2">
      <c r="B826" s="19" t="s">
        <v>427</v>
      </c>
      <c r="C826" s="223" t="s">
        <v>497</v>
      </c>
      <c r="D826" s="224" t="s">
        <v>54</v>
      </c>
      <c r="E826" s="311">
        <v>44495</v>
      </c>
      <c r="F826" s="226">
        <v>9</v>
      </c>
      <c r="G826" s="227">
        <v>49.95</v>
      </c>
      <c r="H826" s="260"/>
    </row>
    <row r="827" spans="2:8" hidden="1" outlineLevel="1" x14ac:dyDescent="0.2">
      <c r="B827" s="19" t="s">
        <v>427</v>
      </c>
      <c r="C827" s="223" t="s">
        <v>497</v>
      </c>
      <c r="D827" s="224" t="s">
        <v>54</v>
      </c>
      <c r="E827" s="311">
        <v>44496</v>
      </c>
      <c r="F827" s="226">
        <v>9</v>
      </c>
      <c r="G827" s="227">
        <v>49.95</v>
      </c>
      <c r="H827" s="260"/>
    </row>
    <row r="828" spans="2:8" hidden="1" outlineLevel="1" x14ac:dyDescent="0.2">
      <c r="B828" s="19" t="s">
        <v>427</v>
      </c>
      <c r="C828" s="223" t="s">
        <v>497</v>
      </c>
      <c r="D828" s="224" t="s">
        <v>54</v>
      </c>
      <c r="E828" s="311">
        <v>44497</v>
      </c>
      <c r="F828" s="226">
        <v>9</v>
      </c>
      <c r="G828" s="227">
        <v>49.95</v>
      </c>
      <c r="H828" s="260"/>
    </row>
    <row r="829" spans="2:8" hidden="1" outlineLevel="1" x14ac:dyDescent="0.2">
      <c r="B829" s="19" t="s">
        <v>427</v>
      </c>
      <c r="C829" s="223" t="s">
        <v>497</v>
      </c>
      <c r="D829" s="224" t="s">
        <v>54</v>
      </c>
      <c r="E829" s="311">
        <v>44498</v>
      </c>
      <c r="F829" s="226">
        <v>9</v>
      </c>
      <c r="G829" s="227">
        <v>49.95</v>
      </c>
      <c r="H829" s="260"/>
    </row>
    <row r="830" spans="2:8" hidden="1" outlineLevel="1" x14ac:dyDescent="0.2">
      <c r="B830" s="19" t="s">
        <v>427</v>
      </c>
      <c r="C830" s="223" t="s">
        <v>1432</v>
      </c>
      <c r="D830" s="224" t="s">
        <v>54</v>
      </c>
      <c r="E830" s="311">
        <v>44487</v>
      </c>
      <c r="F830" s="226">
        <v>10</v>
      </c>
      <c r="G830" s="227">
        <v>61.1</v>
      </c>
      <c r="H830" s="260"/>
    </row>
    <row r="831" spans="2:8" hidden="1" outlineLevel="1" x14ac:dyDescent="0.2">
      <c r="B831" s="19" t="s">
        <v>427</v>
      </c>
      <c r="C831" s="223" t="s">
        <v>1432</v>
      </c>
      <c r="D831" s="224" t="s">
        <v>54</v>
      </c>
      <c r="E831" s="311">
        <v>44488</v>
      </c>
      <c r="F831" s="226">
        <v>11</v>
      </c>
      <c r="G831" s="227">
        <v>67.209999999999994</v>
      </c>
      <c r="H831" s="260"/>
    </row>
    <row r="832" spans="2:8" hidden="1" outlineLevel="1" x14ac:dyDescent="0.2">
      <c r="B832" s="19" t="s">
        <v>427</v>
      </c>
      <c r="C832" s="223" t="s">
        <v>1432</v>
      </c>
      <c r="D832" s="224" t="s">
        <v>54</v>
      </c>
      <c r="E832" s="311">
        <v>44489</v>
      </c>
      <c r="F832" s="226">
        <v>11</v>
      </c>
      <c r="G832" s="227">
        <v>67.209999999999994</v>
      </c>
      <c r="H832" s="260"/>
    </row>
    <row r="833" spans="2:8" hidden="1" outlineLevel="1" x14ac:dyDescent="0.2">
      <c r="B833" s="19" t="s">
        <v>427</v>
      </c>
      <c r="C833" s="223" t="s">
        <v>1432</v>
      </c>
      <c r="D833" s="224" t="s">
        <v>54</v>
      </c>
      <c r="E833" s="311">
        <v>44490</v>
      </c>
      <c r="F833" s="226">
        <v>9</v>
      </c>
      <c r="G833" s="227">
        <v>54.99</v>
      </c>
      <c r="H833" s="260"/>
    </row>
    <row r="834" spans="2:8" hidden="1" outlineLevel="1" x14ac:dyDescent="0.2">
      <c r="B834" s="19" t="s">
        <v>427</v>
      </c>
      <c r="C834" s="223" t="s">
        <v>1432</v>
      </c>
      <c r="D834" s="224" t="s">
        <v>54</v>
      </c>
      <c r="E834" s="311">
        <v>44491</v>
      </c>
      <c r="F834" s="226">
        <v>9</v>
      </c>
      <c r="G834" s="227">
        <v>54.99</v>
      </c>
      <c r="H834" s="260"/>
    </row>
    <row r="835" spans="2:8" hidden="1" outlineLevel="1" x14ac:dyDescent="0.2">
      <c r="B835" s="19" t="s">
        <v>427</v>
      </c>
      <c r="C835" s="223" t="s">
        <v>1432</v>
      </c>
      <c r="D835" s="224" t="s">
        <v>54</v>
      </c>
      <c r="E835" s="311">
        <v>44494</v>
      </c>
      <c r="F835" s="226">
        <v>10</v>
      </c>
      <c r="G835" s="227">
        <v>61.1</v>
      </c>
      <c r="H835" s="260"/>
    </row>
    <row r="836" spans="2:8" hidden="1" outlineLevel="1" x14ac:dyDescent="0.2">
      <c r="B836" s="19" t="s">
        <v>427</v>
      </c>
      <c r="C836" s="223" t="s">
        <v>1432</v>
      </c>
      <c r="D836" s="224" t="s">
        <v>54</v>
      </c>
      <c r="E836" s="311">
        <v>44495</v>
      </c>
      <c r="F836" s="226">
        <v>11</v>
      </c>
      <c r="G836" s="227">
        <v>67.209999999999994</v>
      </c>
      <c r="H836" s="260"/>
    </row>
    <row r="837" spans="2:8" hidden="1" outlineLevel="1" x14ac:dyDescent="0.2">
      <c r="B837" s="19" t="s">
        <v>427</v>
      </c>
      <c r="C837" s="223" t="s">
        <v>1432</v>
      </c>
      <c r="D837" s="224" t="s">
        <v>54</v>
      </c>
      <c r="E837" s="311">
        <v>44470</v>
      </c>
      <c r="F837" s="226">
        <v>6</v>
      </c>
      <c r="G837" s="227">
        <v>36.659999999999997</v>
      </c>
      <c r="H837" s="260"/>
    </row>
    <row r="838" spans="2:8" hidden="1" outlineLevel="1" x14ac:dyDescent="0.2">
      <c r="B838" s="19" t="s">
        <v>427</v>
      </c>
      <c r="C838" s="223" t="s">
        <v>1432</v>
      </c>
      <c r="D838" s="224" t="s">
        <v>54</v>
      </c>
      <c r="E838" s="311">
        <v>44473</v>
      </c>
      <c r="F838" s="226">
        <v>9</v>
      </c>
      <c r="G838" s="227">
        <v>54.99</v>
      </c>
      <c r="H838" s="260"/>
    </row>
    <row r="839" spans="2:8" hidden="1" outlineLevel="1" x14ac:dyDescent="0.2">
      <c r="B839" s="19" t="s">
        <v>427</v>
      </c>
      <c r="C839" s="223" t="s">
        <v>1432</v>
      </c>
      <c r="D839" s="224" t="s">
        <v>54</v>
      </c>
      <c r="E839" s="311">
        <v>44474</v>
      </c>
      <c r="F839" s="226">
        <v>9</v>
      </c>
      <c r="G839" s="227">
        <v>54.99</v>
      </c>
      <c r="H839" s="260"/>
    </row>
    <row r="840" spans="2:8" hidden="1" outlineLevel="1" x14ac:dyDescent="0.2">
      <c r="B840" s="19" t="s">
        <v>427</v>
      </c>
      <c r="C840" s="223" t="s">
        <v>1432</v>
      </c>
      <c r="D840" s="224" t="s">
        <v>54</v>
      </c>
      <c r="E840" s="311">
        <v>44475</v>
      </c>
      <c r="F840" s="226">
        <v>9</v>
      </c>
      <c r="G840" s="227">
        <v>54.99</v>
      </c>
      <c r="H840" s="260"/>
    </row>
    <row r="841" spans="2:8" hidden="1" outlineLevel="1" x14ac:dyDescent="0.2">
      <c r="B841" s="19" t="s">
        <v>427</v>
      </c>
      <c r="C841" s="223" t="s">
        <v>1432</v>
      </c>
      <c r="D841" s="224" t="s">
        <v>54</v>
      </c>
      <c r="E841" s="311">
        <v>44476</v>
      </c>
      <c r="F841" s="226">
        <v>9</v>
      </c>
      <c r="G841" s="227">
        <v>54.99</v>
      </c>
      <c r="H841" s="260"/>
    </row>
    <row r="842" spans="2:8" hidden="1" outlineLevel="1" x14ac:dyDescent="0.2">
      <c r="B842" s="19" t="s">
        <v>427</v>
      </c>
      <c r="C842" s="223" t="s">
        <v>1432</v>
      </c>
      <c r="D842" s="224" t="s">
        <v>54</v>
      </c>
      <c r="E842" s="311">
        <v>44477</v>
      </c>
      <c r="F842" s="226">
        <v>6</v>
      </c>
      <c r="G842" s="227">
        <v>36.659999999999997</v>
      </c>
      <c r="H842" s="260"/>
    </row>
    <row r="843" spans="2:8" hidden="1" outlineLevel="1" x14ac:dyDescent="0.2">
      <c r="B843" s="19" t="s">
        <v>427</v>
      </c>
      <c r="C843" s="223" t="s">
        <v>1432</v>
      </c>
      <c r="D843" s="224" t="s">
        <v>54</v>
      </c>
      <c r="E843" s="311">
        <v>44480</v>
      </c>
      <c r="F843" s="226">
        <v>9</v>
      </c>
      <c r="G843" s="227">
        <v>54.99</v>
      </c>
      <c r="H843" s="260"/>
    </row>
    <row r="844" spans="2:8" hidden="1" outlineLevel="1" x14ac:dyDescent="0.2">
      <c r="B844" s="19" t="s">
        <v>427</v>
      </c>
      <c r="C844" s="223" t="s">
        <v>1432</v>
      </c>
      <c r="D844" s="224" t="s">
        <v>54</v>
      </c>
      <c r="E844" s="311">
        <v>44482</v>
      </c>
      <c r="F844" s="226">
        <v>9</v>
      </c>
      <c r="G844" s="227">
        <v>54.99</v>
      </c>
      <c r="H844" s="260"/>
    </row>
    <row r="845" spans="2:8" hidden="1" outlineLevel="1" x14ac:dyDescent="0.2">
      <c r="B845" s="19" t="s">
        <v>427</v>
      </c>
      <c r="C845" s="223" t="s">
        <v>1432</v>
      </c>
      <c r="D845" s="224" t="s">
        <v>54</v>
      </c>
      <c r="E845" s="311">
        <v>44483</v>
      </c>
      <c r="F845" s="226">
        <v>9</v>
      </c>
      <c r="G845" s="227">
        <v>54.99</v>
      </c>
      <c r="H845" s="260"/>
    </row>
    <row r="846" spans="2:8" hidden="1" outlineLevel="1" x14ac:dyDescent="0.2">
      <c r="B846" s="19" t="s">
        <v>427</v>
      </c>
      <c r="C846" s="223" t="s">
        <v>1432</v>
      </c>
      <c r="D846" s="224" t="s">
        <v>54</v>
      </c>
      <c r="E846" s="311">
        <v>44484</v>
      </c>
      <c r="F846" s="226">
        <v>9</v>
      </c>
      <c r="G846" s="227">
        <v>54.99</v>
      </c>
      <c r="H846" s="260"/>
    </row>
    <row r="847" spans="2:8" hidden="1" outlineLevel="1" x14ac:dyDescent="0.2">
      <c r="B847" s="19" t="s">
        <v>427</v>
      </c>
      <c r="C847" s="223" t="s">
        <v>497</v>
      </c>
      <c r="D847" s="224" t="s">
        <v>54</v>
      </c>
      <c r="E847" s="311">
        <v>44470</v>
      </c>
      <c r="F847" s="226">
        <v>6</v>
      </c>
      <c r="G847" s="227">
        <v>33.299999999999997</v>
      </c>
      <c r="H847" s="260"/>
    </row>
    <row r="848" spans="2:8" hidden="1" outlineLevel="1" x14ac:dyDescent="0.2">
      <c r="B848" s="19" t="s">
        <v>427</v>
      </c>
      <c r="C848" s="223" t="s">
        <v>497</v>
      </c>
      <c r="D848" s="224" t="s">
        <v>54</v>
      </c>
      <c r="E848" s="311">
        <v>44473</v>
      </c>
      <c r="F848" s="226">
        <v>9</v>
      </c>
      <c r="G848" s="227">
        <v>49.95</v>
      </c>
      <c r="H848" s="260"/>
    </row>
    <row r="849" spans="2:8" hidden="1" outlineLevel="1" x14ac:dyDescent="0.2">
      <c r="B849" s="19" t="s">
        <v>427</v>
      </c>
      <c r="C849" s="223" t="s">
        <v>497</v>
      </c>
      <c r="D849" s="224" t="s">
        <v>54</v>
      </c>
      <c r="E849" s="311">
        <v>44474</v>
      </c>
      <c r="F849" s="226">
        <v>9</v>
      </c>
      <c r="G849" s="227">
        <v>49.95</v>
      </c>
      <c r="H849" s="260"/>
    </row>
    <row r="850" spans="2:8" hidden="1" outlineLevel="1" x14ac:dyDescent="0.2">
      <c r="B850" s="19" t="s">
        <v>427</v>
      </c>
      <c r="C850" s="223" t="s">
        <v>497</v>
      </c>
      <c r="D850" s="224" t="s">
        <v>54</v>
      </c>
      <c r="E850" s="311">
        <v>44475</v>
      </c>
      <c r="F850" s="226">
        <v>9</v>
      </c>
      <c r="G850" s="227">
        <v>49.95</v>
      </c>
      <c r="H850" s="260"/>
    </row>
    <row r="851" spans="2:8" hidden="1" outlineLevel="1" x14ac:dyDescent="0.2">
      <c r="B851" s="19" t="s">
        <v>427</v>
      </c>
      <c r="C851" s="223" t="s">
        <v>497</v>
      </c>
      <c r="D851" s="224" t="s">
        <v>54</v>
      </c>
      <c r="E851" s="311">
        <v>44476</v>
      </c>
      <c r="F851" s="226">
        <v>9</v>
      </c>
      <c r="G851" s="227">
        <v>49.95</v>
      </c>
      <c r="H851" s="260"/>
    </row>
    <row r="852" spans="2:8" hidden="1" outlineLevel="1" x14ac:dyDescent="0.2">
      <c r="B852" s="19" t="s">
        <v>427</v>
      </c>
      <c r="C852" s="223" t="s">
        <v>497</v>
      </c>
      <c r="D852" s="224" t="s">
        <v>54</v>
      </c>
      <c r="E852" s="311">
        <v>44477</v>
      </c>
      <c r="F852" s="226">
        <v>6</v>
      </c>
      <c r="G852" s="227">
        <v>33.299999999999997</v>
      </c>
      <c r="H852" s="260"/>
    </row>
    <row r="853" spans="2:8" hidden="1" outlineLevel="1" x14ac:dyDescent="0.2">
      <c r="B853" s="19" t="s">
        <v>427</v>
      </c>
      <c r="C853" s="223" t="s">
        <v>497</v>
      </c>
      <c r="D853" s="224" t="s">
        <v>54</v>
      </c>
      <c r="E853" s="311">
        <v>44480</v>
      </c>
      <c r="F853" s="226">
        <v>9</v>
      </c>
      <c r="G853" s="227">
        <v>49.95</v>
      </c>
      <c r="H853" s="260"/>
    </row>
    <row r="854" spans="2:8" hidden="1" outlineLevel="1" x14ac:dyDescent="0.2">
      <c r="B854" s="19" t="s">
        <v>427</v>
      </c>
      <c r="C854" s="223" t="s">
        <v>497</v>
      </c>
      <c r="D854" s="224" t="s">
        <v>54</v>
      </c>
      <c r="E854" s="311">
        <v>44482</v>
      </c>
      <c r="F854" s="226">
        <v>9</v>
      </c>
      <c r="G854" s="227">
        <v>49.95</v>
      </c>
      <c r="H854" s="260"/>
    </row>
    <row r="855" spans="2:8" hidden="1" outlineLevel="1" x14ac:dyDescent="0.2">
      <c r="B855" s="19" t="s">
        <v>427</v>
      </c>
      <c r="C855" s="223" t="s">
        <v>678</v>
      </c>
      <c r="D855" s="224" t="s">
        <v>54</v>
      </c>
      <c r="E855" s="311">
        <v>44490</v>
      </c>
      <c r="F855" s="226">
        <v>9</v>
      </c>
      <c r="G855" s="227">
        <v>54.99</v>
      </c>
      <c r="H855" s="260"/>
    </row>
    <row r="856" spans="2:8" hidden="1" outlineLevel="1" x14ac:dyDescent="0.2">
      <c r="B856" s="19" t="s">
        <v>427</v>
      </c>
      <c r="C856" s="223" t="s">
        <v>678</v>
      </c>
      <c r="D856" s="224" t="s">
        <v>54</v>
      </c>
      <c r="E856" s="311">
        <v>44491</v>
      </c>
      <c r="F856" s="226">
        <v>6</v>
      </c>
      <c r="G856" s="227">
        <v>36.659999999999997</v>
      </c>
      <c r="H856" s="260"/>
    </row>
    <row r="857" spans="2:8" hidden="1" outlineLevel="1" x14ac:dyDescent="0.2">
      <c r="B857" s="19" t="s">
        <v>427</v>
      </c>
      <c r="C857" s="223" t="s">
        <v>678</v>
      </c>
      <c r="D857" s="224" t="s">
        <v>54</v>
      </c>
      <c r="E857" s="311">
        <v>44494</v>
      </c>
      <c r="F857" s="226">
        <v>9</v>
      </c>
      <c r="G857" s="227">
        <v>54.99</v>
      </c>
      <c r="H857" s="260"/>
    </row>
    <row r="858" spans="2:8" hidden="1" outlineLevel="1" x14ac:dyDescent="0.2">
      <c r="B858" s="19" t="s">
        <v>427</v>
      </c>
      <c r="C858" s="223" t="s">
        <v>678</v>
      </c>
      <c r="D858" s="224" t="s">
        <v>54</v>
      </c>
      <c r="E858" s="311">
        <v>44495</v>
      </c>
      <c r="F858" s="226">
        <v>9</v>
      </c>
      <c r="G858" s="227">
        <v>54.99</v>
      </c>
      <c r="H858" s="260"/>
    </row>
    <row r="859" spans="2:8" hidden="1" outlineLevel="1" x14ac:dyDescent="0.2">
      <c r="B859" s="19" t="s">
        <v>427</v>
      </c>
      <c r="C859" s="223" t="s">
        <v>678</v>
      </c>
      <c r="D859" s="224" t="s">
        <v>54</v>
      </c>
      <c r="E859" s="311">
        <v>44496</v>
      </c>
      <c r="F859" s="226">
        <v>9</v>
      </c>
      <c r="G859" s="227">
        <v>54.99</v>
      </c>
      <c r="H859" s="260"/>
    </row>
    <row r="860" spans="2:8" hidden="1" outlineLevel="1" x14ac:dyDescent="0.2">
      <c r="B860" s="19" t="s">
        <v>427</v>
      </c>
      <c r="C860" s="223" t="s">
        <v>678</v>
      </c>
      <c r="D860" s="224" t="s">
        <v>54</v>
      </c>
      <c r="E860" s="311">
        <v>44497</v>
      </c>
      <c r="F860" s="226">
        <v>9</v>
      </c>
      <c r="G860" s="227">
        <v>54.99</v>
      </c>
      <c r="H860" s="260"/>
    </row>
    <row r="861" spans="2:8" hidden="1" outlineLevel="1" x14ac:dyDescent="0.2">
      <c r="B861" s="19" t="s">
        <v>427</v>
      </c>
      <c r="C861" s="223" t="s">
        <v>678</v>
      </c>
      <c r="D861" s="224" t="s">
        <v>54</v>
      </c>
      <c r="E861" s="311">
        <v>44498</v>
      </c>
      <c r="F861" s="226">
        <v>9</v>
      </c>
      <c r="G861" s="227">
        <v>54.99</v>
      </c>
      <c r="H861" s="260"/>
    </row>
    <row r="862" spans="2:8" hidden="1" outlineLevel="1" x14ac:dyDescent="0.2">
      <c r="B862" s="19" t="s">
        <v>427</v>
      </c>
      <c r="C862" s="223" t="s">
        <v>678</v>
      </c>
      <c r="D862" s="224" t="s">
        <v>54</v>
      </c>
      <c r="E862" s="311">
        <v>44489</v>
      </c>
      <c r="F862" s="226">
        <v>6</v>
      </c>
      <c r="G862" s="227">
        <v>36.659999999999997</v>
      </c>
      <c r="H862" s="260"/>
    </row>
    <row r="863" spans="2:8" hidden="1" outlineLevel="1" x14ac:dyDescent="0.2">
      <c r="B863" s="19" t="s">
        <v>427</v>
      </c>
      <c r="C863" s="223" t="s">
        <v>497</v>
      </c>
      <c r="D863" s="224" t="s">
        <v>54</v>
      </c>
      <c r="E863" s="311">
        <v>44502</v>
      </c>
      <c r="F863" s="226">
        <v>9</v>
      </c>
      <c r="G863" s="227">
        <v>49.95</v>
      </c>
      <c r="H863" s="260"/>
    </row>
    <row r="864" spans="2:8" hidden="1" outlineLevel="1" x14ac:dyDescent="0.2">
      <c r="B864" s="19" t="s">
        <v>427</v>
      </c>
      <c r="C864" s="223" t="s">
        <v>497</v>
      </c>
      <c r="D864" s="224" t="s">
        <v>54</v>
      </c>
      <c r="E864" s="311">
        <v>44503</v>
      </c>
      <c r="F864" s="226">
        <v>9</v>
      </c>
      <c r="G864" s="227">
        <v>49.95</v>
      </c>
      <c r="H864" s="260"/>
    </row>
    <row r="865" spans="2:8" hidden="1" outlineLevel="1" x14ac:dyDescent="0.2">
      <c r="B865" s="19" t="s">
        <v>427</v>
      </c>
      <c r="C865" s="223" t="s">
        <v>497</v>
      </c>
      <c r="D865" s="224" t="s">
        <v>54</v>
      </c>
      <c r="E865" s="311">
        <v>44504</v>
      </c>
      <c r="F865" s="226">
        <v>9</v>
      </c>
      <c r="G865" s="227">
        <v>49.95</v>
      </c>
      <c r="H865" s="260"/>
    </row>
    <row r="866" spans="2:8" hidden="1" outlineLevel="1" x14ac:dyDescent="0.2">
      <c r="B866" s="19" t="s">
        <v>427</v>
      </c>
      <c r="C866" s="223" t="s">
        <v>497</v>
      </c>
      <c r="D866" s="224" t="s">
        <v>54</v>
      </c>
      <c r="E866" s="311">
        <v>44505</v>
      </c>
      <c r="F866" s="226">
        <v>9</v>
      </c>
      <c r="G866" s="227">
        <v>49.95</v>
      </c>
      <c r="H866" s="260"/>
    </row>
    <row r="867" spans="2:8" hidden="1" outlineLevel="1" x14ac:dyDescent="0.2">
      <c r="B867" s="19" t="s">
        <v>427</v>
      </c>
      <c r="C867" s="223" t="s">
        <v>497</v>
      </c>
      <c r="D867" s="224" t="s">
        <v>54</v>
      </c>
      <c r="E867" s="311">
        <v>44508</v>
      </c>
      <c r="F867" s="226">
        <v>9</v>
      </c>
      <c r="G867" s="227">
        <v>49.95</v>
      </c>
      <c r="H867" s="260"/>
    </row>
    <row r="868" spans="2:8" hidden="1" outlineLevel="1" x14ac:dyDescent="0.2">
      <c r="B868" s="19" t="s">
        <v>427</v>
      </c>
      <c r="C868" s="223" t="s">
        <v>497</v>
      </c>
      <c r="D868" s="224" t="s">
        <v>54</v>
      </c>
      <c r="E868" s="311">
        <v>44510</v>
      </c>
      <c r="F868" s="226">
        <v>9</v>
      </c>
      <c r="G868" s="227">
        <v>49.95</v>
      </c>
      <c r="H868" s="260"/>
    </row>
    <row r="869" spans="2:8" hidden="1" outlineLevel="1" x14ac:dyDescent="0.2">
      <c r="B869" s="19" t="s">
        <v>427</v>
      </c>
      <c r="C869" s="223" t="s">
        <v>497</v>
      </c>
      <c r="D869" s="224" t="s">
        <v>54</v>
      </c>
      <c r="E869" s="311">
        <v>44511</v>
      </c>
      <c r="F869" s="226">
        <v>9</v>
      </c>
      <c r="G869" s="227">
        <v>49.95</v>
      </c>
      <c r="H869" s="260"/>
    </row>
    <row r="870" spans="2:8" hidden="1" outlineLevel="1" x14ac:dyDescent="0.2">
      <c r="B870" s="19" t="s">
        <v>427</v>
      </c>
      <c r="C870" s="223" t="s">
        <v>497</v>
      </c>
      <c r="D870" s="224" t="s">
        <v>54</v>
      </c>
      <c r="E870" s="311">
        <v>44512</v>
      </c>
      <c r="F870" s="226">
        <v>9</v>
      </c>
      <c r="G870" s="227">
        <v>49.95</v>
      </c>
      <c r="H870" s="260"/>
    </row>
    <row r="871" spans="2:8" hidden="1" outlineLevel="1" x14ac:dyDescent="0.2">
      <c r="B871" s="19" t="s">
        <v>427</v>
      </c>
      <c r="C871" s="223" t="s">
        <v>497</v>
      </c>
      <c r="D871" s="224" t="s">
        <v>54</v>
      </c>
      <c r="E871" s="311">
        <v>44515</v>
      </c>
      <c r="F871" s="226">
        <v>9</v>
      </c>
      <c r="G871" s="227">
        <v>49.95</v>
      </c>
      <c r="H871" s="260"/>
    </row>
    <row r="872" spans="2:8" hidden="1" outlineLevel="1" x14ac:dyDescent="0.2">
      <c r="B872" s="19" t="s">
        <v>427</v>
      </c>
      <c r="C872" s="223" t="s">
        <v>497</v>
      </c>
      <c r="D872" s="224" t="s">
        <v>54</v>
      </c>
      <c r="E872" s="311">
        <v>44516</v>
      </c>
      <c r="F872" s="226">
        <v>9</v>
      </c>
      <c r="G872" s="227">
        <v>49.95</v>
      </c>
      <c r="H872" s="260"/>
    </row>
    <row r="873" spans="2:8" hidden="1" outlineLevel="1" x14ac:dyDescent="0.2">
      <c r="B873" s="19" t="s">
        <v>427</v>
      </c>
      <c r="C873" s="223" t="s">
        <v>497</v>
      </c>
      <c r="D873" s="224" t="s">
        <v>54</v>
      </c>
      <c r="E873" s="311">
        <v>44517</v>
      </c>
      <c r="F873" s="226">
        <v>9</v>
      </c>
      <c r="G873" s="227">
        <v>49.95</v>
      </c>
      <c r="H873" s="260"/>
    </row>
    <row r="874" spans="2:8" hidden="1" outlineLevel="1" x14ac:dyDescent="0.2">
      <c r="B874" s="19" t="s">
        <v>427</v>
      </c>
      <c r="C874" s="223" t="s">
        <v>497</v>
      </c>
      <c r="D874" s="224" t="s">
        <v>54</v>
      </c>
      <c r="E874" s="311">
        <v>44518</v>
      </c>
      <c r="F874" s="226">
        <v>9</v>
      </c>
      <c r="G874" s="227">
        <v>49.95</v>
      </c>
      <c r="H874" s="260"/>
    </row>
    <row r="875" spans="2:8" hidden="1" outlineLevel="1" x14ac:dyDescent="0.2">
      <c r="B875" s="19" t="s">
        <v>427</v>
      </c>
      <c r="C875" s="223" t="s">
        <v>497</v>
      </c>
      <c r="D875" s="224" t="s">
        <v>54</v>
      </c>
      <c r="E875" s="311">
        <v>44519</v>
      </c>
      <c r="F875" s="226">
        <v>9</v>
      </c>
      <c r="G875" s="227">
        <v>49.95</v>
      </c>
      <c r="H875" s="260"/>
    </row>
    <row r="876" spans="2:8" hidden="1" outlineLevel="1" x14ac:dyDescent="0.2">
      <c r="B876" s="19" t="s">
        <v>427</v>
      </c>
      <c r="C876" s="223" t="s">
        <v>678</v>
      </c>
      <c r="D876" s="224" t="s">
        <v>54</v>
      </c>
      <c r="E876" s="311">
        <v>44502</v>
      </c>
      <c r="F876" s="226">
        <v>9</v>
      </c>
      <c r="G876" s="227">
        <v>54.99</v>
      </c>
      <c r="H876" s="260"/>
    </row>
    <row r="877" spans="2:8" hidden="1" outlineLevel="1" x14ac:dyDescent="0.2">
      <c r="B877" s="19" t="s">
        <v>427</v>
      </c>
      <c r="C877" s="223" t="s">
        <v>678</v>
      </c>
      <c r="D877" s="224" t="s">
        <v>54</v>
      </c>
      <c r="E877" s="311">
        <v>44503</v>
      </c>
      <c r="F877" s="226">
        <v>9</v>
      </c>
      <c r="G877" s="227">
        <v>54.99</v>
      </c>
      <c r="H877" s="260"/>
    </row>
    <row r="878" spans="2:8" hidden="1" outlineLevel="1" x14ac:dyDescent="0.2">
      <c r="B878" s="19" t="s">
        <v>427</v>
      </c>
      <c r="C878" s="223" t="s">
        <v>678</v>
      </c>
      <c r="D878" s="224" t="s">
        <v>54</v>
      </c>
      <c r="E878" s="311">
        <v>44504</v>
      </c>
      <c r="F878" s="226">
        <v>9</v>
      </c>
      <c r="G878" s="227">
        <v>54.99</v>
      </c>
      <c r="H878" s="260"/>
    </row>
    <row r="879" spans="2:8" hidden="1" outlineLevel="1" x14ac:dyDescent="0.2">
      <c r="B879" s="19" t="s">
        <v>427</v>
      </c>
      <c r="C879" s="223" t="s">
        <v>678</v>
      </c>
      <c r="D879" s="224" t="s">
        <v>54</v>
      </c>
      <c r="E879" s="311">
        <v>44505</v>
      </c>
      <c r="F879" s="226">
        <v>9</v>
      </c>
      <c r="G879" s="227">
        <v>54.99</v>
      </c>
      <c r="H879" s="260"/>
    </row>
    <row r="880" spans="2:8" hidden="1" outlineLevel="1" x14ac:dyDescent="0.2">
      <c r="B880" s="19" t="s">
        <v>427</v>
      </c>
      <c r="C880" s="223" t="s">
        <v>678</v>
      </c>
      <c r="D880" s="224" t="s">
        <v>54</v>
      </c>
      <c r="E880" s="311">
        <v>44508</v>
      </c>
      <c r="F880" s="226">
        <v>9</v>
      </c>
      <c r="G880" s="227">
        <v>54.99</v>
      </c>
      <c r="H880" s="260"/>
    </row>
    <row r="881" spans="2:8" hidden="1" outlineLevel="1" x14ac:dyDescent="0.2">
      <c r="B881" s="19" t="s">
        <v>427</v>
      </c>
      <c r="C881" s="223" t="s">
        <v>678</v>
      </c>
      <c r="D881" s="224" t="s">
        <v>54</v>
      </c>
      <c r="E881" s="311">
        <v>44509</v>
      </c>
      <c r="F881" s="226">
        <v>9</v>
      </c>
      <c r="G881" s="227">
        <v>54.99</v>
      </c>
      <c r="H881" s="260"/>
    </row>
    <row r="882" spans="2:8" hidden="1" outlineLevel="1" x14ac:dyDescent="0.2">
      <c r="B882" s="19" t="s">
        <v>427</v>
      </c>
      <c r="C882" s="223" t="s">
        <v>678</v>
      </c>
      <c r="D882" s="224" t="s">
        <v>54</v>
      </c>
      <c r="E882" s="311">
        <v>44510</v>
      </c>
      <c r="F882" s="226">
        <v>9</v>
      </c>
      <c r="G882" s="227">
        <v>54.99</v>
      </c>
      <c r="H882" s="260"/>
    </row>
    <row r="883" spans="2:8" hidden="1" outlineLevel="1" x14ac:dyDescent="0.2">
      <c r="B883" s="19" t="s">
        <v>427</v>
      </c>
      <c r="C883" s="223" t="s">
        <v>678</v>
      </c>
      <c r="D883" s="224" t="s">
        <v>54</v>
      </c>
      <c r="E883" s="311">
        <v>44511</v>
      </c>
      <c r="F883" s="226">
        <v>9</v>
      </c>
      <c r="G883" s="227">
        <v>54.99</v>
      </c>
      <c r="H883" s="260"/>
    </row>
    <row r="884" spans="2:8" hidden="1" outlineLevel="1" x14ac:dyDescent="0.2">
      <c r="B884" s="19" t="s">
        <v>427</v>
      </c>
      <c r="C884" s="223" t="s">
        <v>678</v>
      </c>
      <c r="D884" s="224" t="s">
        <v>54</v>
      </c>
      <c r="E884" s="311">
        <v>44515</v>
      </c>
      <c r="F884" s="226">
        <v>9</v>
      </c>
      <c r="G884" s="227">
        <v>54.99</v>
      </c>
      <c r="H884" s="260"/>
    </row>
    <row r="885" spans="2:8" hidden="1" outlineLevel="1" x14ac:dyDescent="0.2">
      <c r="B885" s="19" t="s">
        <v>427</v>
      </c>
      <c r="C885" s="223" t="s">
        <v>678</v>
      </c>
      <c r="D885" s="224" t="s">
        <v>54</v>
      </c>
      <c r="E885" s="311">
        <v>44516</v>
      </c>
      <c r="F885" s="226">
        <v>9</v>
      </c>
      <c r="G885" s="227">
        <v>54.99</v>
      </c>
      <c r="H885" s="260"/>
    </row>
    <row r="886" spans="2:8" hidden="1" outlineLevel="1" x14ac:dyDescent="0.2">
      <c r="B886" s="19" t="s">
        <v>427</v>
      </c>
      <c r="C886" s="223" t="s">
        <v>678</v>
      </c>
      <c r="D886" s="224" t="s">
        <v>54</v>
      </c>
      <c r="E886" s="311">
        <v>44517</v>
      </c>
      <c r="F886" s="226">
        <v>9</v>
      </c>
      <c r="G886" s="227">
        <v>54.99</v>
      </c>
      <c r="H886" s="260"/>
    </row>
    <row r="887" spans="2:8" hidden="1" outlineLevel="1" x14ac:dyDescent="0.2">
      <c r="B887" s="19" t="s">
        <v>427</v>
      </c>
      <c r="C887" s="223" t="s">
        <v>678</v>
      </c>
      <c r="D887" s="224" t="s">
        <v>54</v>
      </c>
      <c r="E887" s="311">
        <v>44518</v>
      </c>
      <c r="F887" s="226">
        <v>9</v>
      </c>
      <c r="G887" s="227">
        <v>54.99</v>
      </c>
      <c r="H887" s="260"/>
    </row>
    <row r="888" spans="2:8" hidden="1" outlineLevel="1" x14ac:dyDescent="0.2">
      <c r="B888" s="19" t="s">
        <v>427</v>
      </c>
      <c r="C888" s="223" t="s">
        <v>678</v>
      </c>
      <c r="D888" s="224" t="s">
        <v>54</v>
      </c>
      <c r="E888" s="311">
        <v>44519</v>
      </c>
      <c r="F888" s="226">
        <v>9</v>
      </c>
      <c r="G888" s="227">
        <v>54.99</v>
      </c>
      <c r="H888" s="260"/>
    </row>
    <row r="889" spans="2:8" hidden="1" outlineLevel="1" x14ac:dyDescent="0.2">
      <c r="B889" s="19" t="s">
        <v>427</v>
      </c>
      <c r="C889" s="223" t="s">
        <v>678</v>
      </c>
      <c r="D889" s="224" t="s">
        <v>54</v>
      </c>
      <c r="E889" s="311">
        <v>44522</v>
      </c>
      <c r="F889" s="226">
        <v>9</v>
      </c>
      <c r="G889" s="227">
        <v>54.99</v>
      </c>
      <c r="H889" s="260"/>
    </row>
    <row r="890" spans="2:8" hidden="1" outlineLevel="1" x14ac:dyDescent="0.2">
      <c r="B890" s="19" t="s">
        <v>427</v>
      </c>
      <c r="C890" s="223" t="s">
        <v>678</v>
      </c>
      <c r="D890" s="224" t="s">
        <v>54</v>
      </c>
      <c r="E890" s="311">
        <v>44523</v>
      </c>
      <c r="F890" s="226">
        <v>9</v>
      </c>
      <c r="G890" s="227">
        <v>54.99</v>
      </c>
      <c r="H890" s="260"/>
    </row>
    <row r="891" spans="2:8" hidden="1" outlineLevel="1" x14ac:dyDescent="0.2">
      <c r="B891" s="19" t="s">
        <v>427</v>
      </c>
      <c r="C891" s="223" t="s">
        <v>678</v>
      </c>
      <c r="D891" s="224" t="s">
        <v>54</v>
      </c>
      <c r="E891" s="311">
        <v>44524</v>
      </c>
      <c r="F891" s="226">
        <v>9</v>
      </c>
      <c r="G891" s="227">
        <v>54.99</v>
      </c>
      <c r="H891" s="260"/>
    </row>
    <row r="892" spans="2:8" hidden="1" outlineLevel="1" x14ac:dyDescent="0.2">
      <c r="B892" s="19"/>
      <c r="C892" s="254"/>
      <c r="D892" s="255"/>
      <c r="E892" s="258"/>
      <c r="F892" s="256"/>
      <c r="G892" s="257"/>
      <c r="H892" s="260"/>
    </row>
    <row r="893" spans="2:8" hidden="1" outlineLevel="1" x14ac:dyDescent="0.2">
      <c r="B893" s="19"/>
      <c r="E893" s="14"/>
      <c r="G893" s="3"/>
    </row>
    <row r="894" spans="2:8" hidden="1" outlineLevel="1" x14ac:dyDescent="0.2"/>
    <row r="895" spans="2:8" ht="12.75" collapsed="1" thickBot="1" x14ac:dyDescent="0.25">
      <c r="C895" s="16"/>
      <c r="D895" s="16"/>
      <c r="E895" s="16"/>
      <c r="F895" s="17">
        <f>+SUM(F60:F894)</f>
        <v>4328</v>
      </c>
      <c r="G895" s="17">
        <f>+SUM(G60:G894)</f>
        <v>24643.310000000009</v>
      </c>
    </row>
    <row r="896" spans="2:8" ht="12.75" thickTop="1" x14ac:dyDescent="0.2"/>
    <row r="898" spans="3:7" x14ac:dyDescent="0.2">
      <c r="C898" s="8" t="s">
        <v>722</v>
      </c>
    </row>
    <row r="900" spans="3:7" x14ac:dyDescent="0.2">
      <c r="C900" s="19" t="s">
        <v>81</v>
      </c>
      <c r="D900" s="20">
        <f>+G47-G54-G895</f>
        <v>32075.689999999991</v>
      </c>
    </row>
    <row r="901" spans="3:7" ht="12.75" thickBot="1" x14ac:dyDescent="0.25">
      <c r="D901" s="9"/>
      <c r="G901" s="3"/>
    </row>
    <row r="902" spans="3:7" ht="12.75" thickBot="1" x14ac:dyDescent="0.25">
      <c r="C902" s="19" t="s">
        <v>713</v>
      </c>
      <c r="D902" s="21">
        <f>+D900/G47</f>
        <v>0.56551931451541793</v>
      </c>
      <c r="G902" s="3"/>
    </row>
    <row r="903" spans="3:7" x14ac:dyDescent="0.2">
      <c r="G903" s="3"/>
    </row>
    <row r="904" spans="3:7" x14ac:dyDescent="0.2">
      <c r="C904" s="19" t="s">
        <v>84</v>
      </c>
      <c r="D904" s="20">
        <f>+RESUMEN!O33</f>
        <v>23946.868364218608</v>
      </c>
      <c r="G904" s="3"/>
    </row>
    <row r="905" spans="3:7" ht="12.75" thickBot="1" x14ac:dyDescent="0.25">
      <c r="D905" s="9"/>
    </row>
    <row r="906" spans="3:7" ht="12.75" thickBot="1" x14ac:dyDescent="0.25">
      <c r="C906" s="19" t="s">
        <v>716</v>
      </c>
      <c r="D906" s="83">
        <f>+RESUMEN!P33</f>
        <v>0.42220187880989807</v>
      </c>
    </row>
    <row r="907" spans="3:7" ht="12.75" thickBot="1" x14ac:dyDescent="0.25"/>
    <row r="908" spans="3:7" ht="12.75" thickBot="1" x14ac:dyDescent="0.25">
      <c r="C908" s="19" t="s">
        <v>719</v>
      </c>
      <c r="D908" s="86" t="str">
        <f>+IF(D906&gt;D10,"OK","REVISAR")</f>
        <v>OK</v>
      </c>
    </row>
    <row r="909" spans="3:7" x14ac:dyDescent="0.2">
      <c r="G909" s="3"/>
    </row>
    <row r="911" spans="3:7" x14ac:dyDescent="0.2">
      <c r="C911" s="8" t="s">
        <v>85</v>
      </c>
    </row>
    <row r="913" spans="3:7" x14ac:dyDescent="0.2">
      <c r="C913" s="10" t="s">
        <v>894</v>
      </c>
      <c r="D913" s="10"/>
      <c r="E913" s="10"/>
      <c r="F913" s="10"/>
      <c r="G913" s="11"/>
    </row>
    <row r="914" spans="3:7" x14ac:dyDescent="0.2">
      <c r="C914" s="10" t="s">
        <v>1219</v>
      </c>
      <c r="D914" s="10"/>
      <c r="E914" s="10"/>
      <c r="F914" s="10"/>
      <c r="G914" s="11"/>
    </row>
    <row r="915" spans="3:7" x14ac:dyDescent="0.2">
      <c r="C915" s="10"/>
      <c r="D915" s="10"/>
      <c r="E915" s="10"/>
      <c r="F915" s="10"/>
      <c r="G915" s="11"/>
    </row>
    <row r="918" spans="3:7" x14ac:dyDescent="0.2">
      <c r="C918" s="12"/>
      <c r="D918" s="23" t="s">
        <v>427</v>
      </c>
      <c r="E918" s="23" t="s">
        <v>428</v>
      </c>
      <c r="F918" s="23" t="s">
        <v>429</v>
      </c>
    </row>
    <row r="919" spans="3:7" x14ac:dyDescent="0.2">
      <c r="C919" s="3" t="s">
        <v>8</v>
      </c>
      <c r="D919" s="22">
        <f>+SUMIF(B39:B46,$D$918,G39:G46)</f>
        <v>52247</v>
      </c>
      <c r="E919" s="22">
        <f>+SUMIF(B39:B46,$E$918,G39:G46)</f>
        <v>0</v>
      </c>
      <c r="F919" s="22">
        <f>+SUMIF(B39:B46,$F$918,G39:G46)</f>
        <v>0</v>
      </c>
    </row>
    <row r="920" spans="3:7" x14ac:dyDescent="0.2">
      <c r="C920" s="3" t="s">
        <v>1019</v>
      </c>
      <c r="D920" s="22">
        <f>-SUMIF(B53,$D$918,G53)</f>
        <v>0</v>
      </c>
      <c r="E920" s="22">
        <f>-SUMIF(B53,$E$918,G53)</f>
        <v>0</v>
      </c>
      <c r="F920" s="22">
        <f>-SUMIF(B53,$F$918,G53)</f>
        <v>0</v>
      </c>
    </row>
    <row r="921" spans="3:7" x14ac:dyDescent="0.2">
      <c r="C921" s="3" t="s">
        <v>24</v>
      </c>
      <c r="D921" s="22">
        <f>-SUMIF(B60:B894,$D$918,G60:G894)</f>
        <v>-21097.929999999953</v>
      </c>
      <c r="E921" s="22">
        <f>-SUMIF(B60:B894,$E$918,G60:G894)</f>
        <v>0</v>
      </c>
      <c r="F921" s="22">
        <f>-SUMIF(B60:B894,$F$918,G60:G894)</f>
        <v>-3545.3800000000033</v>
      </c>
    </row>
    <row r="922" spans="3:7" ht="12.75" thickBot="1" x14ac:dyDescent="0.25">
      <c r="C922" s="16" t="s">
        <v>1036</v>
      </c>
      <c r="D922" s="182">
        <f>SUM(D919:D921)</f>
        <v>31149.070000000047</v>
      </c>
      <c r="E922" s="182">
        <f t="shared" ref="E922:F922" si="0">SUM(E919:E921)</f>
        <v>0</v>
      </c>
      <c r="F922" s="182">
        <f t="shared" si="0"/>
        <v>-3545.3800000000033</v>
      </c>
    </row>
    <row r="923" spans="3:7" ht="12.75" thickTop="1" x14ac:dyDescent="0.2"/>
  </sheetData>
  <autoFilter ref="B59:G891" xr:uid="{00000000-0009-0000-0000-000022000000}"/>
  <conditionalFormatting sqref="D908">
    <cfRule type="containsText" dxfId="160" priority="1" operator="containsText" text="OK">
      <formula>NOT(ISERROR(SEARCH("OK",D908)))</formula>
    </cfRule>
    <cfRule type="cellIs" dxfId="159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36">
    <tabColor rgb="FFFF0000"/>
  </sheetPr>
  <dimension ref="B1:K93"/>
  <sheetViews>
    <sheetView topLeftCell="A37" zoomScale="112" zoomScaleNormal="112" workbookViewId="0">
      <selection activeCell="D76" sqref="D76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759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770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19" t="s">
        <v>427</v>
      </c>
      <c r="C39" s="14">
        <v>44314</v>
      </c>
      <c r="D39" s="3" t="s">
        <v>771</v>
      </c>
      <c r="E39" s="3">
        <v>43000002</v>
      </c>
      <c r="F39" s="3" t="s">
        <v>758</v>
      </c>
      <c r="G39" s="15">
        <v>560</v>
      </c>
      <c r="H39" s="3"/>
      <c r="I39" s="3"/>
      <c r="J39" s="3"/>
      <c r="K39" s="3"/>
    </row>
    <row r="40" spans="2:11" collapsed="1" x14ac:dyDescent="0.2">
      <c r="C40" s="14"/>
      <c r="G40" s="15"/>
    </row>
    <row r="41" spans="2:11" ht="12.75" thickBot="1" x14ac:dyDescent="0.25">
      <c r="C41" s="16"/>
      <c r="D41" s="16"/>
      <c r="E41" s="16"/>
      <c r="F41" s="16"/>
      <c r="G41" s="17">
        <f>SUM(G39:G40)</f>
        <v>560</v>
      </c>
    </row>
    <row r="42" spans="2:11" ht="12.75" thickTop="1" x14ac:dyDescent="0.2"/>
    <row r="44" spans="2:11" x14ac:dyDescent="0.2">
      <c r="C44" s="8" t="s">
        <v>13</v>
      </c>
    </row>
    <row r="45" spans="2:11" x14ac:dyDescent="0.2">
      <c r="C45" s="18"/>
    </row>
    <row r="46" spans="2:11" x14ac:dyDescent="0.2">
      <c r="B46" s="12" t="s">
        <v>1035</v>
      </c>
      <c r="C46" s="23" t="s">
        <v>9</v>
      </c>
      <c r="D46" s="23" t="s">
        <v>14</v>
      </c>
      <c r="E46" s="23" t="s">
        <v>15</v>
      </c>
      <c r="F46" s="23" t="s">
        <v>16</v>
      </c>
      <c r="G46" s="23" t="s">
        <v>17</v>
      </c>
    </row>
    <row r="47" spans="2:11" outlineLevel="1" x14ac:dyDescent="0.2">
      <c r="B47" s="19"/>
      <c r="C47" s="14"/>
      <c r="G47" s="15"/>
    </row>
    <row r="48" spans="2:11" ht="12.75" thickBot="1" x14ac:dyDescent="0.25">
      <c r="C48" s="16"/>
      <c r="D48" s="16"/>
      <c r="E48" s="16"/>
      <c r="F48" s="16"/>
      <c r="G48" s="17">
        <f>+SUM(G47:G47)</f>
        <v>0</v>
      </c>
    </row>
    <row r="49" spans="2:7" ht="12.75" thickTop="1" x14ac:dyDescent="0.2"/>
    <row r="51" spans="2:7" x14ac:dyDescent="0.2">
      <c r="C51" s="8" t="s">
        <v>24</v>
      </c>
    </row>
    <row r="53" spans="2:7" x14ac:dyDescent="0.2">
      <c r="B53" s="12" t="s">
        <v>1035</v>
      </c>
      <c r="C53" s="12" t="s">
        <v>25</v>
      </c>
      <c r="D53" s="12" t="s">
        <v>26</v>
      </c>
      <c r="E53" s="12" t="s">
        <v>27</v>
      </c>
      <c r="F53" s="12" t="s">
        <v>28</v>
      </c>
      <c r="G53" s="13" t="s">
        <v>29</v>
      </c>
    </row>
    <row r="54" spans="2:7" hidden="1" outlineLevel="1" x14ac:dyDescent="0.2">
      <c r="B54" s="19" t="s">
        <v>427</v>
      </c>
      <c r="C54" s="3" t="s">
        <v>179</v>
      </c>
      <c r="D54" s="3" t="s">
        <v>54</v>
      </c>
      <c r="E54" s="14">
        <v>44305</v>
      </c>
      <c r="F54" s="3">
        <v>6</v>
      </c>
      <c r="G54" s="3">
        <v>39</v>
      </c>
    </row>
    <row r="55" spans="2:7" hidden="1" outlineLevel="1" x14ac:dyDescent="0.2">
      <c r="B55" s="19" t="s">
        <v>427</v>
      </c>
      <c r="C55" s="3" t="s">
        <v>179</v>
      </c>
      <c r="D55" s="3" t="s">
        <v>54</v>
      </c>
      <c r="E55" s="14">
        <v>44305</v>
      </c>
      <c r="F55" s="3">
        <v>2</v>
      </c>
      <c r="G55" s="3">
        <v>13</v>
      </c>
    </row>
    <row r="56" spans="2:7" hidden="1" outlineLevel="1" x14ac:dyDescent="0.2">
      <c r="B56" s="19" t="s">
        <v>427</v>
      </c>
      <c r="C56" s="3" t="s">
        <v>179</v>
      </c>
      <c r="D56" s="3" t="s">
        <v>54</v>
      </c>
      <c r="E56" s="14">
        <v>44306</v>
      </c>
      <c r="F56" s="3">
        <v>6</v>
      </c>
      <c r="G56" s="3">
        <v>39</v>
      </c>
    </row>
    <row r="57" spans="2:7" hidden="1" outlineLevel="1" x14ac:dyDescent="0.2">
      <c r="B57" s="19" t="s">
        <v>427</v>
      </c>
      <c r="C57" s="3" t="s">
        <v>179</v>
      </c>
      <c r="D57" s="3" t="s">
        <v>54</v>
      </c>
      <c r="E57" s="14">
        <v>44306</v>
      </c>
      <c r="F57" s="3">
        <v>2</v>
      </c>
      <c r="G57" s="3">
        <v>13</v>
      </c>
    </row>
    <row r="58" spans="2:7" hidden="1" outlineLevel="1" x14ac:dyDescent="0.2">
      <c r="B58" s="19" t="s">
        <v>427</v>
      </c>
      <c r="C58" s="3" t="s">
        <v>179</v>
      </c>
      <c r="D58" s="3" t="s">
        <v>54</v>
      </c>
      <c r="E58" s="14">
        <v>44307</v>
      </c>
      <c r="F58" s="3">
        <v>6</v>
      </c>
      <c r="G58" s="3">
        <v>39</v>
      </c>
    </row>
    <row r="59" spans="2:7" hidden="1" outlineLevel="1" x14ac:dyDescent="0.2">
      <c r="B59" s="19" t="s">
        <v>427</v>
      </c>
      <c r="C59" s="3" t="s">
        <v>179</v>
      </c>
      <c r="D59" s="3" t="s">
        <v>54</v>
      </c>
      <c r="E59" s="14">
        <v>44307</v>
      </c>
      <c r="F59" s="3">
        <v>2</v>
      </c>
      <c r="G59" s="3">
        <v>13</v>
      </c>
    </row>
    <row r="60" spans="2:7" hidden="1" outlineLevel="1" x14ac:dyDescent="0.2">
      <c r="B60" s="19" t="s">
        <v>427</v>
      </c>
      <c r="C60" s="3" t="s">
        <v>179</v>
      </c>
      <c r="D60" s="3" t="s">
        <v>54</v>
      </c>
      <c r="E60" s="14">
        <v>44308</v>
      </c>
      <c r="F60" s="3">
        <v>6</v>
      </c>
      <c r="G60" s="3">
        <v>39</v>
      </c>
    </row>
    <row r="61" spans="2:7" hidden="1" outlineLevel="1" x14ac:dyDescent="0.2">
      <c r="B61" s="19" t="s">
        <v>427</v>
      </c>
      <c r="C61" s="3" t="s">
        <v>179</v>
      </c>
      <c r="D61" s="3" t="s">
        <v>54</v>
      </c>
      <c r="E61" s="14">
        <v>44308</v>
      </c>
      <c r="F61" s="3">
        <v>2</v>
      </c>
      <c r="G61" s="3">
        <v>13</v>
      </c>
    </row>
    <row r="62" spans="2:7" hidden="1" outlineLevel="1" x14ac:dyDescent="0.2">
      <c r="B62" s="19" t="s">
        <v>427</v>
      </c>
      <c r="C62" s="3" t="s">
        <v>179</v>
      </c>
      <c r="D62" s="3" t="s">
        <v>54</v>
      </c>
      <c r="E62" s="14">
        <v>44309</v>
      </c>
      <c r="F62" s="3">
        <v>6</v>
      </c>
      <c r="G62" s="3">
        <v>39</v>
      </c>
    </row>
    <row r="63" spans="2:7" hidden="1" outlineLevel="1" x14ac:dyDescent="0.2">
      <c r="B63" s="19" t="s">
        <v>427</v>
      </c>
      <c r="C63" s="3" t="s">
        <v>179</v>
      </c>
      <c r="D63" s="3" t="s">
        <v>54</v>
      </c>
      <c r="E63" s="14">
        <v>44309</v>
      </c>
      <c r="F63" s="3">
        <v>2</v>
      </c>
      <c r="G63" s="3">
        <v>13</v>
      </c>
    </row>
    <row r="64" spans="2:7" hidden="1" outlineLevel="1" x14ac:dyDescent="0.2"/>
    <row r="65" spans="3:7" ht="12.75" collapsed="1" thickBot="1" x14ac:dyDescent="0.25">
      <c r="C65" s="16"/>
      <c r="D65" s="16"/>
      <c r="E65" s="16"/>
      <c r="F65" s="16"/>
      <c r="G65" s="17">
        <f>+SUM(G54:G64)</f>
        <v>260</v>
      </c>
    </row>
    <row r="66" spans="3:7" ht="12.75" thickTop="1" x14ac:dyDescent="0.2"/>
    <row r="68" spans="3:7" x14ac:dyDescent="0.2">
      <c r="C68" s="8" t="s">
        <v>722</v>
      </c>
    </row>
    <row r="70" spans="3:7" x14ac:dyDescent="0.2">
      <c r="C70" s="19" t="s">
        <v>81</v>
      </c>
      <c r="D70" s="20">
        <f>+G41-G48-G65</f>
        <v>300</v>
      </c>
    </row>
    <row r="71" spans="3:7" ht="12.75" thickBot="1" x14ac:dyDescent="0.25">
      <c r="D71" s="9"/>
      <c r="G71" s="3"/>
    </row>
    <row r="72" spans="3:7" ht="12.75" thickBot="1" x14ac:dyDescent="0.25">
      <c r="C72" s="19" t="s">
        <v>713</v>
      </c>
      <c r="D72" s="21">
        <f>+D70/G41</f>
        <v>0.5357142857142857</v>
      </c>
      <c r="G72" s="3"/>
    </row>
    <row r="73" spans="3:7" x14ac:dyDescent="0.2">
      <c r="G73" s="3"/>
    </row>
    <row r="74" spans="3:7" x14ac:dyDescent="0.2">
      <c r="C74" s="19" t="s">
        <v>84</v>
      </c>
      <c r="D74" s="20">
        <f>+RESUMEN!O34</f>
        <v>219.74223600490888</v>
      </c>
      <c r="G74" s="3"/>
    </row>
    <row r="75" spans="3:7" ht="12.75" thickBot="1" x14ac:dyDescent="0.25">
      <c r="D75" s="9"/>
    </row>
    <row r="76" spans="3:7" ht="12.75" thickBot="1" x14ac:dyDescent="0.25">
      <c r="C76" s="19" t="s">
        <v>716</v>
      </c>
      <c r="D76" s="83">
        <f>+RESUMEN!P34</f>
        <v>0.39239685000876584</v>
      </c>
    </row>
    <row r="77" spans="3:7" ht="12.75" thickBot="1" x14ac:dyDescent="0.25"/>
    <row r="78" spans="3:7" ht="12.75" thickBot="1" x14ac:dyDescent="0.25">
      <c r="C78" s="19" t="s">
        <v>719</v>
      </c>
      <c r="D78" s="86" t="str">
        <f>+IF(D76&gt;D10,"OK","REVISAR")</f>
        <v>OK</v>
      </c>
    </row>
    <row r="79" spans="3:7" x14ac:dyDescent="0.2">
      <c r="G79" s="3"/>
    </row>
    <row r="81" spans="3:7" x14ac:dyDescent="0.2">
      <c r="C81" s="8" t="s">
        <v>85</v>
      </c>
    </row>
    <row r="83" spans="3:7" x14ac:dyDescent="0.2">
      <c r="C83" s="10"/>
      <c r="D83" s="10"/>
      <c r="E83" s="10"/>
      <c r="F83" s="10"/>
      <c r="G83" s="11"/>
    </row>
    <row r="84" spans="3:7" x14ac:dyDescent="0.2">
      <c r="C84" s="10"/>
      <c r="D84" s="10"/>
      <c r="E84" s="10"/>
      <c r="F84" s="10"/>
      <c r="G84" s="11"/>
    </row>
    <row r="85" spans="3:7" x14ac:dyDescent="0.2">
      <c r="C85" s="10"/>
      <c r="D85" s="10"/>
      <c r="E85" s="10"/>
      <c r="F85" s="10"/>
      <c r="G85" s="11"/>
    </row>
    <row r="88" spans="3:7" x14ac:dyDescent="0.2">
      <c r="C88" s="12"/>
      <c r="D88" s="23" t="s">
        <v>427</v>
      </c>
      <c r="E88" s="23" t="s">
        <v>428</v>
      </c>
      <c r="F88" s="23" t="s">
        <v>429</v>
      </c>
    </row>
    <row r="89" spans="3:7" x14ac:dyDescent="0.2">
      <c r="C89" s="3" t="s">
        <v>8</v>
      </c>
      <c r="D89" s="22">
        <f>+SUMIF(B39:B40,$D$88,G39:G40)</f>
        <v>560</v>
      </c>
      <c r="E89" s="22">
        <f>+SUMIF(B39:B40,$E$88,G39:G40)</f>
        <v>0</v>
      </c>
      <c r="F89" s="22">
        <f t="shared" ref="F89" si="0">+SUMIF(D39:D40,$D$88,I39:I40)</f>
        <v>0</v>
      </c>
    </row>
    <row r="90" spans="3:7" x14ac:dyDescent="0.2">
      <c r="C90" s="3" t="s">
        <v>1019</v>
      </c>
      <c r="D90" s="22">
        <f>-SUMIF(B47,$D$88,G47)</f>
        <v>0</v>
      </c>
      <c r="E90" s="22">
        <f>-SUMIF(B47,$E$88,G47)</f>
        <v>0</v>
      </c>
      <c r="F90" s="22">
        <f>-SUMIF(B47,$F$88,G47)</f>
        <v>0</v>
      </c>
    </row>
    <row r="91" spans="3:7" x14ac:dyDescent="0.2">
      <c r="C91" s="3" t="s">
        <v>24</v>
      </c>
      <c r="D91" s="22">
        <f>-SUMIF(B54:B64,$D$88,G54:G64)</f>
        <v>-260</v>
      </c>
      <c r="E91" s="22">
        <f>-SUMIF(B54:B64,$E$88,G54:G64)</f>
        <v>0</v>
      </c>
      <c r="F91" s="22">
        <f>-SUMIF(B54:B64,$F$88,G54:G64)</f>
        <v>0</v>
      </c>
    </row>
    <row r="92" spans="3:7" ht="12.75" thickBot="1" x14ac:dyDescent="0.25">
      <c r="C92" s="16" t="s">
        <v>1036</v>
      </c>
      <c r="D92" s="182">
        <f>SUM(D89:D91)</f>
        <v>300</v>
      </c>
      <c r="E92" s="182">
        <f t="shared" ref="E92:F92" si="1">SUM(E89:E91)</f>
        <v>0</v>
      </c>
      <c r="F92" s="182">
        <f t="shared" si="1"/>
        <v>0</v>
      </c>
    </row>
    <row r="93" spans="3:7" ht="12.75" thickTop="1" x14ac:dyDescent="0.2"/>
  </sheetData>
  <autoFilter ref="B53:G63" xr:uid="{00000000-0009-0000-0000-000023000000}"/>
  <conditionalFormatting sqref="D78">
    <cfRule type="containsText" dxfId="158" priority="1" operator="containsText" text="OK">
      <formula>NOT(ISERROR(SEARCH("OK",D78)))</formula>
    </cfRule>
    <cfRule type="cellIs" dxfId="157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37">
    <tabColor theme="4" tint="0.59999389629810485"/>
  </sheetPr>
  <dimension ref="B1:K653"/>
  <sheetViews>
    <sheetView topLeftCell="A35" zoomScaleNormal="100" workbookViewId="0">
      <selection activeCell="E60" sqref="E60:E62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26.8554687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944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943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951</v>
      </c>
    </row>
    <row r="15" spans="2:8" x14ac:dyDescent="0.2">
      <c r="D15" s="79" t="s">
        <v>952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19" t="s">
        <v>427</v>
      </c>
      <c r="C39" s="14">
        <v>44364</v>
      </c>
      <c r="D39" s="19" t="s">
        <v>945</v>
      </c>
      <c r="E39" s="3">
        <v>4300000039</v>
      </c>
      <c r="F39" s="3" t="s">
        <v>944</v>
      </c>
      <c r="G39" s="15">
        <v>8968.5</v>
      </c>
      <c r="H39" s="3"/>
      <c r="I39" s="3"/>
      <c r="J39" s="3"/>
      <c r="K39" s="3"/>
    </row>
    <row r="40" spans="2:11" s="9" customFormat="1" hidden="1" outlineLevel="1" x14ac:dyDescent="0.2">
      <c r="B40" s="19" t="s">
        <v>427</v>
      </c>
      <c r="C40" s="14">
        <v>44391</v>
      </c>
      <c r="D40" s="19" t="s">
        <v>1220</v>
      </c>
      <c r="E40" s="3">
        <v>4300000039</v>
      </c>
      <c r="F40" s="3" t="s">
        <v>944</v>
      </c>
      <c r="G40" s="15">
        <v>6437.5</v>
      </c>
      <c r="H40" s="3"/>
      <c r="I40" s="3"/>
      <c r="J40" s="3"/>
      <c r="K40" s="3"/>
    </row>
    <row r="41" spans="2:11" s="9" customFormat="1" hidden="1" outlineLevel="1" x14ac:dyDescent="0.2">
      <c r="B41" s="19" t="s">
        <v>427</v>
      </c>
      <c r="C41" s="39">
        <v>44439</v>
      </c>
      <c r="D41" s="19" t="s">
        <v>1304</v>
      </c>
      <c r="E41" s="3">
        <v>4300000039</v>
      </c>
      <c r="F41" s="3" t="s">
        <v>944</v>
      </c>
      <c r="G41" s="15">
        <v>4144</v>
      </c>
      <c r="H41" s="3"/>
      <c r="I41" s="3"/>
      <c r="J41" s="3"/>
      <c r="K41" s="3"/>
    </row>
    <row r="42" spans="2:11" s="9" customFormat="1" hidden="1" outlineLevel="1" x14ac:dyDescent="0.2">
      <c r="B42" s="19" t="s">
        <v>427</v>
      </c>
      <c r="C42" s="39">
        <v>44448</v>
      </c>
      <c r="D42" s="19" t="s">
        <v>1305</v>
      </c>
      <c r="E42" s="3">
        <v>4300000039</v>
      </c>
      <c r="F42" s="3" t="s">
        <v>944</v>
      </c>
      <c r="G42" s="15">
        <v>7263</v>
      </c>
      <c r="H42" s="3"/>
      <c r="I42" s="3"/>
      <c r="J42" s="3"/>
      <c r="K42" s="3"/>
    </row>
    <row r="43" spans="2:11" s="9" customFormat="1" hidden="1" outlineLevel="1" x14ac:dyDescent="0.2">
      <c r="B43" s="19" t="s">
        <v>427</v>
      </c>
      <c r="C43" s="39">
        <v>40825</v>
      </c>
      <c r="D43" s="19" t="s">
        <v>1654</v>
      </c>
      <c r="E43" s="3">
        <v>4300000039</v>
      </c>
      <c r="F43" s="3" t="s">
        <v>944</v>
      </c>
      <c r="G43" s="15">
        <v>7437.5</v>
      </c>
      <c r="H43" s="3"/>
      <c r="I43" s="3"/>
      <c r="J43" s="3"/>
      <c r="K43" s="3"/>
    </row>
    <row r="44" spans="2:11" s="9" customFormat="1" hidden="1" outlineLevel="1" x14ac:dyDescent="0.2">
      <c r="B44" s="19" t="s">
        <v>427</v>
      </c>
      <c r="C44" s="39">
        <v>44508</v>
      </c>
      <c r="D44" s="19" t="s">
        <v>1653</v>
      </c>
      <c r="E44" s="3">
        <v>4300000039</v>
      </c>
      <c r="F44" s="3" t="s">
        <v>944</v>
      </c>
      <c r="G44" s="15">
        <v>9434.5</v>
      </c>
      <c r="H44" s="3"/>
      <c r="I44" s="3"/>
      <c r="J44" s="3"/>
      <c r="K44" s="3"/>
    </row>
    <row r="45" spans="2:11" s="9" customFormat="1" hidden="1" outlineLevel="1" x14ac:dyDescent="0.2">
      <c r="B45" s="19" t="s">
        <v>427</v>
      </c>
      <c r="C45" s="39">
        <v>44545</v>
      </c>
      <c r="D45" s="19" t="s">
        <v>1746</v>
      </c>
      <c r="E45" s="3">
        <v>4300000039</v>
      </c>
      <c r="F45" s="3" t="s">
        <v>944</v>
      </c>
      <c r="G45" s="15">
        <v>4472</v>
      </c>
      <c r="H45" s="3"/>
      <c r="I45" s="3"/>
      <c r="J45" s="3"/>
      <c r="K45" s="3"/>
    </row>
    <row r="46" spans="2:11" collapsed="1" x14ac:dyDescent="0.2">
      <c r="C46" s="14"/>
      <c r="G46" s="15"/>
    </row>
    <row r="47" spans="2:11" ht="12.75" thickBot="1" x14ac:dyDescent="0.25">
      <c r="C47" s="16"/>
      <c r="D47" s="16"/>
      <c r="E47" s="16"/>
      <c r="F47" s="16"/>
      <c r="G47" s="17">
        <f>SUM(G39:G46)</f>
        <v>48157</v>
      </c>
    </row>
    <row r="48" spans="2:11" ht="12.75" thickTop="1" x14ac:dyDescent="0.2"/>
    <row r="50" spans="2:7" x14ac:dyDescent="0.2">
      <c r="C50" s="8" t="s">
        <v>13</v>
      </c>
    </row>
    <row r="51" spans="2:7" x14ac:dyDescent="0.2">
      <c r="C51" s="18"/>
    </row>
    <row r="52" spans="2:7" x14ac:dyDescent="0.2">
      <c r="B52" s="12" t="s">
        <v>1035</v>
      </c>
      <c r="C52" s="23" t="s">
        <v>9</v>
      </c>
      <c r="D52" s="23" t="s">
        <v>14</v>
      </c>
      <c r="E52" s="23" t="s">
        <v>15</v>
      </c>
      <c r="F52" s="23" t="s">
        <v>16</v>
      </c>
      <c r="G52" s="23" t="s">
        <v>17</v>
      </c>
    </row>
    <row r="53" spans="2:7" hidden="1" outlineLevel="1" x14ac:dyDescent="0.2">
      <c r="B53" s="19"/>
      <c r="C53" s="14"/>
      <c r="G53" s="15"/>
    </row>
    <row r="54" spans="2:7" ht="12.75" collapsed="1" thickBot="1" x14ac:dyDescent="0.25">
      <c r="C54" s="16"/>
      <c r="D54" s="16"/>
      <c r="E54" s="16"/>
      <c r="F54" s="16"/>
      <c r="G54" s="17">
        <f>+SUM(G53:G53)</f>
        <v>0</v>
      </c>
    </row>
    <row r="55" spans="2:7" ht="12.75" thickTop="1" x14ac:dyDescent="0.2"/>
    <row r="57" spans="2:7" x14ac:dyDescent="0.2">
      <c r="C57" s="8" t="s">
        <v>24</v>
      </c>
    </row>
    <row r="59" spans="2:7" x14ac:dyDescent="0.2">
      <c r="B59" s="12" t="s">
        <v>1035</v>
      </c>
      <c r="C59" s="12" t="s">
        <v>25</v>
      </c>
      <c r="D59" s="12" t="s">
        <v>26</v>
      </c>
      <c r="E59" s="12" t="s">
        <v>27</v>
      </c>
      <c r="F59" s="12" t="s">
        <v>28</v>
      </c>
      <c r="G59" s="13" t="s">
        <v>29</v>
      </c>
    </row>
    <row r="60" spans="2:7" hidden="1" outlineLevel="1" x14ac:dyDescent="0.2">
      <c r="B60" s="19" t="s">
        <v>427</v>
      </c>
      <c r="C60" s="3" t="s">
        <v>946</v>
      </c>
      <c r="D60" s="3" t="s">
        <v>54</v>
      </c>
      <c r="E60" s="14">
        <v>44321</v>
      </c>
      <c r="F60" s="3">
        <v>6</v>
      </c>
      <c r="G60" s="3">
        <v>33.299999999999997</v>
      </c>
    </row>
    <row r="61" spans="2:7" hidden="1" outlineLevel="1" x14ac:dyDescent="0.2">
      <c r="B61" s="19" t="s">
        <v>427</v>
      </c>
      <c r="C61" s="3" t="s">
        <v>946</v>
      </c>
      <c r="D61" s="3" t="s">
        <v>54</v>
      </c>
      <c r="E61" s="14">
        <v>44321</v>
      </c>
      <c r="F61" s="3">
        <v>3</v>
      </c>
      <c r="G61" s="3">
        <v>16.649999999999999</v>
      </c>
    </row>
    <row r="62" spans="2:7" hidden="1" outlineLevel="1" x14ac:dyDescent="0.2">
      <c r="B62" s="19" t="s">
        <v>427</v>
      </c>
      <c r="C62" s="3" t="s">
        <v>946</v>
      </c>
      <c r="D62" s="3" t="s">
        <v>54</v>
      </c>
      <c r="E62" s="14">
        <v>44322</v>
      </c>
      <c r="F62" s="3">
        <v>6</v>
      </c>
      <c r="G62" s="3">
        <v>33.299999999999997</v>
      </c>
    </row>
    <row r="63" spans="2:7" hidden="1" outlineLevel="1" x14ac:dyDescent="0.2">
      <c r="B63" s="19" t="s">
        <v>427</v>
      </c>
      <c r="C63" s="3" t="s">
        <v>946</v>
      </c>
      <c r="D63" s="3" t="s">
        <v>54</v>
      </c>
      <c r="E63" s="14">
        <v>44322</v>
      </c>
      <c r="F63" s="3">
        <v>3</v>
      </c>
      <c r="G63" s="3">
        <v>16.649999999999999</v>
      </c>
    </row>
    <row r="64" spans="2:7" hidden="1" outlineLevel="1" x14ac:dyDescent="0.2">
      <c r="B64" s="19" t="s">
        <v>427</v>
      </c>
      <c r="C64" s="3" t="s">
        <v>946</v>
      </c>
      <c r="D64" s="3" t="s">
        <v>54</v>
      </c>
      <c r="E64" s="14">
        <v>44323</v>
      </c>
      <c r="F64" s="3">
        <v>5</v>
      </c>
      <c r="G64" s="3">
        <v>27.75</v>
      </c>
    </row>
    <row r="65" spans="2:7" hidden="1" outlineLevel="1" x14ac:dyDescent="0.2">
      <c r="B65" s="19" t="s">
        <v>427</v>
      </c>
      <c r="C65" s="3" t="s">
        <v>946</v>
      </c>
      <c r="D65" s="3" t="s">
        <v>54</v>
      </c>
      <c r="E65" s="14">
        <v>44326</v>
      </c>
      <c r="F65" s="3">
        <v>6</v>
      </c>
      <c r="G65" s="3">
        <v>33.299999999999997</v>
      </c>
    </row>
    <row r="66" spans="2:7" hidden="1" outlineLevel="1" x14ac:dyDescent="0.2">
      <c r="B66" s="19" t="s">
        <v>427</v>
      </c>
      <c r="C66" s="3" t="s">
        <v>946</v>
      </c>
      <c r="D66" s="3" t="s">
        <v>54</v>
      </c>
      <c r="E66" s="14">
        <v>44326</v>
      </c>
      <c r="F66" s="3">
        <v>3</v>
      </c>
      <c r="G66" s="3">
        <v>16.649999999999999</v>
      </c>
    </row>
    <row r="67" spans="2:7" hidden="1" outlineLevel="1" x14ac:dyDescent="0.2">
      <c r="B67" s="19" t="s">
        <v>427</v>
      </c>
      <c r="C67" s="3" t="s">
        <v>946</v>
      </c>
      <c r="D67" s="3" t="s">
        <v>54</v>
      </c>
      <c r="E67" s="14">
        <v>44327</v>
      </c>
      <c r="F67" s="3">
        <v>6</v>
      </c>
      <c r="G67" s="3">
        <v>33.299999999999997</v>
      </c>
    </row>
    <row r="68" spans="2:7" hidden="1" outlineLevel="1" x14ac:dyDescent="0.2">
      <c r="B68" s="19" t="s">
        <v>427</v>
      </c>
      <c r="C68" s="3" t="s">
        <v>946</v>
      </c>
      <c r="D68" s="3" t="s">
        <v>54</v>
      </c>
      <c r="E68" s="14">
        <v>44327</v>
      </c>
      <c r="F68" s="3">
        <v>3</v>
      </c>
      <c r="G68" s="3">
        <v>16.649999999999999</v>
      </c>
    </row>
    <row r="69" spans="2:7" hidden="1" outlineLevel="1" x14ac:dyDescent="0.2">
      <c r="B69" s="19" t="s">
        <v>427</v>
      </c>
      <c r="C69" s="3" t="s">
        <v>946</v>
      </c>
      <c r="D69" s="3" t="s">
        <v>54</v>
      </c>
      <c r="E69" s="14">
        <v>44328</v>
      </c>
      <c r="F69" s="3">
        <v>6</v>
      </c>
      <c r="G69" s="3">
        <v>33.299999999999997</v>
      </c>
    </row>
    <row r="70" spans="2:7" hidden="1" outlineLevel="1" x14ac:dyDescent="0.2">
      <c r="B70" s="19" t="s">
        <v>427</v>
      </c>
      <c r="C70" s="3" t="s">
        <v>946</v>
      </c>
      <c r="D70" s="3" t="s">
        <v>54</v>
      </c>
      <c r="E70" s="14">
        <v>44328</v>
      </c>
      <c r="F70" s="3">
        <v>3</v>
      </c>
      <c r="G70" s="3">
        <v>16.649999999999999</v>
      </c>
    </row>
    <row r="71" spans="2:7" hidden="1" outlineLevel="1" x14ac:dyDescent="0.2">
      <c r="B71" s="19" t="s">
        <v>427</v>
      </c>
      <c r="C71" s="3" t="s">
        <v>946</v>
      </c>
      <c r="D71" s="3" t="s">
        <v>54</v>
      </c>
      <c r="E71" s="14">
        <v>44329</v>
      </c>
      <c r="F71" s="3">
        <v>6</v>
      </c>
      <c r="G71" s="3">
        <v>33.299999999999997</v>
      </c>
    </row>
    <row r="72" spans="2:7" hidden="1" outlineLevel="1" x14ac:dyDescent="0.2">
      <c r="B72" s="19" t="s">
        <v>427</v>
      </c>
      <c r="C72" s="3" t="s">
        <v>946</v>
      </c>
      <c r="D72" s="3" t="s">
        <v>54</v>
      </c>
      <c r="E72" s="14">
        <v>44329</v>
      </c>
      <c r="F72" s="3">
        <v>3</v>
      </c>
      <c r="G72" s="3">
        <v>16.649999999999999</v>
      </c>
    </row>
    <row r="73" spans="2:7" hidden="1" outlineLevel="1" x14ac:dyDescent="0.2">
      <c r="B73" s="19" t="s">
        <v>427</v>
      </c>
      <c r="C73" s="3" t="s">
        <v>946</v>
      </c>
      <c r="D73" s="3" t="s">
        <v>54</v>
      </c>
      <c r="E73" s="14">
        <v>44333</v>
      </c>
      <c r="F73" s="3">
        <v>6</v>
      </c>
      <c r="G73" s="3">
        <v>33.299999999999997</v>
      </c>
    </row>
    <row r="74" spans="2:7" hidden="1" outlineLevel="1" x14ac:dyDescent="0.2">
      <c r="B74" s="19" t="s">
        <v>427</v>
      </c>
      <c r="C74" s="3" t="s">
        <v>946</v>
      </c>
      <c r="D74" s="3" t="s">
        <v>54</v>
      </c>
      <c r="E74" s="14">
        <v>44333</v>
      </c>
      <c r="F74" s="3">
        <v>3</v>
      </c>
      <c r="G74" s="3">
        <v>16.649999999999999</v>
      </c>
    </row>
    <row r="75" spans="2:7" hidden="1" outlineLevel="1" x14ac:dyDescent="0.2">
      <c r="B75" s="19" t="s">
        <v>427</v>
      </c>
      <c r="C75" s="3" t="s">
        <v>946</v>
      </c>
      <c r="D75" s="3" t="s">
        <v>54</v>
      </c>
      <c r="E75" s="14">
        <v>44334</v>
      </c>
      <c r="F75" s="3">
        <v>6</v>
      </c>
      <c r="G75" s="3">
        <v>33.299999999999997</v>
      </c>
    </row>
    <row r="76" spans="2:7" hidden="1" outlineLevel="1" x14ac:dyDescent="0.2">
      <c r="B76" s="19" t="s">
        <v>427</v>
      </c>
      <c r="C76" s="3" t="s">
        <v>946</v>
      </c>
      <c r="D76" s="3" t="s">
        <v>54</v>
      </c>
      <c r="E76" s="14">
        <v>44334</v>
      </c>
      <c r="F76" s="3">
        <v>3</v>
      </c>
      <c r="G76" s="3">
        <v>16.649999999999999</v>
      </c>
    </row>
    <row r="77" spans="2:7" hidden="1" outlineLevel="1" x14ac:dyDescent="0.2">
      <c r="B77" s="19" t="s">
        <v>427</v>
      </c>
      <c r="C77" s="3" t="s">
        <v>946</v>
      </c>
      <c r="D77" s="3" t="s">
        <v>54</v>
      </c>
      <c r="E77" s="14">
        <v>44335</v>
      </c>
      <c r="F77" s="3">
        <v>6</v>
      </c>
      <c r="G77" s="3">
        <v>33.299999999999997</v>
      </c>
    </row>
    <row r="78" spans="2:7" hidden="1" outlineLevel="1" x14ac:dyDescent="0.2">
      <c r="B78" s="19" t="s">
        <v>427</v>
      </c>
      <c r="C78" s="3" t="s">
        <v>946</v>
      </c>
      <c r="D78" s="3" t="s">
        <v>54</v>
      </c>
      <c r="E78" s="14">
        <v>44335</v>
      </c>
      <c r="F78" s="3">
        <v>4</v>
      </c>
      <c r="G78" s="3">
        <v>22.2</v>
      </c>
    </row>
    <row r="79" spans="2:7" hidden="1" outlineLevel="1" x14ac:dyDescent="0.2">
      <c r="B79" s="19" t="s">
        <v>427</v>
      </c>
      <c r="C79" s="3" t="s">
        <v>946</v>
      </c>
      <c r="D79" s="3" t="s">
        <v>54</v>
      </c>
      <c r="E79" s="14">
        <v>44336</v>
      </c>
      <c r="F79" s="3">
        <v>6</v>
      </c>
      <c r="G79" s="3">
        <v>33.299999999999997</v>
      </c>
    </row>
    <row r="80" spans="2:7" hidden="1" outlineLevel="1" x14ac:dyDescent="0.2">
      <c r="B80" s="19" t="s">
        <v>427</v>
      </c>
      <c r="C80" s="3" t="s">
        <v>946</v>
      </c>
      <c r="D80" s="3" t="s">
        <v>54</v>
      </c>
      <c r="E80" s="14">
        <v>44336</v>
      </c>
      <c r="F80" s="3">
        <v>3</v>
      </c>
      <c r="G80" s="3">
        <v>16.649999999999999</v>
      </c>
    </row>
    <row r="81" spans="2:7" hidden="1" outlineLevel="1" x14ac:dyDescent="0.2">
      <c r="B81" s="19" t="s">
        <v>427</v>
      </c>
      <c r="C81" s="3" t="s">
        <v>946</v>
      </c>
      <c r="D81" s="3" t="s">
        <v>54</v>
      </c>
      <c r="E81" s="14">
        <v>44337</v>
      </c>
      <c r="F81" s="3">
        <v>6</v>
      </c>
      <c r="G81" s="3">
        <v>33.299999999999997</v>
      </c>
    </row>
    <row r="82" spans="2:7" hidden="1" outlineLevel="1" x14ac:dyDescent="0.2">
      <c r="B82" s="19" t="s">
        <v>427</v>
      </c>
      <c r="C82" s="3" t="s">
        <v>946</v>
      </c>
      <c r="D82" s="3" t="s">
        <v>54</v>
      </c>
      <c r="E82" s="14">
        <v>44340</v>
      </c>
      <c r="F82" s="3">
        <v>6</v>
      </c>
      <c r="G82" s="3">
        <v>33.299999999999997</v>
      </c>
    </row>
    <row r="83" spans="2:7" hidden="1" outlineLevel="1" x14ac:dyDescent="0.2">
      <c r="B83" s="19" t="s">
        <v>427</v>
      </c>
      <c r="C83" s="3" t="s">
        <v>946</v>
      </c>
      <c r="D83" s="3" t="s">
        <v>54</v>
      </c>
      <c r="E83" s="14">
        <v>44340</v>
      </c>
      <c r="F83" s="3">
        <v>3</v>
      </c>
      <c r="G83" s="3">
        <v>16.649999999999999</v>
      </c>
    </row>
    <row r="84" spans="2:7" hidden="1" outlineLevel="1" x14ac:dyDescent="0.2">
      <c r="B84" s="19" t="s">
        <v>427</v>
      </c>
      <c r="C84" s="3" t="s">
        <v>946</v>
      </c>
      <c r="D84" s="3" t="s">
        <v>54</v>
      </c>
      <c r="E84" s="14">
        <v>44341</v>
      </c>
      <c r="F84" s="3">
        <v>6</v>
      </c>
      <c r="G84" s="3">
        <v>33.299999999999997</v>
      </c>
    </row>
    <row r="85" spans="2:7" hidden="1" outlineLevel="1" x14ac:dyDescent="0.2">
      <c r="B85" s="19" t="s">
        <v>427</v>
      </c>
      <c r="C85" s="3" t="s">
        <v>946</v>
      </c>
      <c r="D85" s="3" t="s">
        <v>54</v>
      </c>
      <c r="E85" s="14">
        <v>44341</v>
      </c>
      <c r="F85" s="3">
        <v>4</v>
      </c>
      <c r="G85" s="3">
        <v>22.2</v>
      </c>
    </row>
    <row r="86" spans="2:7" hidden="1" outlineLevel="1" x14ac:dyDescent="0.2">
      <c r="B86" s="19" t="s">
        <v>427</v>
      </c>
      <c r="C86" s="3" t="s">
        <v>946</v>
      </c>
      <c r="D86" s="3" t="s">
        <v>54</v>
      </c>
      <c r="E86" s="14">
        <v>44342</v>
      </c>
      <c r="F86" s="3">
        <v>6</v>
      </c>
      <c r="G86" s="3">
        <v>33.299999999999997</v>
      </c>
    </row>
    <row r="87" spans="2:7" hidden="1" outlineLevel="1" x14ac:dyDescent="0.2">
      <c r="B87" s="19" t="s">
        <v>427</v>
      </c>
      <c r="C87" s="3" t="s">
        <v>946</v>
      </c>
      <c r="D87" s="3" t="s">
        <v>54</v>
      </c>
      <c r="E87" s="14">
        <v>44342</v>
      </c>
      <c r="F87" s="3">
        <v>3</v>
      </c>
      <c r="G87" s="3">
        <v>16.649999999999999</v>
      </c>
    </row>
    <row r="88" spans="2:7" hidden="1" outlineLevel="1" x14ac:dyDescent="0.2">
      <c r="B88" s="19" t="s">
        <v>427</v>
      </c>
      <c r="C88" s="3" t="s">
        <v>946</v>
      </c>
      <c r="D88" s="3" t="s">
        <v>54</v>
      </c>
      <c r="E88" s="14">
        <v>44343</v>
      </c>
      <c r="F88" s="3">
        <v>6</v>
      </c>
      <c r="G88" s="3">
        <v>33.299999999999997</v>
      </c>
    </row>
    <row r="89" spans="2:7" hidden="1" outlineLevel="1" x14ac:dyDescent="0.2">
      <c r="B89" s="19" t="s">
        <v>427</v>
      </c>
      <c r="C89" s="3" t="s">
        <v>946</v>
      </c>
      <c r="D89" s="3" t="s">
        <v>54</v>
      </c>
      <c r="E89" s="14">
        <v>44343</v>
      </c>
      <c r="F89" s="3">
        <v>3</v>
      </c>
      <c r="G89" s="3">
        <v>16.649999999999999</v>
      </c>
    </row>
    <row r="90" spans="2:7" hidden="1" outlineLevel="1" x14ac:dyDescent="0.2">
      <c r="B90" s="19" t="s">
        <v>427</v>
      </c>
      <c r="C90" s="3" t="s">
        <v>946</v>
      </c>
      <c r="D90" s="3" t="s">
        <v>54</v>
      </c>
      <c r="E90" s="14">
        <v>44344</v>
      </c>
      <c r="F90" s="3">
        <v>6</v>
      </c>
      <c r="G90" s="3">
        <v>33.299999999999997</v>
      </c>
    </row>
    <row r="91" spans="2:7" hidden="1" outlineLevel="1" x14ac:dyDescent="0.2">
      <c r="B91" s="19" t="s">
        <v>427</v>
      </c>
      <c r="C91" s="3" t="s">
        <v>946</v>
      </c>
      <c r="D91" s="3" t="s">
        <v>54</v>
      </c>
      <c r="E91" s="14">
        <v>44347</v>
      </c>
      <c r="F91" s="3">
        <v>6</v>
      </c>
      <c r="G91" s="3">
        <v>33.299999999999997</v>
      </c>
    </row>
    <row r="92" spans="2:7" hidden="1" outlineLevel="1" x14ac:dyDescent="0.2">
      <c r="B92" s="19" t="s">
        <v>427</v>
      </c>
      <c r="C92" s="3" t="s">
        <v>946</v>
      </c>
      <c r="D92" s="3" t="s">
        <v>54</v>
      </c>
      <c r="E92" s="14">
        <v>44347</v>
      </c>
      <c r="F92" s="3">
        <v>3</v>
      </c>
      <c r="G92" s="3">
        <v>16.649999999999999</v>
      </c>
    </row>
    <row r="93" spans="2:7" hidden="1" outlineLevel="1" x14ac:dyDescent="0.2">
      <c r="B93" s="19" t="s">
        <v>427</v>
      </c>
      <c r="C93" s="3" t="s">
        <v>881</v>
      </c>
      <c r="D93" s="3" t="s">
        <v>31</v>
      </c>
      <c r="E93" s="14">
        <v>44334</v>
      </c>
      <c r="F93" s="3">
        <v>6</v>
      </c>
      <c r="G93" s="3">
        <v>51</v>
      </c>
    </row>
    <row r="94" spans="2:7" hidden="1" outlineLevel="1" x14ac:dyDescent="0.2">
      <c r="B94" s="19" t="s">
        <v>427</v>
      </c>
      <c r="C94" s="3" t="s">
        <v>881</v>
      </c>
      <c r="D94" s="3" t="s">
        <v>31</v>
      </c>
      <c r="E94" s="14">
        <v>44334</v>
      </c>
      <c r="F94" s="3">
        <v>3</v>
      </c>
      <c r="G94" s="3">
        <v>25.5</v>
      </c>
    </row>
    <row r="95" spans="2:7" hidden="1" outlineLevel="1" x14ac:dyDescent="0.2">
      <c r="B95" s="19" t="s">
        <v>427</v>
      </c>
      <c r="C95" s="3" t="s">
        <v>881</v>
      </c>
      <c r="D95" s="3" t="s">
        <v>31</v>
      </c>
      <c r="E95" s="14">
        <v>44335</v>
      </c>
      <c r="F95" s="3">
        <v>6</v>
      </c>
      <c r="G95" s="3">
        <v>51</v>
      </c>
    </row>
    <row r="96" spans="2:7" hidden="1" outlineLevel="1" x14ac:dyDescent="0.2">
      <c r="B96" s="19" t="s">
        <v>427</v>
      </c>
      <c r="C96" s="3" t="s">
        <v>881</v>
      </c>
      <c r="D96" s="3" t="s">
        <v>31</v>
      </c>
      <c r="E96" s="14">
        <v>44335</v>
      </c>
      <c r="F96" s="3">
        <v>4</v>
      </c>
      <c r="G96" s="3">
        <v>34</v>
      </c>
    </row>
    <row r="97" spans="2:7" hidden="1" outlineLevel="1" x14ac:dyDescent="0.2">
      <c r="B97" s="19" t="s">
        <v>427</v>
      </c>
      <c r="C97" s="3" t="s">
        <v>881</v>
      </c>
      <c r="D97" s="3" t="s">
        <v>31</v>
      </c>
      <c r="E97" s="14">
        <v>44336</v>
      </c>
      <c r="F97" s="3">
        <v>6</v>
      </c>
      <c r="G97" s="3">
        <v>51</v>
      </c>
    </row>
    <row r="98" spans="2:7" hidden="1" outlineLevel="1" x14ac:dyDescent="0.2">
      <c r="B98" s="19" t="s">
        <v>427</v>
      </c>
      <c r="C98" s="3" t="s">
        <v>881</v>
      </c>
      <c r="D98" s="3" t="s">
        <v>31</v>
      </c>
      <c r="E98" s="14">
        <v>44336</v>
      </c>
      <c r="F98" s="3">
        <v>3</v>
      </c>
      <c r="G98" s="3">
        <v>25.5</v>
      </c>
    </row>
    <row r="99" spans="2:7" hidden="1" outlineLevel="1" x14ac:dyDescent="0.2">
      <c r="B99" s="19" t="s">
        <v>427</v>
      </c>
      <c r="C99" s="3" t="s">
        <v>881</v>
      </c>
      <c r="D99" s="3" t="s">
        <v>31</v>
      </c>
      <c r="E99" s="14">
        <v>44337</v>
      </c>
      <c r="F99" s="3">
        <v>6</v>
      </c>
      <c r="G99" s="3">
        <v>51</v>
      </c>
    </row>
    <row r="100" spans="2:7" hidden="1" outlineLevel="1" x14ac:dyDescent="0.2">
      <c r="B100" s="19" t="s">
        <v>427</v>
      </c>
      <c r="C100" s="3" t="s">
        <v>881</v>
      </c>
      <c r="D100" s="3" t="s">
        <v>31</v>
      </c>
      <c r="E100" s="14">
        <v>44337</v>
      </c>
      <c r="F100" s="3">
        <v>3</v>
      </c>
      <c r="G100" s="3">
        <v>25.5</v>
      </c>
    </row>
    <row r="101" spans="2:7" hidden="1" outlineLevel="1" x14ac:dyDescent="0.2">
      <c r="B101" s="19" t="s">
        <v>427</v>
      </c>
      <c r="C101" s="3" t="s">
        <v>881</v>
      </c>
      <c r="D101" s="3" t="s">
        <v>31</v>
      </c>
      <c r="E101" s="14">
        <v>44340</v>
      </c>
      <c r="F101" s="3">
        <v>6</v>
      </c>
      <c r="G101" s="3">
        <v>51</v>
      </c>
    </row>
    <row r="102" spans="2:7" hidden="1" outlineLevel="1" x14ac:dyDescent="0.2">
      <c r="B102" s="19" t="s">
        <v>427</v>
      </c>
      <c r="C102" s="3" t="s">
        <v>881</v>
      </c>
      <c r="D102" s="3" t="s">
        <v>31</v>
      </c>
      <c r="E102" s="14">
        <v>44340</v>
      </c>
      <c r="F102" s="3">
        <v>4</v>
      </c>
      <c r="G102" s="3">
        <v>34</v>
      </c>
    </row>
    <row r="103" spans="2:7" hidden="1" outlineLevel="1" x14ac:dyDescent="0.2">
      <c r="B103" s="19" t="s">
        <v>427</v>
      </c>
      <c r="C103" s="3" t="s">
        <v>881</v>
      </c>
      <c r="D103" s="3" t="s">
        <v>31</v>
      </c>
      <c r="E103" s="14">
        <v>44341</v>
      </c>
      <c r="F103" s="3">
        <v>6</v>
      </c>
      <c r="G103" s="3">
        <v>51</v>
      </c>
    </row>
    <row r="104" spans="2:7" hidden="1" outlineLevel="1" x14ac:dyDescent="0.2">
      <c r="B104" s="19" t="s">
        <v>427</v>
      </c>
      <c r="C104" s="3" t="s">
        <v>881</v>
      </c>
      <c r="D104" s="3" t="s">
        <v>31</v>
      </c>
      <c r="E104" s="14">
        <v>44341</v>
      </c>
      <c r="F104" s="3">
        <v>2</v>
      </c>
      <c r="G104" s="3">
        <v>17</v>
      </c>
    </row>
    <row r="105" spans="2:7" hidden="1" outlineLevel="1" x14ac:dyDescent="0.2">
      <c r="B105" s="19" t="s">
        <v>427</v>
      </c>
      <c r="C105" s="3" t="s">
        <v>881</v>
      </c>
      <c r="D105" s="3" t="s">
        <v>31</v>
      </c>
      <c r="E105" s="14">
        <v>44342</v>
      </c>
      <c r="F105" s="3">
        <v>6</v>
      </c>
      <c r="G105" s="3">
        <v>51</v>
      </c>
    </row>
    <row r="106" spans="2:7" hidden="1" outlineLevel="1" x14ac:dyDescent="0.2">
      <c r="B106" s="19" t="s">
        <v>427</v>
      </c>
      <c r="C106" s="3" t="s">
        <v>881</v>
      </c>
      <c r="D106" s="3" t="s">
        <v>31</v>
      </c>
      <c r="E106" s="14">
        <v>44342</v>
      </c>
      <c r="F106" s="3">
        <v>3</v>
      </c>
      <c r="G106" s="3">
        <v>25.5</v>
      </c>
    </row>
    <row r="107" spans="2:7" hidden="1" outlineLevel="1" x14ac:dyDescent="0.2">
      <c r="B107" s="19" t="s">
        <v>427</v>
      </c>
      <c r="C107" s="3" t="s">
        <v>881</v>
      </c>
      <c r="D107" s="3" t="s">
        <v>31</v>
      </c>
      <c r="E107" s="14">
        <v>44343</v>
      </c>
      <c r="F107" s="3">
        <v>6</v>
      </c>
      <c r="G107" s="3">
        <v>51</v>
      </c>
    </row>
    <row r="108" spans="2:7" hidden="1" outlineLevel="1" x14ac:dyDescent="0.2">
      <c r="B108" s="19" t="s">
        <v>427</v>
      </c>
      <c r="C108" s="3" t="s">
        <v>881</v>
      </c>
      <c r="D108" s="3" t="s">
        <v>31</v>
      </c>
      <c r="E108" s="14">
        <v>44343</v>
      </c>
      <c r="F108" s="3">
        <v>3</v>
      </c>
      <c r="G108" s="3">
        <v>25.5</v>
      </c>
    </row>
    <row r="109" spans="2:7" hidden="1" outlineLevel="1" x14ac:dyDescent="0.2">
      <c r="B109" s="19" t="s">
        <v>427</v>
      </c>
      <c r="C109" s="3" t="s">
        <v>949</v>
      </c>
      <c r="D109" s="3" t="s">
        <v>950</v>
      </c>
      <c r="E109" s="14">
        <v>44336</v>
      </c>
      <c r="F109" s="3">
        <v>6</v>
      </c>
      <c r="G109" s="3">
        <v>39.36</v>
      </c>
    </row>
    <row r="110" spans="2:7" hidden="1" outlineLevel="1" x14ac:dyDescent="0.2">
      <c r="B110" s="19" t="s">
        <v>427</v>
      </c>
      <c r="C110" s="3" t="s">
        <v>949</v>
      </c>
      <c r="D110" s="3" t="s">
        <v>950</v>
      </c>
      <c r="E110" s="14">
        <v>44336</v>
      </c>
      <c r="F110" s="3">
        <v>3</v>
      </c>
      <c r="G110" s="3">
        <v>19.68</v>
      </c>
    </row>
    <row r="111" spans="2:7" hidden="1" outlineLevel="1" x14ac:dyDescent="0.2">
      <c r="B111" s="19" t="s">
        <v>427</v>
      </c>
      <c r="C111" s="3" t="s">
        <v>949</v>
      </c>
      <c r="D111" s="3" t="s">
        <v>950</v>
      </c>
      <c r="E111" s="14">
        <v>44337</v>
      </c>
      <c r="F111" s="3">
        <v>6</v>
      </c>
      <c r="G111" s="3">
        <v>39.36</v>
      </c>
    </row>
    <row r="112" spans="2:7" hidden="1" outlineLevel="1" x14ac:dyDescent="0.2">
      <c r="B112" s="19" t="s">
        <v>427</v>
      </c>
      <c r="C112" s="3" t="s">
        <v>949</v>
      </c>
      <c r="D112" s="3" t="s">
        <v>950</v>
      </c>
      <c r="E112" s="14">
        <v>44337</v>
      </c>
      <c r="F112" s="3">
        <v>3</v>
      </c>
      <c r="G112" s="3">
        <v>19.68</v>
      </c>
    </row>
    <row r="113" spans="2:7" hidden="1" outlineLevel="1" x14ac:dyDescent="0.2">
      <c r="B113" s="19" t="s">
        <v>427</v>
      </c>
      <c r="C113" s="3" t="s">
        <v>949</v>
      </c>
      <c r="D113" s="3" t="s">
        <v>950</v>
      </c>
      <c r="E113" s="14">
        <v>44340</v>
      </c>
      <c r="F113" s="3">
        <v>6</v>
      </c>
      <c r="G113" s="3">
        <v>39.36</v>
      </c>
    </row>
    <row r="114" spans="2:7" hidden="1" outlineLevel="1" x14ac:dyDescent="0.2">
      <c r="B114" s="19" t="s">
        <v>427</v>
      </c>
      <c r="C114" s="3" t="s">
        <v>949</v>
      </c>
      <c r="D114" s="3" t="s">
        <v>950</v>
      </c>
      <c r="E114" s="14">
        <v>44340</v>
      </c>
      <c r="F114" s="3">
        <v>3</v>
      </c>
      <c r="G114" s="3">
        <v>19.68</v>
      </c>
    </row>
    <row r="115" spans="2:7" hidden="1" outlineLevel="1" x14ac:dyDescent="0.2">
      <c r="B115" s="19" t="s">
        <v>427</v>
      </c>
      <c r="C115" s="3" t="s">
        <v>949</v>
      </c>
      <c r="D115" s="3" t="s">
        <v>950</v>
      </c>
      <c r="E115" s="14">
        <v>44341</v>
      </c>
      <c r="F115" s="3">
        <v>6</v>
      </c>
      <c r="G115" s="3">
        <v>39.36</v>
      </c>
    </row>
    <row r="116" spans="2:7" hidden="1" outlineLevel="1" x14ac:dyDescent="0.2">
      <c r="B116" s="19" t="s">
        <v>427</v>
      </c>
      <c r="C116" s="3" t="s">
        <v>949</v>
      </c>
      <c r="D116" s="3" t="s">
        <v>950</v>
      </c>
      <c r="E116" s="14">
        <v>44341</v>
      </c>
      <c r="F116" s="3">
        <v>3</v>
      </c>
      <c r="G116" s="3">
        <v>19.68</v>
      </c>
    </row>
    <row r="117" spans="2:7" hidden="1" outlineLevel="1" x14ac:dyDescent="0.2">
      <c r="B117" s="19" t="s">
        <v>427</v>
      </c>
      <c r="C117" s="3" t="s">
        <v>949</v>
      </c>
      <c r="D117" s="3" t="s">
        <v>950</v>
      </c>
      <c r="E117" s="14">
        <v>44342</v>
      </c>
      <c r="F117" s="3">
        <v>6</v>
      </c>
      <c r="G117" s="3">
        <v>39.36</v>
      </c>
    </row>
    <row r="118" spans="2:7" hidden="1" outlineLevel="1" x14ac:dyDescent="0.2">
      <c r="B118" s="19" t="s">
        <v>427</v>
      </c>
      <c r="C118" s="3" t="s">
        <v>949</v>
      </c>
      <c r="D118" s="3" t="s">
        <v>950</v>
      </c>
      <c r="E118" s="14">
        <v>44342</v>
      </c>
      <c r="F118" s="3">
        <v>3</v>
      </c>
      <c r="G118" s="3">
        <v>19.68</v>
      </c>
    </row>
    <row r="119" spans="2:7" hidden="1" outlineLevel="1" x14ac:dyDescent="0.2">
      <c r="B119" s="19" t="s">
        <v>427</v>
      </c>
      <c r="C119" s="3" t="s">
        <v>949</v>
      </c>
      <c r="D119" s="3" t="s">
        <v>950</v>
      </c>
      <c r="E119" s="14">
        <v>44343</v>
      </c>
      <c r="F119" s="3">
        <v>6</v>
      </c>
      <c r="G119" s="3">
        <v>39.36</v>
      </c>
    </row>
    <row r="120" spans="2:7" hidden="1" outlineLevel="1" x14ac:dyDescent="0.2">
      <c r="B120" s="19" t="s">
        <v>427</v>
      </c>
      <c r="C120" s="3" t="s">
        <v>949</v>
      </c>
      <c r="D120" s="3" t="s">
        <v>950</v>
      </c>
      <c r="E120" s="14">
        <v>44343</v>
      </c>
      <c r="F120" s="3">
        <v>3</v>
      </c>
      <c r="G120" s="3">
        <v>19.68</v>
      </c>
    </row>
    <row r="121" spans="2:7" hidden="1" outlineLevel="1" x14ac:dyDescent="0.2">
      <c r="B121" s="19" t="s">
        <v>427</v>
      </c>
      <c r="C121" s="3" t="s">
        <v>949</v>
      </c>
      <c r="D121" s="3" t="s">
        <v>950</v>
      </c>
      <c r="E121" s="14">
        <v>44344</v>
      </c>
      <c r="F121" s="3">
        <v>6</v>
      </c>
      <c r="G121" s="3">
        <v>39.36</v>
      </c>
    </row>
    <row r="122" spans="2:7" hidden="1" outlineLevel="1" x14ac:dyDescent="0.2">
      <c r="B122" s="19" t="s">
        <v>427</v>
      </c>
      <c r="C122" s="3" t="s">
        <v>949</v>
      </c>
      <c r="D122" s="3" t="s">
        <v>950</v>
      </c>
      <c r="E122" s="14">
        <v>44344</v>
      </c>
      <c r="F122" s="3">
        <v>2</v>
      </c>
      <c r="G122" s="3">
        <v>13.12</v>
      </c>
    </row>
    <row r="123" spans="2:7" hidden="1" outlineLevel="1" x14ac:dyDescent="0.2">
      <c r="B123" s="19" t="s">
        <v>427</v>
      </c>
      <c r="C123" s="3" t="s">
        <v>949</v>
      </c>
      <c r="D123" s="3" t="s">
        <v>950</v>
      </c>
      <c r="E123" s="14">
        <v>44347</v>
      </c>
      <c r="F123" s="3">
        <v>6</v>
      </c>
      <c r="G123" s="3">
        <v>39.36</v>
      </c>
    </row>
    <row r="124" spans="2:7" hidden="1" outlineLevel="1" x14ac:dyDescent="0.2">
      <c r="B124" s="19" t="s">
        <v>427</v>
      </c>
      <c r="C124" s="3" t="s">
        <v>949</v>
      </c>
      <c r="D124" s="3" t="s">
        <v>950</v>
      </c>
      <c r="E124" s="14">
        <v>44347</v>
      </c>
      <c r="F124" s="3">
        <v>3</v>
      </c>
      <c r="G124" s="3">
        <v>19.68</v>
      </c>
    </row>
    <row r="125" spans="2:7" hidden="1" outlineLevel="1" x14ac:dyDescent="0.2">
      <c r="B125" s="19" t="s">
        <v>427</v>
      </c>
      <c r="C125" s="3" t="s">
        <v>949</v>
      </c>
      <c r="D125" s="3" t="s">
        <v>950</v>
      </c>
      <c r="E125" s="14">
        <v>44348</v>
      </c>
      <c r="F125" s="3">
        <v>6</v>
      </c>
      <c r="G125" s="3">
        <v>39.36</v>
      </c>
    </row>
    <row r="126" spans="2:7" hidden="1" outlineLevel="1" x14ac:dyDescent="0.2">
      <c r="B126" s="19" t="s">
        <v>427</v>
      </c>
      <c r="C126" s="3" t="s">
        <v>949</v>
      </c>
      <c r="D126" s="3" t="s">
        <v>950</v>
      </c>
      <c r="E126" s="14">
        <v>44348</v>
      </c>
      <c r="F126" s="3">
        <v>3</v>
      </c>
      <c r="G126" s="3">
        <v>19.68</v>
      </c>
    </row>
    <row r="127" spans="2:7" hidden="1" outlineLevel="1" x14ac:dyDescent="0.2">
      <c r="B127" s="19" t="s">
        <v>427</v>
      </c>
      <c r="C127" s="3" t="s">
        <v>949</v>
      </c>
      <c r="D127" s="3" t="s">
        <v>950</v>
      </c>
      <c r="E127" s="14">
        <v>44349</v>
      </c>
      <c r="F127" s="3">
        <v>6</v>
      </c>
      <c r="G127" s="3">
        <v>39.36</v>
      </c>
    </row>
    <row r="128" spans="2:7" hidden="1" outlineLevel="1" x14ac:dyDescent="0.2">
      <c r="B128" s="19" t="s">
        <v>427</v>
      </c>
      <c r="C128" s="3" t="s">
        <v>949</v>
      </c>
      <c r="D128" s="3" t="s">
        <v>950</v>
      </c>
      <c r="E128" s="14">
        <v>44349</v>
      </c>
      <c r="F128" s="3">
        <v>3</v>
      </c>
      <c r="G128" s="3">
        <v>19.68</v>
      </c>
    </row>
    <row r="129" spans="2:7" hidden="1" outlineLevel="1" x14ac:dyDescent="0.2">
      <c r="B129" s="19" t="s">
        <v>427</v>
      </c>
      <c r="C129" s="3" t="s">
        <v>949</v>
      </c>
      <c r="D129" s="3" t="s">
        <v>950</v>
      </c>
      <c r="E129" s="14">
        <v>44350</v>
      </c>
      <c r="F129" s="3">
        <v>6</v>
      </c>
      <c r="G129" s="3">
        <v>39.36</v>
      </c>
    </row>
    <row r="130" spans="2:7" hidden="1" outlineLevel="1" x14ac:dyDescent="0.2">
      <c r="B130" s="19" t="s">
        <v>427</v>
      </c>
      <c r="C130" s="3" t="s">
        <v>949</v>
      </c>
      <c r="D130" s="3" t="s">
        <v>950</v>
      </c>
      <c r="E130" s="14">
        <v>44350</v>
      </c>
      <c r="F130" s="3">
        <v>3</v>
      </c>
      <c r="G130" s="3">
        <v>19.68</v>
      </c>
    </row>
    <row r="131" spans="2:7" hidden="1" outlineLevel="1" x14ac:dyDescent="0.2">
      <c r="B131" s="19" t="s">
        <v>427</v>
      </c>
      <c r="C131" s="3" t="s">
        <v>949</v>
      </c>
      <c r="D131" s="3" t="s">
        <v>950</v>
      </c>
      <c r="E131" s="14">
        <v>44351</v>
      </c>
      <c r="F131" s="3">
        <v>6</v>
      </c>
      <c r="G131" s="3">
        <v>39.36</v>
      </c>
    </row>
    <row r="132" spans="2:7" hidden="1" outlineLevel="1" x14ac:dyDescent="0.2">
      <c r="B132" s="19" t="s">
        <v>427</v>
      </c>
      <c r="C132" s="3" t="s">
        <v>949</v>
      </c>
      <c r="D132" s="3" t="s">
        <v>950</v>
      </c>
      <c r="E132" s="14">
        <v>44351</v>
      </c>
      <c r="F132" s="3">
        <v>3</v>
      </c>
      <c r="G132" s="3">
        <v>19.68</v>
      </c>
    </row>
    <row r="133" spans="2:7" hidden="1" outlineLevel="1" x14ac:dyDescent="0.2">
      <c r="B133" s="19" t="s">
        <v>427</v>
      </c>
      <c r="C133" s="3" t="s">
        <v>949</v>
      </c>
      <c r="D133" s="3" t="s">
        <v>950</v>
      </c>
      <c r="E133" s="14">
        <v>44354</v>
      </c>
      <c r="F133" s="3">
        <v>6</v>
      </c>
      <c r="G133" s="3">
        <v>39.36</v>
      </c>
    </row>
    <row r="134" spans="2:7" hidden="1" outlineLevel="1" x14ac:dyDescent="0.2">
      <c r="B134" s="19" t="s">
        <v>427</v>
      </c>
      <c r="C134" s="3" t="s">
        <v>949</v>
      </c>
      <c r="D134" s="3" t="s">
        <v>950</v>
      </c>
      <c r="E134" s="14">
        <v>44354</v>
      </c>
      <c r="F134" s="3">
        <v>3</v>
      </c>
      <c r="G134" s="3">
        <v>19.68</v>
      </c>
    </row>
    <row r="135" spans="2:7" hidden="1" outlineLevel="1" x14ac:dyDescent="0.2">
      <c r="B135" s="19" t="s">
        <v>427</v>
      </c>
      <c r="C135" s="3" t="s">
        <v>949</v>
      </c>
      <c r="D135" s="3" t="s">
        <v>950</v>
      </c>
      <c r="E135" s="14">
        <v>44355</v>
      </c>
      <c r="F135" s="3">
        <v>6</v>
      </c>
      <c r="G135" s="3">
        <v>39.36</v>
      </c>
    </row>
    <row r="136" spans="2:7" hidden="1" outlineLevel="1" x14ac:dyDescent="0.2">
      <c r="B136" s="19" t="s">
        <v>427</v>
      </c>
      <c r="C136" s="3" t="s">
        <v>949</v>
      </c>
      <c r="D136" s="3" t="s">
        <v>950</v>
      </c>
      <c r="E136" s="14">
        <v>44355</v>
      </c>
      <c r="F136" s="3">
        <v>3</v>
      </c>
      <c r="G136" s="3">
        <v>19.68</v>
      </c>
    </row>
    <row r="137" spans="2:7" hidden="1" outlineLevel="1" x14ac:dyDescent="0.2">
      <c r="B137" s="19" t="s">
        <v>427</v>
      </c>
      <c r="C137" s="3" t="s">
        <v>949</v>
      </c>
      <c r="D137" s="3" t="s">
        <v>950</v>
      </c>
      <c r="E137" s="14">
        <v>44356</v>
      </c>
      <c r="F137" s="3">
        <v>6</v>
      </c>
      <c r="G137" s="3">
        <v>39.36</v>
      </c>
    </row>
    <row r="138" spans="2:7" hidden="1" outlineLevel="1" x14ac:dyDescent="0.2">
      <c r="B138" s="19" t="s">
        <v>427</v>
      </c>
      <c r="C138" s="3" t="s">
        <v>949</v>
      </c>
      <c r="D138" s="3" t="s">
        <v>950</v>
      </c>
      <c r="E138" s="14">
        <v>44356</v>
      </c>
      <c r="F138" s="3">
        <v>3</v>
      </c>
      <c r="G138" s="3">
        <v>19.68</v>
      </c>
    </row>
    <row r="139" spans="2:7" hidden="1" outlineLevel="1" x14ac:dyDescent="0.2">
      <c r="B139" s="19" t="s">
        <v>427</v>
      </c>
      <c r="C139" s="3" t="s">
        <v>949</v>
      </c>
      <c r="D139" s="3" t="s">
        <v>950</v>
      </c>
      <c r="E139" s="14">
        <v>44357</v>
      </c>
      <c r="F139" s="3">
        <v>6</v>
      </c>
      <c r="G139" s="3">
        <v>39.36</v>
      </c>
    </row>
    <row r="140" spans="2:7" hidden="1" outlineLevel="1" x14ac:dyDescent="0.2">
      <c r="B140" s="19" t="s">
        <v>427</v>
      </c>
      <c r="C140" s="3" t="s">
        <v>949</v>
      </c>
      <c r="D140" s="3" t="s">
        <v>950</v>
      </c>
      <c r="E140" s="14">
        <v>44357</v>
      </c>
      <c r="F140" s="3">
        <v>3</v>
      </c>
      <c r="G140" s="3">
        <v>19.68</v>
      </c>
    </row>
    <row r="141" spans="2:7" hidden="1" outlineLevel="1" x14ac:dyDescent="0.2">
      <c r="B141" s="19" t="s">
        <v>427</v>
      </c>
      <c r="C141" s="3" t="s">
        <v>949</v>
      </c>
      <c r="D141" s="3" t="s">
        <v>950</v>
      </c>
      <c r="E141" s="14">
        <v>44358</v>
      </c>
      <c r="F141" s="3">
        <v>6</v>
      </c>
      <c r="G141" s="3">
        <v>39.36</v>
      </c>
    </row>
    <row r="142" spans="2:7" hidden="1" outlineLevel="1" x14ac:dyDescent="0.2">
      <c r="B142" s="19" t="s">
        <v>427</v>
      </c>
      <c r="C142" s="3" t="s">
        <v>949</v>
      </c>
      <c r="D142" s="3" t="s">
        <v>950</v>
      </c>
      <c r="E142" s="14">
        <v>44358</v>
      </c>
      <c r="F142" s="3">
        <v>3</v>
      </c>
      <c r="G142" s="3">
        <v>19.68</v>
      </c>
    </row>
    <row r="143" spans="2:7" hidden="1" outlineLevel="1" x14ac:dyDescent="0.2">
      <c r="B143" s="19" t="s">
        <v>427</v>
      </c>
      <c r="C143" s="3" t="s">
        <v>949</v>
      </c>
      <c r="D143" s="3" t="s">
        <v>950</v>
      </c>
      <c r="E143" s="14">
        <v>44361</v>
      </c>
      <c r="F143" s="3">
        <v>6</v>
      </c>
      <c r="G143" s="3">
        <v>39.36</v>
      </c>
    </row>
    <row r="144" spans="2:7" hidden="1" outlineLevel="1" x14ac:dyDescent="0.2">
      <c r="B144" s="19" t="s">
        <v>427</v>
      </c>
      <c r="C144" s="3" t="s">
        <v>949</v>
      </c>
      <c r="D144" s="3" t="s">
        <v>950</v>
      </c>
      <c r="E144" s="14">
        <v>44361</v>
      </c>
      <c r="F144" s="3">
        <v>3</v>
      </c>
      <c r="G144" s="3">
        <v>19.68</v>
      </c>
    </row>
    <row r="145" spans="2:7" hidden="1" outlineLevel="1" x14ac:dyDescent="0.2">
      <c r="B145" s="19" t="s">
        <v>427</v>
      </c>
      <c r="C145" s="3" t="s">
        <v>949</v>
      </c>
      <c r="D145" s="3" t="s">
        <v>950</v>
      </c>
      <c r="E145" s="14">
        <v>44362</v>
      </c>
      <c r="F145" s="3">
        <v>6</v>
      </c>
      <c r="G145" s="3">
        <v>39.36</v>
      </c>
    </row>
    <row r="146" spans="2:7" hidden="1" outlineLevel="1" x14ac:dyDescent="0.2">
      <c r="B146" s="19" t="s">
        <v>427</v>
      </c>
      <c r="C146" s="3" t="s">
        <v>949</v>
      </c>
      <c r="D146" s="3" t="s">
        <v>950</v>
      </c>
      <c r="E146" s="14">
        <v>44362</v>
      </c>
      <c r="F146" s="3">
        <v>3</v>
      </c>
      <c r="G146" s="3">
        <v>19.68</v>
      </c>
    </row>
    <row r="147" spans="2:7" hidden="1" outlineLevel="1" x14ac:dyDescent="0.2">
      <c r="B147" s="19" t="s">
        <v>427</v>
      </c>
      <c r="C147" s="3" t="s">
        <v>949</v>
      </c>
      <c r="D147" s="3" t="s">
        <v>950</v>
      </c>
      <c r="E147" s="14">
        <v>44363</v>
      </c>
      <c r="F147" s="3">
        <v>6</v>
      </c>
      <c r="G147" s="3">
        <v>39.36</v>
      </c>
    </row>
    <row r="148" spans="2:7" hidden="1" outlineLevel="1" x14ac:dyDescent="0.2">
      <c r="B148" s="19" t="s">
        <v>427</v>
      </c>
      <c r="C148" s="3" t="s">
        <v>949</v>
      </c>
      <c r="D148" s="3" t="s">
        <v>950</v>
      </c>
      <c r="E148" s="14">
        <v>44363</v>
      </c>
      <c r="F148" s="3">
        <v>3</v>
      </c>
      <c r="G148" s="3">
        <v>19.68</v>
      </c>
    </row>
    <row r="149" spans="2:7" hidden="1" outlineLevel="1" x14ac:dyDescent="0.2">
      <c r="B149" s="19" t="s">
        <v>427</v>
      </c>
      <c r="C149" s="3" t="s">
        <v>949</v>
      </c>
      <c r="D149" s="3" t="s">
        <v>950</v>
      </c>
      <c r="E149" s="14">
        <v>44364</v>
      </c>
      <c r="F149" s="3">
        <v>6</v>
      </c>
      <c r="G149" s="3">
        <v>39.36</v>
      </c>
    </row>
    <row r="150" spans="2:7" hidden="1" outlineLevel="1" x14ac:dyDescent="0.2">
      <c r="B150" s="19" t="s">
        <v>427</v>
      </c>
      <c r="C150" s="3" t="s">
        <v>949</v>
      </c>
      <c r="D150" s="3" t="s">
        <v>950</v>
      </c>
      <c r="E150" s="14">
        <v>44364</v>
      </c>
      <c r="F150" s="3">
        <v>3</v>
      </c>
      <c r="G150" s="3">
        <v>19.68</v>
      </c>
    </row>
    <row r="151" spans="2:7" hidden="1" outlineLevel="1" x14ac:dyDescent="0.2">
      <c r="B151" s="19" t="s">
        <v>427</v>
      </c>
      <c r="C151" s="3" t="s">
        <v>949</v>
      </c>
      <c r="D151" s="3" t="s">
        <v>950</v>
      </c>
      <c r="E151" s="14">
        <v>44365</v>
      </c>
      <c r="F151" s="3">
        <v>6</v>
      </c>
      <c r="G151" s="3">
        <v>39.36</v>
      </c>
    </row>
    <row r="152" spans="2:7" hidden="1" outlineLevel="1" x14ac:dyDescent="0.2">
      <c r="B152" s="19" t="s">
        <v>427</v>
      </c>
      <c r="C152" s="3" t="s">
        <v>949</v>
      </c>
      <c r="D152" s="3" t="s">
        <v>950</v>
      </c>
      <c r="E152" s="14">
        <v>44365</v>
      </c>
      <c r="F152" s="3">
        <v>3</v>
      </c>
      <c r="G152" s="3">
        <v>19.68</v>
      </c>
    </row>
    <row r="153" spans="2:7" hidden="1" outlineLevel="1" x14ac:dyDescent="0.2">
      <c r="B153" s="19" t="s">
        <v>427</v>
      </c>
      <c r="C153" s="3" t="s">
        <v>949</v>
      </c>
      <c r="D153" s="3" t="s">
        <v>950</v>
      </c>
      <c r="E153" s="14">
        <v>44368</v>
      </c>
      <c r="F153" s="3">
        <v>6</v>
      </c>
      <c r="G153" s="3">
        <v>39.36</v>
      </c>
    </row>
    <row r="154" spans="2:7" hidden="1" outlineLevel="1" x14ac:dyDescent="0.2">
      <c r="B154" s="19" t="s">
        <v>427</v>
      </c>
      <c r="C154" s="3" t="s">
        <v>949</v>
      </c>
      <c r="D154" s="3" t="s">
        <v>950</v>
      </c>
      <c r="E154" s="14">
        <v>44368</v>
      </c>
      <c r="F154" s="3">
        <v>3</v>
      </c>
      <c r="G154" s="3">
        <v>19.68</v>
      </c>
    </row>
    <row r="155" spans="2:7" hidden="1" outlineLevel="1" x14ac:dyDescent="0.2">
      <c r="B155" s="19" t="s">
        <v>427</v>
      </c>
      <c r="C155" s="3" t="s">
        <v>949</v>
      </c>
      <c r="D155" s="3" t="s">
        <v>950</v>
      </c>
      <c r="E155" s="14">
        <v>44369</v>
      </c>
      <c r="F155" s="3">
        <v>6</v>
      </c>
      <c r="G155" s="3">
        <v>39.36</v>
      </c>
    </row>
    <row r="156" spans="2:7" hidden="1" outlineLevel="1" x14ac:dyDescent="0.2">
      <c r="B156" s="19" t="s">
        <v>427</v>
      </c>
      <c r="C156" s="3" t="s">
        <v>949</v>
      </c>
      <c r="D156" s="3" t="s">
        <v>950</v>
      </c>
      <c r="E156" s="14">
        <v>44369</v>
      </c>
      <c r="F156" s="3">
        <v>3</v>
      </c>
      <c r="G156" s="3">
        <v>19.68</v>
      </c>
    </row>
    <row r="157" spans="2:7" hidden="1" outlineLevel="1" x14ac:dyDescent="0.2">
      <c r="B157" s="19" t="s">
        <v>427</v>
      </c>
      <c r="C157" s="3" t="s">
        <v>949</v>
      </c>
      <c r="D157" s="3" t="s">
        <v>950</v>
      </c>
      <c r="E157" s="14">
        <v>44370</v>
      </c>
      <c r="F157" s="3">
        <v>6</v>
      </c>
      <c r="G157" s="3">
        <v>39.36</v>
      </c>
    </row>
    <row r="158" spans="2:7" hidden="1" outlineLevel="1" x14ac:dyDescent="0.2">
      <c r="B158" s="19" t="s">
        <v>427</v>
      </c>
      <c r="C158" s="3" t="s">
        <v>949</v>
      </c>
      <c r="D158" s="3" t="s">
        <v>950</v>
      </c>
      <c r="E158" s="14">
        <v>44370</v>
      </c>
      <c r="F158" s="3">
        <v>3</v>
      </c>
      <c r="G158" s="3">
        <v>19.68</v>
      </c>
    </row>
    <row r="159" spans="2:7" hidden="1" outlineLevel="1" x14ac:dyDescent="0.2">
      <c r="B159" s="19" t="s">
        <v>427</v>
      </c>
      <c r="C159" s="3" t="s">
        <v>949</v>
      </c>
      <c r="D159" s="3" t="s">
        <v>950</v>
      </c>
      <c r="E159" s="14">
        <v>44371</v>
      </c>
      <c r="F159" s="3">
        <v>6</v>
      </c>
      <c r="G159" s="3">
        <v>39.36</v>
      </c>
    </row>
    <row r="160" spans="2:7" hidden="1" outlineLevel="1" x14ac:dyDescent="0.2">
      <c r="B160" s="19" t="s">
        <v>427</v>
      </c>
      <c r="C160" s="3" t="s">
        <v>949</v>
      </c>
      <c r="D160" s="3" t="s">
        <v>950</v>
      </c>
      <c r="E160" s="14">
        <v>44371</v>
      </c>
      <c r="F160" s="3">
        <v>3</v>
      </c>
      <c r="G160" s="3">
        <v>19.68</v>
      </c>
    </row>
    <row r="161" spans="2:7" hidden="1" outlineLevel="1" x14ac:dyDescent="0.2">
      <c r="B161" s="19" t="s">
        <v>427</v>
      </c>
      <c r="C161" s="3" t="s">
        <v>949</v>
      </c>
      <c r="D161" s="3" t="s">
        <v>950</v>
      </c>
      <c r="E161" s="14">
        <v>44372</v>
      </c>
      <c r="F161" s="3">
        <v>6</v>
      </c>
      <c r="G161" s="3">
        <v>39.36</v>
      </c>
    </row>
    <row r="162" spans="2:7" hidden="1" outlineLevel="1" x14ac:dyDescent="0.2">
      <c r="B162" s="19" t="s">
        <v>427</v>
      </c>
      <c r="C162" s="3" t="s">
        <v>949</v>
      </c>
      <c r="D162" s="3" t="s">
        <v>950</v>
      </c>
      <c r="E162" s="14">
        <v>44372</v>
      </c>
      <c r="F162" s="3">
        <v>3</v>
      </c>
      <c r="G162" s="3">
        <v>19.68</v>
      </c>
    </row>
    <row r="163" spans="2:7" hidden="1" outlineLevel="1" x14ac:dyDescent="0.2">
      <c r="B163" s="19" t="s">
        <v>427</v>
      </c>
      <c r="C163" s="3" t="s">
        <v>949</v>
      </c>
      <c r="D163" s="3" t="s">
        <v>950</v>
      </c>
      <c r="E163" s="14">
        <v>44352</v>
      </c>
      <c r="F163" s="3">
        <v>5</v>
      </c>
      <c r="G163" s="3">
        <v>32.799999999999997</v>
      </c>
    </row>
    <row r="164" spans="2:7" hidden="1" outlineLevel="1" x14ac:dyDescent="0.2">
      <c r="B164" s="19" t="s">
        <v>427</v>
      </c>
      <c r="C164" s="3" t="s">
        <v>949</v>
      </c>
      <c r="D164" s="3" t="s">
        <v>950</v>
      </c>
      <c r="E164" s="14">
        <v>44375</v>
      </c>
      <c r="F164" s="3">
        <v>6</v>
      </c>
      <c r="G164" s="3">
        <v>39.36</v>
      </c>
    </row>
    <row r="165" spans="2:7" hidden="1" outlineLevel="1" x14ac:dyDescent="0.2">
      <c r="B165" s="19" t="s">
        <v>427</v>
      </c>
      <c r="C165" s="3" t="s">
        <v>949</v>
      </c>
      <c r="D165" s="3" t="s">
        <v>950</v>
      </c>
      <c r="E165" s="14">
        <v>44375</v>
      </c>
      <c r="F165" s="3">
        <v>3</v>
      </c>
      <c r="G165" s="3">
        <v>19.68</v>
      </c>
    </row>
    <row r="166" spans="2:7" hidden="1" outlineLevel="1" x14ac:dyDescent="0.2">
      <c r="B166" s="19" t="s">
        <v>427</v>
      </c>
      <c r="C166" s="3" t="s">
        <v>949</v>
      </c>
      <c r="D166" s="3" t="s">
        <v>950</v>
      </c>
      <c r="E166" s="14">
        <v>44376</v>
      </c>
      <c r="F166" s="3">
        <v>6</v>
      </c>
      <c r="G166" s="3">
        <v>39.36</v>
      </c>
    </row>
    <row r="167" spans="2:7" hidden="1" outlineLevel="1" x14ac:dyDescent="0.2">
      <c r="B167" s="19" t="s">
        <v>427</v>
      </c>
      <c r="C167" s="3" t="s">
        <v>949</v>
      </c>
      <c r="D167" s="3" t="s">
        <v>950</v>
      </c>
      <c r="E167" s="14">
        <v>44376</v>
      </c>
      <c r="F167" s="3">
        <v>3</v>
      </c>
      <c r="G167" s="3">
        <v>19.68</v>
      </c>
    </row>
    <row r="168" spans="2:7" hidden="1" outlineLevel="1" x14ac:dyDescent="0.2">
      <c r="B168" s="19" t="s">
        <v>427</v>
      </c>
      <c r="C168" s="3" t="s">
        <v>949</v>
      </c>
      <c r="D168" s="3" t="s">
        <v>950</v>
      </c>
      <c r="E168" s="14">
        <v>44377</v>
      </c>
      <c r="F168" s="3">
        <v>6</v>
      </c>
      <c r="G168" s="3">
        <v>39.36</v>
      </c>
    </row>
    <row r="169" spans="2:7" hidden="1" outlineLevel="1" x14ac:dyDescent="0.2">
      <c r="B169" s="19" t="s">
        <v>427</v>
      </c>
      <c r="C169" s="3" t="s">
        <v>949</v>
      </c>
      <c r="D169" s="3" t="s">
        <v>950</v>
      </c>
      <c r="E169" s="14">
        <v>44377</v>
      </c>
      <c r="F169" s="3">
        <v>3</v>
      </c>
      <c r="G169" s="3">
        <v>19.68</v>
      </c>
    </row>
    <row r="170" spans="2:7" hidden="1" outlineLevel="1" x14ac:dyDescent="0.2">
      <c r="B170" s="19" t="s">
        <v>427</v>
      </c>
      <c r="C170" s="3" t="s">
        <v>532</v>
      </c>
      <c r="D170" s="3" t="s">
        <v>54</v>
      </c>
      <c r="E170" s="14">
        <v>44355</v>
      </c>
      <c r="F170" s="3">
        <v>6</v>
      </c>
      <c r="G170" s="3">
        <v>39</v>
      </c>
    </row>
    <row r="171" spans="2:7" hidden="1" outlineLevel="1" x14ac:dyDescent="0.2">
      <c r="B171" s="19" t="s">
        <v>427</v>
      </c>
      <c r="C171" s="3" t="s">
        <v>532</v>
      </c>
      <c r="D171" s="3" t="s">
        <v>54</v>
      </c>
      <c r="E171" s="14">
        <v>44355</v>
      </c>
      <c r="F171" s="3">
        <v>3</v>
      </c>
      <c r="G171" s="3">
        <v>19.5</v>
      </c>
    </row>
    <row r="172" spans="2:7" hidden="1" outlineLevel="1" x14ac:dyDescent="0.2">
      <c r="B172" s="19" t="s">
        <v>427</v>
      </c>
      <c r="C172" s="3" t="s">
        <v>532</v>
      </c>
      <c r="D172" s="3" t="s">
        <v>54</v>
      </c>
      <c r="E172" s="14">
        <v>44356</v>
      </c>
      <c r="F172" s="3">
        <v>6</v>
      </c>
      <c r="G172" s="3">
        <v>39</v>
      </c>
    </row>
    <row r="173" spans="2:7" hidden="1" outlineLevel="1" x14ac:dyDescent="0.2">
      <c r="B173" s="19" t="s">
        <v>427</v>
      </c>
      <c r="C173" s="3" t="s">
        <v>532</v>
      </c>
      <c r="D173" s="3" t="s">
        <v>54</v>
      </c>
      <c r="E173" s="14">
        <v>44356</v>
      </c>
      <c r="F173" s="3">
        <v>3</v>
      </c>
      <c r="G173" s="3">
        <v>19.5</v>
      </c>
    </row>
    <row r="174" spans="2:7" hidden="1" outlineLevel="1" x14ac:dyDescent="0.2">
      <c r="B174" s="19" t="s">
        <v>427</v>
      </c>
      <c r="C174" s="3" t="s">
        <v>532</v>
      </c>
      <c r="D174" s="3" t="s">
        <v>54</v>
      </c>
      <c r="E174" s="14">
        <v>44357</v>
      </c>
      <c r="F174" s="3">
        <v>6</v>
      </c>
      <c r="G174" s="3">
        <v>39</v>
      </c>
    </row>
    <row r="175" spans="2:7" hidden="1" outlineLevel="1" x14ac:dyDescent="0.2">
      <c r="B175" s="19" t="s">
        <v>427</v>
      </c>
      <c r="C175" s="3" t="s">
        <v>532</v>
      </c>
      <c r="D175" s="3" t="s">
        <v>54</v>
      </c>
      <c r="E175" s="14">
        <v>44357</v>
      </c>
      <c r="F175" s="3">
        <v>3</v>
      </c>
      <c r="G175" s="3">
        <v>19.5</v>
      </c>
    </row>
    <row r="176" spans="2:7" hidden="1" outlineLevel="1" x14ac:dyDescent="0.2">
      <c r="B176" s="19" t="s">
        <v>427</v>
      </c>
      <c r="C176" s="3" t="s">
        <v>532</v>
      </c>
      <c r="D176" s="3" t="s">
        <v>54</v>
      </c>
      <c r="E176" s="14">
        <v>44358</v>
      </c>
      <c r="F176" s="3">
        <v>5</v>
      </c>
      <c r="G176" s="3">
        <v>32.5</v>
      </c>
    </row>
    <row r="177" spans="2:7" hidden="1" outlineLevel="1" x14ac:dyDescent="0.2">
      <c r="B177" s="19" t="s">
        <v>427</v>
      </c>
      <c r="C177" s="3" t="s">
        <v>532</v>
      </c>
      <c r="D177" s="3" t="s">
        <v>54</v>
      </c>
      <c r="E177" s="14">
        <v>44361</v>
      </c>
      <c r="F177" s="3">
        <v>6</v>
      </c>
      <c r="G177" s="3">
        <v>39</v>
      </c>
    </row>
    <row r="178" spans="2:7" hidden="1" outlineLevel="1" x14ac:dyDescent="0.2">
      <c r="B178" s="19" t="s">
        <v>427</v>
      </c>
      <c r="C178" s="3" t="s">
        <v>532</v>
      </c>
      <c r="D178" s="3" t="s">
        <v>54</v>
      </c>
      <c r="E178" s="14">
        <v>44361</v>
      </c>
      <c r="F178" s="3">
        <v>3</v>
      </c>
      <c r="G178" s="3">
        <v>19.5</v>
      </c>
    </row>
    <row r="179" spans="2:7" hidden="1" outlineLevel="1" x14ac:dyDescent="0.2">
      <c r="B179" s="19" t="s">
        <v>427</v>
      </c>
      <c r="C179" s="3" t="s">
        <v>532</v>
      </c>
      <c r="D179" s="3" t="s">
        <v>54</v>
      </c>
      <c r="E179" s="14">
        <v>44362</v>
      </c>
      <c r="F179" s="3">
        <v>6</v>
      </c>
      <c r="G179" s="3">
        <v>39</v>
      </c>
    </row>
    <row r="180" spans="2:7" hidden="1" outlineLevel="1" x14ac:dyDescent="0.2">
      <c r="B180" s="19" t="s">
        <v>427</v>
      </c>
      <c r="C180" s="3" t="s">
        <v>532</v>
      </c>
      <c r="D180" s="3" t="s">
        <v>54</v>
      </c>
      <c r="E180" s="14">
        <v>44362</v>
      </c>
      <c r="F180" s="3">
        <v>3</v>
      </c>
      <c r="G180" s="3">
        <v>19.5</v>
      </c>
    </row>
    <row r="181" spans="2:7" hidden="1" outlineLevel="1" x14ac:dyDescent="0.2">
      <c r="B181" s="19" t="s">
        <v>427</v>
      </c>
      <c r="C181" s="3" t="s">
        <v>532</v>
      </c>
      <c r="D181" s="3" t="s">
        <v>54</v>
      </c>
      <c r="E181" s="14">
        <v>44363</v>
      </c>
      <c r="F181" s="3">
        <v>6</v>
      </c>
      <c r="G181" s="3">
        <v>39</v>
      </c>
    </row>
    <row r="182" spans="2:7" hidden="1" outlineLevel="1" x14ac:dyDescent="0.2">
      <c r="B182" s="19" t="s">
        <v>427</v>
      </c>
      <c r="C182" s="3" t="s">
        <v>532</v>
      </c>
      <c r="D182" s="3" t="s">
        <v>54</v>
      </c>
      <c r="E182" s="14">
        <v>44363</v>
      </c>
      <c r="F182" s="3">
        <v>3</v>
      </c>
      <c r="G182" s="3">
        <v>19.5</v>
      </c>
    </row>
    <row r="183" spans="2:7" hidden="1" outlineLevel="1" x14ac:dyDescent="0.2">
      <c r="B183" s="19" t="s">
        <v>427</v>
      </c>
      <c r="C183" s="3" t="s">
        <v>532</v>
      </c>
      <c r="D183" s="3" t="s">
        <v>54</v>
      </c>
      <c r="E183" s="14">
        <v>44364</v>
      </c>
      <c r="F183" s="3">
        <v>6</v>
      </c>
      <c r="G183" s="3">
        <v>39</v>
      </c>
    </row>
    <row r="184" spans="2:7" hidden="1" outlineLevel="1" x14ac:dyDescent="0.2">
      <c r="B184" s="19" t="s">
        <v>427</v>
      </c>
      <c r="C184" s="3" t="s">
        <v>532</v>
      </c>
      <c r="D184" s="3" t="s">
        <v>54</v>
      </c>
      <c r="E184" s="14">
        <v>44364</v>
      </c>
      <c r="F184" s="3">
        <v>3</v>
      </c>
      <c r="G184" s="3">
        <v>19.5</v>
      </c>
    </row>
    <row r="185" spans="2:7" hidden="1" outlineLevel="1" x14ac:dyDescent="0.2">
      <c r="B185" s="19" t="s">
        <v>427</v>
      </c>
      <c r="C185" s="3" t="s">
        <v>532</v>
      </c>
      <c r="D185" s="3" t="s">
        <v>54</v>
      </c>
      <c r="E185" s="14">
        <v>44365</v>
      </c>
      <c r="F185" s="3">
        <v>5</v>
      </c>
      <c r="G185" s="3">
        <v>32.5</v>
      </c>
    </row>
    <row r="186" spans="2:7" hidden="1" outlineLevel="1" x14ac:dyDescent="0.2">
      <c r="B186" s="19" t="s">
        <v>427</v>
      </c>
      <c r="C186" s="3" t="s">
        <v>532</v>
      </c>
      <c r="D186" s="3" t="s">
        <v>54</v>
      </c>
      <c r="E186" s="14">
        <v>44368</v>
      </c>
      <c r="F186" s="3">
        <v>6</v>
      </c>
      <c r="G186" s="3">
        <v>39</v>
      </c>
    </row>
    <row r="187" spans="2:7" hidden="1" outlineLevel="1" x14ac:dyDescent="0.2">
      <c r="B187" s="19" t="s">
        <v>427</v>
      </c>
      <c r="C187" s="3" t="s">
        <v>532</v>
      </c>
      <c r="D187" s="3" t="s">
        <v>54</v>
      </c>
      <c r="E187" s="14">
        <v>44368</v>
      </c>
      <c r="F187" s="3">
        <v>3</v>
      </c>
      <c r="G187" s="3">
        <v>19.5</v>
      </c>
    </row>
    <row r="188" spans="2:7" hidden="1" outlineLevel="1" x14ac:dyDescent="0.2">
      <c r="B188" s="19" t="s">
        <v>427</v>
      </c>
      <c r="C188" s="3" t="s">
        <v>532</v>
      </c>
      <c r="D188" s="3" t="s">
        <v>54</v>
      </c>
      <c r="E188" s="14">
        <v>44369</v>
      </c>
      <c r="F188" s="3">
        <v>6</v>
      </c>
      <c r="G188" s="3">
        <v>39</v>
      </c>
    </row>
    <row r="189" spans="2:7" hidden="1" outlineLevel="1" x14ac:dyDescent="0.2">
      <c r="B189" s="19" t="s">
        <v>427</v>
      </c>
      <c r="C189" s="3" t="s">
        <v>532</v>
      </c>
      <c r="D189" s="3" t="s">
        <v>54</v>
      </c>
      <c r="E189" s="14">
        <v>44369</v>
      </c>
      <c r="F189" s="3">
        <v>3</v>
      </c>
      <c r="G189" s="3">
        <v>19.5</v>
      </c>
    </row>
    <row r="190" spans="2:7" hidden="1" outlineLevel="1" x14ac:dyDescent="0.2">
      <c r="B190" s="19" t="s">
        <v>427</v>
      </c>
      <c r="C190" s="3" t="s">
        <v>532</v>
      </c>
      <c r="D190" s="3" t="s">
        <v>54</v>
      </c>
      <c r="E190" s="14">
        <v>44370</v>
      </c>
      <c r="F190" s="3">
        <v>6</v>
      </c>
      <c r="G190" s="3">
        <v>39</v>
      </c>
    </row>
    <row r="191" spans="2:7" hidden="1" outlineLevel="1" x14ac:dyDescent="0.2">
      <c r="B191" s="19" t="s">
        <v>427</v>
      </c>
      <c r="C191" s="3" t="s">
        <v>532</v>
      </c>
      <c r="D191" s="3" t="s">
        <v>54</v>
      </c>
      <c r="E191" s="14">
        <v>44370</v>
      </c>
      <c r="F191" s="3">
        <v>3</v>
      </c>
      <c r="G191" s="3">
        <v>19.5</v>
      </c>
    </row>
    <row r="192" spans="2:7" hidden="1" outlineLevel="1" x14ac:dyDescent="0.2">
      <c r="B192" s="19" t="s">
        <v>427</v>
      </c>
      <c r="C192" s="3" t="s">
        <v>532</v>
      </c>
      <c r="D192" s="3" t="s">
        <v>54</v>
      </c>
      <c r="E192" s="14">
        <v>44371</v>
      </c>
      <c r="F192" s="3">
        <v>6</v>
      </c>
      <c r="G192" s="3">
        <v>39</v>
      </c>
    </row>
    <row r="193" spans="2:7" hidden="1" outlineLevel="1" x14ac:dyDescent="0.2">
      <c r="B193" s="19" t="s">
        <v>427</v>
      </c>
      <c r="C193" s="3" t="s">
        <v>532</v>
      </c>
      <c r="D193" s="3" t="s">
        <v>54</v>
      </c>
      <c r="E193" s="14">
        <v>44371</v>
      </c>
      <c r="F193" s="3">
        <v>3</v>
      </c>
      <c r="G193" s="3">
        <v>19.5</v>
      </c>
    </row>
    <row r="194" spans="2:7" hidden="1" outlineLevel="1" x14ac:dyDescent="0.2">
      <c r="B194" s="19" t="s">
        <v>427</v>
      </c>
      <c r="C194" s="3" t="s">
        <v>532</v>
      </c>
      <c r="D194" s="3" t="s">
        <v>54</v>
      </c>
      <c r="E194" s="14">
        <v>44372</v>
      </c>
      <c r="F194" s="3">
        <v>5</v>
      </c>
      <c r="G194" s="3">
        <v>32.5</v>
      </c>
    </row>
    <row r="195" spans="2:7" hidden="1" outlineLevel="1" x14ac:dyDescent="0.2">
      <c r="B195" s="19" t="s">
        <v>427</v>
      </c>
      <c r="C195" s="3" t="s">
        <v>532</v>
      </c>
      <c r="D195" s="3" t="s">
        <v>54</v>
      </c>
      <c r="E195" s="14">
        <v>44375</v>
      </c>
      <c r="F195" s="3">
        <v>6</v>
      </c>
      <c r="G195" s="3">
        <v>39</v>
      </c>
    </row>
    <row r="196" spans="2:7" hidden="1" outlineLevel="1" x14ac:dyDescent="0.2">
      <c r="B196" s="19" t="s">
        <v>427</v>
      </c>
      <c r="C196" s="3" t="s">
        <v>532</v>
      </c>
      <c r="D196" s="3" t="s">
        <v>54</v>
      </c>
      <c r="E196" s="14">
        <v>44375</v>
      </c>
      <c r="F196" s="3">
        <v>3</v>
      </c>
      <c r="G196" s="3">
        <v>19.5</v>
      </c>
    </row>
    <row r="197" spans="2:7" hidden="1" outlineLevel="1" x14ac:dyDescent="0.2">
      <c r="B197" s="19" t="s">
        <v>427</v>
      </c>
      <c r="C197" s="3" t="s">
        <v>532</v>
      </c>
      <c r="D197" s="3" t="s">
        <v>54</v>
      </c>
      <c r="E197" s="14">
        <v>44376</v>
      </c>
      <c r="F197" s="3">
        <v>6</v>
      </c>
      <c r="G197" s="3">
        <v>39</v>
      </c>
    </row>
    <row r="198" spans="2:7" hidden="1" outlineLevel="1" x14ac:dyDescent="0.2">
      <c r="B198" s="19" t="s">
        <v>427</v>
      </c>
      <c r="C198" s="3" t="s">
        <v>532</v>
      </c>
      <c r="D198" s="3" t="s">
        <v>54</v>
      </c>
      <c r="E198" s="14">
        <v>44376</v>
      </c>
      <c r="F198" s="3">
        <v>3</v>
      </c>
      <c r="G198" s="3">
        <v>19.5</v>
      </c>
    </row>
    <row r="199" spans="2:7" hidden="1" outlineLevel="1" x14ac:dyDescent="0.2">
      <c r="B199" s="19" t="s">
        <v>427</v>
      </c>
      <c r="C199" s="3" t="s">
        <v>947</v>
      </c>
      <c r="D199" s="3" t="s">
        <v>54</v>
      </c>
      <c r="E199" s="14">
        <v>44320</v>
      </c>
      <c r="F199" s="3">
        <v>6</v>
      </c>
      <c r="G199" s="3">
        <v>33.299999999999997</v>
      </c>
    </row>
    <row r="200" spans="2:7" hidden="1" outlineLevel="1" x14ac:dyDescent="0.2">
      <c r="B200" s="19" t="s">
        <v>427</v>
      </c>
      <c r="C200" s="3" t="s">
        <v>947</v>
      </c>
      <c r="D200" s="3" t="s">
        <v>54</v>
      </c>
      <c r="E200" s="14">
        <v>44320</v>
      </c>
      <c r="F200" s="3">
        <v>3</v>
      </c>
      <c r="G200" s="3">
        <v>16.649999999999999</v>
      </c>
    </row>
    <row r="201" spans="2:7" hidden="1" outlineLevel="1" x14ac:dyDescent="0.2">
      <c r="B201" s="19" t="s">
        <v>427</v>
      </c>
      <c r="C201" s="3" t="s">
        <v>947</v>
      </c>
      <c r="D201" s="3" t="s">
        <v>54</v>
      </c>
      <c r="E201" s="14">
        <v>44321</v>
      </c>
      <c r="F201" s="3">
        <v>6</v>
      </c>
      <c r="G201" s="3">
        <v>33.299999999999997</v>
      </c>
    </row>
    <row r="202" spans="2:7" hidden="1" outlineLevel="1" x14ac:dyDescent="0.2">
      <c r="B202" s="19" t="s">
        <v>427</v>
      </c>
      <c r="C202" s="3" t="s">
        <v>947</v>
      </c>
      <c r="D202" s="3" t="s">
        <v>54</v>
      </c>
      <c r="E202" s="14">
        <v>44321</v>
      </c>
      <c r="F202" s="3">
        <v>3</v>
      </c>
      <c r="G202" s="3">
        <v>16.649999999999999</v>
      </c>
    </row>
    <row r="203" spans="2:7" hidden="1" outlineLevel="1" x14ac:dyDescent="0.2">
      <c r="B203" s="19" t="s">
        <v>427</v>
      </c>
      <c r="C203" s="3" t="s">
        <v>947</v>
      </c>
      <c r="D203" s="3" t="s">
        <v>54</v>
      </c>
      <c r="E203" s="14">
        <v>44322</v>
      </c>
      <c r="F203" s="3">
        <v>6</v>
      </c>
      <c r="G203" s="3">
        <v>33.299999999999997</v>
      </c>
    </row>
    <row r="204" spans="2:7" hidden="1" outlineLevel="1" x14ac:dyDescent="0.2">
      <c r="B204" s="19" t="s">
        <v>427</v>
      </c>
      <c r="C204" s="3" t="s">
        <v>947</v>
      </c>
      <c r="D204" s="3" t="s">
        <v>54</v>
      </c>
      <c r="E204" s="14">
        <v>44322</v>
      </c>
      <c r="F204" s="3">
        <v>3</v>
      </c>
      <c r="G204" s="3">
        <v>16.649999999999999</v>
      </c>
    </row>
    <row r="205" spans="2:7" hidden="1" outlineLevel="1" x14ac:dyDescent="0.2">
      <c r="B205" s="19" t="s">
        <v>427</v>
      </c>
      <c r="C205" s="3" t="s">
        <v>947</v>
      </c>
      <c r="D205" s="3" t="s">
        <v>54</v>
      </c>
      <c r="E205" s="14">
        <v>44323</v>
      </c>
      <c r="F205" s="3">
        <v>5</v>
      </c>
      <c r="G205" s="3">
        <v>27.75</v>
      </c>
    </row>
    <row r="206" spans="2:7" hidden="1" outlineLevel="1" x14ac:dyDescent="0.2">
      <c r="B206" s="19" t="s">
        <v>427</v>
      </c>
      <c r="C206" s="3" t="s">
        <v>947</v>
      </c>
      <c r="D206" s="3" t="s">
        <v>54</v>
      </c>
      <c r="E206" s="14">
        <v>44326</v>
      </c>
      <c r="F206" s="3">
        <v>6</v>
      </c>
      <c r="G206" s="3">
        <v>33.299999999999997</v>
      </c>
    </row>
    <row r="207" spans="2:7" hidden="1" outlineLevel="1" x14ac:dyDescent="0.2">
      <c r="B207" s="19" t="s">
        <v>427</v>
      </c>
      <c r="C207" s="3" t="s">
        <v>947</v>
      </c>
      <c r="D207" s="3" t="s">
        <v>54</v>
      </c>
      <c r="E207" s="14">
        <v>44326</v>
      </c>
      <c r="F207" s="3">
        <v>3</v>
      </c>
      <c r="G207" s="3">
        <v>16.649999999999999</v>
      </c>
    </row>
    <row r="208" spans="2:7" hidden="1" outlineLevel="1" x14ac:dyDescent="0.2">
      <c r="B208" s="19" t="s">
        <v>427</v>
      </c>
      <c r="C208" s="3" t="s">
        <v>947</v>
      </c>
      <c r="D208" s="3" t="s">
        <v>54</v>
      </c>
      <c r="E208" s="14">
        <v>44327</v>
      </c>
      <c r="F208" s="3">
        <v>6</v>
      </c>
      <c r="G208" s="3">
        <v>33.299999999999997</v>
      </c>
    </row>
    <row r="209" spans="2:7" hidden="1" outlineLevel="1" x14ac:dyDescent="0.2">
      <c r="B209" s="19" t="s">
        <v>427</v>
      </c>
      <c r="C209" s="3" t="s">
        <v>947</v>
      </c>
      <c r="D209" s="3" t="s">
        <v>54</v>
      </c>
      <c r="E209" s="14">
        <v>44327</v>
      </c>
      <c r="F209" s="3">
        <v>3</v>
      </c>
      <c r="G209" s="3">
        <v>16.649999999999999</v>
      </c>
    </row>
    <row r="210" spans="2:7" hidden="1" outlineLevel="1" x14ac:dyDescent="0.2">
      <c r="B210" s="19" t="s">
        <v>427</v>
      </c>
      <c r="C210" s="3" t="s">
        <v>947</v>
      </c>
      <c r="D210" s="3" t="s">
        <v>54</v>
      </c>
      <c r="E210" s="14">
        <v>44328</v>
      </c>
      <c r="F210" s="3">
        <v>6</v>
      </c>
      <c r="G210" s="3">
        <v>33.299999999999997</v>
      </c>
    </row>
    <row r="211" spans="2:7" hidden="1" outlineLevel="1" x14ac:dyDescent="0.2">
      <c r="B211" s="19" t="s">
        <v>427</v>
      </c>
      <c r="C211" s="3" t="s">
        <v>947</v>
      </c>
      <c r="D211" s="3" t="s">
        <v>54</v>
      </c>
      <c r="E211" s="14">
        <v>44328</v>
      </c>
      <c r="F211" s="3">
        <v>3</v>
      </c>
      <c r="G211" s="3">
        <v>16.649999999999999</v>
      </c>
    </row>
    <row r="212" spans="2:7" hidden="1" outlineLevel="1" x14ac:dyDescent="0.2">
      <c r="B212" s="19" t="s">
        <v>427</v>
      </c>
      <c r="C212" s="3" t="s">
        <v>947</v>
      </c>
      <c r="D212" s="3" t="s">
        <v>54</v>
      </c>
      <c r="E212" s="14">
        <v>44329</v>
      </c>
      <c r="F212" s="3">
        <v>6</v>
      </c>
      <c r="G212" s="3">
        <v>33.299999999999997</v>
      </c>
    </row>
    <row r="213" spans="2:7" hidden="1" outlineLevel="1" x14ac:dyDescent="0.2">
      <c r="B213" s="19" t="s">
        <v>427</v>
      </c>
      <c r="C213" s="3" t="s">
        <v>947</v>
      </c>
      <c r="D213" s="3" t="s">
        <v>54</v>
      </c>
      <c r="E213" s="14">
        <v>44329</v>
      </c>
      <c r="F213" s="3">
        <v>3</v>
      </c>
      <c r="G213" s="3">
        <v>16.649999999999999</v>
      </c>
    </row>
    <row r="214" spans="2:7" hidden="1" outlineLevel="1" x14ac:dyDescent="0.2">
      <c r="B214" s="19" t="s">
        <v>427</v>
      </c>
      <c r="C214" s="3" t="s">
        <v>948</v>
      </c>
      <c r="D214" s="3" t="s">
        <v>31</v>
      </c>
      <c r="E214" s="14">
        <v>44333</v>
      </c>
      <c r="F214" s="3">
        <v>6</v>
      </c>
      <c r="G214" s="3">
        <v>46.62</v>
      </c>
    </row>
    <row r="215" spans="2:7" hidden="1" outlineLevel="1" x14ac:dyDescent="0.2">
      <c r="B215" s="19" t="s">
        <v>427</v>
      </c>
      <c r="C215" s="3" t="s">
        <v>948</v>
      </c>
      <c r="D215" s="3" t="s">
        <v>31</v>
      </c>
      <c r="E215" s="14">
        <v>44333</v>
      </c>
      <c r="F215" s="3">
        <v>4</v>
      </c>
      <c r="G215" s="3">
        <v>31.08</v>
      </c>
    </row>
    <row r="216" spans="2:7" hidden="1" outlineLevel="1" x14ac:dyDescent="0.2">
      <c r="B216" s="19" t="s">
        <v>427</v>
      </c>
      <c r="C216" s="3" t="s">
        <v>948</v>
      </c>
      <c r="D216" s="3" t="s">
        <v>31</v>
      </c>
      <c r="E216" s="14">
        <v>44334</v>
      </c>
      <c r="F216" s="3">
        <v>6</v>
      </c>
      <c r="G216" s="3">
        <v>46.62</v>
      </c>
    </row>
    <row r="217" spans="2:7" hidden="1" outlineLevel="1" x14ac:dyDescent="0.2">
      <c r="B217" s="19" t="s">
        <v>427</v>
      </c>
      <c r="C217" s="3" t="s">
        <v>948</v>
      </c>
      <c r="D217" s="3" t="s">
        <v>31</v>
      </c>
      <c r="E217" s="14">
        <v>44334</v>
      </c>
      <c r="F217" s="3">
        <v>4</v>
      </c>
      <c r="G217" s="3">
        <v>31.08</v>
      </c>
    </row>
    <row r="218" spans="2:7" hidden="1" outlineLevel="1" x14ac:dyDescent="0.2">
      <c r="B218" s="19" t="s">
        <v>427</v>
      </c>
      <c r="C218" s="3" t="s">
        <v>948</v>
      </c>
      <c r="D218" s="3" t="s">
        <v>31</v>
      </c>
      <c r="E218" s="14">
        <v>44335</v>
      </c>
      <c r="F218" s="3">
        <v>6</v>
      </c>
      <c r="G218" s="3">
        <v>46.62</v>
      </c>
    </row>
    <row r="219" spans="2:7" hidden="1" outlineLevel="1" x14ac:dyDescent="0.2">
      <c r="B219" s="19" t="s">
        <v>427</v>
      </c>
      <c r="C219" s="3" t="s">
        <v>948</v>
      </c>
      <c r="D219" s="3" t="s">
        <v>31</v>
      </c>
      <c r="E219" s="14">
        <v>44335</v>
      </c>
      <c r="F219" s="3">
        <v>4</v>
      </c>
      <c r="G219" s="3">
        <v>31.08</v>
      </c>
    </row>
    <row r="220" spans="2:7" hidden="1" outlineLevel="1" x14ac:dyDescent="0.2">
      <c r="B220" s="19" t="s">
        <v>427</v>
      </c>
      <c r="C220" s="3" t="s">
        <v>948</v>
      </c>
      <c r="D220" s="3" t="s">
        <v>31</v>
      </c>
      <c r="E220" s="14">
        <v>44336</v>
      </c>
      <c r="F220" s="3">
        <v>6</v>
      </c>
      <c r="G220" s="3">
        <v>46.62</v>
      </c>
    </row>
    <row r="221" spans="2:7" hidden="1" outlineLevel="1" x14ac:dyDescent="0.2">
      <c r="B221" s="19" t="s">
        <v>427</v>
      </c>
      <c r="C221" s="3" t="s">
        <v>948</v>
      </c>
      <c r="D221" s="3" t="s">
        <v>31</v>
      </c>
      <c r="E221" s="14">
        <v>44336</v>
      </c>
      <c r="F221" s="3">
        <v>4</v>
      </c>
      <c r="G221" s="3">
        <v>31.08</v>
      </c>
    </row>
    <row r="222" spans="2:7" hidden="1" outlineLevel="1" x14ac:dyDescent="0.2">
      <c r="B222" s="19" t="s">
        <v>427</v>
      </c>
      <c r="C222" s="3" t="s">
        <v>948</v>
      </c>
      <c r="D222" s="3" t="s">
        <v>31</v>
      </c>
      <c r="E222" s="14">
        <v>44337</v>
      </c>
      <c r="F222" s="3">
        <v>6</v>
      </c>
      <c r="G222" s="3">
        <v>46.62</v>
      </c>
    </row>
    <row r="223" spans="2:7" hidden="1" outlineLevel="1" x14ac:dyDescent="0.2">
      <c r="B223" s="19" t="s">
        <v>427</v>
      </c>
      <c r="C223" s="3" t="s">
        <v>948</v>
      </c>
      <c r="D223" s="3" t="s">
        <v>31</v>
      </c>
      <c r="E223" s="14">
        <v>44337</v>
      </c>
      <c r="F223" s="3">
        <v>3</v>
      </c>
      <c r="G223" s="3">
        <v>23.31</v>
      </c>
    </row>
    <row r="224" spans="2:7" hidden="1" outlineLevel="1" x14ac:dyDescent="0.2">
      <c r="B224" s="19" t="s">
        <v>427</v>
      </c>
      <c r="C224" s="3" t="s">
        <v>948</v>
      </c>
      <c r="D224" s="3" t="s">
        <v>31</v>
      </c>
      <c r="E224" s="14">
        <v>44338</v>
      </c>
      <c r="F224" s="3">
        <v>7</v>
      </c>
      <c r="G224" s="3">
        <v>54.39</v>
      </c>
    </row>
    <row r="225" spans="2:7" hidden="1" outlineLevel="1" x14ac:dyDescent="0.2">
      <c r="B225" s="19" t="s">
        <v>427</v>
      </c>
      <c r="C225" s="3" t="s">
        <v>948</v>
      </c>
      <c r="D225" s="3" t="s">
        <v>31</v>
      </c>
      <c r="E225" s="14">
        <v>44340</v>
      </c>
      <c r="F225" s="3">
        <v>6</v>
      </c>
      <c r="G225" s="3">
        <v>46.62</v>
      </c>
    </row>
    <row r="226" spans="2:7" hidden="1" outlineLevel="1" x14ac:dyDescent="0.2">
      <c r="B226" s="19" t="s">
        <v>427</v>
      </c>
      <c r="C226" s="3" t="s">
        <v>948</v>
      </c>
      <c r="D226" s="3" t="s">
        <v>31</v>
      </c>
      <c r="E226" s="14">
        <v>44340</v>
      </c>
      <c r="F226" s="3">
        <v>4</v>
      </c>
      <c r="G226" s="3">
        <v>31.08</v>
      </c>
    </row>
    <row r="227" spans="2:7" hidden="1" outlineLevel="1" x14ac:dyDescent="0.2">
      <c r="B227" s="19" t="s">
        <v>427</v>
      </c>
      <c r="C227" s="3" t="s">
        <v>948</v>
      </c>
      <c r="D227" s="3" t="s">
        <v>31</v>
      </c>
      <c r="E227" s="14">
        <v>44341</v>
      </c>
      <c r="F227" s="3">
        <v>6</v>
      </c>
      <c r="G227" s="3">
        <v>46.62</v>
      </c>
    </row>
    <row r="228" spans="2:7" hidden="1" outlineLevel="1" x14ac:dyDescent="0.2">
      <c r="B228" s="19" t="s">
        <v>427</v>
      </c>
      <c r="C228" s="3" t="s">
        <v>948</v>
      </c>
      <c r="D228" s="3" t="s">
        <v>31</v>
      </c>
      <c r="E228" s="14">
        <v>44342</v>
      </c>
      <c r="F228" s="3">
        <v>6</v>
      </c>
      <c r="G228" s="3">
        <v>46.62</v>
      </c>
    </row>
    <row r="229" spans="2:7" hidden="1" outlineLevel="1" x14ac:dyDescent="0.2">
      <c r="B229" s="19" t="s">
        <v>427</v>
      </c>
      <c r="C229" s="3" t="s">
        <v>948</v>
      </c>
      <c r="D229" s="3" t="s">
        <v>31</v>
      </c>
      <c r="E229" s="14">
        <v>44342</v>
      </c>
      <c r="F229" s="3">
        <v>3</v>
      </c>
      <c r="G229" s="3">
        <v>23.31</v>
      </c>
    </row>
    <row r="230" spans="2:7" hidden="1" outlineLevel="1" x14ac:dyDescent="0.2">
      <c r="B230" s="19" t="s">
        <v>427</v>
      </c>
      <c r="C230" s="3" t="s">
        <v>948</v>
      </c>
      <c r="D230" s="3" t="s">
        <v>31</v>
      </c>
      <c r="E230" s="14">
        <v>44344</v>
      </c>
      <c r="F230" s="3">
        <v>6</v>
      </c>
      <c r="G230" s="3">
        <v>46.62</v>
      </c>
    </row>
    <row r="231" spans="2:7" hidden="1" outlineLevel="1" x14ac:dyDescent="0.2">
      <c r="B231" s="19" t="s">
        <v>427</v>
      </c>
      <c r="C231" s="3" t="s">
        <v>948</v>
      </c>
      <c r="D231" s="3" t="s">
        <v>31</v>
      </c>
      <c r="E231" s="14">
        <v>44347</v>
      </c>
      <c r="F231" s="3">
        <v>6</v>
      </c>
      <c r="G231" s="3">
        <v>46.62</v>
      </c>
    </row>
    <row r="232" spans="2:7" hidden="1" outlineLevel="1" x14ac:dyDescent="0.2">
      <c r="B232" s="19" t="s">
        <v>427</v>
      </c>
      <c r="C232" s="3" t="s">
        <v>948</v>
      </c>
      <c r="D232" s="3" t="s">
        <v>31</v>
      </c>
      <c r="E232" s="14">
        <v>44347</v>
      </c>
      <c r="F232" s="3">
        <v>3</v>
      </c>
      <c r="G232" s="3">
        <v>23.31</v>
      </c>
    </row>
    <row r="233" spans="2:7" hidden="1" outlineLevel="1" x14ac:dyDescent="0.2">
      <c r="B233" s="19" t="s">
        <v>427</v>
      </c>
      <c r="C233" s="3" t="s">
        <v>948</v>
      </c>
      <c r="D233" s="3" t="s">
        <v>31</v>
      </c>
      <c r="E233" s="14">
        <v>44345</v>
      </c>
      <c r="F233" s="3">
        <v>6</v>
      </c>
      <c r="G233" s="3">
        <v>46.62</v>
      </c>
    </row>
    <row r="234" spans="2:7" hidden="1" outlineLevel="1" x14ac:dyDescent="0.2">
      <c r="B234" s="19" t="s">
        <v>427</v>
      </c>
      <c r="C234" s="3" t="s">
        <v>948</v>
      </c>
      <c r="D234" s="3" t="s">
        <v>31</v>
      </c>
      <c r="E234" s="14">
        <v>44348</v>
      </c>
      <c r="F234" s="3">
        <v>6</v>
      </c>
      <c r="G234" s="3">
        <v>46.62</v>
      </c>
    </row>
    <row r="235" spans="2:7" hidden="1" outlineLevel="1" x14ac:dyDescent="0.2">
      <c r="B235" s="19" t="s">
        <v>427</v>
      </c>
      <c r="C235" s="3" t="s">
        <v>948</v>
      </c>
      <c r="D235" s="3" t="s">
        <v>31</v>
      </c>
      <c r="E235" s="14">
        <v>44348</v>
      </c>
      <c r="F235" s="3">
        <v>3</v>
      </c>
      <c r="G235" s="3">
        <v>23.31</v>
      </c>
    </row>
    <row r="236" spans="2:7" hidden="1" outlineLevel="1" x14ac:dyDescent="0.2">
      <c r="B236" s="19" t="s">
        <v>427</v>
      </c>
      <c r="C236" s="3" t="s">
        <v>948</v>
      </c>
      <c r="D236" s="3" t="s">
        <v>31</v>
      </c>
      <c r="E236" s="14">
        <v>44349</v>
      </c>
      <c r="F236" s="3">
        <v>6</v>
      </c>
      <c r="G236" s="3">
        <v>46.62</v>
      </c>
    </row>
    <row r="237" spans="2:7" hidden="1" outlineLevel="1" x14ac:dyDescent="0.2">
      <c r="B237" s="19" t="s">
        <v>427</v>
      </c>
      <c r="C237" s="3" t="s">
        <v>948</v>
      </c>
      <c r="D237" s="3" t="s">
        <v>31</v>
      </c>
      <c r="E237" s="14">
        <v>44349</v>
      </c>
      <c r="F237" s="3">
        <v>3</v>
      </c>
      <c r="G237" s="3">
        <v>23.31</v>
      </c>
    </row>
    <row r="238" spans="2:7" hidden="1" outlineLevel="1" x14ac:dyDescent="0.2">
      <c r="B238" s="19" t="s">
        <v>427</v>
      </c>
      <c r="C238" s="3" t="s">
        <v>948</v>
      </c>
      <c r="D238" s="3" t="s">
        <v>31</v>
      </c>
      <c r="E238" s="14">
        <v>44350</v>
      </c>
      <c r="F238" s="3">
        <v>6</v>
      </c>
      <c r="G238" s="3">
        <v>46.62</v>
      </c>
    </row>
    <row r="239" spans="2:7" hidden="1" outlineLevel="1" x14ac:dyDescent="0.2">
      <c r="B239" s="19" t="s">
        <v>427</v>
      </c>
      <c r="C239" s="3" t="s">
        <v>948</v>
      </c>
      <c r="D239" s="3" t="s">
        <v>31</v>
      </c>
      <c r="E239" s="14">
        <v>44350</v>
      </c>
      <c r="F239" s="3">
        <v>3</v>
      </c>
      <c r="G239" s="3">
        <v>23.31</v>
      </c>
    </row>
    <row r="240" spans="2:7" hidden="1" outlineLevel="1" x14ac:dyDescent="0.2">
      <c r="B240" s="19" t="s">
        <v>427</v>
      </c>
      <c r="C240" s="3" t="s">
        <v>948</v>
      </c>
      <c r="D240" s="3" t="s">
        <v>31</v>
      </c>
      <c r="E240" s="14">
        <v>44355</v>
      </c>
      <c r="F240" s="3">
        <v>6</v>
      </c>
      <c r="G240" s="3">
        <v>46.62</v>
      </c>
    </row>
    <row r="241" spans="2:7" hidden="1" outlineLevel="1" x14ac:dyDescent="0.2">
      <c r="B241" s="19" t="s">
        <v>427</v>
      </c>
      <c r="C241" s="3" t="s">
        <v>948</v>
      </c>
      <c r="D241" s="3" t="s">
        <v>31</v>
      </c>
      <c r="E241" s="14">
        <v>44355</v>
      </c>
      <c r="F241" s="3">
        <v>3</v>
      </c>
      <c r="G241" s="3">
        <v>23.31</v>
      </c>
    </row>
    <row r="242" spans="2:7" hidden="1" outlineLevel="1" x14ac:dyDescent="0.2">
      <c r="B242" s="19" t="s">
        <v>427</v>
      </c>
      <c r="C242" s="3" t="s">
        <v>145</v>
      </c>
      <c r="D242" s="3" t="s">
        <v>31</v>
      </c>
      <c r="E242" s="14">
        <v>44320</v>
      </c>
      <c r="F242" s="3">
        <v>6</v>
      </c>
      <c r="G242" s="3">
        <v>36.659999999999997</v>
      </c>
    </row>
    <row r="243" spans="2:7" hidden="1" outlineLevel="1" x14ac:dyDescent="0.2">
      <c r="B243" s="19" t="s">
        <v>427</v>
      </c>
      <c r="C243" s="3" t="s">
        <v>145</v>
      </c>
      <c r="D243" s="3" t="s">
        <v>31</v>
      </c>
      <c r="E243" s="14">
        <v>44320</v>
      </c>
      <c r="F243" s="3">
        <v>3</v>
      </c>
      <c r="G243" s="3">
        <v>18.329999999999998</v>
      </c>
    </row>
    <row r="244" spans="2:7" hidden="1" outlineLevel="1" x14ac:dyDescent="0.2">
      <c r="B244" s="19" t="s">
        <v>427</v>
      </c>
      <c r="C244" s="3" t="s">
        <v>145</v>
      </c>
      <c r="D244" s="3" t="s">
        <v>31</v>
      </c>
      <c r="E244" s="14">
        <v>44321</v>
      </c>
      <c r="F244" s="3">
        <v>4</v>
      </c>
      <c r="G244" s="3">
        <v>24.44</v>
      </c>
    </row>
    <row r="245" spans="2:7" hidden="1" outlineLevel="1" x14ac:dyDescent="0.2">
      <c r="B245" s="19" t="s">
        <v>427</v>
      </c>
      <c r="C245" s="3" t="s">
        <v>145</v>
      </c>
      <c r="D245" s="3" t="s">
        <v>31</v>
      </c>
      <c r="E245" s="14">
        <v>44326</v>
      </c>
      <c r="F245" s="3">
        <v>6</v>
      </c>
      <c r="G245" s="3">
        <v>36.659999999999997</v>
      </c>
    </row>
    <row r="246" spans="2:7" hidden="1" outlineLevel="1" x14ac:dyDescent="0.2">
      <c r="B246" s="19" t="s">
        <v>427</v>
      </c>
      <c r="C246" s="3" t="s">
        <v>145</v>
      </c>
      <c r="D246" s="3" t="s">
        <v>31</v>
      </c>
      <c r="E246" s="14">
        <v>44326</v>
      </c>
      <c r="F246" s="3">
        <v>3</v>
      </c>
      <c r="G246" s="3">
        <v>18.329999999999998</v>
      </c>
    </row>
    <row r="247" spans="2:7" hidden="1" outlineLevel="1" x14ac:dyDescent="0.2">
      <c r="B247" s="19" t="s">
        <v>427</v>
      </c>
      <c r="C247" s="3" t="s">
        <v>145</v>
      </c>
      <c r="D247" s="3" t="s">
        <v>31</v>
      </c>
      <c r="E247" s="14">
        <v>44327</v>
      </c>
      <c r="F247" s="3">
        <v>6</v>
      </c>
      <c r="G247" s="3">
        <v>36.659999999999997</v>
      </c>
    </row>
    <row r="248" spans="2:7" hidden="1" outlineLevel="1" x14ac:dyDescent="0.2">
      <c r="B248" s="19" t="s">
        <v>427</v>
      </c>
      <c r="C248" s="3" t="s">
        <v>145</v>
      </c>
      <c r="D248" s="3" t="s">
        <v>31</v>
      </c>
      <c r="E248" s="14">
        <v>44327</v>
      </c>
      <c r="F248" s="3">
        <v>3</v>
      </c>
      <c r="G248" s="3">
        <v>18.329999999999998</v>
      </c>
    </row>
    <row r="249" spans="2:7" hidden="1" outlineLevel="1" x14ac:dyDescent="0.2">
      <c r="B249" s="19" t="s">
        <v>427</v>
      </c>
      <c r="C249" s="3" t="s">
        <v>145</v>
      </c>
      <c r="D249" s="3" t="s">
        <v>31</v>
      </c>
      <c r="E249" s="14">
        <v>44328</v>
      </c>
      <c r="F249" s="3">
        <v>6</v>
      </c>
      <c r="G249" s="3">
        <v>36.659999999999997</v>
      </c>
    </row>
    <row r="250" spans="2:7" hidden="1" outlineLevel="1" x14ac:dyDescent="0.2">
      <c r="B250" s="19" t="s">
        <v>427</v>
      </c>
      <c r="C250" s="3" t="s">
        <v>145</v>
      </c>
      <c r="D250" s="3" t="s">
        <v>31</v>
      </c>
      <c r="E250" s="14">
        <v>44328</v>
      </c>
      <c r="F250" s="3">
        <v>3</v>
      </c>
      <c r="G250" s="3">
        <v>18.329999999999998</v>
      </c>
    </row>
    <row r="251" spans="2:7" hidden="1" outlineLevel="1" x14ac:dyDescent="0.2">
      <c r="B251" s="19" t="s">
        <v>427</v>
      </c>
      <c r="C251" s="3" t="s">
        <v>145</v>
      </c>
      <c r="D251" s="3" t="s">
        <v>31</v>
      </c>
      <c r="E251" s="14">
        <v>44329</v>
      </c>
      <c r="F251" s="3">
        <v>6</v>
      </c>
      <c r="G251" s="3">
        <v>36.659999999999997</v>
      </c>
    </row>
    <row r="252" spans="2:7" hidden="1" outlineLevel="1" x14ac:dyDescent="0.2">
      <c r="B252" s="19" t="s">
        <v>427</v>
      </c>
      <c r="C252" s="3" t="s">
        <v>145</v>
      </c>
      <c r="D252" s="3" t="s">
        <v>31</v>
      </c>
      <c r="E252" s="14">
        <v>44329</v>
      </c>
      <c r="F252" s="3">
        <v>3</v>
      </c>
      <c r="G252" s="3">
        <v>18.329999999999998</v>
      </c>
    </row>
    <row r="253" spans="2:7" hidden="1" outlineLevel="1" x14ac:dyDescent="0.2">
      <c r="B253" s="19" t="s">
        <v>427</v>
      </c>
      <c r="C253" s="223" t="s">
        <v>532</v>
      </c>
      <c r="D253" s="224" t="s">
        <v>54</v>
      </c>
      <c r="E253" s="259">
        <v>44378</v>
      </c>
      <c r="F253" s="226">
        <v>6</v>
      </c>
      <c r="G253" s="227">
        <v>39</v>
      </c>
    </row>
    <row r="254" spans="2:7" hidden="1" outlineLevel="1" x14ac:dyDescent="0.2">
      <c r="B254" s="19" t="s">
        <v>427</v>
      </c>
      <c r="C254" s="223" t="s">
        <v>532</v>
      </c>
      <c r="D254" s="224" t="s">
        <v>54</v>
      </c>
      <c r="E254" s="259">
        <v>44378</v>
      </c>
      <c r="F254" s="226">
        <v>3</v>
      </c>
      <c r="G254" s="227">
        <v>19.5</v>
      </c>
    </row>
    <row r="255" spans="2:7" hidden="1" outlineLevel="1" x14ac:dyDescent="0.2">
      <c r="B255" s="19" t="s">
        <v>427</v>
      </c>
      <c r="C255" s="223" t="s">
        <v>532</v>
      </c>
      <c r="D255" s="224" t="s">
        <v>54</v>
      </c>
      <c r="E255" s="259">
        <v>44379</v>
      </c>
      <c r="F255" s="226">
        <v>6</v>
      </c>
      <c r="G255" s="227">
        <v>39</v>
      </c>
    </row>
    <row r="256" spans="2:7" hidden="1" outlineLevel="1" x14ac:dyDescent="0.2">
      <c r="B256" s="19" t="s">
        <v>427</v>
      </c>
      <c r="C256" s="223" t="s">
        <v>532</v>
      </c>
      <c r="D256" s="224" t="s">
        <v>54</v>
      </c>
      <c r="E256" s="259">
        <v>44379</v>
      </c>
      <c r="F256" s="226">
        <v>3</v>
      </c>
      <c r="G256" s="227">
        <v>19.5</v>
      </c>
    </row>
    <row r="257" spans="2:7" hidden="1" outlineLevel="1" x14ac:dyDescent="0.2">
      <c r="B257" s="19" t="s">
        <v>427</v>
      </c>
      <c r="C257" s="223" t="s">
        <v>638</v>
      </c>
      <c r="D257" s="224" t="s">
        <v>54</v>
      </c>
      <c r="E257" s="259">
        <v>44384</v>
      </c>
      <c r="F257" s="226">
        <v>6</v>
      </c>
      <c r="G257" s="227">
        <v>33.299999999999997</v>
      </c>
    </row>
    <row r="258" spans="2:7" hidden="1" outlineLevel="1" x14ac:dyDescent="0.2">
      <c r="B258" s="19" t="s">
        <v>427</v>
      </c>
      <c r="C258" s="223" t="s">
        <v>638</v>
      </c>
      <c r="D258" s="224" t="s">
        <v>54</v>
      </c>
      <c r="E258" s="259">
        <v>44384</v>
      </c>
      <c r="F258" s="226">
        <v>3</v>
      </c>
      <c r="G258" s="227">
        <v>16.649999999999999</v>
      </c>
    </row>
    <row r="259" spans="2:7" hidden="1" outlineLevel="1" x14ac:dyDescent="0.2">
      <c r="B259" s="19" t="s">
        <v>427</v>
      </c>
      <c r="C259" s="223" t="s">
        <v>638</v>
      </c>
      <c r="D259" s="224" t="s">
        <v>54</v>
      </c>
      <c r="E259" s="259">
        <v>44385</v>
      </c>
      <c r="F259" s="226">
        <v>6</v>
      </c>
      <c r="G259" s="227">
        <v>33.299999999999997</v>
      </c>
    </row>
    <row r="260" spans="2:7" hidden="1" outlineLevel="1" x14ac:dyDescent="0.2">
      <c r="B260" s="19" t="s">
        <v>427</v>
      </c>
      <c r="C260" s="223" t="s">
        <v>638</v>
      </c>
      <c r="D260" s="224" t="s">
        <v>54</v>
      </c>
      <c r="E260" s="259">
        <v>44385</v>
      </c>
      <c r="F260" s="226">
        <v>4</v>
      </c>
      <c r="G260" s="227">
        <v>22.2</v>
      </c>
    </row>
    <row r="261" spans="2:7" hidden="1" outlineLevel="1" x14ac:dyDescent="0.2">
      <c r="B261" s="19" t="s">
        <v>427</v>
      </c>
      <c r="C261" s="223" t="s">
        <v>638</v>
      </c>
      <c r="D261" s="224" t="s">
        <v>54</v>
      </c>
      <c r="E261" s="259">
        <v>44386</v>
      </c>
      <c r="F261" s="226">
        <v>6</v>
      </c>
      <c r="G261" s="227">
        <v>33.299999999999997</v>
      </c>
    </row>
    <row r="262" spans="2:7" hidden="1" outlineLevel="1" x14ac:dyDescent="0.2">
      <c r="B262" s="19" t="s">
        <v>427</v>
      </c>
      <c r="C262" s="223" t="s">
        <v>638</v>
      </c>
      <c r="D262" s="224" t="s">
        <v>54</v>
      </c>
      <c r="E262" s="259">
        <v>44386</v>
      </c>
      <c r="F262" s="226">
        <v>3</v>
      </c>
      <c r="G262" s="227">
        <v>16.649999999999999</v>
      </c>
    </row>
    <row r="263" spans="2:7" hidden="1" outlineLevel="1" x14ac:dyDescent="0.2">
      <c r="B263" s="19" t="s">
        <v>427</v>
      </c>
      <c r="C263" s="223" t="s">
        <v>887</v>
      </c>
      <c r="D263" s="224" t="s">
        <v>54</v>
      </c>
      <c r="E263" s="259">
        <v>44389</v>
      </c>
      <c r="F263" s="226">
        <v>6</v>
      </c>
      <c r="G263" s="227">
        <v>33.299999999999997</v>
      </c>
    </row>
    <row r="264" spans="2:7" hidden="1" outlineLevel="1" x14ac:dyDescent="0.2">
      <c r="B264" s="19" t="s">
        <v>427</v>
      </c>
      <c r="C264" s="223" t="s">
        <v>887</v>
      </c>
      <c r="D264" s="224" t="s">
        <v>54</v>
      </c>
      <c r="E264" s="259">
        <v>44389</v>
      </c>
      <c r="F264" s="226">
        <v>3</v>
      </c>
      <c r="G264" s="227">
        <v>16.649999999999999</v>
      </c>
    </row>
    <row r="265" spans="2:7" hidden="1" outlineLevel="1" x14ac:dyDescent="0.2">
      <c r="B265" s="19" t="s">
        <v>427</v>
      </c>
      <c r="C265" s="223" t="s">
        <v>887</v>
      </c>
      <c r="D265" s="224" t="s">
        <v>54</v>
      </c>
      <c r="E265" s="259">
        <v>44390</v>
      </c>
      <c r="F265" s="226">
        <v>6</v>
      </c>
      <c r="G265" s="227">
        <v>33.299999999999997</v>
      </c>
    </row>
    <row r="266" spans="2:7" hidden="1" outlineLevel="1" x14ac:dyDescent="0.2">
      <c r="B266" s="19" t="s">
        <v>427</v>
      </c>
      <c r="C266" s="223" t="s">
        <v>887</v>
      </c>
      <c r="D266" s="224" t="s">
        <v>54</v>
      </c>
      <c r="E266" s="259">
        <v>44390</v>
      </c>
      <c r="F266" s="226">
        <v>3</v>
      </c>
      <c r="G266" s="227">
        <v>16.649999999999999</v>
      </c>
    </row>
    <row r="267" spans="2:7" hidden="1" outlineLevel="1" x14ac:dyDescent="0.2">
      <c r="B267" s="19" t="s">
        <v>427</v>
      </c>
      <c r="C267" s="223" t="s">
        <v>887</v>
      </c>
      <c r="D267" s="224" t="s">
        <v>54</v>
      </c>
      <c r="E267" s="259">
        <v>44391</v>
      </c>
      <c r="F267" s="226">
        <v>6</v>
      </c>
      <c r="G267" s="227">
        <v>33.299999999999997</v>
      </c>
    </row>
    <row r="268" spans="2:7" hidden="1" outlineLevel="1" x14ac:dyDescent="0.2">
      <c r="B268" s="19" t="s">
        <v>427</v>
      </c>
      <c r="C268" s="223" t="s">
        <v>887</v>
      </c>
      <c r="D268" s="224" t="s">
        <v>54</v>
      </c>
      <c r="E268" s="259">
        <v>44391</v>
      </c>
      <c r="F268" s="226">
        <v>3</v>
      </c>
      <c r="G268" s="227">
        <v>16.649999999999999</v>
      </c>
    </row>
    <row r="269" spans="2:7" hidden="1" outlineLevel="1" x14ac:dyDescent="0.2">
      <c r="B269" s="19" t="s">
        <v>427</v>
      </c>
      <c r="C269" s="223" t="s">
        <v>887</v>
      </c>
      <c r="D269" s="224" t="s">
        <v>54</v>
      </c>
      <c r="E269" s="259">
        <v>44392</v>
      </c>
      <c r="F269" s="226">
        <v>6</v>
      </c>
      <c r="G269" s="227">
        <v>33.299999999999997</v>
      </c>
    </row>
    <row r="270" spans="2:7" hidden="1" outlineLevel="1" x14ac:dyDescent="0.2">
      <c r="B270" s="19" t="s">
        <v>427</v>
      </c>
      <c r="C270" s="223" t="s">
        <v>887</v>
      </c>
      <c r="D270" s="224" t="s">
        <v>54</v>
      </c>
      <c r="E270" s="259">
        <v>44392</v>
      </c>
      <c r="F270" s="226">
        <v>1</v>
      </c>
      <c r="G270" s="227">
        <v>5.55</v>
      </c>
    </row>
    <row r="271" spans="2:7" hidden="1" outlineLevel="1" x14ac:dyDescent="0.2">
      <c r="B271" s="19" t="s">
        <v>427</v>
      </c>
      <c r="C271" s="223" t="s">
        <v>887</v>
      </c>
      <c r="D271" s="224" t="s">
        <v>54</v>
      </c>
      <c r="E271" s="259">
        <v>44393</v>
      </c>
      <c r="F271" s="226">
        <v>6</v>
      </c>
      <c r="G271" s="227">
        <v>33.299999999999997</v>
      </c>
    </row>
    <row r="272" spans="2:7" hidden="1" outlineLevel="1" x14ac:dyDescent="0.2">
      <c r="B272" s="19" t="s">
        <v>427</v>
      </c>
      <c r="C272" s="223" t="s">
        <v>887</v>
      </c>
      <c r="D272" s="224" t="s">
        <v>54</v>
      </c>
      <c r="E272" s="259">
        <v>44393</v>
      </c>
      <c r="F272" s="226">
        <v>3</v>
      </c>
      <c r="G272" s="227">
        <v>16.649999999999999</v>
      </c>
    </row>
    <row r="273" spans="2:7" hidden="1" outlineLevel="1" x14ac:dyDescent="0.2">
      <c r="B273" s="19" t="s">
        <v>427</v>
      </c>
      <c r="C273" s="223" t="s">
        <v>638</v>
      </c>
      <c r="D273" s="224" t="s">
        <v>54</v>
      </c>
      <c r="E273" s="259">
        <v>44389</v>
      </c>
      <c r="F273" s="226">
        <v>6</v>
      </c>
      <c r="G273" s="227">
        <v>33.299999999999997</v>
      </c>
    </row>
    <row r="274" spans="2:7" hidden="1" outlineLevel="1" x14ac:dyDescent="0.2">
      <c r="B274" s="19" t="s">
        <v>427</v>
      </c>
      <c r="C274" s="223" t="s">
        <v>638</v>
      </c>
      <c r="D274" s="224" t="s">
        <v>54</v>
      </c>
      <c r="E274" s="259">
        <v>44389</v>
      </c>
      <c r="F274" s="226">
        <v>4</v>
      </c>
      <c r="G274" s="227">
        <v>22.2</v>
      </c>
    </row>
    <row r="275" spans="2:7" hidden="1" outlineLevel="1" x14ac:dyDescent="0.2">
      <c r="B275" s="19" t="s">
        <v>427</v>
      </c>
      <c r="C275" s="223" t="s">
        <v>638</v>
      </c>
      <c r="D275" s="224" t="s">
        <v>54</v>
      </c>
      <c r="E275" s="259">
        <v>44390</v>
      </c>
      <c r="F275" s="226">
        <v>6</v>
      </c>
      <c r="G275" s="227">
        <v>33.299999999999997</v>
      </c>
    </row>
    <row r="276" spans="2:7" hidden="1" outlineLevel="1" x14ac:dyDescent="0.2">
      <c r="B276" s="19" t="s">
        <v>427</v>
      </c>
      <c r="C276" s="223" t="s">
        <v>638</v>
      </c>
      <c r="D276" s="224" t="s">
        <v>54</v>
      </c>
      <c r="E276" s="259">
        <v>44390</v>
      </c>
      <c r="F276" s="226">
        <v>4</v>
      </c>
      <c r="G276" s="227">
        <v>22.2</v>
      </c>
    </row>
    <row r="277" spans="2:7" hidden="1" outlineLevel="1" x14ac:dyDescent="0.2">
      <c r="B277" s="19" t="s">
        <v>427</v>
      </c>
      <c r="C277" s="223" t="s">
        <v>638</v>
      </c>
      <c r="D277" s="224" t="s">
        <v>54</v>
      </c>
      <c r="E277" s="259">
        <v>44391</v>
      </c>
      <c r="F277" s="226">
        <v>6</v>
      </c>
      <c r="G277" s="227">
        <v>33.299999999999997</v>
      </c>
    </row>
    <row r="278" spans="2:7" hidden="1" outlineLevel="1" x14ac:dyDescent="0.2">
      <c r="B278" s="19" t="s">
        <v>427</v>
      </c>
      <c r="C278" s="223" t="s">
        <v>638</v>
      </c>
      <c r="D278" s="224" t="s">
        <v>54</v>
      </c>
      <c r="E278" s="259">
        <v>44391</v>
      </c>
      <c r="F278" s="226">
        <v>3</v>
      </c>
      <c r="G278" s="227">
        <v>16.649999999999999</v>
      </c>
    </row>
    <row r="279" spans="2:7" hidden="1" outlineLevel="1" x14ac:dyDescent="0.2">
      <c r="B279" s="19" t="s">
        <v>427</v>
      </c>
      <c r="C279" s="223" t="s">
        <v>638</v>
      </c>
      <c r="D279" s="224" t="s">
        <v>54</v>
      </c>
      <c r="E279" s="259">
        <v>44392</v>
      </c>
      <c r="F279" s="226">
        <v>6</v>
      </c>
      <c r="G279" s="227">
        <v>33.299999999999997</v>
      </c>
    </row>
    <row r="280" spans="2:7" hidden="1" outlineLevel="1" x14ac:dyDescent="0.2">
      <c r="B280" s="19" t="s">
        <v>427</v>
      </c>
      <c r="C280" s="223" t="s">
        <v>638</v>
      </c>
      <c r="D280" s="224" t="s">
        <v>54</v>
      </c>
      <c r="E280" s="259">
        <v>44392</v>
      </c>
      <c r="F280" s="226">
        <v>4</v>
      </c>
      <c r="G280" s="227">
        <v>22.2</v>
      </c>
    </row>
    <row r="281" spans="2:7" hidden="1" outlineLevel="1" x14ac:dyDescent="0.2">
      <c r="B281" s="19" t="s">
        <v>427</v>
      </c>
      <c r="C281" s="223" t="s">
        <v>638</v>
      </c>
      <c r="D281" s="224" t="s">
        <v>54</v>
      </c>
      <c r="E281" s="259">
        <v>44393</v>
      </c>
      <c r="F281" s="226">
        <v>6</v>
      </c>
      <c r="G281" s="227">
        <v>33.299999999999997</v>
      </c>
    </row>
    <row r="282" spans="2:7" hidden="1" outlineLevel="1" x14ac:dyDescent="0.2">
      <c r="B282" s="19" t="s">
        <v>427</v>
      </c>
      <c r="C282" s="223" t="s">
        <v>638</v>
      </c>
      <c r="D282" s="224" t="s">
        <v>54</v>
      </c>
      <c r="E282" s="259">
        <v>44393</v>
      </c>
      <c r="F282" s="226">
        <v>4</v>
      </c>
      <c r="G282" s="227">
        <v>22.2</v>
      </c>
    </row>
    <row r="283" spans="2:7" hidden="1" outlineLevel="1" x14ac:dyDescent="0.2">
      <c r="B283" s="19" t="s">
        <v>427</v>
      </c>
      <c r="C283" s="223" t="s">
        <v>638</v>
      </c>
      <c r="D283" s="224" t="s">
        <v>54</v>
      </c>
      <c r="E283" s="259">
        <v>44394</v>
      </c>
      <c r="F283" s="226">
        <v>6</v>
      </c>
      <c r="G283" s="227">
        <v>33.299999999999997</v>
      </c>
    </row>
    <row r="284" spans="2:7" hidden="1" outlineLevel="1" x14ac:dyDescent="0.2">
      <c r="B284" s="19" t="s">
        <v>427</v>
      </c>
      <c r="C284" s="223" t="s">
        <v>638</v>
      </c>
      <c r="D284" s="224" t="s">
        <v>54</v>
      </c>
      <c r="E284" s="259">
        <v>44396</v>
      </c>
      <c r="F284" s="226">
        <v>6</v>
      </c>
      <c r="G284" s="227">
        <v>33.299999999999997</v>
      </c>
    </row>
    <row r="285" spans="2:7" hidden="1" outlineLevel="1" x14ac:dyDescent="0.2">
      <c r="B285" s="19" t="s">
        <v>427</v>
      </c>
      <c r="C285" s="223" t="s">
        <v>638</v>
      </c>
      <c r="D285" s="224" t="s">
        <v>54</v>
      </c>
      <c r="E285" s="259">
        <v>44396</v>
      </c>
      <c r="F285" s="226">
        <v>4</v>
      </c>
      <c r="G285" s="227">
        <v>22.2</v>
      </c>
    </row>
    <row r="286" spans="2:7" hidden="1" outlineLevel="1" x14ac:dyDescent="0.2">
      <c r="B286" s="19" t="s">
        <v>427</v>
      </c>
      <c r="C286" s="223" t="s">
        <v>638</v>
      </c>
      <c r="D286" s="224" t="s">
        <v>54</v>
      </c>
      <c r="E286" s="259">
        <v>44397</v>
      </c>
      <c r="F286" s="226">
        <v>6</v>
      </c>
      <c r="G286" s="227">
        <v>33.299999999999997</v>
      </c>
    </row>
    <row r="287" spans="2:7" hidden="1" outlineLevel="1" x14ac:dyDescent="0.2">
      <c r="B287" s="19" t="s">
        <v>427</v>
      </c>
      <c r="C287" s="223" t="s">
        <v>638</v>
      </c>
      <c r="D287" s="224" t="s">
        <v>54</v>
      </c>
      <c r="E287" s="259">
        <v>44397</v>
      </c>
      <c r="F287" s="226">
        <v>3</v>
      </c>
      <c r="G287" s="227">
        <v>16.649999999999999</v>
      </c>
    </row>
    <row r="288" spans="2:7" hidden="1" outlineLevel="1" x14ac:dyDescent="0.2">
      <c r="B288" s="19" t="s">
        <v>427</v>
      </c>
      <c r="C288" s="223" t="s">
        <v>638</v>
      </c>
      <c r="D288" s="224" t="s">
        <v>54</v>
      </c>
      <c r="E288" s="259">
        <v>44398</v>
      </c>
      <c r="F288" s="226">
        <v>6</v>
      </c>
      <c r="G288" s="227">
        <v>33.299999999999997</v>
      </c>
    </row>
    <row r="289" spans="2:7" hidden="1" outlineLevel="1" x14ac:dyDescent="0.2">
      <c r="B289" s="19" t="s">
        <v>427</v>
      </c>
      <c r="C289" s="223" t="s">
        <v>638</v>
      </c>
      <c r="D289" s="224" t="s">
        <v>54</v>
      </c>
      <c r="E289" s="259">
        <v>44398</v>
      </c>
      <c r="F289" s="226">
        <v>3</v>
      </c>
      <c r="G289" s="227">
        <v>16.649999999999999</v>
      </c>
    </row>
    <row r="290" spans="2:7" hidden="1" outlineLevel="1" x14ac:dyDescent="0.2">
      <c r="B290" s="19" t="s">
        <v>427</v>
      </c>
      <c r="C290" s="223" t="s">
        <v>638</v>
      </c>
      <c r="D290" s="224" t="s">
        <v>54</v>
      </c>
      <c r="E290" s="259">
        <v>44399</v>
      </c>
      <c r="F290" s="226">
        <v>6</v>
      </c>
      <c r="G290" s="227">
        <v>33.299999999999997</v>
      </c>
    </row>
    <row r="291" spans="2:7" hidden="1" outlineLevel="1" x14ac:dyDescent="0.2">
      <c r="B291" s="19" t="s">
        <v>427</v>
      </c>
      <c r="C291" s="223" t="s">
        <v>638</v>
      </c>
      <c r="D291" s="224" t="s">
        <v>54</v>
      </c>
      <c r="E291" s="259">
        <v>44399</v>
      </c>
      <c r="F291" s="226">
        <v>4</v>
      </c>
      <c r="G291" s="227">
        <v>22.2</v>
      </c>
    </row>
    <row r="292" spans="2:7" hidden="1" outlineLevel="1" x14ac:dyDescent="0.2">
      <c r="B292" s="19" t="s">
        <v>427</v>
      </c>
      <c r="C292" s="223" t="s">
        <v>638</v>
      </c>
      <c r="D292" s="224" t="s">
        <v>54</v>
      </c>
      <c r="E292" s="259">
        <v>44400</v>
      </c>
      <c r="F292" s="226">
        <v>6</v>
      </c>
      <c r="G292" s="227">
        <v>33.299999999999997</v>
      </c>
    </row>
    <row r="293" spans="2:7" hidden="1" outlineLevel="1" x14ac:dyDescent="0.2">
      <c r="B293" s="19" t="s">
        <v>427</v>
      </c>
      <c r="C293" s="223" t="s">
        <v>638</v>
      </c>
      <c r="D293" s="224" t="s">
        <v>54</v>
      </c>
      <c r="E293" s="259">
        <v>44400</v>
      </c>
      <c r="F293" s="226">
        <v>3</v>
      </c>
      <c r="G293" s="227">
        <v>16.649999999999999</v>
      </c>
    </row>
    <row r="294" spans="2:7" hidden="1" outlineLevel="1" x14ac:dyDescent="0.2">
      <c r="B294" s="19" t="s">
        <v>427</v>
      </c>
      <c r="C294" s="223" t="s">
        <v>887</v>
      </c>
      <c r="D294" s="224" t="s">
        <v>54</v>
      </c>
      <c r="E294" s="259">
        <v>44396</v>
      </c>
      <c r="F294" s="226">
        <v>7</v>
      </c>
      <c r="G294" s="227">
        <v>38.85</v>
      </c>
    </row>
    <row r="295" spans="2:7" hidden="1" outlineLevel="1" x14ac:dyDescent="0.2">
      <c r="B295" s="19" t="s">
        <v>427</v>
      </c>
      <c r="C295" s="223" t="s">
        <v>887</v>
      </c>
      <c r="D295" s="224" t="s">
        <v>54</v>
      </c>
      <c r="E295" s="259">
        <v>44397</v>
      </c>
      <c r="F295" s="226">
        <v>7</v>
      </c>
      <c r="G295" s="227">
        <v>38.85</v>
      </c>
    </row>
    <row r="296" spans="2:7" hidden="1" outlineLevel="1" x14ac:dyDescent="0.2">
      <c r="B296" s="19" t="s">
        <v>427</v>
      </c>
      <c r="C296" s="223" t="s">
        <v>887</v>
      </c>
      <c r="D296" s="224" t="s">
        <v>54</v>
      </c>
      <c r="E296" s="259">
        <v>44398</v>
      </c>
      <c r="F296" s="226">
        <v>7</v>
      </c>
      <c r="G296" s="227">
        <v>38.85</v>
      </c>
    </row>
    <row r="297" spans="2:7" hidden="1" outlineLevel="1" x14ac:dyDescent="0.2">
      <c r="B297" s="19" t="s">
        <v>427</v>
      </c>
      <c r="C297" s="223" t="s">
        <v>887</v>
      </c>
      <c r="D297" s="224" t="s">
        <v>54</v>
      </c>
      <c r="E297" s="259">
        <v>44399</v>
      </c>
      <c r="F297" s="226">
        <v>7</v>
      </c>
      <c r="G297" s="227">
        <v>38.85</v>
      </c>
    </row>
    <row r="298" spans="2:7" hidden="1" outlineLevel="1" x14ac:dyDescent="0.2">
      <c r="B298" s="19" t="s">
        <v>427</v>
      </c>
      <c r="C298" s="223" t="s">
        <v>887</v>
      </c>
      <c r="D298" s="224" t="s">
        <v>54</v>
      </c>
      <c r="E298" s="259">
        <v>44400</v>
      </c>
      <c r="F298" s="226">
        <v>7</v>
      </c>
      <c r="G298" s="227">
        <v>38.85</v>
      </c>
    </row>
    <row r="299" spans="2:7" hidden="1" outlineLevel="1" x14ac:dyDescent="0.2">
      <c r="B299" s="19" t="s">
        <v>427</v>
      </c>
      <c r="C299" s="223" t="s">
        <v>887</v>
      </c>
      <c r="D299" s="224" t="s">
        <v>54</v>
      </c>
      <c r="E299" s="259">
        <v>44401</v>
      </c>
      <c r="F299" s="226">
        <v>6</v>
      </c>
      <c r="G299" s="227">
        <v>33.299999999999997</v>
      </c>
    </row>
    <row r="300" spans="2:7" hidden="1" outlineLevel="1" x14ac:dyDescent="0.2">
      <c r="B300" s="19" t="s">
        <v>427</v>
      </c>
      <c r="C300" s="223" t="s">
        <v>638</v>
      </c>
      <c r="D300" s="224" t="s">
        <v>54</v>
      </c>
      <c r="E300" s="259">
        <v>44403</v>
      </c>
      <c r="F300" s="226">
        <v>6</v>
      </c>
      <c r="G300" s="227">
        <v>33.299999999999997</v>
      </c>
    </row>
    <row r="301" spans="2:7" hidden="1" outlineLevel="1" x14ac:dyDescent="0.2">
      <c r="B301" s="19" t="s">
        <v>427</v>
      </c>
      <c r="C301" s="223" t="s">
        <v>638</v>
      </c>
      <c r="D301" s="224" t="s">
        <v>54</v>
      </c>
      <c r="E301" s="259">
        <v>44403</v>
      </c>
      <c r="F301" s="226">
        <v>4</v>
      </c>
      <c r="G301" s="227">
        <v>22.2</v>
      </c>
    </row>
    <row r="302" spans="2:7" hidden="1" outlineLevel="1" x14ac:dyDescent="0.2">
      <c r="B302" s="19" t="s">
        <v>427</v>
      </c>
      <c r="C302" s="223" t="s">
        <v>638</v>
      </c>
      <c r="D302" s="224" t="s">
        <v>54</v>
      </c>
      <c r="E302" s="259">
        <v>44404</v>
      </c>
      <c r="F302" s="226">
        <v>6</v>
      </c>
      <c r="G302" s="227">
        <v>33.299999999999997</v>
      </c>
    </row>
    <row r="303" spans="2:7" hidden="1" outlineLevel="1" x14ac:dyDescent="0.2">
      <c r="B303" s="19" t="s">
        <v>427</v>
      </c>
      <c r="C303" s="223" t="s">
        <v>638</v>
      </c>
      <c r="D303" s="224" t="s">
        <v>54</v>
      </c>
      <c r="E303" s="259">
        <v>44404</v>
      </c>
      <c r="F303" s="226">
        <v>4</v>
      </c>
      <c r="G303" s="227">
        <v>22.2</v>
      </c>
    </row>
    <row r="304" spans="2:7" hidden="1" outlineLevel="1" x14ac:dyDescent="0.2">
      <c r="B304" s="19" t="s">
        <v>427</v>
      </c>
      <c r="C304" s="223" t="s">
        <v>638</v>
      </c>
      <c r="D304" s="224" t="s">
        <v>54</v>
      </c>
      <c r="E304" s="259">
        <v>44405</v>
      </c>
      <c r="F304" s="226">
        <v>6</v>
      </c>
      <c r="G304" s="227">
        <v>33.299999999999997</v>
      </c>
    </row>
    <row r="305" spans="2:7" hidden="1" outlineLevel="1" x14ac:dyDescent="0.2">
      <c r="B305" s="19" t="s">
        <v>427</v>
      </c>
      <c r="C305" s="223" t="s">
        <v>638</v>
      </c>
      <c r="D305" s="224" t="s">
        <v>54</v>
      </c>
      <c r="E305" s="259">
        <v>44405</v>
      </c>
      <c r="F305" s="226">
        <v>4</v>
      </c>
      <c r="G305" s="227">
        <v>22.2</v>
      </c>
    </row>
    <row r="306" spans="2:7" hidden="1" outlineLevel="1" x14ac:dyDescent="0.2">
      <c r="B306" s="19" t="s">
        <v>427</v>
      </c>
      <c r="C306" s="223" t="s">
        <v>638</v>
      </c>
      <c r="D306" s="224" t="s">
        <v>54</v>
      </c>
      <c r="E306" s="259">
        <v>44406</v>
      </c>
      <c r="F306" s="226">
        <v>7</v>
      </c>
      <c r="G306" s="227">
        <v>38.85</v>
      </c>
    </row>
    <row r="307" spans="2:7" hidden="1" outlineLevel="1" x14ac:dyDescent="0.2">
      <c r="B307" s="19" t="s">
        <v>427</v>
      </c>
      <c r="C307" s="223" t="s">
        <v>638</v>
      </c>
      <c r="D307" s="224" t="s">
        <v>54</v>
      </c>
      <c r="E307" s="259">
        <v>44407</v>
      </c>
      <c r="F307" s="226">
        <v>6</v>
      </c>
      <c r="G307" s="227">
        <v>33.299999999999997</v>
      </c>
    </row>
    <row r="308" spans="2:7" hidden="1" outlineLevel="1" x14ac:dyDescent="0.2">
      <c r="B308" s="19" t="s">
        <v>427</v>
      </c>
      <c r="C308" s="223" t="s">
        <v>638</v>
      </c>
      <c r="D308" s="224" t="s">
        <v>54</v>
      </c>
      <c r="E308" s="259">
        <v>44407</v>
      </c>
      <c r="F308" s="226">
        <v>3</v>
      </c>
      <c r="G308" s="227">
        <v>16.649999999999999</v>
      </c>
    </row>
    <row r="309" spans="2:7" hidden="1" outlineLevel="1" x14ac:dyDescent="0.2">
      <c r="B309" s="19" t="s">
        <v>427</v>
      </c>
      <c r="C309" s="223" t="s">
        <v>887</v>
      </c>
      <c r="D309" s="224" t="s">
        <v>54</v>
      </c>
      <c r="E309" s="259">
        <v>44403</v>
      </c>
      <c r="F309" s="226">
        <v>7</v>
      </c>
      <c r="G309" s="227">
        <v>38.85</v>
      </c>
    </row>
    <row r="310" spans="2:7" hidden="1" outlineLevel="1" x14ac:dyDescent="0.2">
      <c r="B310" s="19" t="s">
        <v>427</v>
      </c>
      <c r="C310" s="223" t="s">
        <v>887</v>
      </c>
      <c r="D310" s="224" t="s">
        <v>54</v>
      </c>
      <c r="E310" s="259">
        <v>44404</v>
      </c>
      <c r="F310" s="226">
        <v>7</v>
      </c>
      <c r="G310" s="227">
        <v>38.85</v>
      </c>
    </row>
    <row r="311" spans="2:7" hidden="1" outlineLevel="1" x14ac:dyDescent="0.2">
      <c r="B311" s="19" t="s">
        <v>427</v>
      </c>
      <c r="C311" s="223" t="s">
        <v>887</v>
      </c>
      <c r="D311" s="224" t="s">
        <v>54</v>
      </c>
      <c r="E311" s="259">
        <v>44405</v>
      </c>
      <c r="F311" s="226">
        <v>7</v>
      </c>
      <c r="G311" s="227">
        <v>38.85</v>
      </c>
    </row>
    <row r="312" spans="2:7" hidden="1" outlineLevel="1" x14ac:dyDescent="0.2">
      <c r="B312" s="19" t="s">
        <v>427</v>
      </c>
      <c r="C312" s="223" t="s">
        <v>887</v>
      </c>
      <c r="D312" s="224" t="s">
        <v>54</v>
      </c>
      <c r="E312" s="259">
        <v>44406</v>
      </c>
      <c r="F312" s="226">
        <v>7</v>
      </c>
      <c r="G312" s="227">
        <v>38.85</v>
      </c>
    </row>
    <row r="313" spans="2:7" hidden="1" outlineLevel="1" x14ac:dyDescent="0.2">
      <c r="B313" s="19" t="s">
        <v>427</v>
      </c>
      <c r="C313" s="223" t="s">
        <v>887</v>
      </c>
      <c r="D313" s="224" t="s">
        <v>54</v>
      </c>
      <c r="E313" s="259">
        <v>44407</v>
      </c>
      <c r="F313" s="226">
        <v>7</v>
      </c>
      <c r="G313" s="227">
        <v>38.85</v>
      </c>
    </row>
    <row r="314" spans="2:7" hidden="1" outlineLevel="1" x14ac:dyDescent="0.2">
      <c r="B314" s="19" t="s">
        <v>427</v>
      </c>
      <c r="C314" s="223" t="s">
        <v>887</v>
      </c>
      <c r="D314" s="224" t="s">
        <v>54</v>
      </c>
      <c r="E314" s="259">
        <v>44408</v>
      </c>
      <c r="F314" s="226">
        <v>6</v>
      </c>
      <c r="G314" s="227">
        <v>33.299999999999997</v>
      </c>
    </row>
    <row r="315" spans="2:7" hidden="1" outlineLevel="1" x14ac:dyDescent="0.2">
      <c r="B315" s="19" t="s">
        <v>427</v>
      </c>
      <c r="C315" s="223" t="s">
        <v>638</v>
      </c>
      <c r="D315" s="224" t="s">
        <v>54</v>
      </c>
      <c r="E315" s="259">
        <v>44387</v>
      </c>
      <c r="F315" s="226">
        <v>6</v>
      </c>
      <c r="G315" s="227">
        <v>33.299999999999997</v>
      </c>
    </row>
    <row r="316" spans="2:7" hidden="1" outlineLevel="1" x14ac:dyDescent="0.2">
      <c r="B316" s="19" t="s">
        <v>427</v>
      </c>
      <c r="C316" s="223" t="s">
        <v>638</v>
      </c>
      <c r="D316" s="224" t="s">
        <v>54</v>
      </c>
      <c r="E316" s="259">
        <v>44401</v>
      </c>
      <c r="F316" s="226">
        <v>6</v>
      </c>
      <c r="G316" s="227">
        <v>33.299999999999997</v>
      </c>
    </row>
    <row r="317" spans="2:7" hidden="1" outlineLevel="1" x14ac:dyDescent="0.2">
      <c r="B317" s="19" t="s">
        <v>427</v>
      </c>
      <c r="C317" s="254" t="s">
        <v>638</v>
      </c>
      <c r="D317" s="255" t="s">
        <v>54</v>
      </c>
      <c r="E317" s="265">
        <v>44403</v>
      </c>
      <c r="F317" s="256">
        <v>6</v>
      </c>
      <c r="G317" s="257">
        <v>36.659999999999997</v>
      </c>
    </row>
    <row r="318" spans="2:7" hidden="1" outlineLevel="1" x14ac:dyDescent="0.2">
      <c r="B318" s="19" t="s">
        <v>427</v>
      </c>
      <c r="C318" s="254" t="s">
        <v>638</v>
      </c>
      <c r="D318" s="255" t="s">
        <v>54</v>
      </c>
      <c r="E318" s="265">
        <v>44403</v>
      </c>
      <c r="F318" s="256">
        <v>4</v>
      </c>
      <c r="G318" s="257">
        <v>24.44</v>
      </c>
    </row>
    <row r="319" spans="2:7" hidden="1" outlineLevel="1" x14ac:dyDescent="0.2">
      <c r="B319" s="19" t="s">
        <v>427</v>
      </c>
      <c r="C319" s="254" t="s">
        <v>638</v>
      </c>
      <c r="D319" s="255" t="s">
        <v>54</v>
      </c>
      <c r="E319" s="265">
        <v>44404</v>
      </c>
      <c r="F319" s="256">
        <v>6</v>
      </c>
      <c r="G319" s="257">
        <v>36.659999999999997</v>
      </c>
    </row>
    <row r="320" spans="2:7" hidden="1" outlineLevel="1" x14ac:dyDescent="0.2">
      <c r="B320" s="19" t="s">
        <v>427</v>
      </c>
      <c r="C320" s="254" t="s">
        <v>638</v>
      </c>
      <c r="D320" s="255" t="s">
        <v>54</v>
      </c>
      <c r="E320" s="265">
        <v>44404</v>
      </c>
      <c r="F320" s="256">
        <v>4</v>
      </c>
      <c r="G320" s="257">
        <v>24.44</v>
      </c>
    </row>
    <row r="321" spans="2:7" hidden="1" outlineLevel="1" x14ac:dyDescent="0.2">
      <c r="B321" s="19" t="s">
        <v>427</v>
      </c>
      <c r="C321" s="254" t="s">
        <v>638</v>
      </c>
      <c r="D321" s="255" t="s">
        <v>54</v>
      </c>
      <c r="E321" s="265">
        <v>44405</v>
      </c>
      <c r="F321" s="256">
        <v>6</v>
      </c>
      <c r="G321" s="257">
        <v>36.659999999999997</v>
      </c>
    </row>
    <row r="322" spans="2:7" hidden="1" outlineLevel="1" x14ac:dyDescent="0.2">
      <c r="B322" s="19" t="s">
        <v>427</v>
      </c>
      <c r="C322" s="254" t="s">
        <v>638</v>
      </c>
      <c r="D322" s="255" t="s">
        <v>54</v>
      </c>
      <c r="E322" s="265">
        <v>44405</v>
      </c>
      <c r="F322" s="256">
        <v>3</v>
      </c>
      <c r="G322" s="257">
        <v>18.329999999999998</v>
      </c>
    </row>
    <row r="323" spans="2:7" hidden="1" outlineLevel="1" x14ac:dyDescent="0.2">
      <c r="B323" s="19" t="s">
        <v>427</v>
      </c>
      <c r="C323" s="254" t="s">
        <v>638</v>
      </c>
      <c r="D323" s="255" t="s">
        <v>54</v>
      </c>
      <c r="E323" s="265">
        <v>44406</v>
      </c>
      <c r="F323" s="256">
        <v>7</v>
      </c>
      <c r="G323" s="257">
        <v>42.77</v>
      </c>
    </row>
    <row r="324" spans="2:7" hidden="1" outlineLevel="1" x14ac:dyDescent="0.2">
      <c r="B324" s="19" t="s">
        <v>427</v>
      </c>
      <c r="C324" s="254" t="s">
        <v>638</v>
      </c>
      <c r="D324" s="255" t="s">
        <v>54</v>
      </c>
      <c r="E324" s="265">
        <v>44407</v>
      </c>
      <c r="F324" s="256">
        <v>6</v>
      </c>
      <c r="G324" s="257">
        <v>36.659999999999997</v>
      </c>
    </row>
    <row r="325" spans="2:7" hidden="1" outlineLevel="1" x14ac:dyDescent="0.2">
      <c r="B325" s="19" t="s">
        <v>427</v>
      </c>
      <c r="C325" s="254" t="s">
        <v>638</v>
      </c>
      <c r="D325" s="255" t="s">
        <v>54</v>
      </c>
      <c r="E325" s="265">
        <v>44407</v>
      </c>
      <c r="F325" s="256">
        <v>3</v>
      </c>
      <c r="G325" s="257">
        <v>18.329999999999998</v>
      </c>
    </row>
    <row r="326" spans="2:7" hidden="1" outlineLevel="1" x14ac:dyDescent="0.2">
      <c r="B326" s="19" t="s">
        <v>427</v>
      </c>
      <c r="C326" s="254" t="s">
        <v>887</v>
      </c>
      <c r="D326" s="255" t="s">
        <v>54</v>
      </c>
      <c r="E326" s="265">
        <v>44403</v>
      </c>
      <c r="F326" s="256">
        <v>7</v>
      </c>
      <c r="G326" s="257">
        <v>38.85</v>
      </c>
    </row>
    <row r="327" spans="2:7" hidden="1" outlineLevel="1" x14ac:dyDescent="0.2">
      <c r="B327" s="19" t="s">
        <v>427</v>
      </c>
      <c r="C327" s="254" t="s">
        <v>887</v>
      </c>
      <c r="D327" s="255" t="s">
        <v>54</v>
      </c>
      <c r="E327" s="265">
        <v>44404</v>
      </c>
      <c r="F327" s="256">
        <v>7</v>
      </c>
      <c r="G327" s="257">
        <v>38.85</v>
      </c>
    </row>
    <row r="328" spans="2:7" hidden="1" outlineLevel="1" x14ac:dyDescent="0.2">
      <c r="B328" s="19" t="s">
        <v>427</v>
      </c>
      <c r="C328" s="254" t="s">
        <v>887</v>
      </c>
      <c r="D328" s="255" t="s">
        <v>54</v>
      </c>
      <c r="E328" s="265">
        <v>44405</v>
      </c>
      <c r="F328" s="256">
        <v>7</v>
      </c>
      <c r="G328" s="257">
        <v>38.85</v>
      </c>
    </row>
    <row r="329" spans="2:7" hidden="1" outlineLevel="1" x14ac:dyDescent="0.2">
      <c r="B329" s="19" t="s">
        <v>427</v>
      </c>
      <c r="C329" s="254" t="s">
        <v>887</v>
      </c>
      <c r="D329" s="255" t="s">
        <v>54</v>
      </c>
      <c r="E329" s="265">
        <v>44406</v>
      </c>
      <c r="F329" s="256">
        <v>7</v>
      </c>
      <c r="G329" s="257">
        <v>38.85</v>
      </c>
    </row>
    <row r="330" spans="2:7" hidden="1" outlineLevel="1" x14ac:dyDescent="0.2">
      <c r="B330" s="19" t="s">
        <v>427</v>
      </c>
      <c r="C330" s="254" t="s">
        <v>887</v>
      </c>
      <c r="D330" s="255" t="s">
        <v>54</v>
      </c>
      <c r="E330" s="265">
        <v>44407</v>
      </c>
      <c r="F330" s="256">
        <v>7</v>
      </c>
      <c r="G330" s="257">
        <v>38.85</v>
      </c>
    </row>
    <row r="331" spans="2:7" hidden="1" outlineLevel="1" x14ac:dyDescent="0.2">
      <c r="B331" s="19" t="s">
        <v>427</v>
      </c>
      <c r="C331" s="254" t="s">
        <v>887</v>
      </c>
      <c r="D331" s="255" t="s">
        <v>54</v>
      </c>
      <c r="E331" s="265">
        <v>44408</v>
      </c>
      <c r="F331" s="256">
        <v>6</v>
      </c>
      <c r="G331" s="257">
        <v>33.299999999999997</v>
      </c>
    </row>
    <row r="332" spans="2:7" hidden="1" outlineLevel="1" x14ac:dyDescent="0.2">
      <c r="B332" s="19" t="s">
        <v>427</v>
      </c>
      <c r="C332" s="254" t="s">
        <v>887</v>
      </c>
      <c r="D332" s="255" t="s">
        <v>54</v>
      </c>
      <c r="E332" s="265">
        <v>44410</v>
      </c>
      <c r="F332" s="256">
        <v>7</v>
      </c>
      <c r="G332" s="257">
        <v>38.85</v>
      </c>
    </row>
    <row r="333" spans="2:7" hidden="1" outlineLevel="1" x14ac:dyDescent="0.2">
      <c r="B333" s="19" t="s">
        <v>427</v>
      </c>
      <c r="C333" s="254" t="s">
        <v>887</v>
      </c>
      <c r="D333" s="255" t="s">
        <v>54</v>
      </c>
      <c r="E333" s="265">
        <v>44411</v>
      </c>
      <c r="F333" s="256">
        <v>7</v>
      </c>
      <c r="G333" s="257">
        <v>38.85</v>
      </c>
    </row>
    <row r="334" spans="2:7" hidden="1" outlineLevel="1" x14ac:dyDescent="0.2">
      <c r="B334" s="19" t="s">
        <v>427</v>
      </c>
      <c r="C334" s="254" t="s">
        <v>887</v>
      </c>
      <c r="D334" s="255" t="s">
        <v>54</v>
      </c>
      <c r="E334" s="265">
        <v>44412</v>
      </c>
      <c r="F334" s="256">
        <v>7</v>
      </c>
      <c r="G334" s="257">
        <v>38.85</v>
      </c>
    </row>
    <row r="335" spans="2:7" hidden="1" outlineLevel="1" x14ac:dyDescent="0.2">
      <c r="B335" s="19" t="s">
        <v>427</v>
      </c>
      <c r="C335" s="254" t="s">
        <v>887</v>
      </c>
      <c r="D335" s="255" t="s">
        <v>54</v>
      </c>
      <c r="E335" s="265">
        <v>44413</v>
      </c>
      <c r="F335" s="256">
        <v>7</v>
      </c>
      <c r="G335" s="257">
        <v>38.85</v>
      </c>
    </row>
    <row r="336" spans="2:7" hidden="1" outlineLevel="1" x14ac:dyDescent="0.2">
      <c r="B336" s="19" t="s">
        <v>427</v>
      </c>
      <c r="C336" s="254" t="s">
        <v>887</v>
      </c>
      <c r="D336" s="255" t="s">
        <v>54</v>
      </c>
      <c r="E336" s="265">
        <v>44414</v>
      </c>
      <c r="F336" s="256">
        <v>7</v>
      </c>
      <c r="G336" s="257">
        <v>38.85</v>
      </c>
    </row>
    <row r="337" spans="2:7" hidden="1" outlineLevel="1" x14ac:dyDescent="0.2">
      <c r="B337" s="19" t="s">
        <v>427</v>
      </c>
      <c r="C337" s="254" t="s">
        <v>887</v>
      </c>
      <c r="D337" s="255" t="s">
        <v>54</v>
      </c>
      <c r="E337" s="265">
        <v>44417</v>
      </c>
      <c r="F337" s="256">
        <v>7</v>
      </c>
      <c r="G337" s="257">
        <v>38.85</v>
      </c>
    </row>
    <row r="338" spans="2:7" hidden="1" outlineLevel="1" x14ac:dyDescent="0.2">
      <c r="B338" s="19" t="s">
        <v>427</v>
      </c>
      <c r="C338" s="254" t="s">
        <v>887</v>
      </c>
      <c r="D338" s="255" t="s">
        <v>54</v>
      </c>
      <c r="E338" s="265">
        <v>44418</v>
      </c>
      <c r="F338" s="256">
        <v>7</v>
      </c>
      <c r="G338" s="257">
        <v>38.85</v>
      </c>
    </row>
    <row r="339" spans="2:7" hidden="1" outlineLevel="1" x14ac:dyDescent="0.2">
      <c r="B339" s="19" t="s">
        <v>427</v>
      </c>
      <c r="C339" s="254" t="s">
        <v>887</v>
      </c>
      <c r="D339" s="255" t="s">
        <v>54</v>
      </c>
      <c r="E339" s="265">
        <v>44419</v>
      </c>
      <c r="F339" s="256">
        <v>7</v>
      </c>
      <c r="G339" s="257">
        <v>38.85</v>
      </c>
    </row>
    <row r="340" spans="2:7" hidden="1" outlineLevel="1" x14ac:dyDescent="0.2">
      <c r="B340" s="19" t="s">
        <v>427</v>
      </c>
      <c r="C340" s="254" t="s">
        <v>887</v>
      </c>
      <c r="D340" s="255" t="s">
        <v>54</v>
      </c>
      <c r="E340" s="265">
        <v>44420</v>
      </c>
      <c r="F340" s="256">
        <v>7</v>
      </c>
      <c r="G340" s="257">
        <v>38.85</v>
      </c>
    </row>
    <row r="341" spans="2:7" hidden="1" outlineLevel="1" x14ac:dyDescent="0.2">
      <c r="B341" s="19" t="s">
        <v>427</v>
      </c>
      <c r="C341" s="254" t="s">
        <v>887</v>
      </c>
      <c r="D341" s="255" t="s">
        <v>54</v>
      </c>
      <c r="E341" s="265">
        <v>44421</v>
      </c>
      <c r="F341" s="256">
        <v>7</v>
      </c>
      <c r="G341" s="257">
        <v>38.85</v>
      </c>
    </row>
    <row r="342" spans="2:7" hidden="1" outlineLevel="1" x14ac:dyDescent="0.2">
      <c r="B342" s="19" t="s">
        <v>427</v>
      </c>
      <c r="C342" s="254" t="s">
        <v>887</v>
      </c>
      <c r="D342" s="255" t="s">
        <v>54</v>
      </c>
      <c r="E342" s="265">
        <v>44424</v>
      </c>
      <c r="F342" s="256">
        <v>3</v>
      </c>
      <c r="G342" s="257">
        <v>16.649999999999999</v>
      </c>
    </row>
    <row r="343" spans="2:7" hidden="1" outlineLevel="1" x14ac:dyDescent="0.2">
      <c r="B343" s="19" t="s">
        <v>427</v>
      </c>
      <c r="C343" s="254" t="s">
        <v>887</v>
      </c>
      <c r="D343" s="255" t="s">
        <v>54</v>
      </c>
      <c r="E343" s="265">
        <v>44424</v>
      </c>
      <c r="F343" s="256">
        <v>6</v>
      </c>
      <c r="G343" s="257">
        <v>33.299999999999997</v>
      </c>
    </row>
    <row r="344" spans="2:7" hidden="1" outlineLevel="1" x14ac:dyDescent="0.2">
      <c r="B344" s="19" t="s">
        <v>427</v>
      </c>
      <c r="C344" s="254" t="s">
        <v>887</v>
      </c>
      <c r="D344" s="255" t="s">
        <v>54</v>
      </c>
      <c r="E344" s="265">
        <v>44425</v>
      </c>
      <c r="F344" s="256">
        <v>3</v>
      </c>
      <c r="G344" s="257">
        <v>16.649999999999999</v>
      </c>
    </row>
    <row r="345" spans="2:7" hidden="1" outlineLevel="1" x14ac:dyDescent="0.2">
      <c r="B345" s="19" t="s">
        <v>427</v>
      </c>
      <c r="C345" s="254" t="s">
        <v>887</v>
      </c>
      <c r="D345" s="255" t="s">
        <v>54</v>
      </c>
      <c r="E345" s="265">
        <v>44425</v>
      </c>
      <c r="F345" s="256">
        <v>6</v>
      </c>
      <c r="G345" s="257">
        <v>33.299999999999997</v>
      </c>
    </row>
    <row r="346" spans="2:7" hidden="1" outlineLevel="1" x14ac:dyDescent="0.2">
      <c r="B346" s="19" t="s">
        <v>427</v>
      </c>
      <c r="C346" s="254" t="s">
        <v>887</v>
      </c>
      <c r="D346" s="255" t="s">
        <v>54</v>
      </c>
      <c r="E346" s="265">
        <v>44426</v>
      </c>
      <c r="F346" s="256">
        <v>3</v>
      </c>
      <c r="G346" s="257">
        <v>16.649999999999999</v>
      </c>
    </row>
    <row r="347" spans="2:7" hidden="1" outlineLevel="1" x14ac:dyDescent="0.2">
      <c r="B347" s="19" t="s">
        <v>427</v>
      </c>
      <c r="C347" s="254" t="s">
        <v>887</v>
      </c>
      <c r="D347" s="255" t="s">
        <v>54</v>
      </c>
      <c r="E347" s="265">
        <v>44426</v>
      </c>
      <c r="F347" s="256">
        <v>6</v>
      </c>
      <c r="G347" s="257">
        <v>33.299999999999997</v>
      </c>
    </row>
    <row r="348" spans="2:7" hidden="1" outlineLevel="1" x14ac:dyDescent="0.2">
      <c r="B348" s="19" t="s">
        <v>427</v>
      </c>
      <c r="C348" s="254" t="s">
        <v>887</v>
      </c>
      <c r="D348" s="255" t="s">
        <v>54</v>
      </c>
      <c r="E348" s="265">
        <v>44427</v>
      </c>
      <c r="F348" s="256">
        <v>3</v>
      </c>
      <c r="G348" s="257">
        <v>16.649999999999999</v>
      </c>
    </row>
    <row r="349" spans="2:7" hidden="1" outlineLevel="1" x14ac:dyDescent="0.2">
      <c r="B349" s="19" t="s">
        <v>427</v>
      </c>
      <c r="C349" s="254" t="s">
        <v>887</v>
      </c>
      <c r="D349" s="255" t="s">
        <v>54</v>
      </c>
      <c r="E349" s="265">
        <v>44427</v>
      </c>
      <c r="F349" s="256">
        <v>6</v>
      </c>
      <c r="G349" s="257">
        <v>33.299999999999997</v>
      </c>
    </row>
    <row r="350" spans="2:7" hidden="1" outlineLevel="1" x14ac:dyDescent="0.2">
      <c r="B350" s="19" t="s">
        <v>427</v>
      </c>
      <c r="C350" s="254" t="s">
        <v>887</v>
      </c>
      <c r="D350" s="255" t="s">
        <v>54</v>
      </c>
      <c r="E350" s="265">
        <v>44428</v>
      </c>
      <c r="F350" s="256">
        <v>3</v>
      </c>
      <c r="G350" s="257">
        <v>16.649999999999999</v>
      </c>
    </row>
    <row r="351" spans="2:7" hidden="1" outlineLevel="1" x14ac:dyDescent="0.2">
      <c r="B351" s="19" t="s">
        <v>427</v>
      </c>
      <c r="C351" s="254" t="s">
        <v>887</v>
      </c>
      <c r="D351" s="255" t="s">
        <v>54</v>
      </c>
      <c r="E351" s="265">
        <v>44428</v>
      </c>
      <c r="F351" s="256">
        <v>6</v>
      </c>
      <c r="G351" s="257">
        <v>33.299999999999997</v>
      </c>
    </row>
    <row r="352" spans="2:7" hidden="1" outlineLevel="1" x14ac:dyDescent="0.2">
      <c r="B352" s="19" t="s">
        <v>427</v>
      </c>
      <c r="C352" s="254" t="s">
        <v>887</v>
      </c>
      <c r="D352" s="255" t="s">
        <v>54</v>
      </c>
      <c r="E352" s="265">
        <v>44422</v>
      </c>
      <c r="F352" s="256">
        <v>6</v>
      </c>
      <c r="G352" s="257">
        <v>33.299999999999997</v>
      </c>
    </row>
    <row r="353" spans="2:7" hidden="1" outlineLevel="1" x14ac:dyDescent="0.2">
      <c r="B353" s="19" t="s">
        <v>427</v>
      </c>
      <c r="C353" s="254" t="s">
        <v>851</v>
      </c>
      <c r="D353" s="255" t="s">
        <v>54</v>
      </c>
      <c r="E353" s="265">
        <v>44435</v>
      </c>
      <c r="F353" s="256">
        <v>6</v>
      </c>
      <c r="G353" s="257">
        <v>33.299999999999997</v>
      </c>
    </row>
    <row r="354" spans="2:7" hidden="1" outlineLevel="1" x14ac:dyDescent="0.2">
      <c r="B354" s="19" t="s">
        <v>427</v>
      </c>
      <c r="C354" s="254" t="s">
        <v>851</v>
      </c>
      <c r="D354" s="255" t="s">
        <v>54</v>
      </c>
      <c r="E354" s="265">
        <v>44435</v>
      </c>
      <c r="F354" s="256">
        <v>3</v>
      </c>
      <c r="G354" s="257">
        <v>16.649999999999999</v>
      </c>
    </row>
    <row r="355" spans="2:7" hidden="1" outlineLevel="1" x14ac:dyDescent="0.2">
      <c r="B355" s="19" t="s">
        <v>427</v>
      </c>
      <c r="C355" s="254" t="s">
        <v>851</v>
      </c>
      <c r="D355" s="255" t="s">
        <v>54</v>
      </c>
      <c r="E355" s="265">
        <v>44438</v>
      </c>
      <c r="F355" s="256">
        <v>6</v>
      </c>
      <c r="G355" s="257">
        <v>33.299999999999997</v>
      </c>
    </row>
    <row r="356" spans="2:7" hidden="1" outlineLevel="1" x14ac:dyDescent="0.2">
      <c r="B356" s="19" t="s">
        <v>427</v>
      </c>
      <c r="C356" s="254" t="s">
        <v>851</v>
      </c>
      <c r="D356" s="255" t="s">
        <v>54</v>
      </c>
      <c r="E356" s="265">
        <v>44438</v>
      </c>
      <c r="F356" s="256">
        <v>3</v>
      </c>
      <c r="G356" s="257">
        <v>16.649999999999999</v>
      </c>
    </row>
    <row r="357" spans="2:7" hidden="1" outlineLevel="1" x14ac:dyDescent="0.2">
      <c r="B357" s="19" t="s">
        <v>427</v>
      </c>
      <c r="C357" s="254" t="s">
        <v>851</v>
      </c>
      <c r="D357" s="255" t="s">
        <v>54</v>
      </c>
      <c r="E357" s="265">
        <v>44439</v>
      </c>
      <c r="F357" s="256">
        <v>6</v>
      </c>
      <c r="G357" s="257">
        <v>33.299999999999997</v>
      </c>
    </row>
    <row r="358" spans="2:7" hidden="1" outlineLevel="1" x14ac:dyDescent="0.2">
      <c r="B358" s="19" t="s">
        <v>427</v>
      </c>
      <c r="C358" s="254" t="s">
        <v>851</v>
      </c>
      <c r="D358" s="255" t="s">
        <v>54</v>
      </c>
      <c r="E358" s="265">
        <v>44439</v>
      </c>
      <c r="F358" s="256">
        <v>3</v>
      </c>
      <c r="G358" s="257">
        <v>16.649999999999999</v>
      </c>
    </row>
    <row r="359" spans="2:7" hidden="1" outlineLevel="1" x14ac:dyDescent="0.2">
      <c r="B359" s="19" t="s">
        <v>427</v>
      </c>
      <c r="C359" s="254" t="s">
        <v>887</v>
      </c>
      <c r="D359" s="255" t="s">
        <v>54</v>
      </c>
      <c r="E359" s="265">
        <v>44431</v>
      </c>
      <c r="F359" s="256">
        <v>6</v>
      </c>
      <c r="G359" s="257">
        <v>33.299999999999997</v>
      </c>
    </row>
    <row r="360" spans="2:7" hidden="1" outlineLevel="1" x14ac:dyDescent="0.2">
      <c r="B360" s="19" t="s">
        <v>427</v>
      </c>
      <c r="C360" s="254" t="s">
        <v>887</v>
      </c>
      <c r="D360" s="255" t="s">
        <v>54</v>
      </c>
      <c r="E360" s="265">
        <v>44431</v>
      </c>
      <c r="F360" s="256">
        <v>3</v>
      </c>
      <c r="G360" s="257">
        <v>16.649999999999999</v>
      </c>
    </row>
    <row r="361" spans="2:7" hidden="1" outlineLevel="1" x14ac:dyDescent="0.2">
      <c r="B361" s="19" t="s">
        <v>427</v>
      </c>
      <c r="C361" s="254" t="s">
        <v>887</v>
      </c>
      <c r="D361" s="255" t="s">
        <v>54</v>
      </c>
      <c r="E361" s="265">
        <v>44432</v>
      </c>
      <c r="F361" s="256">
        <v>6</v>
      </c>
      <c r="G361" s="257">
        <v>33.299999999999997</v>
      </c>
    </row>
    <row r="362" spans="2:7" hidden="1" outlineLevel="1" x14ac:dyDescent="0.2">
      <c r="B362" s="19" t="s">
        <v>427</v>
      </c>
      <c r="C362" s="254" t="s">
        <v>887</v>
      </c>
      <c r="D362" s="255" t="s">
        <v>54</v>
      </c>
      <c r="E362" s="265">
        <v>44432</v>
      </c>
      <c r="F362" s="256">
        <v>4</v>
      </c>
      <c r="G362" s="257">
        <v>22.2</v>
      </c>
    </row>
    <row r="363" spans="2:7" hidden="1" outlineLevel="1" x14ac:dyDescent="0.2">
      <c r="B363" s="19" t="s">
        <v>427</v>
      </c>
      <c r="C363" s="254" t="s">
        <v>887</v>
      </c>
      <c r="D363" s="255" t="s">
        <v>54</v>
      </c>
      <c r="E363" s="265">
        <v>44433</v>
      </c>
      <c r="F363" s="256">
        <v>6</v>
      </c>
      <c r="G363" s="257">
        <v>33.299999999999997</v>
      </c>
    </row>
    <row r="364" spans="2:7" hidden="1" outlineLevel="1" x14ac:dyDescent="0.2">
      <c r="B364" s="19" t="s">
        <v>427</v>
      </c>
      <c r="C364" s="254" t="s">
        <v>887</v>
      </c>
      <c r="D364" s="255" t="s">
        <v>54</v>
      </c>
      <c r="E364" s="265">
        <v>44433</v>
      </c>
      <c r="F364" s="256">
        <v>4</v>
      </c>
      <c r="G364" s="257">
        <v>22.2</v>
      </c>
    </row>
    <row r="365" spans="2:7" hidden="1" outlineLevel="1" x14ac:dyDescent="0.2">
      <c r="B365" s="19" t="s">
        <v>427</v>
      </c>
      <c r="C365" s="254" t="s">
        <v>887</v>
      </c>
      <c r="D365" s="255" t="s">
        <v>54</v>
      </c>
      <c r="E365" s="265">
        <v>44434</v>
      </c>
      <c r="F365" s="256">
        <v>6</v>
      </c>
      <c r="G365" s="257">
        <v>33.299999999999997</v>
      </c>
    </row>
    <row r="366" spans="2:7" hidden="1" outlineLevel="1" x14ac:dyDescent="0.2">
      <c r="B366" s="19" t="s">
        <v>427</v>
      </c>
      <c r="C366" s="254" t="s">
        <v>887</v>
      </c>
      <c r="D366" s="255" t="s">
        <v>54</v>
      </c>
      <c r="E366" s="265">
        <v>44434</v>
      </c>
      <c r="F366" s="256">
        <v>3</v>
      </c>
      <c r="G366" s="257">
        <v>16.649999999999999</v>
      </c>
    </row>
    <row r="367" spans="2:7" hidden="1" outlineLevel="1" x14ac:dyDescent="0.2">
      <c r="B367" s="19" t="s">
        <v>427</v>
      </c>
      <c r="C367" s="254" t="s">
        <v>887</v>
      </c>
      <c r="D367" s="255" t="s">
        <v>54</v>
      </c>
      <c r="E367" s="265">
        <v>44435</v>
      </c>
      <c r="F367" s="256">
        <v>6</v>
      </c>
      <c r="G367" s="257">
        <v>33.299999999999997</v>
      </c>
    </row>
    <row r="368" spans="2:7" hidden="1" outlineLevel="1" x14ac:dyDescent="0.2">
      <c r="B368" s="19" t="s">
        <v>427</v>
      </c>
      <c r="C368" s="254" t="s">
        <v>887</v>
      </c>
      <c r="D368" s="255" t="s">
        <v>54</v>
      </c>
      <c r="E368" s="265">
        <v>44435</v>
      </c>
      <c r="F368" s="256">
        <v>3</v>
      </c>
      <c r="G368" s="257">
        <v>16.649999999999999</v>
      </c>
    </row>
    <row r="369" spans="2:7" hidden="1" outlineLevel="1" x14ac:dyDescent="0.2">
      <c r="B369" s="19" t="s">
        <v>427</v>
      </c>
      <c r="C369" s="254" t="s">
        <v>887</v>
      </c>
      <c r="D369" s="255" t="s">
        <v>54</v>
      </c>
      <c r="E369" s="265">
        <v>44438</v>
      </c>
      <c r="F369" s="256">
        <v>6</v>
      </c>
      <c r="G369" s="257">
        <v>33.299999999999997</v>
      </c>
    </row>
    <row r="370" spans="2:7" hidden="1" outlineLevel="1" x14ac:dyDescent="0.2">
      <c r="B370" s="19" t="s">
        <v>427</v>
      </c>
      <c r="C370" s="254" t="s">
        <v>887</v>
      </c>
      <c r="D370" s="255" t="s">
        <v>54</v>
      </c>
      <c r="E370" s="265">
        <v>44438</v>
      </c>
      <c r="F370" s="256">
        <v>3</v>
      </c>
      <c r="G370" s="257">
        <v>16.649999999999999</v>
      </c>
    </row>
    <row r="371" spans="2:7" hidden="1" outlineLevel="1" x14ac:dyDescent="0.2">
      <c r="B371" s="19" t="s">
        <v>427</v>
      </c>
      <c r="C371" s="254" t="s">
        <v>887</v>
      </c>
      <c r="D371" s="255" t="s">
        <v>54</v>
      </c>
      <c r="E371" s="265">
        <v>44439</v>
      </c>
      <c r="F371" s="256">
        <v>6</v>
      </c>
      <c r="G371" s="257">
        <v>33.299999999999997</v>
      </c>
    </row>
    <row r="372" spans="2:7" hidden="1" outlineLevel="1" x14ac:dyDescent="0.2">
      <c r="B372" s="19" t="s">
        <v>427</v>
      </c>
      <c r="C372" s="254" t="s">
        <v>887</v>
      </c>
      <c r="D372" s="255" t="s">
        <v>54</v>
      </c>
      <c r="E372" s="265">
        <v>44439</v>
      </c>
      <c r="F372" s="256">
        <v>3</v>
      </c>
      <c r="G372" s="257">
        <v>16.649999999999999</v>
      </c>
    </row>
    <row r="373" spans="2:7" hidden="1" outlineLevel="1" x14ac:dyDescent="0.2">
      <c r="B373" s="19" t="s">
        <v>427</v>
      </c>
      <c r="C373" s="254" t="s">
        <v>638</v>
      </c>
      <c r="D373" s="255" t="s">
        <v>54</v>
      </c>
      <c r="E373" s="265">
        <v>44410</v>
      </c>
      <c r="F373" s="256">
        <v>6</v>
      </c>
      <c r="G373" s="257">
        <v>36.659999999999997</v>
      </c>
    </row>
    <row r="374" spans="2:7" hidden="1" outlineLevel="1" x14ac:dyDescent="0.2">
      <c r="B374" s="19" t="s">
        <v>427</v>
      </c>
      <c r="C374" s="254" t="s">
        <v>638</v>
      </c>
      <c r="D374" s="255" t="s">
        <v>54</v>
      </c>
      <c r="E374" s="265">
        <v>44410</v>
      </c>
      <c r="F374" s="256">
        <v>3</v>
      </c>
      <c r="G374" s="257">
        <v>18.329999999999998</v>
      </c>
    </row>
    <row r="375" spans="2:7" hidden="1" outlineLevel="1" x14ac:dyDescent="0.2">
      <c r="B375" s="19" t="s">
        <v>427</v>
      </c>
      <c r="C375" s="254" t="s">
        <v>638</v>
      </c>
      <c r="D375" s="255" t="s">
        <v>54</v>
      </c>
      <c r="E375" s="265">
        <v>44421</v>
      </c>
      <c r="F375" s="256">
        <v>7</v>
      </c>
      <c r="G375" s="257">
        <v>42.77</v>
      </c>
    </row>
    <row r="376" spans="2:7" hidden="1" outlineLevel="1" x14ac:dyDescent="0.2">
      <c r="B376" s="19" t="s">
        <v>427</v>
      </c>
      <c r="C376" s="254" t="s">
        <v>638</v>
      </c>
      <c r="D376" s="255" t="s">
        <v>54</v>
      </c>
      <c r="E376" s="265">
        <v>44424</v>
      </c>
      <c r="F376" s="256">
        <v>6</v>
      </c>
      <c r="G376" s="257">
        <v>36.659999999999997</v>
      </c>
    </row>
    <row r="377" spans="2:7" hidden="1" outlineLevel="1" x14ac:dyDescent="0.2">
      <c r="B377" s="19" t="s">
        <v>427</v>
      </c>
      <c r="C377" s="254" t="s">
        <v>638</v>
      </c>
      <c r="D377" s="255" t="s">
        <v>54</v>
      </c>
      <c r="E377" s="265">
        <v>44424</v>
      </c>
      <c r="F377" s="256">
        <v>3</v>
      </c>
      <c r="G377" s="257">
        <v>18.329999999999998</v>
      </c>
    </row>
    <row r="378" spans="2:7" hidden="1" outlineLevel="1" x14ac:dyDescent="0.2">
      <c r="B378" s="19" t="s">
        <v>427</v>
      </c>
      <c r="C378" s="254" t="s">
        <v>638</v>
      </c>
      <c r="D378" s="255" t="s">
        <v>54</v>
      </c>
      <c r="E378" s="265">
        <v>44425</v>
      </c>
      <c r="F378" s="256">
        <v>6</v>
      </c>
      <c r="G378" s="257">
        <v>36.659999999999997</v>
      </c>
    </row>
    <row r="379" spans="2:7" hidden="1" outlineLevel="1" x14ac:dyDescent="0.2">
      <c r="B379" s="19" t="s">
        <v>427</v>
      </c>
      <c r="C379" s="254" t="s">
        <v>638</v>
      </c>
      <c r="D379" s="255" t="s">
        <v>54</v>
      </c>
      <c r="E379" s="265">
        <v>44425</v>
      </c>
      <c r="F379" s="256">
        <v>2</v>
      </c>
      <c r="G379" s="257">
        <v>12.22</v>
      </c>
    </row>
    <row r="380" spans="2:7" hidden="1" outlineLevel="1" x14ac:dyDescent="0.2">
      <c r="B380" s="19" t="s">
        <v>427</v>
      </c>
      <c r="C380" s="254" t="s">
        <v>638</v>
      </c>
      <c r="D380" s="255" t="s">
        <v>54</v>
      </c>
      <c r="E380" s="265">
        <v>44426</v>
      </c>
      <c r="F380" s="256">
        <v>6</v>
      </c>
      <c r="G380" s="257">
        <v>36.659999999999997</v>
      </c>
    </row>
    <row r="381" spans="2:7" hidden="1" outlineLevel="1" x14ac:dyDescent="0.2">
      <c r="B381" s="19" t="s">
        <v>427</v>
      </c>
      <c r="C381" s="254" t="s">
        <v>638</v>
      </c>
      <c r="D381" s="255" t="s">
        <v>54</v>
      </c>
      <c r="E381" s="265">
        <v>44426</v>
      </c>
      <c r="F381" s="256">
        <v>3</v>
      </c>
      <c r="G381" s="257">
        <v>18.329999999999998</v>
      </c>
    </row>
    <row r="382" spans="2:7" hidden="1" outlineLevel="1" x14ac:dyDescent="0.2">
      <c r="B382" s="19" t="s">
        <v>427</v>
      </c>
      <c r="C382" s="254" t="s">
        <v>638</v>
      </c>
      <c r="D382" s="255" t="s">
        <v>54</v>
      </c>
      <c r="E382" s="265">
        <v>44427</v>
      </c>
      <c r="F382" s="256">
        <v>6</v>
      </c>
      <c r="G382" s="257">
        <v>36.659999999999997</v>
      </c>
    </row>
    <row r="383" spans="2:7" hidden="1" outlineLevel="1" x14ac:dyDescent="0.2">
      <c r="B383" s="19" t="s">
        <v>427</v>
      </c>
      <c r="C383" s="254" t="s">
        <v>638</v>
      </c>
      <c r="D383" s="255" t="s">
        <v>54</v>
      </c>
      <c r="E383" s="265">
        <v>44427</v>
      </c>
      <c r="F383" s="256">
        <v>3</v>
      </c>
      <c r="G383" s="257">
        <v>18.329999999999998</v>
      </c>
    </row>
    <row r="384" spans="2:7" hidden="1" outlineLevel="1" x14ac:dyDescent="0.2">
      <c r="B384" s="19" t="s">
        <v>427</v>
      </c>
      <c r="C384" s="254" t="s">
        <v>638</v>
      </c>
      <c r="D384" s="255" t="s">
        <v>54</v>
      </c>
      <c r="E384" s="265">
        <v>44428</v>
      </c>
      <c r="F384" s="256">
        <v>6</v>
      </c>
      <c r="G384" s="257">
        <v>36.659999999999997</v>
      </c>
    </row>
    <row r="385" spans="2:7" hidden="1" outlineLevel="1" x14ac:dyDescent="0.2">
      <c r="B385" s="19" t="s">
        <v>427</v>
      </c>
      <c r="C385" s="254" t="s">
        <v>638</v>
      </c>
      <c r="D385" s="255" t="s">
        <v>54</v>
      </c>
      <c r="E385" s="265">
        <v>44428</v>
      </c>
      <c r="F385" s="256">
        <v>3</v>
      </c>
      <c r="G385" s="257">
        <v>18.329999999999998</v>
      </c>
    </row>
    <row r="386" spans="2:7" hidden="1" outlineLevel="1" x14ac:dyDescent="0.2">
      <c r="B386" s="19" t="s">
        <v>427</v>
      </c>
      <c r="C386" s="254" t="s">
        <v>638</v>
      </c>
      <c r="D386" s="255" t="s">
        <v>54</v>
      </c>
      <c r="E386" s="265">
        <v>44429</v>
      </c>
      <c r="F386" s="256">
        <v>6</v>
      </c>
      <c r="G386" s="257">
        <v>36.659999999999997</v>
      </c>
    </row>
    <row r="387" spans="2:7" hidden="1" outlineLevel="1" x14ac:dyDescent="0.2">
      <c r="B387" s="19" t="s">
        <v>427</v>
      </c>
      <c r="C387" s="254" t="s">
        <v>638</v>
      </c>
      <c r="D387" s="255" t="s">
        <v>54</v>
      </c>
      <c r="E387" s="265">
        <v>44431</v>
      </c>
      <c r="F387" s="256">
        <v>6</v>
      </c>
      <c r="G387" s="257">
        <v>36.659999999999997</v>
      </c>
    </row>
    <row r="388" spans="2:7" hidden="1" outlineLevel="1" x14ac:dyDescent="0.2">
      <c r="B388" s="19" t="s">
        <v>427</v>
      </c>
      <c r="C388" s="254" t="s">
        <v>638</v>
      </c>
      <c r="D388" s="255" t="s">
        <v>54</v>
      </c>
      <c r="E388" s="265">
        <v>44431</v>
      </c>
      <c r="F388" s="256">
        <v>3</v>
      </c>
      <c r="G388" s="257">
        <v>18.329999999999998</v>
      </c>
    </row>
    <row r="389" spans="2:7" hidden="1" outlineLevel="1" x14ac:dyDescent="0.2">
      <c r="B389" s="19" t="s">
        <v>427</v>
      </c>
      <c r="C389" s="254" t="s">
        <v>638</v>
      </c>
      <c r="D389" s="255" t="s">
        <v>54</v>
      </c>
      <c r="E389" s="265">
        <v>44432</v>
      </c>
      <c r="F389" s="256">
        <v>6</v>
      </c>
      <c r="G389" s="257">
        <v>36.659999999999997</v>
      </c>
    </row>
    <row r="390" spans="2:7" hidden="1" outlineLevel="1" x14ac:dyDescent="0.2">
      <c r="B390" s="19" t="s">
        <v>427</v>
      </c>
      <c r="C390" s="254" t="s">
        <v>638</v>
      </c>
      <c r="D390" s="255" t="s">
        <v>54</v>
      </c>
      <c r="E390" s="265">
        <v>44432</v>
      </c>
      <c r="F390" s="256">
        <v>3</v>
      </c>
      <c r="G390" s="257">
        <v>18.329999999999998</v>
      </c>
    </row>
    <row r="391" spans="2:7" hidden="1" outlineLevel="1" x14ac:dyDescent="0.2">
      <c r="B391" s="19" t="s">
        <v>427</v>
      </c>
      <c r="C391" s="254" t="s">
        <v>638</v>
      </c>
      <c r="D391" s="255" t="s">
        <v>54</v>
      </c>
      <c r="E391" s="265">
        <v>44433</v>
      </c>
      <c r="F391" s="256">
        <v>6</v>
      </c>
      <c r="G391" s="257">
        <v>36.659999999999997</v>
      </c>
    </row>
    <row r="392" spans="2:7" hidden="1" outlineLevel="1" x14ac:dyDescent="0.2">
      <c r="B392" s="19" t="s">
        <v>427</v>
      </c>
      <c r="C392" s="254" t="s">
        <v>638</v>
      </c>
      <c r="D392" s="255" t="s">
        <v>54</v>
      </c>
      <c r="E392" s="265">
        <v>44433</v>
      </c>
      <c r="F392" s="256">
        <v>3</v>
      </c>
      <c r="G392" s="257">
        <v>18.329999999999998</v>
      </c>
    </row>
    <row r="393" spans="2:7" hidden="1" outlineLevel="1" x14ac:dyDescent="0.2">
      <c r="B393" s="19" t="s">
        <v>427</v>
      </c>
      <c r="C393" s="254" t="s">
        <v>638</v>
      </c>
      <c r="D393" s="255" t="s">
        <v>54</v>
      </c>
      <c r="E393" s="265">
        <v>44434</v>
      </c>
      <c r="F393" s="256">
        <v>6</v>
      </c>
      <c r="G393" s="257">
        <v>36.659999999999997</v>
      </c>
    </row>
    <row r="394" spans="2:7" hidden="1" outlineLevel="1" x14ac:dyDescent="0.2">
      <c r="B394" s="19" t="s">
        <v>427</v>
      </c>
      <c r="C394" s="254" t="s">
        <v>638</v>
      </c>
      <c r="D394" s="255" t="s">
        <v>54</v>
      </c>
      <c r="E394" s="265">
        <v>44434</v>
      </c>
      <c r="F394" s="256">
        <v>3</v>
      </c>
      <c r="G394" s="257">
        <v>18.329999999999998</v>
      </c>
    </row>
    <row r="395" spans="2:7" hidden="1" outlineLevel="1" x14ac:dyDescent="0.2">
      <c r="B395" s="19" t="s">
        <v>427</v>
      </c>
      <c r="C395" s="254" t="s">
        <v>638</v>
      </c>
      <c r="D395" s="255" t="s">
        <v>54</v>
      </c>
      <c r="E395" s="265">
        <v>44435</v>
      </c>
      <c r="F395" s="256">
        <v>6</v>
      </c>
      <c r="G395" s="257">
        <v>36.659999999999997</v>
      </c>
    </row>
    <row r="396" spans="2:7" hidden="1" outlineLevel="1" x14ac:dyDescent="0.2">
      <c r="B396" s="19" t="s">
        <v>427</v>
      </c>
      <c r="C396" s="254" t="s">
        <v>638</v>
      </c>
      <c r="D396" s="255" t="s">
        <v>54</v>
      </c>
      <c r="E396" s="265">
        <v>44435</v>
      </c>
      <c r="F396" s="256">
        <v>3</v>
      </c>
      <c r="G396" s="257">
        <v>18.329999999999998</v>
      </c>
    </row>
    <row r="397" spans="2:7" hidden="1" outlineLevel="1" x14ac:dyDescent="0.2">
      <c r="B397" s="19" t="s">
        <v>427</v>
      </c>
      <c r="C397" s="254" t="s">
        <v>638</v>
      </c>
      <c r="D397" s="255" t="s">
        <v>54</v>
      </c>
      <c r="E397" s="265">
        <v>44438</v>
      </c>
      <c r="F397" s="256">
        <v>6</v>
      </c>
      <c r="G397" s="257">
        <v>36.659999999999997</v>
      </c>
    </row>
    <row r="398" spans="2:7" hidden="1" outlineLevel="1" x14ac:dyDescent="0.2">
      <c r="B398" s="19" t="s">
        <v>427</v>
      </c>
      <c r="C398" s="254" t="s">
        <v>638</v>
      </c>
      <c r="D398" s="255" t="s">
        <v>54</v>
      </c>
      <c r="E398" s="265">
        <v>44438</v>
      </c>
      <c r="F398" s="256">
        <v>3</v>
      </c>
      <c r="G398" s="257">
        <v>18.329999999999998</v>
      </c>
    </row>
    <row r="399" spans="2:7" hidden="1" outlineLevel="1" x14ac:dyDescent="0.2">
      <c r="B399" s="19" t="s">
        <v>427</v>
      </c>
      <c r="C399" s="254" t="s">
        <v>638</v>
      </c>
      <c r="D399" s="255" t="s">
        <v>54</v>
      </c>
      <c r="E399" s="265">
        <v>44439</v>
      </c>
      <c r="F399" s="256">
        <v>6</v>
      </c>
      <c r="G399" s="257">
        <v>36.659999999999997</v>
      </c>
    </row>
    <row r="400" spans="2:7" hidden="1" outlineLevel="1" x14ac:dyDescent="0.2">
      <c r="B400" s="19" t="s">
        <v>427</v>
      </c>
      <c r="C400" s="254" t="s">
        <v>638</v>
      </c>
      <c r="D400" s="255" t="s">
        <v>54</v>
      </c>
      <c r="E400" s="265">
        <v>44439</v>
      </c>
      <c r="F400" s="256">
        <v>3</v>
      </c>
      <c r="G400" s="257">
        <v>18.329999999999998</v>
      </c>
    </row>
    <row r="401" spans="2:7" hidden="1" outlineLevel="1" x14ac:dyDescent="0.2">
      <c r="B401" s="19" t="s">
        <v>427</v>
      </c>
      <c r="C401" s="254" t="s">
        <v>638</v>
      </c>
      <c r="D401" s="255" t="s">
        <v>54</v>
      </c>
      <c r="E401" s="265">
        <v>44436</v>
      </c>
      <c r="F401" s="256">
        <v>6</v>
      </c>
      <c r="G401" s="257">
        <v>36.659999999999997</v>
      </c>
    </row>
    <row r="402" spans="2:7" hidden="1" outlineLevel="1" x14ac:dyDescent="0.2">
      <c r="B402" s="19" t="s">
        <v>427</v>
      </c>
      <c r="C402" s="223" t="s">
        <v>638</v>
      </c>
      <c r="D402" s="224" t="s">
        <v>54</v>
      </c>
      <c r="E402" s="259">
        <v>44440</v>
      </c>
      <c r="F402" s="226">
        <v>6</v>
      </c>
      <c r="G402" s="227">
        <v>36.659999999999997</v>
      </c>
    </row>
    <row r="403" spans="2:7" hidden="1" outlineLevel="1" x14ac:dyDescent="0.2">
      <c r="B403" s="19" t="s">
        <v>427</v>
      </c>
      <c r="C403" s="223" t="s">
        <v>638</v>
      </c>
      <c r="D403" s="224" t="s">
        <v>54</v>
      </c>
      <c r="E403" s="259">
        <v>44440</v>
      </c>
      <c r="F403" s="226">
        <v>3</v>
      </c>
      <c r="G403" s="227">
        <v>18.329999999999998</v>
      </c>
    </row>
    <row r="404" spans="2:7" hidden="1" outlineLevel="1" x14ac:dyDescent="0.2">
      <c r="B404" s="19" t="s">
        <v>427</v>
      </c>
      <c r="C404" s="223" t="s">
        <v>638</v>
      </c>
      <c r="D404" s="224" t="s">
        <v>54</v>
      </c>
      <c r="E404" s="259">
        <v>44441</v>
      </c>
      <c r="F404" s="226">
        <v>6</v>
      </c>
      <c r="G404" s="227">
        <v>36.659999999999997</v>
      </c>
    </row>
    <row r="405" spans="2:7" hidden="1" outlineLevel="1" x14ac:dyDescent="0.2">
      <c r="B405" s="19" t="s">
        <v>427</v>
      </c>
      <c r="C405" s="223" t="s">
        <v>638</v>
      </c>
      <c r="D405" s="224" t="s">
        <v>54</v>
      </c>
      <c r="E405" s="259">
        <v>44441</v>
      </c>
      <c r="F405" s="226">
        <v>3</v>
      </c>
      <c r="G405" s="227">
        <v>18.329999999999998</v>
      </c>
    </row>
    <row r="406" spans="2:7" hidden="1" outlineLevel="1" x14ac:dyDescent="0.2">
      <c r="B406" s="19" t="s">
        <v>427</v>
      </c>
      <c r="C406" s="223" t="s">
        <v>638</v>
      </c>
      <c r="D406" s="224" t="s">
        <v>54</v>
      </c>
      <c r="E406" s="259">
        <v>44442</v>
      </c>
      <c r="F406" s="226">
        <v>6</v>
      </c>
      <c r="G406" s="227">
        <v>36.659999999999997</v>
      </c>
    </row>
    <row r="407" spans="2:7" hidden="1" outlineLevel="1" x14ac:dyDescent="0.2">
      <c r="B407" s="19" t="s">
        <v>427</v>
      </c>
      <c r="C407" s="223" t="s">
        <v>638</v>
      </c>
      <c r="D407" s="224" t="s">
        <v>54</v>
      </c>
      <c r="E407" s="259">
        <v>44442</v>
      </c>
      <c r="F407" s="226">
        <v>3</v>
      </c>
      <c r="G407" s="227">
        <v>18.329999999999998</v>
      </c>
    </row>
    <row r="408" spans="2:7" hidden="1" outlineLevel="1" x14ac:dyDescent="0.2">
      <c r="B408" s="19" t="s">
        <v>427</v>
      </c>
      <c r="C408" s="223" t="s">
        <v>638</v>
      </c>
      <c r="D408" s="224" t="s">
        <v>54</v>
      </c>
      <c r="E408" s="259">
        <v>44445</v>
      </c>
      <c r="F408" s="226">
        <v>6</v>
      </c>
      <c r="G408" s="227">
        <v>36.659999999999997</v>
      </c>
    </row>
    <row r="409" spans="2:7" hidden="1" outlineLevel="1" x14ac:dyDescent="0.2">
      <c r="B409" s="19" t="s">
        <v>427</v>
      </c>
      <c r="C409" s="223" t="s">
        <v>638</v>
      </c>
      <c r="D409" s="224" t="s">
        <v>54</v>
      </c>
      <c r="E409" s="259">
        <v>44445</v>
      </c>
      <c r="F409" s="226">
        <v>3</v>
      </c>
      <c r="G409" s="227">
        <v>18.329999999999998</v>
      </c>
    </row>
    <row r="410" spans="2:7" hidden="1" outlineLevel="1" x14ac:dyDescent="0.2">
      <c r="B410" s="19" t="s">
        <v>427</v>
      </c>
      <c r="C410" s="223" t="s">
        <v>638</v>
      </c>
      <c r="D410" s="224" t="s">
        <v>54</v>
      </c>
      <c r="E410" s="259">
        <v>44446</v>
      </c>
      <c r="F410" s="226">
        <v>6</v>
      </c>
      <c r="G410" s="227">
        <v>36.659999999999997</v>
      </c>
    </row>
    <row r="411" spans="2:7" hidden="1" outlineLevel="1" x14ac:dyDescent="0.2">
      <c r="B411" s="19" t="s">
        <v>427</v>
      </c>
      <c r="C411" s="223" t="s">
        <v>638</v>
      </c>
      <c r="D411" s="224" t="s">
        <v>54</v>
      </c>
      <c r="E411" s="259">
        <v>44446</v>
      </c>
      <c r="F411" s="226">
        <v>3</v>
      </c>
      <c r="G411" s="227">
        <v>18.329999999999998</v>
      </c>
    </row>
    <row r="412" spans="2:7" hidden="1" outlineLevel="1" x14ac:dyDescent="0.2">
      <c r="B412" s="19" t="s">
        <v>427</v>
      </c>
      <c r="C412" s="223" t="s">
        <v>638</v>
      </c>
      <c r="D412" s="224" t="s">
        <v>54</v>
      </c>
      <c r="E412" s="259">
        <v>44447</v>
      </c>
      <c r="F412" s="226">
        <v>6</v>
      </c>
      <c r="G412" s="227">
        <v>36.659999999999997</v>
      </c>
    </row>
    <row r="413" spans="2:7" hidden="1" outlineLevel="1" x14ac:dyDescent="0.2">
      <c r="B413" s="19" t="s">
        <v>427</v>
      </c>
      <c r="C413" s="223" t="s">
        <v>638</v>
      </c>
      <c r="D413" s="224" t="s">
        <v>54</v>
      </c>
      <c r="E413" s="259">
        <v>44447</v>
      </c>
      <c r="F413" s="226">
        <v>3</v>
      </c>
      <c r="G413" s="227">
        <v>18.329999999999998</v>
      </c>
    </row>
    <row r="414" spans="2:7" hidden="1" outlineLevel="1" x14ac:dyDescent="0.2">
      <c r="B414" s="19" t="s">
        <v>427</v>
      </c>
      <c r="C414" s="223" t="s">
        <v>638</v>
      </c>
      <c r="D414" s="224" t="s">
        <v>54</v>
      </c>
      <c r="E414" s="259">
        <v>44448</v>
      </c>
      <c r="F414" s="226">
        <v>6</v>
      </c>
      <c r="G414" s="227">
        <v>36.659999999999997</v>
      </c>
    </row>
    <row r="415" spans="2:7" hidden="1" outlineLevel="1" x14ac:dyDescent="0.2">
      <c r="B415" s="19" t="s">
        <v>427</v>
      </c>
      <c r="C415" s="223" t="s">
        <v>638</v>
      </c>
      <c r="D415" s="224" t="s">
        <v>54</v>
      </c>
      <c r="E415" s="259">
        <v>44448</v>
      </c>
      <c r="F415" s="226">
        <v>3</v>
      </c>
      <c r="G415" s="227">
        <v>18.329999999999998</v>
      </c>
    </row>
    <row r="416" spans="2:7" hidden="1" outlineLevel="1" x14ac:dyDescent="0.2">
      <c r="B416" s="19" t="s">
        <v>427</v>
      </c>
      <c r="C416" s="223" t="s">
        <v>638</v>
      </c>
      <c r="D416" s="224" t="s">
        <v>54</v>
      </c>
      <c r="E416" s="259">
        <v>44449</v>
      </c>
      <c r="F416" s="226">
        <v>6</v>
      </c>
      <c r="G416" s="227">
        <v>36.659999999999997</v>
      </c>
    </row>
    <row r="417" spans="2:7" hidden="1" outlineLevel="1" x14ac:dyDescent="0.2">
      <c r="B417" s="19" t="s">
        <v>427</v>
      </c>
      <c r="C417" s="223" t="s">
        <v>851</v>
      </c>
      <c r="D417" s="224" t="s">
        <v>54</v>
      </c>
      <c r="E417" s="259">
        <v>44440</v>
      </c>
      <c r="F417" s="226">
        <v>6</v>
      </c>
      <c r="G417" s="227">
        <v>33.299999999999997</v>
      </c>
    </row>
    <row r="418" spans="2:7" hidden="1" outlineLevel="1" x14ac:dyDescent="0.2">
      <c r="B418" s="19" t="s">
        <v>427</v>
      </c>
      <c r="C418" s="223" t="s">
        <v>851</v>
      </c>
      <c r="D418" s="224" t="s">
        <v>54</v>
      </c>
      <c r="E418" s="259">
        <v>44440</v>
      </c>
      <c r="F418" s="226">
        <v>3</v>
      </c>
      <c r="G418" s="227">
        <v>16.649999999999999</v>
      </c>
    </row>
    <row r="419" spans="2:7" hidden="1" outlineLevel="1" x14ac:dyDescent="0.2">
      <c r="B419" s="19" t="s">
        <v>427</v>
      </c>
      <c r="C419" s="223" t="s">
        <v>851</v>
      </c>
      <c r="D419" s="224" t="s">
        <v>54</v>
      </c>
      <c r="E419" s="259">
        <v>44441</v>
      </c>
      <c r="F419" s="226">
        <v>6</v>
      </c>
      <c r="G419" s="227">
        <v>33.299999999999997</v>
      </c>
    </row>
    <row r="420" spans="2:7" hidden="1" outlineLevel="1" x14ac:dyDescent="0.2">
      <c r="B420" s="19" t="s">
        <v>427</v>
      </c>
      <c r="C420" s="223" t="s">
        <v>851</v>
      </c>
      <c r="D420" s="224" t="s">
        <v>54</v>
      </c>
      <c r="E420" s="259">
        <v>44441</v>
      </c>
      <c r="F420" s="226">
        <v>3</v>
      </c>
      <c r="G420" s="227">
        <v>16.649999999999999</v>
      </c>
    </row>
    <row r="421" spans="2:7" hidden="1" outlineLevel="1" x14ac:dyDescent="0.2">
      <c r="B421" s="19" t="s">
        <v>427</v>
      </c>
      <c r="C421" s="223" t="s">
        <v>851</v>
      </c>
      <c r="D421" s="224" t="s">
        <v>54</v>
      </c>
      <c r="E421" s="259">
        <v>44442</v>
      </c>
      <c r="F421" s="226">
        <v>6</v>
      </c>
      <c r="G421" s="227">
        <v>33.299999999999997</v>
      </c>
    </row>
    <row r="422" spans="2:7" hidden="1" outlineLevel="1" x14ac:dyDescent="0.2">
      <c r="B422" s="19" t="s">
        <v>427</v>
      </c>
      <c r="C422" s="223" t="s">
        <v>851</v>
      </c>
      <c r="D422" s="224" t="s">
        <v>54</v>
      </c>
      <c r="E422" s="259">
        <v>44442</v>
      </c>
      <c r="F422" s="226">
        <v>3</v>
      </c>
      <c r="G422" s="227">
        <v>16.649999999999999</v>
      </c>
    </row>
    <row r="423" spans="2:7" hidden="1" outlineLevel="1" x14ac:dyDescent="0.2">
      <c r="B423" s="19" t="s">
        <v>427</v>
      </c>
      <c r="C423" s="223" t="s">
        <v>851</v>
      </c>
      <c r="D423" s="224" t="s">
        <v>54</v>
      </c>
      <c r="E423" s="259">
        <v>44445</v>
      </c>
      <c r="F423" s="226">
        <v>6</v>
      </c>
      <c r="G423" s="227">
        <v>33.299999999999997</v>
      </c>
    </row>
    <row r="424" spans="2:7" hidden="1" outlineLevel="1" x14ac:dyDescent="0.2">
      <c r="B424" s="19" t="s">
        <v>427</v>
      </c>
      <c r="C424" s="223" t="s">
        <v>851</v>
      </c>
      <c r="D424" s="224" t="s">
        <v>54</v>
      </c>
      <c r="E424" s="259">
        <v>44445</v>
      </c>
      <c r="F424" s="226">
        <v>3</v>
      </c>
      <c r="G424" s="227">
        <v>16.649999999999999</v>
      </c>
    </row>
    <row r="425" spans="2:7" hidden="1" outlineLevel="1" x14ac:dyDescent="0.2">
      <c r="B425" s="19" t="s">
        <v>427</v>
      </c>
      <c r="C425" s="223" t="s">
        <v>851</v>
      </c>
      <c r="D425" s="224" t="s">
        <v>54</v>
      </c>
      <c r="E425" s="259">
        <v>44446</v>
      </c>
      <c r="F425" s="226">
        <v>6</v>
      </c>
      <c r="G425" s="227">
        <v>33.299999999999997</v>
      </c>
    </row>
    <row r="426" spans="2:7" hidden="1" outlineLevel="1" x14ac:dyDescent="0.2">
      <c r="B426" s="19" t="s">
        <v>427</v>
      </c>
      <c r="C426" s="223" t="s">
        <v>851</v>
      </c>
      <c r="D426" s="224" t="s">
        <v>54</v>
      </c>
      <c r="E426" s="259">
        <v>44446</v>
      </c>
      <c r="F426" s="226">
        <v>3</v>
      </c>
      <c r="G426" s="227">
        <v>16.649999999999999</v>
      </c>
    </row>
    <row r="427" spans="2:7" hidden="1" outlineLevel="1" x14ac:dyDescent="0.2">
      <c r="B427" s="19" t="s">
        <v>427</v>
      </c>
      <c r="C427" s="223" t="s">
        <v>851</v>
      </c>
      <c r="D427" s="224" t="s">
        <v>54</v>
      </c>
      <c r="E427" s="259">
        <v>44447</v>
      </c>
      <c r="F427" s="226">
        <v>6</v>
      </c>
      <c r="G427" s="227">
        <v>33.299999999999997</v>
      </c>
    </row>
    <row r="428" spans="2:7" hidden="1" outlineLevel="1" x14ac:dyDescent="0.2">
      <c r="B428" s="19" t="s">
        <v>427</v>
      </c>
      <c r="C428" s="223" t="s">
        <v>851</v>
      </c>
      <c r="D428" s="224" t="s">
        <v>54</v>
      </c>
      <c r="E428" s="259">
        <v>44447</v>
      </c>
      <c r="F428" s="226">
        <v>3</v>
      </c>
      <c r="G428" s="227">
        <v>16.649999999999999</v>
      </c>
    </row>
    <row r="429" spans="2:7" hidden="1" outlineLevel="1" x14ac:dyDescent="0.2">
      <c r="B429" s="19" t="s">
        <v>427</v>
      </c>
      <c r="C429" s="223" t="s">
        <v>851</v>
      </c>
      <c r="D429" s="224" t="s">
        <v>54</v>
      </c>
      <c r="E429" s="259">
        <v>44448</v>
      </c>
      <c r="F429" s="226">
        <v>6</v>
      </c>
      <c r="G429" s="227">
        <v>33.299999999999997</v>
      </c>
    </row>
    <row r="430" spans="2:7" hidden="1" outlineLevel="1" x14ac:dyDescent="0.2">
      <c r="B430" s="19" t="s">
        <v>427</v>
      </c>
      <c r="C430" s="223" t="s">
        <v>851</v>
      </c>
      <c r="D430" s="224" t="s">
        <v>54</v>
      </c>
      <c r="E430" s="259">
        <v>44448</v>
      </c>
      <c r="F430" s="226">
        <v>3</v>
      </c>
      <c r="G430" s="227">
        <v>16.649999999999999</v>
      </c>
    </row>
    <row r="431" spans="2:7" hidden="1" outlineLevel="1" x14ac:dyDescent="0.2">
      <c r="B431" s="19" t="s">
        <v>427</v>
      </c>
      <c r="C431" s="223" t="s">
        <v>851</v>
      </c>
      <c r="D431" s="224" t="s">
        <v>54</v>
      </c>
      <c r="E431" s="259">
        <v>44449</v>
      </c>
      <c r="F431" s="226">
        <v>6</v>
      </c>
      <c r="G431" s="227">
        <v>33.299999999999997</v>
      </c>
    </row>
    <row r="432" spans="2:7" hidden="1" outlineLevel="1" x14ac:dyDescent="0.2">
      <c r="B432" s="19" t="s">
        <v>427</v>
      </c>
      <c r="C432" s="223" t="s">
        <v>851</v>
      </c>
      <c r="D432" s="224" t="s">
        <v>54</v>
      </c>
      <c r="E432" s="259">
        <v>44449</v>
      </c>
      <c r="F432" s="226">
        <v>3</v>
      </c>
      <c r="G432" s="227">
        <v>16.649999999999999</v>
      </c>
    </row>
    <row r="433" spans="2:7" hidden="1" outlineLevel="1" x14ac:dyDescent="0.2">
      <c r="B433" s="19" t="s">
        <v>427</v>
      </c>
      <c r="C433" s="223" t="s">
        <v>1434</v>
      </c>
      <c r="D433" s="224" t="s">
        <v>31</v>
      </c>
      <c r="E433" s="259">
        <v>44448</v>
      </c>
      <c r="F433" s="226">
        <v>2</v>
      </c>
      <c r="G433" s="227">
        <v>68.180000000000007</v>
      </c>
    </row>
    <row r="434" spans="2:7" hidden="1" outlineLevel="1" x14ac:dyDescent="0.2">
      <c r="B434" s="19" t="s">
        <v>427</v>
      </c>
      <c r="C434" s="223" t="s">
        <v>1434</v>
      </c>
      <c r="D434" s="224" t="s">
        <v>31</v>
      </c>
      <c r="E434" s="259">
        <v>44449</v>
      </c>
      <c r="F434" s="226">
        <v>6</v>
      </c>
      <c r="G434" s="227">
        <v>68.180000000000007</v>
      </c>
    </row>
    <row r="435" spans="2:7" hidden="1" outlineLevel="1" x14ac:dyDescent="0.2">
      <c r="B435" s="19" t="s">
        <v>427</v>
      </c>
      <c r="C435" s="223" t="s">
        <v>1434</v>
      </c>
      <c r="D435" s="224" t="s">
        <v>31</v>
      </c>
      <c r="E435" s="259">
        <v>44449</v>
      </c>
      <c r="F435" s="226">
        <v>3</v>
      </c>
      <c r="G435" s="227">
        <v>68.180000000000007</v>
      </c>
    </row>
    <row r="436" spans="2:7" hidden="1" outlineLevel="1" x14ac:dyDescent="0.2">
      <c r="B436" s="19" t="s">
        <v>427</v>
      </c>
      <c r="C436" s="223" t="s">
        <v>1434</v>
      </c>
      <c r="D436" s="224" t="s">
        <v>31</v>
      </c>
      <c r="E436" s="259">
        <v>44452</v>
      </c>
      <c r="F436" s="226">
        <v>7</v>
      </c>
      <c r="G436" s="227">
        <v>68.180000000000007</v>
      </c>
    </row>
    <row r="437" spans="2:7" hidden="1" outlineLevel="1" x14ac:dyDescent="0.2">
      <c r="B437" s="19" t="s">
        <v>427</v>
      </c>
      <c r="C437" s="223" t="s">
        <v>1011</v>
      </c>
      <c r="D437" s="224" t="s">
        <v>31</v>
      </c>
      <c r="E437" s="259">
        <v>44440</v>
      </c>
      <c r="F437" s="226">
        <v>6</v>
      </c>
      <c r="G437" s="227">
        <v>49.98</v>
      </c>
    </row>
    <row r="438" spans="2:7" hidden="1" outlineLevel="1" x14ac:dyDescent="0.2">
      <c r="B438" s="19" t="s">
        <v>427</v>
      </c>
      <c r="C438" s="223" t="s">
        <v>1011</v>
      </c>
      <c r="D438" s="224" t="s">
        <v>31</v>
      </c>
      <c r="E438" s="259">
        <v>44440</v>
      </c>
      <c r="F438" s="226">
        <v>3</v>
      </c>
      <c r="G438" s="227">
        <v>24.99</v>
      </c>
    </row>
    <row r="439" spans="2:7" hidden="1" outlineLevel="1" x14ac:dyDescent="0.2">
      <c r="B439" s="19" t="s">
        <v>427</v>
      </c>
      <c r="C439" s="223" t="s">
        <v>1011</v>
      </c>
      <c r="D439" s="224" t="s">
        <v>31</v>
      </c>
      <c r="E439" s="259">
        <v>44441</v>
      </c>
      <c r="F439" s="226">
        <v>4</v>
      </c>
      <c r="G439" s="227">
        <v>33.32</v>
      </c>
    </row>
    <row r="440" spans="2:7" hidden="1" outlineLevel="1" x14ac:dyDescent="0.2">
      <c r="B440" s="19" t="s">
        <v>427</v>
      </c>
      <c r="C440" s="223" t="s">
        <v>887</v>
      </c>
      <c r="D440" s="224" t="s">
        <v>54</v>
      </c>
      <c r="E440" s="259">
        <v>44440</v>
      </c>
      <c r="F440" s="226">
        <v>6</v>
      </c>
      <c r="G440" s="227">
        <v>33.299999999999997</v>
      </c>
    </row>
    <row r="441" spans="2:7" hidden="1" outlineLevel="1" x14ac:dyDescent="0.2">
      <c r="B441" s="19" t="s">
        <v>427</v>
      </c>
      <c r="C441" s="223" t="s">
        <v>887</v>
      </c>
      <c r="D441" s="224" t="s">
        <v>54</v>
      </c>
      <c r="E441" s="259">
        <v>44440</v>
      </c>
      <c r="F441" s="226">
        <v>3</v>
      </c>
      <c r="G441" s="227">
        <v>16.649999999999999</v>
      </c>
    </row>
    <row r="442" spans="2:7" hidden="1" outlineLevel="1" x14ac:dyDescent="0.2">
      <c r="B442" s="19" t="s">
        <v>427</v>
      </c>
      <c r="C442" s="223" t="s">
        <v>887</v>
      </c>
      <c r="D442" s="224" t="s">
        <v>54</v>
      </c>
      <c r="E442" s="259">
        <v>44441</v>
      </c>
      <c r="F442" s="226">
        <v>6</v>
      </c>
      <c r="G442" s="227">
        <v>33.299999999999997</v>
      </c>
    </row>
    <row r="443" spans="2:7" hidden="1" outlineLevel="1" x14ac:dyDescent="0.2">
      <c r="B443" s="19" t="s">
        <v>427</v>
      </c>
      <c r="C443" s="223" t="s">
        <v>887</v>
      </c>
      <c r="D443" s="224" t="s">
        <v>54</v>
      </c>
      <c r="E443" s="259">
        <v>44441</v>
      </c>
      <c r="F443" s="226">
        <v>3</v>
      </c>
      <c r="G443" s="227">
        <v>16.649999999999999</v>
      </c>
    </row>
    <row r="444" spans="2:7" hidden="1" outlineLevel="1" x14ac:dyDescent="0.2">
      <c r="B444" s="19" t="s">
        <v>427</v>
      </c>
      <c r="C444" s="223" t="s">
        <v>887</v>
      </c>
      <c r="D444" s="224" t="s">
        <v>54</v>
      </c>
      <c r="E444" s="259">
        <v>44442</v>
      </c>
      <c r="F444" s="226">
        <v>5</v>
      </c>
      <c r="G444" s="227">
        <v>27.75</v>
      </c>
    </row>
    <row r="445" spans="2:7" hidden="1" outlineLevel="1" x14ac:dyDescent="0.2">
      <c r="B445" s="19" t="s">
        <v>427</v>
      </c>
      <c r="C445" s="223" t="s">
        <v>638</v>
      </c>
      <c r="D445" s="224" t="s">
        <v>54</v>
      </c>
      <c r="E445" s="259">
        <v>44452</v>
      </c>
      <c r="F445" s="226">
        <v>6</v>
      </c>
      <c r="G445" s="227">
        <v>36.659999999999997</v>
      </c>
    </row>
    <row r="446" spans="2:7" hidden="1" outlineLevel="1" x14ac:dyDescent="0.2">
      <c r="B446" s="19" t="s">
        <v>427</v>
      </c>
      <c r="C446" s="223" t="s">
        <v>638</v>
      </c>
      <c r="D446" s="224" t="s">
        <v>54</v>
      </c>
      <c r="E446" s="259">
        <v>44452</v>
      </c>
      <c r="F446" s="226">
        <v>3</v>
      </c>
      <c r="G446" s="227">
        <v>18.329999999999998</v>
      </c>
    </row>
    <row r="447" spans="2:7" hidden="1" outlineLevel="1" x14ac:dyDescent="0.2">
      <c r="B447" s="19" t="s">
        <v>427</v>
      </c>
      <c r="C447" s="223" t="s">
        <v>638</v>
      </c>
      <c r="D447" s="224" t="s">
        <v>54</v>
      </c>
      <c r="E447" s="259">
        <v>44453</v>
      </c>
      <c r="F447" s="226">
        <v>6</v>
      </c>
      <c r="G447" s="227">
        <v>36.659999999999997</v>
      </c>
    </row>
    <row r="448" spans="2:7" hidden="1" outlineLevel="1" x14ac:dyDescent="0.2">
      <c r="B448" s="19" t="s">
        <v>427</v>
      </c>
      <c r="C448" s="223" t="s">
        <v>638</v>
      </c>
      <c r="D448" s="224" t="s">
        <v>54</v>
      </c>
      <c r="E448" s="259">
        <v>44453</v>
      </c>
      <c r="F448" s="226">
        <v>3</v>
      </c>
      <c r="G448" s="227">
        <v>18.329999999999998</v>
      </c>
    </row>
    <row r="449" spans="2:7" hidden="1" outlineLevel="1" x14ac:dyDescent="0.2">
      <c r="B449" s="19" t="s">
        <v>427</v>
      </c>
      <c r="C449" s="223" t="s">
        <v>638</v>
      </c>
      <c r="D449" s="224" t="s">
        <v>54</v>
      </c>
      <c r="E449" s="259">
        <v>44454</v>
      </c>
      <c r="F449" s="226">
        <v>6</v>
      </c>
      <c r="G449" s="227">
        <v>36.659999999999997</v>
      </c>
    </row>
    <row r="450" spans="2:7" hidden="1" outlineLevel="1" x14ac:dyDescent="0.2">
      <c r="B450" s="19" t="s">
        <v>427</v>
      </c>
      <c r="C450" s="223" t="s">
        <v>638</v>
      </c>
      <c r="D450" s="224" t="s">
        <v>54</v>
      </c>
      <c r="E450" s="259">
        <v>44454</v>
      </c>
      <c r="F450" s="226">
        <v>3</v>
      </c>
      <c r="G450" s="227">
        <v>18.329999999999998</v>
      </c>
    </row>
    <row r="451" spans="2:7" hidden="1" outlineLevel="1" x14ac:dyDescent="0.2">
      <c r="B451" s="19" t="s">
        <v>427</v>
      </c>
      <c r="C451" s="223" t="s">
        <v>638</v>
      </c>
      <c r="D451" s="224" t="s">
        <v>54</v>
      </c>
      <c r="E451" s="259">
        <v>44455</v>
      </c>
      <c r="F451" s="226">
        <v>6</v>
      </c>
      <c r="G451" s="227">
        <v>36.659999999999997</v>
      </c>
    </row>
    <row r="452" spans="2:7" hidden="1" outlineLevel="1" x14ac:dyDescent="0.2">
      <c r="B452" s="19" t="s">
        <v>427</v>
      </c>
      <c r="C452" s="223" t="s">
        <v>638</v>
      </c>
      <c r="D452" s="224" t="s">
        <v>54</v>
      </c>
      <c r="E452" s="259">
        <v>44455</v>
      </c>
      <c r="F452" s="226">
        <v>3</v>
      </c>
      <c r="G452" s="227">
        <v>18.329999999999998</v>
      </c>
    </row>
    <row r="453" spans="2:7" hidden="1" outlineLevel="1" x14ac:dyDescent="0.2">
      <c r="B453" s="19" t="s">
        <v>427</v>
      </c>
      <c r="C453" s="223" t="s">
        <v>638</v>
      </c>
      <c r="D453" s="224" t="s">
        <v>54</v>
      </c>
      <c r="E453" s="259">
        <v>44456</v>
      </c>
      <c r="F453" s="226">
        <v>6</v>
      </c>
      <c r="G453" s="227">
        <v>36.659999999999997</v>
      </c>
    </row>
    <row r="454" spans="2:7" hidden="1" outlineLevel="1" x14ac:dyDescent="0.2">
      <c r="B454" s="19" t="s">
        <v>427</v>
      </c>
      <c r="C454" s="223" t="s">
        <v>638</v>
      </c>
      <c r="D454" s="224" t="s">
        <v>54</v>
      </c>
      <c r="E454" s="259">
        <v>44456</v>
      </c>
      <c r="F454" s="226">
        <v>3</v>
      </c>
      <c r="G454" s="227">
        <v>18.329999999999998</v>
      </c>
    </row>
    <row r="455" spans="2:7" hidden="1" outlineLevel="1" x14ac:dyDescent="0.2">
      <c r="B455" s="19" t="s">
        <v>427</v>
      </c>
      <c r="C455" s="223" t="s">
        <v>638</v>
      </c>
      <c r="D455" s="224" t="s">
        <v>54</v>
      </c>
      <c r="E455" s="259">
        <v>44457</v>
      </c>
      <c r="F455" s="226">
        <v>6</v>
      </c>
      <c r="G455" s="227">
        <v>36.659999999999997</v>
      </c>
    </row>
    <row r="456" spans="2:7" hidden="1" outlineLevel="1" x14ac:dyDescent="0.2">
      <c r="B456" s="19" t="s">
        <v>427</v>
      </c>
      <c r="C456" s="223" t="s">
        <v>851</v>
      </c>
      <c r="D456" s="224" t="s">
        <v>54</v>
      </c>
      <c r="E456" s="259">
        <v>44452</v>
      </c>
      <c r="F456" s="226">
        <v>6</v>
      </c>
      <c r="G456" s="227">
        <v>33.299999999999997</v>
      </c>
    </row>
    <row r="457" spans="2:7" hidden="1" outlineLevel="1" x14ac:dyDescent="0.2">
      <c r="B457" s="19" t="s">
        <v>427</v>
      </c>
      <c r="C457" s="223" t="s">
        <v>851</v>
      </c>
      <c r="D457" s="224" t="s">
        <v>54</v>
      </c>
      <c r="E457" s="259">
        <v>44452</v>
      </c>
      <c r="F457" s="226">
        <v>3</v>
      </c>
      <c r="G457" s="227">
        <v>16.649999999999999</v>
      </c>
    </row>
    <row r="458" spans="2:7" hidden="1" outlineLevel="1" x14ac:dyDescent="0.2">
      <c r="B458" s="19" t="s">
        <v>427</v>
      </c>
      <c r="C458" s="223" t="s">
        <v>851</v>
      </c>
      <c r="D458" s="224" t="s">
        <v>54</v>
      </c>
      <c r="E458" s="259">
        <v>44453</v>
      </c>
      <c r="F458" s="226">
        <v>6</v>
      </c>
      <c r="G458" s="227">
        <v>33.299999999999997</v>
      </c>
    </row>
    <row r="459" spans="2:7" hidden="1" outlineLevel="1" x14ac:dyDescent="0.2">
      <c r="B459" s="19" t="s">
        <v>427</v>
      </c>
      <c r="C459" s="223" t="s">
        <v>851</v>
      </c>
      <c r="D459" s="224" t="s">
        <v>54</v>
      </c>
      <c r="E459" s="259">
        <v>44453</v>
      </c>
      <c r="F459" s="226">
        <v>3</v>
      </c>
      <c r="G459" s="227">
        <v>16.649999999999999</v>
      </c>
    </row>
    <row r="460" spans="2:7" hidden="1" outlineLevel="1" x14ac:dyDescent="0.2">
      <c r="B460" s="19" t="s">
        <v>427</v>
      </c>
      <c r="C460" s="223" t="s">
        <v>851</v>
      </c>
      <c r="D460" s="224" t="s">
        <v>54</v>
      </c>
      <c r="E460" s="259">
        <v>44454</v>
      </c>
      <c r="F460" s="226">
        <v>6</v>
      </c>
      <c r="G460" s="227">
        <v>33.299999999999997</v>
      </c>
    </row>
    <row r="461" spans="2:7" hidden="1" outlineLevel="1" x14ac:dyDescent="0.2">
      <c r="B461" s="19" t="s">
        <v>427</v>
      </c>
      <c r="C461" s="223" t="s">
        <v>851</v>
      </c>
      <c r="D461" s="224" t="s">
        <v>54</v>
      </c>
      <c r="E461" s="259">
        <v>44454</v>
      </c>
      <c r="F461" s="226">
        <v>3</v>
      </c>
      <c r="G461" s="227">
        <v>16.649999999999999</v>
      </c>
    </row>
    <row r="462" spans="2:7" hidden="1" outlineLevel="1" x14ac:dyDescent="0.2">
      <c r="B462" s="19" t="s">
        <v>427</v>
      </c>
      <c r="C462" s="223" t="s">
        <v>851</v>
      </c>
      <c r="D462" s="224" t="s">
        <v>54</v>
      </c>
      <c r="E462" s="259">
        <v>44455</v>
      </c>
      <c r="F462" s="226">
        <v>6</v>
      </c>
      <c r="G462" s="227">
        <v>33.299999999999997</v>
      </c>
    </row>
    <row r="463" spans="2:7" hidden="1" outlineLevel="1" x14ac:dyDescent="0.2">
      <c r="B463" s="19" t="s">
        <v>427</v>
      </c>
      <c r="C463" s="223" t="s">
        <v>851</v>
      </c>
      <c r="D463" s="224" t="s">
        <v>54</v>
      </c>
      <c r="E463" s="259">
        <v>44455</v>
      </c>
      <c r="F463" s="226">
        <v>3</v>
      </c>
      <c r="G463" s="227">
        <v>16.649999999999999</v>
      </c>
    </row>
    <row r="464" spans="2:7" hidden="1" outlineLevel="1" x14ac:dyDescent="0.2">
      <c r="B464" s="19" t="s">
        <v>427</v>
      </c>
      <c r="C464" s="223" t="s">
        <v>851</v>
      </c>
      <c r="D464" s="224" t="s">
        <v>54</v>
      </c>
      <c r="E464" s="259">
        <v>44456</v>
      </c>
      <c r="F464" s="226">
        <v>6</v>
      </c>
      <c r="G464" s="227">
        <v>33.299999999999997</v>
      </c>
    </row>
    <row r="465" spans="2:7" hidden="1" outlineLevel="1" x14ac:dyDescent="0.2">
      <c r="B465" s="19" t="s">
        <v>427</v>
      </c>
      <c r="C465" s="223" t="s">
        <v>851</v>
      </c>
      <c r="D465" s="224" t="s">
        <v>54</v>
      </c>
      <c r="E465" s="259">
        <v>44456</v>
      </c>
      <c r="F465" s="226">
        <v>3</v>
      </c>
      <c r="G465" s="227">
        <v>16.649999999999999</v>
      </c>
    </row>
    <row r="466" spans="2:7" hidden="1" outlineLevel="1" x14ac:dyDescent="0.2">
      <c r="B466" s="19" t="s">
        <v>427</v>
      </c>
      <c r="C466" s="223" t="s">
        <v>851</v>
      </c>
      <c r="D466" s="224" t="s">
        <v>54</v>
      </c>
      <c r="E466" s="259">
        <v>44459</v>
      </c>
      <c r="F466" s="226">
        <v>6</v>
      </c>
      <c r="G466" s="227">
        <v>33.299999999999997</v>
      </c>
    </row>
    <row r="467" spans="2:7" hidden="1" outlineLevel="1" x14ac:dyDescent="0.2">
      <c r="B467" s="19" t="s">
        <v>427</v>
      </c>
      <c r="C467" s="223" t="s">
        <v>851</v>
      </c>
      <c r="D467" s="224" t="s">
        <v>54</v>
      </c>
      <c r="E467" s="259">
        <v>44459</v>
      </c>
      <c r="F467" s="226">
        <v>3</v>
      </c>
      <c r="G467" s="227">
        <v>16.649999999999999</v>
      </c>
    </row>
    <row r="468" spans="2:7" hidden="1" outlineLevel="1" x14ac:dyDescent="0.2">
      <c r="B468" s="19" t="s">
        <v>427</v>
      </c>
      <c r="C468" s="223" t="s">
        <v>851</v>
      </c>
      <c r="D468" s="224" t="s">
        <v>54</v>
      </c>
      <c r="E468" s="259">
        <v>44460</v>
      </c>
      <c r="F468" s="226">
        <v>6</v>
      </c>
      <c r="G468" s="227">
        <v>33.299999999999997</v>
      </c>
    </row>
    <row r="469" spans="2:7" hidden="1" outlineLevel="1" x14ac:dyDescent="0.2">
      <c r="B469" s="19" t="s">
        <v>427</v>
      </c>
      <c r="C469" s="223" t="s">
        <v>851</v>
      </c>
      <c r="D469" s="224" t="s">
        <v>54</v>
      </c>
      <c r="E469" s="259">
        <v>44460</v>
      </c>
      <c r="F469" s="226">
        <v>3</v>
      </c>
      <c r="G469" s="227">
        <v>16.649999999999999</v>
      </c>
    </row>
    <row r="470" spans="2:7" hidden="1" outlineLevel="1" x14ac:dyDescent="0.2">
      <c r="B470" s="19" t="s">
        <v>427</v>
      </c>
      <c r="C470" s="223" t="s">
        <v>851</v>
      </c>
      <c r="D470" s="224" t="s">
        <v>54</v>
      </c>
      <c r="E470" s="259">
        <v>44461</v>
      </c>
      <c r="F470" s="226">
        <v>6</v>
      </c>
      <c r="G470" s="227">
        <v>33.299999999999997</v>
      </c>
    </row>
    <row r="471" spans="2:7" hidden="1" outlineLevel="1" x14ac:dyDescent="0.2">
      <c r="B471" s="19" t="s">
        <v>427</v>
      </c>
      <c r="C471" s="223" t="s">
        <v>851</v>
      </c>
      <c r="D471" s="224" t="s">
        <v>54</v>
      </c>
      <c r="E471" s="259">
        <v>44461</v>
      </c>
      <c r="F471" s="226">
        <v>3</v>
      </c>
      <c r="G471" s="227">
        <v>16.649999999999999</v>
      </c>
    </row>
    <row r="472" spans="2:7" hidden="1" outlineLevel="1" x14ac:dyDescent="0.2">
      <c r="B472" s="19" t="s">
        <v>427</v>
      </c>
      <c r="C472" s="223" t="s">
        <v>851</v>
      </c>
      <c r="D472" s="224" t="s">
        <v>54</v>
      </c>
      <c r="E472" s="259">
        <v>44462</v>
      </c>
      <c r="F472" s="226">
        <v>6</v>
      </c>
      <c r="G472" s="227">
        <v>33.299999999999997</v>
      </c>
    </row>
    <row r="473" spans="2:7" hidden="1" outlineLevel="1" x14ac:dyDescent="0.2">
      <c r="B473" s="19" t="s">
        <v>427</v>
      </c>
      <c r="C473" s="223" t="s">
        <v>851</v>
      </c>
      <c r="D473" s="224" t="s">
        <v>54</v>
      </c>
      <c r="E473" s="259">
        <v>44462</v>
      </c>
      <c r="F473" s="226">
        <v>3</v>
      </c>
      <c r="G473" s="227">
        <v>16.649999999999999</v>
      </c>
    </row>
    <row r="474" spans="2:7" hidden="1" outlineLevel="1" x14ac:dyDescent="0.2">
      <c r="B474" s="19" t="s">
        <v>427</v>
      </c>
      <c r="C474" s="223" t="s">
        <v>851</v>
      </c>
      <c r="D474" s="224" t="s">
        <v>54</v>
      </c>
      <c r="E474" s="259">
        <v>44463</v>
      </c>
      <c r="F474" s="226">
        <v>6</v>
      </c>
      <c r="G474" s="227">
        <v>33.299999999999997</v>
      </c>
    </row>
    <row r="475" spans="2:7" hidden="1" outlineLevel="1" x14ac:dyDescent="0.2">
      <c r="B475" s="19" t="s">
        <v>427</v>
      </c>
      <c r="C475" s="223" t="s">
        <v>851</v>
      </c>
      <c r="D475" s="224" t="s">
        <v>54</v>
      </c>
      <c r="E475" s="259">
        <v>44463</v>
      </c>
      <c r="F475" s="226">
        <v>3</v>
      </c>
      <c r="G475" s="227">
        <v>16.649999999999999</v>
      </c>
    </row>
    <row r="476" spans="2:7" hidden="1" outlineLevel="1" x14ac:dyDescent="0.2">
      <c r="B476" s="19" t="s">
        <v>427</v>
      </c>
      <c r="C476" s="223" t="s">
        <v>638</v>
      </c>
      <c r="D476" s="224" t="s">
        <v>54</v>
      </c>
      <c r="E476" s="259">
        <v>44459</v>
      </c>
      <c r="F476" s="226">
        <v>6</v>
      </c>
      <c r="G476" s="227">
        <v>36.659999999999997</v>
      </c>
    </row>
    <row r="477" spans="2:7" hidden="1" outlineLevel="1" x14ac:dyDescent="0.2">
      <c r="B477" s="19" t="s">
        <v>427</v>
      </c>
      <c r="C477" s="223" t="s">
        <v>638</v>
      </c>
      <c r="D477" s="224" t="s">
        <v>54</v>
      </c>
      <c r="E477" s="259">
        <v>44459</v>
      </c>
      <c r="F477" s="226">
        <v>3</v>
      </c>
      <c r="G477" s="227">
        <v>18.329999999999998</v>
      </c>
    </row>
    <row r="478" spans="2:7" hidden="1" outlineLevel="1" x14ac:dyDescent="0.2">
      <c r="B478" s="19" t="s">
        <v>427</v>
      </c>
      <c r="C478" s="223" t="s">
        <v>638</v>
      </c>
      <c r="D478" s="224" t="s">
        <v>54</v>
      </c>
      <c r="E478" s="259">
        <v>44460</v>
      </c>
      <c r="F478" s="226">
        <v>6</v>
      </c>
      <c r="G478" s="227">
        <v>36.659999999999997</v>
      </c>
    </row>
    <row r="479" spans="2:7" hidden="1" outlineLevel="1" x14ac:dyDescent="0.2">
      <c r="B479" s="19" t="s">
        <v>427</v>
      </c>
      <c r="C479" s="223" t="s">
        <v>638</v>
      </c>
      <c r="D479" s="224" t="s">
        <v>54</v>
      </c>
      <c r="E479" s="259">
        <v>44460</v>
      </c>
      <c r="F479" s="226">
        <v>3</v>
      </c>
      <c r="G479" s="227">
        <v>18.329999999999998</v>
      </c>
    </row>
    <row r="480" spans="2:7" hidden="1" outlineLevel="1" x14ac:dyDescent="0.2">
      <c r="B480" s="19" t="s">
        <v>427</v>
      </c>
      <c r="C480" s="223" t="s">
        <v>638</v>
      </c>
      <c r="D480" s="224" t="s">
        <v>54</v>
      </c>
      <c r="E480" s="259">
        <v>44461</v>
      </c>
      <c r="F480" s="226">
        <v>6</v>
      </c>
      <c r="G480" s="227">
        <v>36.659999999999997</v>
      </c>
    </row>
    <row r="481" spans="2:7" hidden="1" outlineLevel="1" x14ac:dyDescent="0.2">
      <c r="B481" s="19" t="s">
        <v>427</v>
      </c>
      <c r="C481" s="223" t="s">
        <v>638</v>
      </c>
      <c r="D481" s="224" t="s">
        <v>54</v>
      </c>
      <c r="E481" s="259">
        <v>44461</v>
      </c>
      <c r="F481" s="226">
        <v>3</v>
      </c>
      <c r="G481" s="227">
        <v>18.329999999999998</v>
      </c>
    </row>
    <row r="482" spans="2:7" hidden="1" outlineLevel="1" x14ac:dyDescent="0.2">
      <c r="B482" s="19" t="s">
        <v>427</v>
      </c>
      <c r="C482" s="223" t="s">
        <v>638</v>
      </c>
      <c r="D482" s="224" t="s">
        <v>54</v>
      </c>
      <c r="E482" s="259">
        <v>44462</v>
      </c>
      <c r="F482" s="226">
        <v>6</v>
      </c>
      <c r="G482" s="227">
        <v>36.659999999999997</v>
      </c>
    </row>
    <row r="483" spans="2:7" hidden="1" outlineLevel="1" x14ac:dyDescent="0.2">
      <c r="B483" s="19" t="s">
        <v>427</v>
      </c>
      <c r="C483" s="223" t="s">
        <v>638</v>
      </c>
      <c r="D483" s="224" t="s">
        <v>54</v>
      </c>
      <c r="E483" s="259">
        <v>44462</v>
      </c>
      <c r="F483" s="226">
        <v>3</v>
      </c>
      <c r="G483" s="227">
        <v>18.329999999999998</v>
      </c>
    </row>
    <row r="484" spans="2:7" hidden="1" outlineLevel="1" x14ac:dyDescent="0.2">
      <c r="B484" s="19" t="s">
        <v>427</v>
      </c>
      <c r="C484" s="223" t="s">
        <v>638</v>
      </c>
      <c r="D484" s="224" t="s">
        <v>54</v>
      </c>
      <c r="E484" s="259">
        <v>44463</v>
      </c>
      <c r="F484" s="226">
        <v>6</v>
      </c>
      <c r="G484" s="227">
        <v>36.659999999999997</v>
      </c>
    </row>
    <row r="485" spans="2:7" hidden="1" outlineLevel="1" x14ac:dyDescent="0.2">
      <c r="B485" s="19" t="s">
        <v>427</v>
      </c>
      <c r="C485" s="223" t="s">
        <v>638</v>
      </c>
      <c r="D485" s="224" t="s">
        <v>54</v>
      </c>
      <c r="E485" s="259">
        <v>44463</v>
      </c>
      <c r="F485" s="226">
        <v>3</v>
      </c>
      <c r="G485" s="227">
        <v>18.329999999999998</v>
      </c>
    </row>
    <row r="486" spans="2:7" hidden="1" outlineLevel="1" x14ac:dyDescent="0.2">
      <c r="B486" s="19" t="s">
        <v>427</v>
      </c>
      <c r="C486" s="223" t="s">
        <v>638</v>
      </c>
      <c r="D486" s="224" t="s">
        <v>54</v>
      </c>
      <c r="E486" s="259">
        <v>44464</v>
      </c>
      <c r="F486" s="226">
        <v>6</v>
      </c>
      <c r="G486" s="227">
        <v>36.659999999999997</v>
      </c>
    </row>
    <row r="487" spans="2:7" hidden="1" outlineLevel="1" x14ac:dyDescent="0.2">
      <c r="B487" s="19" t="s">
        <v>427</v>
      </c>
      <c r="C487" s="223" t="s">
        <v>851</v>
      </c>
      <c r="D487" s="224" t="s">
        <v>54</v>
      </c>
      <c r="E487" s="259">
        <v>44466</v>
      </c>
      <c r="F487" s="226">
        <v>6</v>
      </c>
      <c r="G487" s="227">
        <v>33.299999999999997</v>
      </c>
    </row>
    <row r="488" spans="2:7" hidden="1" outlineLevel="1" x14ac:dyDescent="0.2">
      <c r="B488" s="19" t="s">
        <v>427</v>
      </c>
      <c r="C488" s="223" t="s">
        <v>851</v>
      </c>
      <c r="D488" s="224" t="s">
        <v>54</v>
      </c>
      <c r="E488" s="259">
        <v>44466</v>
      </c>
      <c r="F488" s="226">
        <v>3</v>
      </c>
      <c r="G488" s="227">
        <v>16.649999999999999</v>
      </c>
    </row>
    <row r="489" spans="2:7" hidden="1" outlineLevel="1" x14ac:dyDescent="0.2">
      <c r="B489" s="19" t="s">
        <v>427</v>
      </c>
      <c r="C489" s="223" t="s">
        <v>851</v>
      </c>
      <c r="D489" s="224" t="s">
        <v>54</v>
      </c>
      <c r="E489" s="259">
        <v>44467</v>
      </c>
      <c r="F489" s="226">
        <v>6</v>
      </c>
      <c r="G489" s="227">
        <v>33.299999999999997</v>
      </c>
    </row>
    <row r="490" spans="2:7" hidden="1" outlineLevel="1" x14ac:dyDescent="0.2">
      <c r="B490" s="19" t="s">
        <v>427</v>
      </c>
      <c r="C490" s="223" t="s">
        <v>851</v>
      </c>
      <c r="D490" s="224" t="s">
        <v>54</v>
      </c>
      <c r="E490" s="259">
        <v>44467</v>
      </c>
      <c r="F490" s="226">
        <v>3</v>
      </c>
      <c r="G490" s="227">
        <v>16.649999999999999</v>
      </c>
    </row>
    <row r="491" spans="2:7" hidden="1" outlineLevel="1" x14ac:dyDescent="0.2">
      <c r="B491" s="19" t="s">
        <v>427</v>
      </c>
      <c r="C491" s="223" t="s">
        <v>851</v>
      </c>
      <c r="D491" s="224" t="s">
        <v>54</v>
      </c>
      <c r="E491" s="259">
        <v>44469</v>
      </c>
      <c r="F491" s="226">
        <v>6</v>
      </c>
      <c r="G491" s="227">
        <v>33.299999999999997</v>
      </c>
    </row>
    <row r="492" spans="2:7" hidden="1" outlineLevel="1" x14ac:dyDescent="0.2">
      <c r="B492" s="19" t="s">
        <v>427</v>
      </c>
      <c r="C492" s="223" t="s">
        <v>851</v>
      </c>
      <c r="D492" s="224" t="s">
        <v>54</v>
      </c>
      <c r="E492" s="259">
        <v>44469</v>
      </c>
      <c r="F492" s="226">
        <v>3</v>
      </c>
      <c r="G492" s="227">
        <v>16.649999999999999</v>
      </c>
    </row>
    <row r="493" spans="2:7" hidden="1" outlineLevel="1" x14ac:dyDescent="0.2">
      <c r="B493" s="19" t="s">
        <v>427</v>
      </c>
      <c r="C493" s="223" t="s">
        <v>638</v>
      </c>
      <c r="D493" s="224" t="s">
        <v>54</v>
      </c>
      <c r="E493" s="259">
        <v>44466</v>
      </c>
      <c r="F493" s="226">
        <v>6</v>
      </c>
      <c r="G493" s="227">
        <v>36.659999999999997</v>
      </c>
    </row>
    <row r="494" spans="2:7" hidden="1" outlineLevel="1" x14ac:dyDescent="0.2">
      <c r="B494" s="19" t="s">
        <v>427</v>
      </c>
      <c r="C494" s="223" t="s">
        <v>638</v>
      </c>
      <c r="D494" s="224" t="s">
        <v>54</v>
      </c>
      <c r="E494" s="259">
        <v>44466</v>
      </c>
      <c r="F494" s="226">
        <v>3</v>
      </c>
      <c r="G494" s="227">
        <v>18.329999999999998</v>
      </c>
    </row>
    <row r="495" spans="2:7" hidden="1" outlineLevel="1" x14ac:dyDescent="0.2">
      <c r="B495" s="19" t="s">
        <v>427</v>
      </c>
      <c r="C495" s="223" t="s">
        <v>638</v>
      </c>
      <c r="D495" s="224" t="s">
        <v>54</v>
      </c>
      <c r="E495" s="259">
        <v>44467</v>
      </c>
      <c r="F495" s="226">
        <v>6</v>
      </c>
      <c r="G495" s="227">
        <v>36.659999999999997</v>
      </c>
    </row>
    <row r="496" spans="2:7" hidden="1" outlineLevel="1" x14ac:dyDescent="0.2">
      <c r="B496" s="19" t="s">
        <v>427</v>
      </c>
      <c r="C496" s="223" t="s">
        <v>638</v>
      </c>
      <c r="D496" s="224" t="s">
        <v>54</v>
      </c>
      <c r="E496" s="259">
        <v>44467</v>
      </c>
      <c r="F496" s="226">
        <v>3</v>
      </c>
      <c r="G496" s="227">
        <v>18.329999999999998</v>
      </c>
    </row>
    <row r="497" spans="2:7" hidden="1" outlineLevel="1" x14ac:dyDescent="0.2">
      <c r="B497" s="19" t="s">
        <v>427</v>
      </c>
      <c r="C497" s="223" t="s">
        <v>638</v>
      </c>
      <c r="D497" s="224" t="s">
        <v>54</v>
      </c>
      <c r="E497" s="259">
        <v>44468</v>
      </c>
      <c r="F497" s="226">
        <v>6</v>
      </c>
      <c r="G497" s="227">
        <v>36.659999999999997</v>
      </c>
    </row>
    <row r="498" spans="2:7" hidden="1" outlineLevel="1" x14ac:dyDescent="0.2">
      <c r="B498" s="19" t="s">
        <v>427</v>
      </c>
      <c r="C498" s="223" t="s">
        <v>638</v>
      </c>
      <c r="D498" s="224" t="s">
        <v>54</v>
      </c>
      <c r="E498" s="259">
        <v>44468</v>
      </c>
      <c r="F498" s="226">
        <v>3</v>
      </c>
      <c r="G498" s="227">
        <v>18.329999999999998</v>
      </c>
    </row>
    <row r="499" spans="2:7" hidden="1" outlineLevel="1" x14ac:dyDescent="0.2">
      <c r="B499" s="19" t="s">
        <v>427</v>
      </c>
      <c r="C499" s="223" t="s">
        <v>638</v>
      </c>
      <c r="D499" s="224" t="s">
        <v>54</v>
      </c>
      <c r="E499" s="259">
        <v>44469</v>
      </c>
      <c r="F499" s="226">
        <v>6</v>
      </c>
      <c r="G499" s="227">
        <v>36.659999999999997</v>
      </c>
    </row>
    <row r="500" spans="2:7" hidden="1" outlineLevel="1" x14ac:dyDescent="0.2">
      <c r="B500" s="19" t="s">
        <v>427</v>
      </c>
      <c r="C500" s="223" t="s">
        <v>638</v>
      </c>
      <c r="D500" s="224" t="s">
        <v>54</v>
      </c>
      <c r="E500" s="259">
        <v>44469</v>
      </c>
      <c r="F500" s="226">
        <v>3</v>
      </c>
      <c r="G500" s="227">
        <v>18.329999999999998</v>
      </c>
    </row>
    <row r="501" spans="2:7" hidden="1" outlineLevel="1" x14ac:dyDescent="0.2">
      <c r="B501" s="19" t="s">
        <v>427</v>
      </c>
      <c r="C501" s="223" t="s">
        <v>949</v>
      </c>
      <c r="D501" s="224" t="s">
        <v>950</v>
      </c>
      <c r="E501" s="259">
        <v>44469</v>
      </c>
      <c r="F501" s="226">
        <v>6</v>
      </c>
      <c r="G501" s="227">
        <v>39.36</v>
      </c>
    </row>
    <row r="502" spans="2:7" hidden="1" outlineLevel="1" x14ac:dyDescent="0.2">
      <c r="B502" s="19" t="s">
        <v>427</v>
      </c>
      <c r="C502" s="223" t="s">
        <v>949</v>
      </c>
      <c r="D502" s="224" t="s">
        <v>950</v>
      </c>
      <c r="E502" s="259">
        <v>44469</v>
      </c>
      <c r="F502" s="226">
        <v>3</v>
      </c>
      <c r="G502" s="227">
        <v>19.68</v>
      </c>
    </row>
    <row r="503" spans="2:7" hidden="1" outlineLevel="1" x14ac:dyDescent="0.2">
      <c r="B503" s="19" t="s">
        <v>427</v>
      </c>
      <c r="C503" s="223" t="s">
        <v>638</v>
      </c>
      <c r="D503" s="224" t="s">
        <v>54</v>
      </c>
      <c r="E503" s="259">
        <v>44470</v>
      </c>
      <c r="F503" s="226">
        <v>9</v>
      </c>
      <c r="G503" s="227">
        <v>54.99</v>
      </c>
    </row>
    <row r="504" spans="2:7" hidden="1" outlineLevel="1" x14ac:dyDescent="0.2">
      <c r="B504" s="19" t="s">
        <v>427</v>
      </c>
      <c r="C504" s="223" t="s">
        <v>638</v>
      </c>
      <c r="D504" s="224" t="s">
        <v>54</v>
      </c>
      <c r="E504" s="259">
        <v>44471</v>
      </c>
      <c r="F504" s="226">
        <v>6</v>
      </c>
      <c r="G504" s="227">
        <v>36.659999999999997</v>
      </c>
    </row>
    <row r="505" spans="2:7" hidden="1" outlineLevel="1" x14ac:dyDescent="0.2">
      <c r="B505" s="19" t="s">
        <v>427</v>
      </c>
      <c r="C505" s="223" t="s">
        <v>638</v>
      </c>
      <c r="D505" s="224" t="s">
        <v>54</v>
      </c>
      <c r="E505" s="259">
        <v>44473</v>
      </c>
      <c r="F505" s="226">
        <v>9</v>
      </c>
      <c r="G505" s="227">
        <v>54.99</v>
      </c>
    </row>
    <row r="506" spans="2:7" hidden="1" outlineLevel="1" x14ac:dyDescent="0.2">
      <c r="B506" s="19" t="s">
        <v>427</v>
      </c>
      <c r="C506" s="223" t="s">
        <v>638</v>
      </c>
      <c r="D506" s="224" t="s">
        <v>54</v>
      </c>
      <c r="E506" s="259">
        <v>44474</v>
      </c>
      <c r="F506" s="226">
        <v>9</v>
      </c>
      <c r="G506" s="227">
        <v>54.99</v>
      </c>
    </row>
    <row r="507" spans="2:7" hidden="1" outlineLevel="1" x14ac:dyDescent="0.2">
      <c r="B507" s="19" t="s">
        <v>427</v>
      </c>
      <c r="C507" s="223" t="s">
        <v>638</v>
      </c>
      <c r="D507" s="224" t="s">
        <v>54</v>
      </c>
      <c r="E507" s="259">
        <v>44475</v>
      </c>
      <c r="F507" s="226">
        <v>9</v>
      </c>
      <c r="G507" s="227">
        <v>54.99</v>
      </c>
    </row>
    <row r="508" spans="2:7" hidden="1" outlineLevel="1" x14ac:dyDescent="0.2">
      <c r="B508" s="19" t="s">
        <v>427</v>
      </c>
      <c r="C508" s="223" t="s">
        <v>638</v>
      </c>
      <c r="D508" s="224" t="s">
        <v>54</v>
      </c>
      <c r="E508" s="259">
        <v>44476</v>
      </c>
      <c r="F508" s="226">
        <v>9</v>
      </c>
      <c r="G508" s="227">
        <v>54.99</v>
      </c>
    </row>
    <row r="509" spans="2:7" hidden="1" outlineLevel="1" x14ac:dyDescent="0.2">
      <c r="B509" s="19" t="s">
        <v>427</v>
      </c>
      <c r="C509" s="223" t="s">
        <v>638</v>
      </c>
      <c r="D509" s="224" t="s">
        <v>54</v>
      </c>
      <c r="E509" s="259">
        <v>44477</v>
      </c>
      <c r="F509" s="226">
        <v>9</v>
      </c>
      <c r="G509" s="227">
        <v>54.99</v>
      </c>
    </row>
    <row r="510" spans="2:7" hidden="1" outlineLevel="1" x14ac:dyDescent="0.2">
      <c r="B510" s="19" t="s">
        <v>427</v>
      </c>
      <c r="C510" s="223" t="s">
        <v>638</v>
      </c>
      <c r="D510" s="224" t="s">
        <v>54</v>
      </c>
      <c r="E510" s="259">
        <v>44478</v>
      </c>
      <c r="F510" s="226">
        <v>6</v>
      </c>
      <c r="G510" s="227">
        <v>36.659999999999997</v>
      </c>
    </row>
    <row r="511" spans="2:7" hidden="1" outlineLevel="1" x14ac:dyDescent="0.2">
      <c r="B511" s="19" t="s">
        <v>427</v>
      </c>
      <c r="C511" s="223" t="s">
        <v>638</v>
      </c>
      <c r="D511" s="224" t="s">
        <v>54</v>
      </c>
      <c r="E511" s="259">
        <v>44480</v>
      </c>
      <c r="F511" s="226">
        <v>6</v>
      </c>
      <c r="G511" s="227">
        <v>36.659999999999997</v>
      </c>
    </row>
    <row r="512" spans="2:7" hidden="1" outlineLevel="1" x14ac:dyDescent="0.2">
      <c r="B512" s="19" t="s">
        <v>427</v>
      </c>
      <c r="C512" s="223" t="s">
        <v>638</v>
      </c>
      <c r="D512" s="224" t="s">
        <v>54</v>
      </c>
      <c r="E512" s="259">
        <v>44482</v>
      </c>
      <c r="F512" s="226">
        <v>9</v>
      </c>
      <c r="G512" s="227">
        <v>54.99</v>
      </c>
    </row>
    <row r="513" spans="2:7" hidden="1" outlineLevel="1" x14ac:dyDescent="0.2">
      <c r="B513" s="19" t="s">
        <v>427</v>
      </c>
      <c r="C513" s="223" t="s">
        <v>638</v>
      </c>
      <c r="D513" s="224" t="s">
        <v>54</v>
      </c>
      <c r="E513" s="259">
        <v>44483</v>
      </c>
      <c r="F513" s="226">
        <v>9</v>
      </c>
      <c r="G513" s="227">
        <v>54.99</v>
      </c>
    </row>
    <row r="514" spans="2:7" hidden="1" outlineLevel="1" x14ac:dyDescent="0.2">
      <c r="B514" s="19" t="s">
        <v>427</v>
      </c>
      <c r="C514" s="223" t="s">
        <v>638</v>
      </c>
      <c r="D514" s="224" t="s">
        <v>54</v>
      </c>
      <c r="E514" s="259">
        <v>44484</v>
      </c>
      <c r="F514" s="226">
        <v>9</v>
      </c>
      <c r="G514" s="227">
        <v>54.99</v>
      </c>
    </row>
    <row r="515" spans="2:7" hidden="1" outlineLevel="1" x14ac:dyDescent="0.2">
      <c r="B515" s="19" t="s">
        <v>427</v>
      </c>
      <c r="C515" s="223" t="s">
        <v>638</v>
      </c>
      <c r="D515" s="224" t="s">
        <v>54</v>
      </c>
      <c r="E515" s="259">
        <v>44487</v>
      </c>
      <c r="F515" s="226">
        <v>9</v>
      </c>
      <c r="G515" s="227">
        <v>54.99</v>
      </c>
    </row>
    <row r="516" spans="2:7" hidden="1" outlineLevel="1" x14ac:dyDescent="0.2">
      <c r="B516" s="19" t="s">
        <v>427</v>
      </c>
      <c r="C516" s="223" t="s">
        <v>638</v>
      </c>
      <c r="D516" s="224" t="s">
        <v>54</v>
      </c>
      <c r="E516" s="259">
        <v>44488</v>
      </c>
      <c r="F516" s="226">
        <v>9</v>
      </c>
      <c r="G516" s="227">
        <v>54.99</v>
      </c>
    </row>
    <row r="517" spans="2:7" hidden="1" outlineLevel="1" x14ac:dyDescent="0.2">
      <c r="B517" s="19" t="s">
        <v>427</v>
      </c>
      <c r="C517" s="223" t="s">
        <v>638</v>
      </c>
      <c r="D517" s="224" t="s">
        <v>54</v>
      </c>
      <c r="E517" s="259">
        <v>44489</v>
      </c>
      <c r="F517" s="226">
        <v>9</v>
      </c>
      <c r="G517" s="227">
        <v>54.99</v>
      </c>
    </row>
    <row r="518" spans="2:7" hidden="1" outlineLevel="1" x14ac:dyDescent="0.2">
      <c r="B518" s="19" t="s">
        <v>427</v>
      </c>
      <c r="C518" s="223" t="s">
        <v>638</v>
      </c>
      <c r="D518" s="224" t="s">
        <v>54</v>
      </c>
      <c r="E518" s="259">
        <v>44490</v>
      </c>
      <c r="F518" s="226">
        <v>9</v>
      </c>
      <c r="G518" s="227">
        <v>54.99</v>
      </c>
    </row>
    <row r="519" spans="2:7" hidden="1" outlineLevel="1" x14ac:dyDescent="0.2">
      <c r="B519" s="19" t="s">
        <v>427</v>
      </c>
      <c r="C519" s="223" t="s">
        <v>638</v>
      </c>
      <c r="D519" s="224" t="s">
        <v>54</v>
      </c>
      <c r="E519" s="259">
        <v>44491</v>
      </c>
      <c r="F519" s="226">
        <v>9</v>
      </c>
      <c r="G519" s="227">
        <v>54.99</v>
      </c>
    </row>
    <row r="520" spans="2:7" hidden="1" outlineLevel="1" x14ac:dyDescent="0.2">
      <c r="B520" s="19" t="s">
        <v>427</v>
      </c>
      <c r="C520" s="223" t="s">
        <v>638</v>
      </c>
      <c r="D520" s="224" t="s">
        <v>54</v>
      </c>
      <c r="E520" s="259">
        <v>44492</v>
      </c>
      <c r="F520" s="226">
        <v>6</v>
      </c>
      <c r="G520" s="227">
        <v>36.659999999999997</v>
      </c>
    </row>
    <row r="521" spans="2:7" hidden="1" outlineLevel="1" x14ac:dyDescent="0.2">
      <c r="B521" s="19" t="s">
        <v>427</v>
      </c>
      <c r="C521" s="223" t="s">
        <v>638</v>
      </c>
      <c r="D521" s="224" t="s">
        <v>54</v>
      </c>
      <c r="E521" s="259">
        <v>44494</v>
      </c>
      <c r="F521" s="226">
        <v>9</v>
      </c>
      <c r="G521" s="227">
        <v>54.99</v>
      </c>
    </row>
    <row r="522" spans="2:7" hidden="1" outlineLevel="1" x14ac:dyDescent="0.2">
      <c r="B522" s="19" t="s">
        <v>427</v>
      </c>
      <c r="C522" s="223" t="s">
        <v>638</v>
      </c>
      <c r="D522" s="224" t="s">
        <v>54</v>
      </c>
      <c r="E522" s="259">
        <v>44495</v>
      </c>
      <c r="F522" s="226">
        <v>9</v>
      </c>
      <c r="G522" s="227">
        <v>54.99</v>
      </c>
    </row>
    <row r="523" spans="2:7" hidden="1" outlineLevel="1" x14ac:dyDescent="0.2">
      <c r="B523" s="19" t="s">
        <v>427</v>
      </c>
      <c r="C523" s="223" t="s">
        <v>638</v>
      </c>
      <c r="D523" s="224" t="s">
        <v>54</v>
      </c>
      <c r="E523" s="259">
        <v>44496</v>
      </c>
      <c r="F523" s="226">
        <v>9</v>
      </c>
      <c r="G523" s="227">
        <v>54.99</v>
      </c>
    </row>
    <row r="524" spans="2:7" hidden="1" outlineLevel="1" x14ac:dyDescent="0.2">
      <c r="B524" s="19" t="s">
        <v>427</v>
      </c>
      <c r="C524" s="223" t="s">
        <v>638</v>
      </c>
      <c r="D524" s="224" t="s">
        <v>54</v>
      </c>
      <c r="E524" s="259">
        <v>44497</v>
      </c>
      <c r="F524" s="226">
        <v>5</v>
      </c>
      <c r="G524" s="227">
        <v>30.55</v>
      </c>
    </row>
    <row r="525" spans="2:7" hidden="1" outlineLevel="1" x14ac:dyDescent="0.2">
      <c r="B525" s="19" t="s">
        <v>427</v>
      </c>
      <c r="C525" s="223" t="s">
        <v>638</v>
      </c>
      <c r="D525" s="224" t="s">
        <v>54</v>
      </c>
      <c r="E525" s="259">
        <v>44498</v>
      </c>
      <c r="F525" s="226">
        <v>9</v>
      </c>
      <c r="G525" s="227">
        <v>54.99</v>
      </c>
    </row>
    <row r="526" spans="2:7" hidden="1" outlineLevel="1" x14ac:dyDescent="0.2">
      <c r="B526" s="19" t="s">
        <v>427</v>
      </c>
      <c r="C526" s="223" t="s">
        <v>638</v>
      </c>
      <c r="D526" s="224" t="s">
        <v>54</v>
      </c>
      <c r="E526" s="259">
        <v>44499</v>
      </c>
      <c r="F526" s="226">
        <v>6</v>
      </c>
      <c r="G526" s="227">
        <v>36.659999999999997</v>
      </c>
    </row>
    <row r="527" spans="2:7" hidden="1" outlineLevel="1" x14ac:dyDescent="0.2">
      <c r="B527" s="19" t="s">
        <v>427</v>
      </c>
      <c r="C527" s="223" t="s">
        <v>949</v>
      </c>
      <c r="D527" s="224" t="s">
        <v>950</v>
      </c>
      <c r="E527" s="259">
        <v>44470</v>
      </c>
      <c r="F527" s="226">
        <v>9</v>
      </c>
      <c r="G527" s="227">
        <v>59.04</v>
      </c>
    </row>
    <row r="528" spans="2:7" hidden="1" outlineLevel="1" x14ac:dyDescent="0.2">
      <c r="B528" s="19" t="s">
        <v>427</v>
      </c>
      <c r="C528" s="223" t="s">
        <v>949</v>
      </c>
      <c r="D528" s="224" t="s">
        <v>950</v>
      </c>
      <c r="E528" s="259">
        <v>44473</v>
      </c>
      <c r="F528" s="226">
        <v>9</v>
      </c>
      <c r="G528" s="227">
        <v>59.04</v>
      </c>
    </row>
    <row r="529" spans="2:7" hidden="1" outlineLevel="1" x14ac:dyDescent="0.2">
      <c r="B529" s="19" t="s">
        <v>427</v>
      </c>
      <c r="C529" s="223" t="s">
        <v>949</v>
      </c>
      <c r="D529" s="224" t="s">
        <v>950</v>
      </c>
      <c r="E529" s="259">
        <v>44474</v>
      </c>
      <c r="F529" s="226">
        <v>9</v>
      </c>
      <c r="G529" s="227">
        <v>59.04</v>
      </c>
    </row>
    <row r="530" spans="2:7" hidden="1" outlineLevel="1" x14ac:dyDescent="0.2">
      <c r="B530" s="19" t="s">
        <v>427</v>
      </c>
      <c r="C530" s="223" t="s">
        <v>949</v>
      </c>
      <c r="D530" s="224" t="s">
        <v>950</v>
      </c>
      <c r="E530" s="259">
        <v>44475</v>
      </c>
      <c r="F530" s="226">
        <v>9</v>
      </c>
      <c r="G530" s="227">
        <v>59.04</v>
      </c>
    </row>
    <row r="531" spans="2:7" hidden="1" outlineLevel="1" x14ac:dyDescent="0.2">
      <c r="B531" s="19" t="s">
        <v>427</v>
      </c>
      <c r="C531" s="223" t="s">
        <v>949</v>
      </c>
      <c r="D531" s="224" t="s">
        <v>950</v>
      </c>
      <c r="E531" s="259">
        <v>44476</v>
      </c>
      <c r="F531" s="226">
        <v>9</v>
      </c>
      <c r="G531" s="227">
        <v>59.04</v>
      </c>
    </row>
    <row r="532" spans="2:7" hidden="1" outlineLevel="1" x14ac:dyDescent="0.2">
      <c r="B532" s="19" t="s">
        <v>427</v>
      </c>
      <c r="C532" s="223" t="s">
        <v>949</v>
      </c>
      <c r="D532" s="224" t="s">
        <v>950</v>
      </c>
      <c r="E532" s="259">
        <v>44477</v>
      </c>
      <c r="F532" s="226">
        <v>6</v>
      </c>
      <c r="G532" s="227">
        <v>39.36</v>
      </c>
    </row>
    <row r="533" spans="2:7" hidden="1" outlineLevel="1" x14ac:dyDescent="0.2">
      <c r="B533" s="19" t="s">
        <v>427</v>
      </c>
      <c r="C533" s="223" t="s">
        <v>949</v>
      </c>
      <c r="D533" s="224" t="s">
        <v>31</v>
      </c>
      <c r="E533" s="259">
        <v>44482</v>
      </c>
      <c r="F533" s="226">
        <v>9</v>
      </c>
      <c r="G533" s="227">
        <v>59.04</v>
      </c>
    </row>
    <row r="534" spans="2:7" hidden="1" outlineLevel="1" x14ac:dyDescent="0.2">
      <c r="B534" s="19" t="s">
        <v>427</v>
      </c>
      <c r="C534" s="223" t="s">
        <v>949</v>
      </c>
      <c r="D534" s="224" t="s">
        <v>31</v>
      </c>
      <c r="E534" s="259">
        <v>44483</v>
      </c>
      <c r="F534" s="226">
        <v>9</v>
      </c>
      <c r="G534" s="227">
        <v>59.04</v>
      </c>
    </row>
    <row r="535" spans="2:7" hidden="1" outlineLevel="1" x14ac:dyDescent="0.2">
      <c r="B535" s="19" t="s">
        <v>427</v>
      </c>
      <c r="C535" s="223" t="s">
        <v>949</v>
      </c>
      <c r="D535" s="224" t="s">
        <v>31</v>
      </c>
      <c r="E535" s="259">
        <v>44484</v>
      </c>
      <c r="F535" s="226">
        <v>6</v>
      </c>
      <c r="G535" s="227">
        <v>39.36</v>
      </c>
    </row>
    <row r="536" spans="2:7" hidden="1" outlineLevel="1" x14ac:dyDescent="0.2">
      <c r="B536" s="19" t="s">
        <v>427</v>
      </c>
      <c r="C536" s="223" t="s">
        <v>949</v>
      </c>
      <c r="D536" s="224" t="s">
        <v>31</v>
      </c>
      <c r="E536" s="259">
        <v>44487</v>
      </c>
      <c r="F536" s="226">
        <v>9</v>
      </c>
      <c r="G536" s="227">
        <v>59.04</v>
      </c>
    </row>
    <row r="537" spans="2:7" hidden="1" outlineLevel="1" x14ac:dyDescent="0.2">
      <c r="B537" s="19" t="s">
        <v>427</v>
      </c>
      <c r="C537" s="223" t="s">
        <v>949</v>
      </c>
      <c r="D537" s="224" t="s">
        <v>31</v>
      </c>
      <c r="E537" s="259">
        <v>44488</v>
      </c>
      <c r="F537" s="226">
        <v>9</v>
      </c>
      <c r="G537" s="227">
        <v>59.04</v>
      </c>
    </row>
    <row r="538" spans="2:7" hidden="1" outlineLevel="1" x14ac:dyDescent="0.2">
      <c r="B538" s="19" t="s">
        <v>427</v>
      </c>
      <c r="C538" s="223" t="s">
        <v>949</v>
      </c>
      <c r="D538" s="224" t="s">
        <v>31</v>
      </c>
      <c r="E538" s="259">
        <v>44489</v>
      </c>
      <c r="F538" s="226">
        <v>9</v>
      </c>
      <c r="G538" s="227">
        <v>59.04</v>
      </c>
    </row>
    <row r="539" spans="2:7" hidden="1" outlineLevel="1" x14ac:dyDescent="0.2">
      <c r="B539" s="19" t="s">
        <v>427</v>
      </c>
      <c r="C539" s="223" t="s">
        <v>949</v>
      </c>
      <c r="D539" s="224" t="s">
        <v>31</v>
      </c>
      <c r="E539" s="259">
        <v>44490</v>
      </c>
      <c r="F539" s="226">
        <v>9</v>
      </c>
      <c r="G539" s="227">
        <v>59.04</v>
      </c>
    </row>
    <row r="540" spans="2:7" hidden="1" outlineLevel="1" x14ac:dyDescent="0.2">
      <c r="B540" s="19" t="s">
        <v>427</v>
      </c>
      <c r="C540" s="223" t="s">
        <v>949</v>
      </c>
      <c r="D540" s="224" t="s">
        <v>31</v>
      </c>
      <c r="E540" s="259">
        <v>44491</v>
      </c>
      <c r="F540" s="226">
        <v>6</v>
      </c>
      <c r="G540" s="227">
        <v>39.36</v>
      </c>
    </row>
    <row r="541" spans="2:7" hidden="1" outlineLevel="1" x14ac:dyDescent="0.2">
      <c r="B541" s="19" t="s">
        <v>427</v>
      </c>
      <c r="C541" s="223" t="s">
        <v>949</v>
      </c>
      <c r="D541" s="224" t="s">
        <v>31</v>
      </c>
      <c r="E541" s="259">
        <v>44494</v>
      </c>
      <c r="F541" s="226">
        <v>9</v>
      </c>
      <c r="G541" s="227">
        <v>59.04</v>
      </c>
    </row>
    <row r="542" spans="2:7" hidden="1" outlineLevel="1" x14ac:dyDescent="0.2">
      <c r="B542" s="19" t="s">
        <v>427</v>
      </c>
      <c r="C542" s="223" t="s">
        <v>949</v>
      </c>
      <c r="D542" s="224" t="s">
        <v>31</v>
      </c>
      <c r="E542" s="259">
        <v>44495</v>
      </c>
      <c r="F542" s="226">
        <v>9</v>
      </c>
      <c r="G542" s="227">
        <v>59.04</v>
      </c>
    </row>
    <row r="543" spans="2:7" hidden="1" outlineLevel="1" x14ac:dyDescent="0.2">
      <c r="B543" s="19" t="s">
        <v>427</v>
      </c>
      <c r="C543" s="223" t="s">
        <v>949</v>
      </c>
      <c r="D543" s="224" t="s">
        <v>31</v>
      </c>
      <c r="E543" s="259">
        <v>44496</v>
      </c>
      <c r="F543" s="226">
        <v>9</v>
      </c>
      <c r="G543" s="227">
        <v>59.04</v>
      </c>
    </row>
    <row r="544" spans="2:7" hidden="1" outlineLevel="1" x14ac:dyDescent="0.2">
      <c r="B544" s="19" t="s">
        <v>427</v>
      </c>
      <c r="C544" s="223" t="s">
        <v>949</v>
      </c>
      <c r="D544" s="224" t="s">
        <v>31</v>
      </c>
      <c r="E544" s="259">
        <v>44497</v>
      </c>
      <c r="F544" s="226">
        <v>9</v>
      </c>
      <c r="G544" s="227">
        <v>59.04</v>
      </c>
    </row>
    <row r="545" spans="2:7" hidden="1" outlineLevel="1" x14ac:dyDescent="0.2">
      <c r="B545" s="19" t="s">
        <v>427</v>
      </c>
      <c r="C545" s="223" t="s">
        <v>949</v>
      </c>
      <c r="D545" s="224" t="s">
        <v>31</v>
      </c>
      <c r="E545" s="259">
        <v>44498</v>
      </c>
      <c r="F545" s="226">
        <v>6</v>
      </c>
      <c r="G545" s="227">
        <v>39.36</v>
      </c>
    </row>
    <row r="546" spans="2:7" hidden="1" outlineLevel="1" x14ac:dyDescent="0.2">
      <c r="B546" s="19" t="s">
        <v>427</v>
      </c>
      <c r="C546" s="223" t="s">
        <v>851</v>
      </c>
      <c r="D546" s="224" t="s">
        <v>54</v>
      </c>
      <c r="E546" s="259">
        <v>44470</v>
      </c>
      <c r="F546" s="226">
        <v>9</v>
      </c>
      <c r="G546" s="227">
        <v>49.95</v>
      </c>
    </row>
    <row r="547" spans="2:7" hidden="1" outlineLevel="1" x14ac:dyDescent="0.2">
      <c r="B547" s="19" t="s">
        <v>427</v>
      </c>
      <c r="C547" s="223" t="s">
        <v>851</v>
      </c>
      <c r="D547" s="224" t="s">
        <v>54</v>
      </c>
      <c r="E547" s="259">
        <v>44473</v>
      </c>
      <c r="F547" s="226">
        <v>9</v>
      </c>
      <c r="G547" s="227">
        <v>49.95</v>
      </c>
    </row>
    <row r="548" spans="2:7" hidden="1" outlineLevel="1" x14ac:dyDescent="0.2">
      <c r="B548" s="19" t="s">
        <v>427</v>
      </c>
      <c r="C548" s="223" t="s">
        <v>851</v>
      </c>
      <c r="D548" s="224" t="s">
        <v>54</v>
      </c>
      <c r="E548" s="259">
        <v>44474</v>
      </c>
      <c r="F548" s="226">
        <v>9</v>
      </c>
      <c r="G548" s="227">
        <v>49.95</v>
      </c>
    </row>
    <row r="549" spans="2:7" hidden="1" outlineLevel="1" x14ac:dyDescent="0.2">
      <c r="B549" s="19" t="s">
        <v>427</v>
      </c>
      <c r="C549" s="223" t="s">
        <v>851</v>
      </c>
      <c r="D549" s="224" t="s">
        <v>54</v>
      </c>
      <c r="E549" s="259">
        <v>44475</v>
      </c>
      <c r="F549" s="226">
        <v>9</v>
      </c>
      <c r="G549" s="227">
        <v>49.95</v>
      </c>
    </row>
    <row r="550" spans="2:7" hidden="1" outlineLevel="1" x14ac:dyDescent="0.2">
      <c r="B550" s="19" t="s">
        <v>427</v>
      </c>
      <c r="C550" s="223" t="s">
        <v>851</v>
      </c>
      <c r="D550" s="224" t="s">
        <v>54</v>
      </c>
      <c r="E550" s="259">
        <v>44476</v>
      </c>
      <c r="F550" s="226">
        <v>9</v>
      </c>
      <c r="G550" s="227">
        <v>49.95</v>
      </c>
    </row>
    <row r="551" spans="2:7" hidden="1" outlineLevel="1" x14ac:dyDescent="0.2">
      <c r="B551" s="19" t="s">
        <v>427</v>
      </c>
      <c r="C551" s="223" t="s">
        <v>851</v>
      </c>
      <c r="D551" s="224" t="s">
        <v>54</v>
      </c>
      <c r="E551" s="259">
        <v>44477</v>
      </c>
      <c r="F551" s="226">
        <v>9</v>
      </c>
      <c r="G551" s="227">
        <v>49.95</v>
      </c>
    </row>
    <row r="552" spans="2:7" hidden="1" outlineLevel="1" x14ac:dyDescent="0.2">
      <c r="B552" s="19" t="s">
        <v>427</v>
      </c>
      <c r="C552" s="223" t="s">
        <v>851</v>
      </c>
      <c r="D552" s="224" t="s">
        <v>54</v>
      </c>
      <c r="E552" s="259">
        <v>44482</v>
      </c>
      <c r="F552" s="226">
        <v>9</v>
      </c>
      <c r="G552" s="227">
        <v>49.95</v>
      </c>
    </row>
    <row r="553" spans="2:7" hidden="1" outlineLevel="1" x14ac:dyDescent="0.2">
      <c r="B553" s="19" t="s">
        <v>427</v>
      </c>
      <c r="C553" s="223" t="s">
        <v>851</v>
      </c>
      <c r="D553" s="224" t="s">
        <v>54</v>
      </c>
      <c r="E553" s="259">
        <v>44483</v>
      </c>
      <c r="F553" s="226">
        <v>9</v>
      </c>
      <c r="G553" s="227">
        <v>49.95</v>
      </c>
    </row>
    <row r="554" spans="2:7" hidden="1" outlineLevel="1" x14ac:dyDescent="0.2">
      <c r="B554" s="19" t="s">
        <v>427</v>
      </c>
      <c r="C554" s="223" t="s">
        <v>851</v>
      </c>
      <c r="D554" s="224" t="s">
        <v>54</v>
      </c>
      <c r="E554" s="259">
        <v>44484</v>
      </c>
      <c r="F554" s="226">
        <v>9</v>
      </c>
      <c r="G554" s="227">
        <v>49.95</v>
      </c>
    </row>
    <row r="555" spans="2:7" hidden="1" outlineLevel="1" x14ac:dyDescent="0.2">
      <c r="B555" s="19" t="s">
        <v>427</v>
      </c>
      <c r="C555" s="223" t="s">
        <v>851</v>
      </c>
      <c r="D555" s="224" t="s">
        <v>54</v>
      </c>
      <c r="E555" s="259">
        <v>44487</v>
      </c>
      <c r="F555" s="226">
        <v>9</v>
      </c>
      <c r="G555" s="227">
        <v>49.95</v>
      </c>
    </row>
    <row r="556" spans="2:7" hidden="1" outlineLevel="1" x14ac:dyDescent="0.2">
      <c r="B556" s="19" t="s">
        <v>427</v>
      </c>
      <c r="C556" s="223" t="s">
        <v>851</v>
      </c>
      <c r="D556" s="224" t="s">
        <v>54</v>
      </c>
      <c r="E556" s="259">
        <v>44488</v>
      </c>
      <c r="F556" s="226">
        <v>9</v>
      </c>
      <c r="G556" s="227">
        <v>49.95</v>
      </c>
    </row>
    <row r="557" spans="2:7" hidden="1" outlineLevel="1" x14ac:dyDescent="0.2">
      <c r="B557" s="19" t="s">
        <v>427</v>
      </c>
      <c r="C557" s="223" t="s">
        <v>851</v>
      </c>
      <c r="D557" s="224" t="s">
        <v>54</v>
      </c>
      <c r="E557" s="259">
        <v>44489</v>
      </c>
      <c r="F557" s="226">
        <v>9</v>
      </c>
      <c r="G557" s="227">
        <v>49.95</v>
      </c>
    </row>
    <row r="558" spans="2:7" hidden="1" outlineLevel="1" x14ac:dyDescent="0.2">
      <c r="B558" s="19" t="s">
        <v>427</v>
      </c>
      <c r="C558" s="223" t="s">
        <v>851</v>
      </c>
      <c r="D558" s="224" t="s">
        <v>54</v>
      </c>
      <c r="E558" s="259">
        <v>44491</v>
      </c>
      <c r="F558" s="226">
        <v>9</v>
      </c>
      <c r="G558" s="227">
        <v>49.95</v>
      </c>
    </row>
    <row r="559" spans="2:7" hidden="1" outlineLevel="1" x14ac:dyDescent="0.2">
      <c r="B559" s="19" t="s">
        <v>427</v>
      </c>
      <c r="C559" s="223" t="s">
        <v>851</v>
      </c>
      <c r="D559" s="224" t="s">
        <v>54</v>
      </c>
      <c r="E559" s="259">
        <v>44494</v>
      </c>
      <c r="F559" s="226">
        <v>9</v>
      </c>
      <c r="G559" s="227">
        <v>49.95</v>
      </c>
    </row>
    <row r="560" spans="2:7" hidden="1" outlineLevel="1" x14ac:dyDescent="0.2">
      <c r="B560" s="19" t="s">
        <v>427</v>
      </c>
      <c r="C560" s="223" t="s">
        <v>851</v>
      </c>
      <c r="D560" s="224" t="s">
        <v>54</v>
      </c>
      <c r="E560" s="259">
        <v>44495</v>
      </c>
      <c r="F560" s="226">
        <v>9</v>
      </c>
      <c r="G560" s="227">
        <v>49.95</v>
      </c>
    </row>
    <row r="561" spans="2:7" hidden="1" outlineLevel="1" x14ac:dyDescent="0.2">
      <c r="B561" s="19" t="s">
        <v>427</v>
      </c>
      <c r="C561" s="223" t="s">
        <v>851</v>
      </c>
      <c r="D561" s="224" t="s">
        <v>54</v>
      </c>
      <c r="E561" s="259">
        <v>44496</v>
      </c>
      <c r="F561" s="226">
        <v>9</v>
      </c>
      <c r="G561" s="227">
        <v>49.95</v>
      </c>
    </row>
    <row r="562" spans="2:7" hidden="1" outlineLevel="1" x14ac:dyDescent="0.2">
      <c r="B562" s="19" t="s">
        <v>427</v>
      </c>
      <c r="C562" s="223" t="s">
        <v>851</v>
      </c>
      <c r="D562" s="224" t="s">
        <v>54</v>
      </c>
      <c r="E562" s="259">
        <v>44497</v>
      </c>
      <c r="F562" s="226">
        <v>5</v>
      </c>
      <c r="G562" s="227">
        <v>27.75</v>
      </c>
    </row>
    <row r="563" spans="2:7" hidden="1" outlineLevel="1" x14ac:dyDescent="0.2">
      <c r="B563" s="19" t="s">
        <v>427</v>
      </c>
      <c r="C563" s="223" t="s">
        <v>851</v>
      </c>
      <c r="D563" s="224" t="s">
        <v>54</v>
      </c>
      <c r="E563" s="259">
        <v>44498</v>
      </c>
      <c r="F563" s="226">
        <v>9</v>
      </c>
      <c r="G563" s="227">
        <v>49.95</v>
      </c>
    </row>
    <row r="564" spans="2:7" hidden="1" outlineLevel="1" x14ac:dyDescent="0.2">
      <c r="B564" s="19" t="s">
        <v>427</v>
      </c>
      <c r="C564" s="223" t="s">
        <v>851</v>
      </c>
      <c r="D564" s="224" t="s">
        <v>54</v>
      </c>
      <c r="E564" s="259">
        <v>44499</v>
      </c>
      <c r="F564" s="226">
        <v>6</v>
      </c>
      <c r="G564" s="227">
        <v>33.299999999999997</v>
      </c>
    </row>
    <row r="565" spans="2:7" hidden="1" outlineLevel="1" x14ac:dyDescent="0.2">
      <c r="B565" s="19" t="s">
        <v>427</v>
      </c>
      <c r="C565" s="223" t="s">
        <v>851</v>
      </c>
      <c r="D565" s="224" t="s">
        <v>54</v>
      </c>
      <c r="E565" s="259">
        <v>44480</v>
      </c>
      <c r="F565" s="226">
        <v>6</v>
      </c>
      <c r="G565" s="227">
        <v>33.299999999999997</v>
      </c>
    </row>
    <row r="566" spans="2:7" hidden="1" outlineLevel="1" x14ac:dyDescent="0.2">
      <c r="B566" s="19" t="s">
        <v>427</v>
      </c>
      <c r="C566" s="223" t="s">
        <v>1432</v>
      </c>
      <c r="D566" s="224" t="s">
        <v>54</v>
      </c>
      <c r="E566" s="259">
        <v>44496</v>
      </c>
      <c r="F566" s="226">
        <v>9</v>
      </c>
      <c r="G566" s="227">
        <v>54.99</v>
      </c>
    </row>
    <row r="567" spans="2:7" hidden="1" outlineLevel="1" x14ac:dyDescent="0.2">
      <c r="B567" s="19" t="s">
        <v>427</v>
      </c>
      <c r="C567" s="223" t="s">
        <v>1432</v>
      </c>
      <c r="D567" s="224" t="s">
        <v>54</v>
      </c>
      <c r="E567" s="259">
        <v>44497</v>
      </c>
      <c r="F567" s="226">
        <v>9</v>
      </c>
      <c r="G567" s="227">
        <v>54.99</v>
      </c>
    </row>
    <row r="568" spans="2:7" hidden="1" outlineLevel="1" x14ac:dyDescent="0.2">
      <c r="B568" s="19" t="s">
        <v>427</v>
      </c>
      <c r="C568" s="223" t="s">
        <v>1432</v>
      </c>
      <c r="D568" s="224" t="s">
        <v>54</v>
      </c>
      <c r="E568" s="259">
        <v>44498</v>
      </c>
      <c r="F568" s="226">
        <v>9</v>
      </c>
      <c r="G568" s="227">
        <v>54.99</v>
      </c>
    </row>
    <row r="569" spans="2:7" ht="12.75" hidden="1" outlineLevel="1" x14ac:dyDescent="0.2">
      <c r="B569" s="19" t="s">
        <v>427</v>
      </c>
      <c r="C569" s="228" t="s">
        <v>1432</v>
      </c>
      <c r="D569" s="229" t="s">
        <v>54</v>
      </c>
      <c r="E569" s="341">
        <v>44502</v>
      </c>
      <c r="F569" s="231">
        <v>9</v>
      </c>
      <c r="G569" s="227">
        <v>54.99</v>
      </c>
    </row>
    <row r="570" spans="2:7" ht="12.75" hidden="1" outlineLevel="1" x14ac:dyDescent="0.2">
      <c r="B570" s="19" t="s">
        <v>427</v>
      </c>
      <c r="C570" s="228" t="s">
        <v>1432</v>
      </c>
      <c r="D570" s="229" t="s">
        <v>54</v>
      </c>
      <c r="E570" s="341">
        <v>44503</v>
      </c>
      <c r="F570" s="231">
        <v>9</v>
      </c>
      <c r="G570" s="227">
        <v>54.99</v>
      </c>
    </row>
    <row r="571" spans="2:7" ht="12.75" hidden="1" outlineLevel="1" x14ac:dyDescent="0.2">
      <c r="B571" s="19" t="s">
        <v>427</v>
      </c>
      <c r="C571" s="228" t="s">
        <v>1432</v>
      </c>
      <c r="D571" s="229" t="s">
        <v>54</v>
      </c>
      <c r="E571" s="341">
        <v>44504</v>
      </c>
      <c r="F571" s="231">
        <v>9</v>
      </c>
      <c r="G571" s="227">
        <v>54.99</v>
      </c>
    </row>
    <row r="572" spans="2:7" ht="12.75" hidden="1" outlineLevel="1" x14ac:dyDescent="0.2">
      <c r="B572" s="19" t="s">
        <v>427</v>
      </c>
      <c r="C572" s="228" t="s">
        <v>949</v>
      </c>
      <c r="D572" s="229" t="s">
        <v>31</v>
      </c>
      <c r="E572" s="341">
        <v>44502</v>
      </c>
      <c r="F572" s="231">
        <v>9</v>
      </c>
      <c r="G572" s="227">
        <v>59.04</v>
      </c>
    </row>
    <row r="573" spans="2:7" ht="12.75" hidden="1" outlineLevel="1" x14ac:dyDescent="0.2">
      <c r="B573" s="19" t="s">
        <v>427</v>
      </c>
      <c r="C573" s="228" t="s">
        <v>949</v>
      </c>
      <c r="D573" s="229" t="s">
        <v>31</v>
      </c>
      <c r="E573" s="341">
        <v>44503</v>
      </c>
      <c r="F573" s="231">
        <v>9</v>
      </c>
      <c r="G573" s="227">
        <v>59.04</v>
      </c>
    </row>
    <row r="574" spans="2:7" ht="12.75" hidden="1" outlineLevel="1" x14ac:dyDescent="0.2">
      <c r="B574" s="19" t="s">
        <v>427</v>
      </c>
      <c r="C574" s="228" t="s">
        <v>949</v>
      </c>
      <c r="D574" s="229" t="s">
        <v>31</v>
      </c>
      <c r="E574" s="341">
        <v>44504</v>
      </c>
      <c r="F574" s="231">
        <v>9</v>
      </c>
      <c r="G574" s="227">
        <v>59.04</v>
      </c>
    </row>
    <row r="575" spans="2:7" ht="12.75" hidden="1" outlineLevel="1" x14ac:dyDescent="0.2">
      <c r="B575" s="19" t="s">
        <v>427</v>
      </c>
      <c r="C575" s="228" t="s">
        <v>949</v>
      </c>
      <c r="D575" s="229" t="s">
        <v>31</v>
      </c>
      <c r="E575" s="341">
        <v>44505</v>
      </c>
      <c r="F575" s="231">
        <v>9</v>
      </c>
      <c r="G575" s="227">
        <v>59.04</v>
      </c>
    </row>
    <row r="576" spans="2:7" ht="12.75" hidden="1" outlineLevel="1" x14ac:dyDescent="0.2">
      <c r="B576" s="19" t="s">
        <v>427</v>
      </c>
      <c r="C576" s="228" t="s">
        <v>949</v>
      </c>
      <c r="D576" s="229" t="s">
        <v>31</v>
      </c>
      <c r="E576" s="341">
        <v>44510</v>
      </c>
      <c r="F576" s="231">
        <v>9</v>
      </c>
      <c r="G576" s="227">
        <v>59.04</v>
      </c>
    </row>
    <row r="577" spans="2:7" ht="12.75" hidden="1" outlineLevel="1" x14ac:dyDescent="0.2">
      <c r="B577" s="19" t="s">
        <v>427</v>
      </c>
      <c r="C577" s="228" t="s">
        <v>949</v>
      </c>
      <c r="D577" s="229" t="s">
        <v>31</v>
      </c>
      <c r="E577" s="341">
        <v>44511</v>
      </c>
      <c r="F577" s="231">
        <v>9</v>
      </c>
      <c r="G577" s="227">
        <v>59.04</v>
      </c>
    </row>
    <row r="578" spans="2:7" ht="12.75" hidden="1" outlineLevel="1" x14ac:dyDescent="0.2">
      <c r="B578" s="19" t="s">
        <v>427</v>
      </c>
      <c r="C578" s="228" t="s">
        <v>949</v>
      </c>
      <c r="D578" s="229" t="s">
        <v>31</v>
      </c>
      <c r="E578" s="341">
        <v>44512</v>
      </c>
      <c r="F578" s="231">
        <v>9</v>
      </c>
      <c r="G578" s="227">
        <v>59.04</v>
      </c>
    </row>
    <row r="579" spans="2:7" ht="12.75" hidden="1" outlineLevel="1" x14ac:dyDescent="0.2">
      <c r="B579" s="19" t="s">
        <v>427</v>
      </c>
      <c r="C579" s="228" t="s">
        <v>851</v>
      </c>
      <c r="D579" s="229" t="s">
        <v>54</v>
      </c>
      <c r="E579" s="341">
        <v>44501</v>
      </c>
      <c r="F579" s="231">
        <v>6</v>
      </c>
      <c r="G579" s="227">
        <v>33.299999999999997</v>
      </c>
    </row>
    <row r="580" spans="2:7" ht="12.75" hidden="1" outlineLevel="1" x14ac:dyDescent="0.2">
      <c r="B580" s="19" t="s">
        <v>427</v>
      </c>
      <c r="C580" s="228" t="s">
        <v>851</v>
      </c>
      <c r="D580" s="229" t="s">
        <v>54</v>
      </c>
      <c r="E580" s="341">
        <v>44502</v>
      </c>
      <c r="F580" s="231">
        <v>9</v>
      </c>
      <c r="G580" s="227">
        <v>49.95</v>
      </c>
    </row>
    <row r="581" spans="2:7" ht="12.75" hidden="1" outlineLevel="1" x14ac:dyDescent="0.2">
      <c r="B581" s="19" t="s">
        <v>427</v>
      </c>
      <c r="C581" s="228" t="s">
        <v>851</v>
      </c>
      <c r="D581" s="229" t="s">
        <v>54</v>
      </c>
      <c r="E581" s="341">
        <v>44503</v>
      </c>
      <c r="F581" s="231">
        <v>9</v>
      </c>
      <c r="G581" s="227">
        <v>49.95</v>
      </c>
    </row>
    <row r="582" spans="2:7" ht="12.75" hidden="1" outlineLevel="1" x14ac:dyDescent="0.2">
      <c r="B582" s="19" t="s">
        <v>427</v>
      </c>
      <c r="C582" s="228" t="s">
        <v>851</v>
      </c>
      <c r="D582" s="229" t="s">
        <v>54</v>
      </c>
      <c r="E582" s="341">
        <v>44504</v>
      </c>
      <c r="F582" s="231">
        <v>9</v>
      </c>
      <c r="G582" s="227">
        <v>49.95</v>
      </c>
    </row>
    <row r="583" spans="2:7" ht="12.75" hidden="1" outlineLevel="1" x14ac:dyDescent="0.2">
      <c r="B583" s="19" t="s">
        <v>427</v>
      </c>
      <c r="C583" s="228" t="s">
        <v>851</v>
      </c>
      <c r="D583" s="229" t="s">
        <v>54</v>
      </c>
      <c r="E583" s="341">
        <v>44505</v>
      </c>
      <c r="F583" s="231">
        <v>9</v>
      </c>
      <c r="G583" s="227">
        <v>49.95</v>
      </c>
    </row>
    <row r="584" spans="2:7" ht="12.75" hidden="1" outlineLevel="1" x14ac:dyDescent="0.2">
      <c r="B584" s="19" t="s">
        <v>427</v>
      </c>
      <c r="C584" s="228" t="s">
        <v>851</v>
      </c>
      <c r="D584" s="229" t="s">
        <v>54</v>
      </c>
      <c r="E584" s="341">
        <v>44510</v>
      </c>
      <c r="F584" s="231">
        <v>9</v>
      </c>
      <c r="G584" s="227">
        <v>49.95</v>
      </c>
    </row>
    <row r="585" spans="2:7" ht="12.75" hidden="1" outlineLevel="1" x14ac:dyDescent="0.2">
      <c r="B585" s="19" t="s">
        <v>427</v>
      </c>
      <c r="C585" s="228" t="s">
        <v>851</v>
      </c>
      <c r="D585" s="229" t="s">
        <v>54</v>
      </c>
      <c r="E585" s="341">
        <v>44511</v>
      </c>
      <c r="F585" s="231">
        <v>9</v>
      </c>
      <c r="G585" s="227">
        <v>49.95</v>
      </c>
    </row>
    <row r="586" spans="2:7" ht="12.75" hidden="1" outlineLevel="1" x14ac:dyDescent="0.2">
      <c r="B586" s="19" t="s">
        <v>427</v>
      </c>
      <c r="C586" s="228" t="s">
        <v>851</v>
      </c>
      <c r="D586" s="229" t="s">
        <v>54</v>
      </c>
      <c r="E586" s="341">
        <v>44512</v>
      </c>
      <c r="F586" s="231">
        <v>9</v>
      </c>
      <c r="G586" s="227">
        <v>49.95</v>
      </c>
    </row>
    <row r="587" spans="2:7" ht="12.75" hidden="1" outlineLevel="1" x14ac:dyDescent="0.2">
      <c r="B587" s="19" t="s">
        <v>427</v>
      </c>
      <c r="C587" s="228" t="s">
        <v>851</v>
      </c>
      <c r="D587" s="229" t="s">
        <v>54</v>
      </c>
      <c r="E587" s="341">
        <v>44515</v>
      </c>
      <c r="F587" s="231">
        <v>9</v>
      </c>
      <c r="G587" s="227">
        <v>49.95</v>
      </c>
    </row>
    <row r="588" spans="2:7" ht="12.75" hidden="1" outlineLevel="1" x14ac:dyDescent="0.2">
      <c r="B588" s="19" t="s">
        <v>427</v>
      </c>
      <c r="C588" s="228" t="s">
        <v>851</v>
      </c>
      <c r="D588" s="229" t="s">
        <v>54</v>
      </c>
      <c r="E588" s="341">
        <v>44516</v>
      </c>
      <c r="F588" s="231">
        <v>9</v>
      </c>
      <c r="G588" s="227">
        <v>49.95</v>
      </c>
    </row>
    <row r="589" spans="2:7" ht="12.75" hidden="1" outlineLevel="1" x14ac:dyDescent="0.2">
      <c r="B589" s="19" t="s">
        <v>427</v>
      </c>
      <c r="C589" s="228" t="s">
        <v>851</v>
      </c>
      <c r="D589" s="229" t="s">
        <v>54</v>
      </c>
      <c r="E589" s="341">
        <v>44517</v>
      </c>
      <c r="F589" s="231">
        <v>9</v>
      </c>
      <c r="G589" s="227">
        <v>49.95</v>
      </c>
    </row>
    <row r="590" spans="2:7" ht="12.75" hidden="1" outlineLevel="1" x14ac:dyDescent="0.2">
      <c r="B590" s="19" t="s">
        <v>427</v>
      </c>
      <c r="C590" s="228" t="s">
        <v>851</v>
      </c>
      <c r="D590" s="229" t="s">
        <v>54</v>
      </c>
      <c r="E590" s="341">
        <v>44518</v>
      </c>
      <c r="F590" s="231">
        <v>9</v>
      </c>
      <c r="G590" s="227">
        <v>49.95</v>
      </c>
    </row>
    <row r="591" spans="2:7" ht="12.75" hidden="1" outlineLevel="1" x14ac:dyDescent="0.2">
      <c r="B591" s="19" t="s">
        <v>427</v>
      </c>
      <c r="C591" s="228" t="s">
        <v>851</v>
      </c>
      <c r="D591" s="229" t="s">
        <v>54</v>
      </c>
      <c r="E591" s="341">
        <v>44519</v>
      </c>
      <c r="F591" s="231">
        <v>5</v>
      </c>
      <c r="G591" s="227">
        <v>27.75</v>
      </c>
    </row>
    <row r="592" spans="2:7" ht="12.75" hidden="1" outlineLevel="1" x14ac:dyDescent="0.2">
      <c r="B592" s="19" t="s">
        <v>427</v>
      </c>
      <c r="C592" s="228" t="s">
        <v>638</v>
      </c>
      <c r="D592" s="229" t="s">
        <v>54</v>
      </c>
      <c r="E592" s="341">
        <v>44519</v>
      </c>
      <c r="F592" s="231">
        <v>5</v>
      </c>
      <c r="G592" s="227">
        <v>30.55</v>
      </c>
    </row>
    <row r="593" spans="2:7" ht="12.75" hidden="1" outlineLevel="1" x14ac:dyDescent="0.2">
      <c r="B593" s="19" t="s">
        <v>427</v>
      </c>
      <c r="C593" s="228" t="s">
        <v>638</v>
      </c>
      <c r="D593" s="229" t="s">
        <v>54</v>
      </c>
      <c r="E593" s="341">
        <v>44501</v>
      </c>
      <c r="F593" s="231">
        <v>6</v>
      </c>
      <c r="G593" s="227">
        <v>36.659999999999997</v>
      </c>
    </row>
    <row r="594" spans="2:7" ht="12.75" hidden="1" outlineLevel="1" x14ac:dyDescent="0.2">
      <c r="B594" s="19" t="s">
        <v>427</v>
      </c>
      <c r="C594" s="228" t="s">
        <v>638</v>
      </c>
      <c r="D594" s="229" t="s">
        <v>54</v>
      </c>
      <c r="E594" s="341">
        <v>44506</v>
      </c>
      <c r="F594" s="231">
        <v>6</v>
      </c>
      <c r="G594" s="227">
        <v>36.659999999999997</v>
      </c>
    </row>
    <row r="595" spans="2:7" ht="12.75" hidden="1" outlineLevel="1" x14ac:dyDescent="0.2">
      <c r="B595" s="19" t="s">
        <v>427</v>
      </c>
      <c r="C595" s="228" t="s">
        <v>638</v>
      </c>
      <c r="D595" s="229" t="s">
        <v>54</v>
      </c>
      <c r="E595" s="341">
        <v>44508</v>
      </c>
      <c r="F595" s="231">
        <v>6</v>
      </c>
      <c r="G595" s="227">
        <v>36.659999999999997</v>
      </c>
    </row>
    <row r="596" spans="2:7" ht="12.75" hidden="1" outlineLevel="1" x14ac:dyDescent="0.2">
      <c r="B596" s="19" t="s">
        <v>427</v>
      </c>
      <c r="C596" s="228" t="s">
        <v>638</v>
      </c>
      <c r="D596" s="229" t="s">
        <v>54</v>
      </c>
      <c r="E596" s="341">
        <v>44502</v>
      </c>
      <c r="F596" s="231">
        <v>9</v>
      </c>
      <c r="G596" s="227">
        <v>54.99</v>
      </c>
    </row>
    <row r="597" spans="2:7" ht="12.75" hidden="1" outlineLevel="1" x14ac:dyDescent="0.2">
      <c r="B597" s="19" t="s">
        <v>427</v>
      </c>
      <c r="C597" s="228" t="s">
        <v>638</v>
      </c>
      <c r="D597" s="229" t="s">
        <v>54</v>
      </c>
      <c r="E597" s="341">
        <v>44503</v>
      </c>
      <c r="F597" s="231">
        <v>9</v>
      </c>
      <c r="G597" s="227">
        <v>54.99</v>
      </c>
    </row>
    <row r="598" spans="2:7" ht="12.75" hidden="1" outlineLevel="1" x14ac:dyDescent="0.2">
      <c r="B598" s="19" t="s">
        <v>427</v>
      </c>
      <c r="C598" s="228" t="s">
        <v>638</v>
      </c>
      <c r="D598" s="229" t="s">
        <v>54</v>
      </c>
      <c r="E598" s="341">
        <v>44504</v>
      </c>
      <c r="F598" s="231">
        <v>9</v>
      </c>
      <c r="G598" s="227">
        <v>54.99</v>
      </c>
    </row>
    <row r="599" spans="2:7" ht="12.75" hidden="1" outlineLevel="1" x14ac:dyDescent="0.2">
      <c r="B599" s="19" t="s">
        <v>427</v>
      </c>
      <c r="C599" s="228" t="s">
        <v>638</v>
      </c>
      <c r="D599" s="229" t="s">
        <v>54</v>
      </c>
      <c r="E599" s="341">
        <v>44505</v>
      </c>
      <c r="F599" s="231">
        <v>9</v>
      </c>
      <c r="G599" s="227">
        <v>54.99</v>
      </c>
    </row>
    <row r="600" spans="2:7" ht="12.75" hidden="1" outlineLevel="1" x14ac:dyDescent="0.2">
      <c r="B600" s="19" t="s">
        <v>427</v>
      </c>
      <c r="C600" s="228" t="s">
        <v>638</v>
      </c>
      <c r="D600" s="229" t="s">
        <v>54</v>
      </c>
      <c r="E600" s="341">
        <v>44510</v>
      </c>
      <c r="F600" s="231">
        <v>9</v>
      </c>
      <c r="G600" s="227">
        <v>54.99</v>
      </c>
    </row>
    <row r="601" spans="2:7" ht="12.75" hidden="1" outlineLevel="1" x14ac:dyDescent="0.2">
      <c r="B601" s="19" t="s">
        <v>427</v>
      </c>
      <c r="C601" s="228" t="s">
        <v>638</v>
      </c>
      <c r="D601" s="229" t="s">
        <v>54</v>
      </c>
      <c r="E601" s="341">
        <v>44511</v>
      </c>
      <c r="F601" s="231">
        <v>9</v>
      </c>
      <c r="G601" s="227">
        <v>54.99</v>
      </c>
    </row>
    <row r="602" spans="2:7" ht="12.75" hidden="1" outlineLevel="1" x14ac:dyDescent="0.2">
      <c r="B602" s="19" t="s">
        <v>427</v>
      </c>
      <c r="C602" s="228" t="s">
        <v>638</v>
      </c>
      <c r="D602" s="229" t="s">
        <v>54</v>
      </c>
      <c r="E602" s="341">
        <v>44512</v>
      </c>
      <c r="F602" s="231">
        <v>9</v>
      </c>
      <c r="G602" s="227">
        <v>54.99</v>
      </c>
    </row>
    <row r="603" spans="2:7" ht="12.75" hidden="1" outlineLevel="1" x14ac:dyDescent="0.2">
      <c r="B603" s="19" t="s">
        <v>427</v>
      </c>
      <c r="C603" s="228" t="s">
        <v>638</v>
      </c>
      <c r="D603" s="229" t="s">
        <v>54</v>
      </c>
      <c r="E603" s="341">
        <v>44515</v>
      </c>
      <c r="F603" s="231">
        <v>9</v>
      </c>
      <c r="G603" s="227">
        <v>54.99</v>
      </c>
    </row>
    <row r="604" spans="2:7" ht="12.75" hidden="1" outlineLevel="1" x14ac:dyDescent="0.2">
      <c r="B604" s="19" t="s">
        <v>427</v>
      </c>
      <c r="C604" s="228" t="s">
        <v>638</v>
      </c>
      <c r="D604" s="229" t="s">
        <v>54</v>
      </c>
      <c r="E604" s="341">
        <v>44516</v>
      </c>
      <c r="F604" s="231">
        <v>9</v>
      </c>
      <c r="G604" s="227">
        <v>54.99</v>
      </c>
    </row>
    <row r="605" spans="2:7" ht="12.75" hidden="1" outlineLevel="1" x14ac:dyDescent="0.2">
      <c r="B605" s="19" t="s">
        <v>427</v>
      </c>
      <c r="C605" s="228" t="s">
        <v>638</v>
      </c>
      <c r="D605" s="229" t="s">
        <v>54</v>
      </c>
      <c r="E605" s="341">
        <v>44517</v>
      </c>
      <c r="F605" s="231">
        <v>9</v>
      </c>
      <c r="G605" s="227">
        <v>54.99</v>
      </c>
    </row>
    <row r="606" spans="2:7" ht="12.75" hidden="1" outlineLevel="1" x14ac:dyDescent="0.2">
      <c r="B606" s="19" t="s">
        <v>427</v>
      </c>
      <c r="C606" s="228" t="s">
        <v>638</v>
      </c>
      <c r="D606" s="229" t="s">
        <v>54</v>
      </c>
      <c r="E606" s="341">
        <v>44518</v>
      </c>
      <c r="F606" s="231">
        <v>9</v>
      </c>
      <c r="G606" s="227">
        <v>54.99</v>
      </c>
    </row>
    <row r="607" spans="2:7" ht="12.75" hidden="1" outlineLevel="1" x14ac:dyDescent="0.2">
      <c r="B607" s="19" t="s">
        <v>427</v>
      </c>
      <c r="C607" s="228" t="s">
        <v>851</v>
      </c>
      <c r="D607" s="229" t="s">
        <v>54</v>
      </c>
      <c r="E607" s="341">
        <v>44522</v>
      </c>
      <c r="F607" s="231">
        <v>9</v>
      </c>
      <c r="G607" s="227">
        <v>49.95</v>
      </c>
    </row>
    <row r="608" spans="2:7" ht="12.75" hidden="1" outlineLevel="1" x14ac:dyDescent="0.2">
      <c r="B608" s="19" t="s">
        <v>427</v>
      </c>
      <c r="C608" s="228" t="s">
        <v>851</v>
      </c>
      <c r="D608" s="229" t="s">
        <v>54</v>
      </c>
      <c r="E608" s="341">
        <v>44524</v>
      </c>
      <c r="F608" s="231">
        <v>9</v>
      </c>
      <c r="G608" s="227">
        <v>49.95</v>
      </c>
    </row>
    <row r="609" spans="2:7" ht="12.75" hidden="1" outlineLevel="1" x14ac:dyDescent="0.2">
      <c r="B609" s="19" t="s">
        <v>427</v>
      </c>
      <c r="C609" s="228" t="s">
        <v>851</v>
      </c>
      <c r="D609" s="229" t="s">
        <v>54</v>
      </c>
      <c r="E609" s="341">
        <v>44525</v>
      </c>
      <c r="F609" s="231">
        <v>9</v>
      </c>
      <c r="G609" s="227">
        <v>49.95</v>
      </c>
    </row>
    <row r="610" spans="2:7" ht="12.75" hidden="1" outlineLevel="1" x14ac:dyDescent="0.2">
      <c r="B610" s="19" t="s">
        <v>427</v>
      </c>
      <c r="C610" s="228" t="s">
        <v>851</v>
      </c>
      <c r="D610" s="229" t="s">
        <v>54</v>
      </c>
      <c r="E610" s="341">
        <v>44526</v>
      </c>
      <c r="F610" s="231">
        <v>9</v>
      </c>
      <c r="G610" s="227">
        <v>49.95</v>
      </c>
    </row>
    <row r="611" spans="2:7" ht="12.75" hidden="1" outlineLevel="1" x14ac:dyDescent="0.2">
      <c r="B611" s="19" t="s">
        <v>427</v>
      </c>
      <c r="C611" s="228" t="s">
        <v>851</v>
      </c>
      <c r="D611" s="229" t="s">
        <v>54</v>
      </c>
      <c r="E611" s="341">
        <v>44529</v>
      </c>
      <c r="F611" s="231">
        <v>9</v>
      </c>
      <c r="G611" s="227">
        <v>49.95</v>
      </c>
    </row>
    <row r="612" spans="2:7" ht="12.75" hidden="1" outlineLevel="1" x14ac:dyDescent="0.2">
      <c r="B612" s="19" t="s">
        <v>427</v>
      </c>
      <c r="C612" s="228" t="s">
        <v>851</v>
      </c>
      <c r="D612" s="229" t="s">
        <v>54</v>
      </c>
      <c r="E612" s="341">
        <v>44530</v>
      </c>
      <c r="F612" s="231">
        <v>9</v>
      </c>
      <c r="G612" s="227">
        <v>49.95</v>
      </c>
    </row>
    <row r="613" spans="2:7" ht="12.75" hidden="1" outlineLevel="1" x14ac:dyDescent="0.2">
      <c r="B613" s="19" t="s">
        <v>427</v>
      </c>
      <c r="C613" s="228" t="s">
        <v>638</v>
      </c>
      <c r="D613" s="229" t="s">
        <v>54</v>
      </c>
      <c r="E613" s="341">
        <v>44522</v>
      </c>
      <c r="F613" s="231">
        <v>9</v>
      </c>
      <c r="G613" s="227">
        <v>54.99</v>
      </c>
    </row>
    <row r="614" spans="2:7" ht="12.75" hidden="1" outlineLevel="1" x14ac:dyDescent="0.2">
      <c r="B614" s="19" t="s">
        <v>427</v>
      </c>
      <c r="C614" s="228" t="s">
        <v>638</v>
      </c>
      <c r="D614" s="229" t="s">
        <v>54</v>
      </c>
      <c r="E614" s="341">
        <v>44523</v>
      </c>
      <c r="F614" s="231">
        <v>9</v>
      </c>
      <c r="G614" s="227">
        <v>54.99</v>
      </c>
    </row>
    <row r="615" spans="2:7" ht="12.75" hidden="1" outlineLevel="1" x14ac:dyDescent="0.2">
      <c r="B615" s="19" t="s">
        <v>427</v>
      </c>
      <c r="C615" s="228" t="s">
        <v>638</v>
      </c>
      <c r="D615" s="229" t="s">
        <v>54</v>
      </c>
      <c r="E615" s="341">
        <v>44524</v>
      </c>
      <c r="F615" s="231">
        <v>9</v>
      </c>
      <c r="G615" s="227">
        <v>54.99</v>
      </c>
    </row>
    <row r="616" spans="2:7" ht="12.75" hidden="1" outlineLevel="1" x14ac:dyDescent="0.2">
      <c r="B616" s="19" t="s">
        <v>427</v>
      </c>
      <c r="C616" s="228" t="s">
        <v>638</v>
      </c>
      <c r="D616" s="229" t="s">
        <v>54</v>
      </c>
      <c r="E616" s="341">
        <v>44525</v>
      </c>
      <c r="F616" s="231">
        <v>9</v>
      </c>
      <c r="G616" s="227">
        <v>54.99</v>
      </c>
    </row>
    <row r="617" spans="2:7" ht="12.75" hidden="1" outlineLevel="1" x14ac:dyDescent="0.2">
      <c r="B617" s="19" t="s">
        <v>427</v>
      </c>
      <c r="C617" s="228" t="s">
        <v>638</v>
      </c>
      <c r="D617" s="229" t="s">
        <v>54</v>
      </c>
      <c r="E617" s="341">
        <v>44526</v>
      </c>
      <c r="F617" s="231">
        <v>9</v>
      </c>
      <c r="G617" s="227">
        <v>54.99</v>
      </c>
    </row>
    <row r="618" spans="2:7" ht="12.75" hidden="1" outlineLevel="1" x14ac:dyDescent="0.2">
      <c r="B618" s="19" t="s">
        <v>427</v>
      </c>
      <c r="C618" s="228" t="s">
        <v>638</v>
      </c>
      <c r="D618" s="229" t="s">
        <v>54</v>
      </c>
      <c r="E618" s="341">
        <v>44527</v>
      </c>
      <c r="F618" s="231">
        <v>7</v>
      </c>
      <c r="G618" s="227">
        <v>42.77</v>
      </c>
    </row>
    <row r="619" spans="2:7" ht="12.75" hidden="1" outlineLevel="1" x14ac:dyDescent="0.2">
      <c r="B619" s="19" t="s">
        <v>427</v>
      </c>
      <c r="C619" s="228" t="s">
        <v>638</v>
      </c>
      <c r="D619" s="229" t="s">
        <v>54</v>
      </c>
      <c r="E619" s="341">
        <v>44529</v>
      </c>
      <c r="F619" s="231">
        <v>9</v>
      </c>
      <c r="G619" s="227">
        <v>54.99</v>
      </c>
    </row>
    <row r="620" spans="2:7" ht="12.75" hidden="1" outlineLevel="1" x14ac:dyDescent="0.2">
      <c r="B620" s="19" t="s">
        <v>427</v>
      </c>
      <c r="C620" s="228" t="s">
        <v>638</v>
      </c>
      <c r="D620" s="229" t="s">
        <v>54</v>
      </c>
      <c r="E620" s="341">
        <v>44530</v>
      </c>
      <c r="F620" s="231">
        <v>9</v>
      </c>
      <c r="G620" s="227">
        <v>54.99</v>
      </c>
    </row>
    <row r="621" spans="2:7" hidden="1" outlineLevel="1" x14ac:dyDescent="0.2">
      <c r="B621" s="19"/>
      <c r="C621" s="254"/>
      <c r="D621" s="255"/>
      <c r="E621" s="265"/>
      <c r="F621" s="256"/>
      <c r="G621" s="257"/>
    </row>
    <row r="622" spans="2:7" hidden="1" outlineLevel="1" x14ac:dyDescent="0.2">
      <c r="B622" s="19"/>
      <c r="C622" s="254"/>
      <c r="D622" s="255"/>
      <c r="E622" s="265"/>
      <c r="F622" s="256"/>
      <c r="G622" s="257"/>
    </row>
    <row r="623" spans="2:7" hidden="1" outlineLevel="1" x14ac:dyDescent="0.2">
      <c r="B623" s="19"/>
      <c r="C623" s="223"/>
      <c r="D623" s="224"/>
      <c r="E623" s="259"/>
      <c r="F623" s="226"/>
      <c r="G623" s="227"/>
    </row>
    <row r="624" spans="2:7" hidden="1" outlineLevel="1" x14ac:dyDescent="0.2">
      <c r="E624" s="14"/>
    </row>
    <row r="625" spans="3:7" ht="12.75" collapsed="1" thickBot="1" x14ac:dyDescent="0.25">
      <c r="C625" s="16"/>
      <c r="D625" s="16"/>
      <c r="E625" s="16"/>
      <c r="F625" s="17">
        <f>+SUM(F60:F624)</f>
        <v>3111</v>
      </c>
      <c r="G625" s="17">
        <f>+SUM(G60:G624)</f>
        <v>19141.510000000028</v>
      </c>
    </row>
    <row r="626" spans="3:7" ht="12.75" thickTop="1" x14ac:dyDescent="0.2"/>
    <row r="628" spans="3:7" x14ac:dyDescent="0.2">
      <c r="C628" s="8" t="s">
        <v>722</v>
      </c>
    </row>
    <row r="630" spans="3:7" x14ac:dyDescent="0.2">
      <c r="C630" s="19" t="s">
        <v>81</v>
      </c>
      <c r="D630" s="20">
        <f>+G47-G54-G625</f>
        <v>29015.489999999972</v>
      </c>
    </row>
    <row r="631" spans="3:7" ht="12.75" thickBot="1" x14ac:dyDescent="0.25">
      <c r="D631" s="9"/>
      <c r="G631" s="3"/>
    </row>
    <row r="632" spans="3:7" ht="12.75" thickBot="1" x14ac:dyDescent="0.25">
      <c r="C632" s="19" t="s">
        <v>713</v>
      </c>
      <c r="D632" s="21">
        <f>+D630/G47</f>
        <v>0.60251863695828167</v>
      </c>
      <c r="G632" s="3"/>
    </row>
    <row r="633" spans="3:7" x14ac:dyDescent="0.2">
      <c r="G633" s="3"/>
    </row>
    <row r="634" spans="3:7" x14ac:dyDescent="0.2">
      <c r="C634" s="19" t="s">
        <v>84</v>
      </c>
      <c r="D634" s="20">
        <f>+RESUMEN!O35</f>
        <v>22113.752248729252</v>
      </c>
      <c r="G634" s="3"/>
    </row>
    <row r="635" spans="3:7" ht="12.75" thickBot="1" x14ac:dyDescent="0.25">
      <c r="D635" s="9"/>
    </row>
    <row r="636" spans="3:7" ht="12.75" thickBot="1" x14ac:dyDescent="0.25">
      <c r="C636" s="19" t="s">
        <v>716</v>
      </c>
      <c r="D636" s="83">
        <f>+RESUMEN!P35</f>
        <v>0.45920120125276181</v>
      </c>
    </row>
    <row r="637" spans="3:7" ht="12.75" thickBot="1" x14ac:dyDescent="0.25"/>
    <row r="638" spans="3:7" ht="12.75" thickBot="1" x14ac:dyDescent="0.25">
      <c r="C638" s="19" t="s">
        <v>719</v>
      </c>
      <c r="D638" s="86" t="str">
        <f>+IF(D636&gt;D10,"OK","REVISAR")</f>
        <v>OK</v>
      </c>
    </row>
    <row r="639" spans="3:7" x14ac:dyDescent="0.2">
      <c r="G639" s="3"/>
    </row>
    <row r="641" spans="3:7" x14ac:dyDescent="0.2">
      <c r="C641" s="8" t="s">
        <v>85</v>
      </c>
    </row>
    <row r="643" spans="3:7" x14ac:dyDescent="0.2">
      <c r="C643" s="10"/>
      <c r="D643" s="10"/>
      <c r="E643" s="10"/>
      <c r="F643" s="10"/>
      <c r="G643" s="11"/>
    </row>
    <row r="644" spans="3:7" x14ac:dyDescent="0.2">
      <c r="C644" s="10"/>
      <c r="D644" s="10"/>
      <c r="E644" s="10"/>
      <c r="F644" s="10"/>
      <c r="G644" s="11"/>
    </row>
    <row r="645" spans="3:7" x14ac:dyDescent="0.2">
      <c r="C645" s="10"/>
      <c r="D645" s="10"/>
      <c r="E645" s="10"/>
      <c r="F645" s="10"/>
      <c r="G645" s="11"/>
    </row>
    <row r="648" spans="3:7" x14ac:dyDescent="0.2">
      <c r="C648" s="12"/>
      <c r="D648" s="23" t="s">
        <v>427</v>
      </c>
      <c r="E648" s="23" t="s">
        <v>428</v>
      </c>
      <c r="F648" s="23" t="s">
        <v>429</v>
      </c>
    </row>
    <row r="649" spans="3:7" x14ac:dyDescent="0.2">
      <c r="C649" s="3" t="s">
        <v>8</v>
      </c>
      <c r="D649" s="22">
        <f>+SUMIF(B39:B46,$D$648,G39:G46)</f>
        <v>48157</v>
      </c>
      <c r="E649" s="22">
        <f>+SUMIF(B39:B46,$E$648,G39:G46)</f>
        <v>0</v>
      </c>
      <c r="F649" s="22">
        <f>+SUMIF(B39:B46,$F$648,G39:G46)</f>
        <v>0</v>
      </c>
    </row>
    <row r="650" spans="3:7" x14ac:dyDescent="0.2">
      <c r="C650" s="3" t="s">
        <v>1019</v>
      </c>
      <c r="D650" s="22">
        <f>-SUMIF(B53,$D$648,G53)</f>
        <v>0</v>
      </c>
      <c r="E650" s="22">
        <f>-SUMIF(B53,$E$648,G53)</f>
        <v>0</v>
      </c>
      <c r="F650" s="22">
        <f>-SUMIF(B53,$F$648,G53)</f>
        <v>0</v>
      </c>
    </row>
    <row r="651" spans="3:7" x14ac:dyDescent="0.2">
      <c r="C651" s="3" t="s">
        <v>24</v>
      </c>
      <c r="D651" s="22">
        <f>-SUMIF(B60:B624,$D$648,G60:G624)</f>
        <v>-19141.510000000028</v>
      </c>
      <c r="E651" s="22">
        <f>-SUMIF(B60:B624,$E$648,G60:G624)</f>
        <v>0</v>
      </c>
      <c r="F651" s="22">
        <f>-SUMIF(B60:B624,$F$648,G60:G624)</f>
        <v>0</v>
      </c>
    </row>
    <row r="652" spans="3:7" ht="12.75" thickBot="1" x14ac:dyDescent="0.25">
      <c r="C652" s="16" t="s">
        <v>1036</v>
      </c>
      <c r="D652" s="182">
        <f>SUM(D649:D651)</f>
        <v>29015.489999999972</v>
      </c>
      <c r="E652" s="182">
        <f t="shared" ref="E652:F652" si="0">SUM(E649:E651)</f>
        <v>0</v>
      </c>
      <c r="F652" s="182">
        <f t="shared" si="0"/>
        <v>0</v>
      </c>
    </row>
    <row r="653" spans="3:7" ht="12.75" thickTop="1" x14ac:dyDescent="0.2"/>
  </sheetData>
  <autoFilter ref="B59:G252" xr:uid="{00000000-0009-0000-0000-000024000000}">
    <sortState xmlns:xlrd2="http://schemas.microsoft.com/office/spreadsheetml/2017/richdata2" ref="B59:G251">
      <sortCondition ref="C58:C251"/>
    </sortState>
  </autoFilter>
  <conditionalFormatting sqref="D638">
    <cfRule type="containsText" dxfId="156" priority="1" operator="containsText" text="OK">
      <formula>NOT(ISERROR(SEARCH("OK",D638)))</formula>
    </cfRule>
    <cfRule type="cellIs" dxfId="155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38">
    <tabColor rgb="FFFF0000"/>
  </sheetPr>
  <dimension ref="B1:K87"/>
  <sheetViews>
    <sheetView topLeftCell="A32" zoomScale="95" zoomScaleNormal="95" workbookViewId="0">
      <selection activeCell="D70" sqref="D70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541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991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19" t="s">
        <v>427</v>
      </c>
      <c r="C39" s="14">
        <v>44377</v>
      </c>
      <c r="D39" s="3" t="s">
        <v>992</v>
      </c>
      <c r="E39" s="3">
        <v>43000007</v>
      </c>
      <c r="F39" s="3" t="s">
        <v>541</v>
      </c>
      <c r="G39" s="15">
        <v>540</v>
      </c>
      <c r="H39" s="3"/>
      <c r="I39" s="3"/>
      <c r="J39" s="3"/>
      <c r="K39" s="3"/>
    </row>
    <row r="40" spans="2:11" collapsed="1" x14ac:dyDescent="0.2">
      <c r="C40" s="14"/>
      <c r="G40" s="15"/>
    </row>
    <row r="41" spans="2:11" ht="12.75" thickBot="1" x14ac:dyDescent="0.25">
      <c r="C41" s="16"/>
      <c r="D41" s="16"/>
      <c r="E41" s="16"/>
      <c r="F41" s="16"/>
      <c r="G41" s="17">
        <f>SUM(G39:G40)</f>
        <v>540</v>
      </c>
    </row>
    <row r="42" spans="2:11" ht="12.75" thickTop="1" x14ac:dyDescent="0.2"/>
    <row r="44" spans="2:11" x14ac:dyDescent="0.2">
      <c r="C44" s="8" t="s">
        <v>13</v>
      </c>
    </row>
    <row r="45" spans="2:11" x14ac:dyDescent="0.2">
      <c r="C45" s="18"/>
    </row>
    <row r="46" spans="2:11" x14ac:dyDescent="0.2">
      <c r="B46" s="12" t="s">
        <v>1035</v>
      </c>
      <c r="C46" s="23" t="s">
        <v>9</v>
      </c>
      <c r="D46" s="23" t="s">
        <v>14</v>
      </c>
      <c r="E46" s="23" t="s">
        <v>15</v>
      </c>
      <c r="F46" s="23" t="s">
        <v>16</v>
      </c>
      <c r="G46" s="23" t="s">
        <v>17</v>
      </c>
    </row>
    <row r="47" spans="2:11" outlineLevel="1" x14ac:dyDescent="0.2">
      <c r="B47" s="19"/>
      <c r="C47" s="14"/>
      <c r="G47" s="15"/>
    </row>
    <row r="48" spans="2:11" ht="12.75" thickBot="1" x14ac:dyDescent="0.25">
      <c r="C48" s="16"/>
      <c r="D48" s="16"/>
      <c r="E48" s="16"/>
      <c r="F48" s="16"/>
      <c r="G48" s="17">
        <f>+SUM(G47:G47)</f>
        <v>0</v>
      </c>
    </row>
    <row r="49" spans="2:7" ht="12.75" thickTop="1" x14ac:dyDescent="0.2"/>
    <row r="51" spans="2:7" x14ac:dyDescent="0.2">
      <c r="C51" s="8" t="s">
        <v>24</v>
      </c>
    </row>
    <row r="53" spans="2:7" x14ac:dyDescent="0.2">
      <c r="B53" s="12" t="s">
        <v>1035</v>
      </c>
      <c r="C53" s="12" t="s">
        <v>25</v>
      </c>
      <c r="D53" s="12" t="s">
        <v>26</v>
      </c>
      <c r="E53" s="12" t="s">
        <v>27</v>
      </c>
      <c r="F53" s="12" t="s">
        <v>28</v>
      </c>
      <c r="G53" s="13" t="s">
        <v>29</v>
      </c>
    </row>
    <row r="54" spans="2:7" hidden="1" outlineLevel="1" x14ac:dyDescent="0.2">
      <c r="B54" s="19" t="s">
        <v>427</v>
      </c>
      <c r="C54" s="3" t="s">
        <v>678</v>
      </c>
      <c r="D54" s="3" t="s">
        <v>679</v>
      </c>
      <c r="E54" s="14">
        <v>44348</v>
      </c>
      <c r="F54" s="3">
        <v>6</v>
      </c>
      <c r="G54" s="3">
        <v>46.62</v>
      </c>
    </row>
    <row r="55" spans="2:7" hidden="1" outlineLevel="1" x14ac:dyDescent="0.2">
      <c r="B55" s="19" t="s">
        <v>427</v>
      </c>
      <c r="C55" s="3" t="s">
        <v>678</v>
      </c>
      <c r="D55" s="3" t="s">
        <v>679</v>
      </c>
      <c r="E55" s="14">
        <v>44348</v>
      </c>
      <c r="F55" s="3">
        <v>5</v>
      </c>
      <c r="G55" s="3">
        <v>38.85</v>
      </c>
    </row>
    <row r="56" spans="2:7" hidden="1" outlineLevel="1" x14ac:dyDescent="0.2">
      <c r="B56" s="19" t="s">
        <v>427</v>
      </c>
      <c r="C56" s="3" t="s">
        <v>678</v>
      </c>
      <c r="D56" s="3" t="s">
        <v>679</v>
      </c>
      <c r="E56" s="14">
        <v>44349</v>
      </c>
      <c r="F56" s="3">
        <v>6</v>
      </c>
      <c r="G56" s="3">
        <v>46.62</v>
      </c>
    </row>
    <row r="57" spans="2:7" hidden="1" outlineLevel="1" x14ac:dyDescent="0.2">
      <c r="B57" s="19" t="s">
        <v>427</v>
      </c>
      <c r="C57" s="3" t="s">
        <v>678</v>
      </c>
      <c r="D57" s="3" t="s">
        <v>679</v>
      </c>
      <c r="E57" s="14">
        <v>44349</v>
      </c>
      <c r="F57" s="3">
        <v>7</v>
      </c>
      <c r="G57" s="3">
        <v>54.39</v>
      </c>
    </row>
    <row r="58" spans="2:7" hidden="1" outlineLevel="1" x14ac:dyDescent="0.2"/>
    <row r="59" spans="2:7" ht="12.75" collapsed="1" thickBot="1" x14ac:dyDescent="0.25">
      <c r="C59" s="16"/>
      <c r="D59" s="16"/>
      <c r="E59" s="16"/>
      <c r="F59" s="17">
        <f>+SUM(F54:F58)</f>
        <v>24</v>
      </c>
      <c r="G59" s="17">
        <f>+SUM(G54:G58)</f>
        <v>186.48000000000002</v>
      </c>
    </row>
    <row r="60" spans="2:7" ht="12.75" thickTop="1" x14ac:dyDescent="0.2"/>
    <row r="62" spans="2:7" x14ac:dyDescent="0.2">
      <c r="C62" s="8" t="s">
        <v>722</v>
      </c>
    </row>
    <row r="64" spans="2:7" x14ac:dyDescent="0.2">
      <c r="C64" s="19" t="s">
        <v>81</v>
      </c>
      <c r="D64" s="20">
        <f>+G41-G48-G59</f>
        <v>353.52</v>
      </c>
    </row>
    <row r="65" spans="3:7" ht="12.75" thickBot="1" x14ac:dyDescent="0.25">
      <c r="D65" s="9"/>
      <c r="G65" s="3"/>
    </row>
    <row r="66" spans="3:7" ht="12.75" thickBot="1" x14ac:dyDescent="0.25">
      <c r="C66" s="19" t="s">
        <v>713</v>
      </c>
      <c r="D66" s="21">
        <f>+D64/G41</f>
        <v>0.65466666666666662</v>
      </c>
      <c r="G66" s="3"/>
    </row>
    <row r="67" spans="3:7" x14ac:dyDescent="0.2">
      <c r="G67" s="3"/>
    </row>
    <row r="68" spans="3:7" x14ac:dyDescent="0.2">
      <c r="C68" s="19" t="s">
        <v>84</v>
      </c>
      <c r="D68" s="20">
        <f>+RESUMEN!O36</f>
        <v>276.12858471901927</v>
      </c>
      <c r="G68" s="3"/>
    </row>
    <row r="69" spans="3:7" ht="12.75" thickBot="1" x14ac:dyDescent="0.25">
      <c r="D69" s="9"/>
    </row>
    <row r="70" spans="3:7" ht="12.75" thickBot="1" x14ac:dyDescent="0.25">
      <c r="C70" s="19" t="s">
        <v>716</v>
      </c>
      <c r="D70" s="83">
        <f>+RESUMEN!P36</f>
        <v>0.51134923096114682</v>
      </c>
    </row>
    <row r="71" spans="3:7" ht="12.75" thickBot="1" x14ac:dyDescent="0.25"/>
    <row r="72" spans="3:7" ht="12.75" thickBot="1" x14ac:dyDescent="0.25">
      <c r="C72" s="19" t="s">
        <v>719</v>
      </c>
      <c r="D72" s="86" t="str">
        <f>+IF(D70&gt;D10,"OK","REVISAR")</f>
        <v>OK</v>
      </c>
    </row>
    <row r="73" spans="3:7" x14ac:dyDescent="0.2">
      <c r="G73" s="3"/>
    </row>
    <row r="75" spans="3:7" x14ac:dyDescent="0.2">
      <c r="C75" s="8" t="s">
        <v>85</v>
      </c>
    </row>
    <row r="77" spans="3:7" x14ac:dyDescent="0.2">
      <c r="C77" s="10"/>
      <c r="D77" s="10"/>
      <c r="E77" s="10"/>
      <c r="F77" s="10"/>
      <c r="G77" s="11"/>
    </row>
    <row r="78" spans="3:7" x14ac:dyDescent="0.2">
      <c r="C78" s="10"/>
      <c r="D78" s="10"/>
      <c r="E78" s="10"/>
      <c r="F78" s="10"/>
      <c r="G78" s="11"/>
    </row>
    <row r="79" spans="3:7" x14ac:dyDescent="0.2">
      <c r="C79" s="10"/>
      <c r="D79" s="10"/>
      <c r="E79" s="10"/>
      <c r="F79" s="10"/>
      <c r="G79" s="11"/>
    </row>
    <row r="82" spans="3:6" x14ac:dyDescent="0.2">
      <c r="C82" s="12"/>
      <c r="D82" s="23" t="s">
        <v>427</v>
      </c>
      <c r="E82" s="23" t="s">
        <v>428</v>
      </c>
      <c r="F82" s="23" t="s">
        <v>429</v>
      </c>
    </row>
    <row r="83" spans="3:6" x14ac:dyDescent="0.2">
      <c r="C83" s="3" t="s">
        <v>8</v>
      </c>
      <c r="D83" s="22">
        <f>+SUMIF(B39:B40,$D$82,G39:G40)</f>
        <v>540</v>
      </c>
      <c r="E83" s="22">
        <f>+SUMIF(B39:B40,$E$82,G39:G40)</f>
        <v>0</v>
      </c>
      <c r="F83" s="22">
        <f>+SUMIF(B39:B40,$F$82,G39:G40)</f>
        <v>0</v>
      </c>
    </row>
    <row r="84" spans="3:6" x14ac:dyDescent="0.2">
      <c r="C84" s="3" t="s">
        <v>1019</v>
      </c>
      <c r="D84" s="22">
        <f>-SUMIF(B47,$D$82,G47)</f>
        <v>0</v>
      </c>
      <c r="E84" s="22">
        <f>-SUMIF(B47,$E$82,G47)</f>
        <v>0</v>
      </c>
      <c r="F84" s="22">
        <f>-SUMIF(B47,$F$82,G47)</f>
        <v>0</v>
      </c>
    </row>
    <row r="85" spans="3:6" x14ac:dyDescent="0.2">
      <c r="C85" s="3" t="s">
        <v>24</v>
      </c>
      <c r="D85" s="22">
        <f>-SUMIF(B54:B58,$D$82,G54:G58)</f>
        <v>-186.48000000000002</v>
      </c>
      <c r="E85" s="22">
        <f t="shared" ref="E85:F85" si="0">-SUMIF(C54:C58,$D$82,H54:H58)</f>
        <v>0</v>
      </c>
      <c r="F85" s="22">
        <f t="shared" si="0"/>
        <v>0</v>
      </c>
    </row>
    <row r="86" spans="3:6" ht="12.75" thickBot="1" x14ac:dyDescent="0.25">
      <c r="C86" s="16" t="s">
        <v>1036</v>
      </c>
      <c r="D86" s="182">
        <f>SUM(D83:D85)</f>
        <v>353.52</v>
      </c>
      <c r="E86" s="182">
        <f t="shared" ref="E86:F86" si="1">SUM(E83:E85)</f>
        <v>0</v>
      </c>
      <c r="F86" s="182">
        <f t="shared" si="1"/>
        <v>0</v>
      </c>
    </row>
    <row r="87" spans="3:6" ht="12.75" thickTop="1" x14ac:dyDescent="0.2"/>
  </sheetData>
  <autoFilter ref="B53:G57" xr:uid="{00000000-0009-0000-0000-000025000000}"/>
  <conditionalFormatting sqref="D72">
    <cfRule type="containsText" dxfId="154" priority="1" operator="containsText" text="OK">
      <formula>NOT(ISERROR(SEARCH("OK",D72)))</formula>
    </cfRule>
    <cfRule type="cellIs" dxfId="153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C3:E19"/>
  <sheetViews>
    <sheetView workbookViewId="0">
      <selection activeCell="D24" sqref="D24"/>
    </sheetView>
  </sheetViews>
  <sheetFormatPr baseColWidth="10" defaultColWidth="11.42578125" defaultRowHeight="12" x14ac:dyDescent="0.2"/>
  <cols>
    <col min="1" max="2" width="11.42578125" style="3"/>
    <col min="3" max="3" width="16.5703125" style="3" customWidth="1"/>
    <col min="4" max="16384" width="11.42578125" style="3"/>
  </cols>
  <sheetData>
    <row r="3" spans="3:5" x14ac:dyDescent="0.2">
      <c r="C3" s="65" t="s">
        <v>581</v>
      </c>
    </row>
    <row r="5" spans="3:5" x14ac:dyDescent="0.2">
      <c r="C5" s="19" t="s">
        <v>82</v>
      </c>
      <c r="D5" s="31">
        <v>339351.15</v>
      </c>
    </row>
    <row r="6" spans="3:5" x14ac:dyDescent="0.2">
      <c r="C6" s="19"/>
    </row>
    <row r="7" spans="3:5" x14ac:dyDescent="0.2">
      <c r="C7" s="19" t="s">
        <v>110</v>
      </c>
      <c r="D7" s="22">
        <v>38707.01</v>
      </c>
    </row>
    <row r="8" spans="3:5" x14ac:dyDescent="0.2">
      <c r="C8" s="19"/>
      <c r="D8" s="9"/>
    </row>
    <row r="9" spans="3:5" x14ac:dyDescent="0.2">
      <c r="C9" s="19" t="s">
        <v>111</v>
      </c>
      <c r="D9" s="22">
        <v>17605.21</v>
      </c>
    </row>
    <row r="10" spans="3:5" x14ac:dyDescent="0.2">
      <c r="C10" s="19"/>
      <c r="D10" s="9"/>
    </row>
    <row r="11" spans="3:5" x14ac:dyDescent="0.2">
      <c r="C11" s="19" t="s">
        <v>112</v>
      </c>
      <c r="D11" s="31">
        <f>+D7+D9</f>
        <v>56312.22</v>
      </c>
    </row>
    <row r="14" spans="3:5" x14ac:dyDescent="0.2">
      <c r="E14" s="82"/>
    </row>
    <row r="15" spans="3:5" x14ac:dyDescent="0.2">
      <c r="E15" s="82"/>
    </row>
    <row r="16" spans="3:5" x14ac:dyDescent="0.2">
      <c r="E16" s="82"/>
    </row>
    <row r="19" spans="5:5" x14ac:dyDescent="0.2">
      <c r="E19" s="8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39">
    <tabColor rgb="FFFF0000"/>
  </sheetPr>
  <dimension ref="B1:K428"/>
  <sheetViews>
    <sheetView topLeftCell="A35" zoomScaleNormal="100" workbookViewId="0">
      <selection activeCell="D411" sqref="D411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27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541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1306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19" t="s">
        <v>427</v>
      </c>
      <c r="C39" s="14">
        <v>44377</v>
      </c>
      <c r="D39" s="19" t="s">
        <v>994</v>
      </c>
      <c r="E39" s="3">
        <v>43000007</v>
      </c>
      <c r="F39" s="3" t="s">
        <v>995</v>
      </c>
      <c r="G39" s="15">
        <v>1846</v>
      </c>
      <c r="H39" s="3"/>
      <c r="I39" s="3"/>
      <c r="J39" s="3"/>
      <c r="K39" s="3"/>
    </row>
    <row r="40" spans="2:11" s="9" customFormat="1" hidden="1" outlineLevel="1" x14ac:dyDescent="0.2">
      <c r="B40" s="19" t="s">
        <v>427</v>
      </c>
      <c r="C40" s="14">
        <v>44407</v>
      </c>
      <c r="D40" s="19" t="s">
        <v>1221</v>
      </c>
      <c r="E40" s="3">
        <v>43000007</v>
      </c>
      <c r="F40" s="3" t="s">
        <v>995</v>
      </c>
      <c r="G40" s="15">
        <v>2925</v>
      </c>
      <c r="H40" s="3"/>
      <c r="I40" s="3"/>
      <c r="J40" s="3"/>
      <c r="K40" s="3"/>
    </row>
    <row r="41" spans="2:11" s="9" customFormat="1" hidden="1" outlineLevel="1" x14ac:dyDescent="0.2">
      <c r="B41" s="19" t="s">
        <v>427</v>
      </c>
      <c r="C41" s="14">
        <v>44447</v>
      </c>
      <c r="D41" s="19" t="s">
        <v>1310</v>
      </c>
      <c r="E41" s="3">
        <v>43000007</v>
      </c>
      <c r="F41" s="3" t="s">
        <v>995</v>
      </c>
      <c r="G41" s="15">
        <v>6409</v>
      </c>
      <c r="H41" s="3"/>
      <c r="I41" s="3"/>
      <c r="J41" s="3"/>
      <c r="K41" s="3"/>
    </row>
    <row r="42" spans="2:11" s="9" customFormat="1" hidden="1" outlineLevel="1" x14ac:dyDescent="0.2">
      <c r="B42" s="19" t="s">
        <v>427</v>
      </c>
      <c r="C42" s="14">
        <v>44470</v>
      </c>
      <c r="D42" s="19" t="s">
        <v>1436</v>
      </c>
      <c r="E42" s="3">
        <v>43000007</v>
      </c>
      <c r="F42" s="3" t="s">
        <v>995</v>
      </c>
      <c r="G42" s="15">
        <v>6916</v>
      </c>
      <c r="H42" s="3"/>
      <c r="I42" s="3"/>
      <c r="J42" s="3"/>
      <c r="K42" s="3"/>
    </row>
    <row r="43" spans="2:11" s="9" customFormat="1" hidden="1" outlineLevel="1" x14ac:dyDescent="0.2">
      <c r="B43" s="19" t="s">
        <v>427</v>
      </c>
      <c r="C43" s="14">
        <v>44515</v>
      </c>
      <c r="D43" s="19" t="s">
        <v>1655</v>
      </c>
      <c r="E43" s="3">
        <v>43000007</v>
      </c>
      <c r="F43" s="3" t="s">
        <v>995</v>
      </c>
      <c r="G43" s="15">
        <v>4549.8999999999996</v>
      </c>
      <c r="H43" s="3"/>
      <c r="I43" s="3"/>
      <c r="J43" s="3"/>
      <c r="K43" s="3"/>
    </row>
    <row r="44" spans="2:11" collapsed="1" x14ac:dyDescent="0.2">
      <c r="C44" s="14"/>
      <c r="G44" s="15"/>
    </row>
    <row r="45" spans="2:11" ht="12.75" thickBot="1" x14ac:dyDescent="0.25">
      <c r="C45" s="16"/>
      <c r="D45" s="16"/>
      <c r="E45" s="16"/>
      <c r="F45" s="16"/>
      <c r="G45" s="17">
        <f>SUM(G39:G44)</f>
        <v>22645.9</v>
      </c>
    </row>
    <row r="46" spans="2:11" ht="12.75" thickTop="1" x14ac:dyDescent="0.2"/>
    <row r="48" spans="2:11" x14ac:dyDescent="0.2">
      <c r="C48" s="8" t="s">
        <v>13</v>
      </c>
    </row>
    <row r="49" spans="2:7" x14ac:dyDescent="0.2">
      <c r="C49" s="18"/>
    </row>
    <row r="50" spans="2:7" x14ac:dyDescent="0.2">
      <c r="B50" s="12" t="s">
        <v>1035</v>
      </c>
      <c r="C50" s="23" t="s">
        <v>9</v>
      </c>
      <c r="D50" s="23" t="s">
        <v>14</v>
      </c>
      <c r="E50" s="23" t="s">
        <v>15</v>
      </c>
      <c r="F50" s="23" t="s">
        <v>16</v>
      </c>
      <c r="G50" s="23" t="s">
        <v>17</v>
      </c>
    </row>
    <row r="51" spans="2:7" outlineLevel="1" x14ac:dyDescent="0.2">
      <c r="B51" s="19"/>
      <c r="C51" s="14"/>
      <c r="G51" s="15"/>
    </row>
    <row r="52" spans="2:7" ht="12.75" thickBot="1" x14ac:dyDescent="0.25">
      <c r="C52" s="16"/>
      <c r="D52" s="16"/>
      <c r="E52" s="16"/>
      <c r="F52" s="16"/>
      <c r="G52" s="17">
        <f>+SUM(G51:G51)</f>
        <v>0</v>
      </c>
    </row>
    <row r="53" spans="2:7" ht="12.75" thickTop="1" x14ac:dyDescent="0.2"/>
    <row r="55" spans="2:7" x14ac:dyDescent="0.2">
      <c r="C55" s="8" t="s">
        <v>24</v>
      </c>
    </row>
    <row r="57" spans="2:7" x14ac:dyDescent="0.2">
      <c r="B57" s="12" t="s">
        <v>1035</v>
      </c>
      <c r="C57" s="12" t="s">
        <v>25</v>
      </c>
      <c r="D57" s="12" t="s">
        <v>26</v>
      </c>
      <c r="E57" s="12" t="s">
        <v>27</v>
      </c>
      <c r="F57" s="12" t="s">
        <v>28</v>
      </c>
      <c r="G57" s="13" t="s">
        <v>29</v>
      </c>
    </row>
    <row r="58" spans="2:7" hidden="1" outlineLevel="1" x14ac:dyDescent="0.2">
      <c r="B58" s="19" t="s">
        <v>429</v>
      </c>
      <c r="C58" s="3" t="s">
        <v>678</v>
      </c>
      <c r="D58" s="3" t="s">
        <v>54</v>
      </c>
      <c r="E58" s="14">
        <v>44354</v>
      </c>
      <c r="F58" s="3">
        <v>6</v>
      </c>
      <c r="G58" s="3">
        <v>33.299999999999997</v>
      </c>
    </row>
    <row r="59" spans="2:7" hidden="1" outlineLevel="1" x14ac:dyDescent="0.2">
      <c r="B59" s="19" t="s">
        <v>429</v>
      </c>
      <c r="C59" s="3" t="s">
        <v>678</v>
      </c>
      <c r="D59" s="3" t="s">
        <v>54</v>
      </c>
      <c r="E59" s="14">
        <v>44354</v>
      </c>
      <c r="F59" s="3">
        <v>6</v>
      </c>
      <c r="G59" s="3">
        <v>33.299999999999997</v>
      </c>
    </row>
    <row r="60" spans="2:7" hidden="1" outlineLevel="1" x14ac:dyDescent="0.2">
      <c r="B60" s="19" t="s">
        <v>429</v>
      </c>
      <c r="C60" s="3" t="s">
        <v>678</v>
      </c>
      <c r="D60" s="3" t="s">
        <v>54</v>
      </c>
      <c r="E60" s="14">
        <v>44355</v>
      </c>
      <c r="F60" s="3">
        <v>6</v>
      </c>
      <c r="G60" s="3">
        <v>33.299999999999997</v>
      </c>
    </row>
    <row r="61" spans="2:7" hidden="1" outlineLevel="1" x14ac:dyDescent="0.2">
      <c r="B61" s="19" t="s">
        <v>429</v>
      </c>
      <c r="C61" s="3" t="s">
        <v>678</v>
      </c>
      <c r="D61" s="3" t="s">
        <v>54</v>
      </c>
      <c r="E61" s="14">
        <v>44355</v>
      </c>
      <c r="F61" s="3">
        <v>3</v>
      </c>
      <c r="G61" s="3">
        <v>16.649999999999999</v>
      </c>
    </row>
    <row r="62" spans="2:7" hidden="1" outlineLevel="1" x14ac:dyDescent="0.2">
      <c r="B62" s="19" t="s">
        <v>429</v>
      </c>
      <c r="C62" s="3" t="s">
        <v>678</v>
      </c>
      <c r="D62" s="3" t="s">
        <v>54</v>
      </c>
      <c r="E62" s="14">
        <v>44356</v>
      </c>
      <c r="F62" s="3">
        <v>6</v>
      </c>
      <c r="G62" s="3">
        <v>33.299999999999997</v>
      </c>
    </row>
    <row r="63" spans="2:7" hidden="1" outlineLevel="1" x14ac:dyDescent="0.2">
      <c r="B63" s="19" t="s">
        <v>429</v>
      </c>
      <c r="C63" s="3" t="s">
        <v>678</v>
      </c>
      <c r="D63" s="3" t="s">
        <v>54</v>
      </c>
      <c r="E63" s="14">
        <v>44356</v>
      </c>
      <c r="F63" s="3">
        <v>3</v>
      </c>
      <c r="G63" s="3">
        <v>16.649999999999999</v>
      </c>
    </row>
    <row r="64" spans="2:7" hidden="1" outlineLevel="1" x14ac:dyDescent="0.2">
      <c r="B64" s="19" t="s">
        <v>429</v>
      </c>
      <c r="C64" s="3" t="s">
        <v>678</v>
      </c>
      <c r="D64" s="3" t="s">
        <v>54</v>
      </c>
      <c r="E64" s="14">
        <v>44357</v>
      </c>
      <c r="F64" s="3">
        <v>6</v>
      </c>
      <c r="G64" s="3">
        <v>33.299999999999997</v>
      </c>
    </row>
    <row r="65" spans="2:7" hidden="1" outlineLevel="1" x14ac:dyDescent="0.2">
      <c r="B65" s="19" t="s">
        <v>429</v>
      </c>
      <c r="C65" s="3" t="s">
        <v>678</v>
      </c>
      <c r="D65" s="3" t="s">
        <v>54</v>
      </c>
      <c r="E65" s="14">
        <v>44357</v>
      </c>
      <c r="F65" s="3">
        <v>3</v>
      </c>
      <c r="G65" s="3">
        <v>16.649999999999999</v>
      </c>
    </row>
    <row r="66" spans="2:7" hidden="1" outlineLevel="1" x14ac:dyDescent="0.2">
      <c r="B66" s="19" t="s">
        <v>427</v>
      </c>
      <c r="C66" s="3" t="s">
        <v>678</v>
      </c>
      <c r="D66" s="3" t="s">
        <v>54</v>
      </c>
      <c r="E66" s="14">
        <v>44358</v>
      </c>
      <c r="F66" s="3">
        <v>6</v>
      </c>
      <c r="G66" s="3">
        <v>33.299999999999997</v>
      </c>
    </row>
    <row r="67" spans="2:7" hidden="1" outlineLevel="1" x14ac:dyDescent="0.2">
      <c r="B67" s="19" t="s">
        <v>427</v>
      </c>
      <c r="C67" s="3" t="s">
        <v>678</v>
      </c>
      <c r="D67" s="3" t="s">
        <v>54</v>
      </c>
      <c r="E67" s="14">
        <v>44358</v>
      </c>
      <c r="F67" s="3">
        <v>4.5</v>
      </c>
      <c r="G67" s="3">
        <v>24.975000000000001</v>
      </c>
    </row>
    <row r="68" spans="2:7" hidden="1" outlineLevel="1" x14ac:dyDescent="0.2">
      <c r="B68" s="19" t="s">
        <v>427</v>
      </c>
      <c r="C68" s="3" t="s">
        <v>678</v>
      </c>
      <c r="D68" s="3" t="s">
        <v>54</v>
      </c>
      <c r="E68" s="14">
        <v>44361</v>
      </c>
      <c r="F68" s="3">
        <v>6</v>
      </c>
      <c r="G68" s="3">
        <v>33.299999999999997</v>
      </c>
    </row>
    <row r="69" spans="2:7" hidden="1" outlineLevel="1" x14ac:dyDescent="0.2">
      <c r="B69" s="19" t="s">
        <v>427</v>
      </c>
      <c r="C69" s="3" t="s">
        <v>678</v>
      </c>
      <c r="D69" s="3" t="s">
        <v>54</v>
      </c>
      <c r="E69" s="14">
        <v>44361</v>
      </c>
      <c r="F69" s="3">
        <v>3</v>
      </c>
      <c r="G69" s="3">
        <v>16.649999999999999</v>
      </c>
    </row>
    <row r="70" spans="2:7" hidden="1" outlineLevel="1" x14ac:dyDescent="0.2">
      <c r="B70" s="19" t="s">
        <v>427</v>
      </c>
      <c r="C70" s="3" t="s">
        <v>678</v>
      </c>
      <c r="D70" s="3" t="s">
        <v>54</v>
      </c>
      <c r="E70" s="14">
        <v>44362</v>
      </c>
      <c r="F70" s="3">
        <v>4</v>
      </c>
      <c r="G70" s="3">
        <v>22.2</v>
      </c>
    </row>
    <row r="71" spans="2:7" hidden="1" outlineLevel="1" x14ac:dyDescent="0.2">
      <c r="B71" s="19" t="s">
        <v>427</v>
      </c>
      <c r="C71" s="3" t="s">
        <v>678</v>
      </c>
      <c r="D71" s="3" t="s">
        <v>54</v>
      </c>
      <c r="E71" s="14">
        <v>44363</v>
      </c>
      <c r="F71" s="3">
        <v>6</v>
      </c>
      <c r="G71" s="3">
        <v>33.299999999999997</v>
      </c>
    </row>
    <row r="72" spans="2:7" hidden="1" outlineLevel="1" x14ac:dyDescent="0.2">
      <c r="B72" s="19" t="s">
        <v>427</v>
      </c>
      <c r="C72" s="3" t="s">
        <v>678</v>
      </c>
      <c r="D72" s="3" t="s">
        <v>54</v>
      </c>
      <c r="E72" s="14">
        <v>44363</v>
      </c>
      <c r="F72" s="3">
        <v>3</v>
      </c>
      <c r="G72" s="3">
        <v>16.649999999999999</v>
      </c>
    </row>
    <row r="73" spans="2:7" hidden="1" outlineLevel="1" x14ac:dyDescent="0.2">
      <c r="B73" s="19" t="s">
        <v>427</v>
      </c>
      <c r="C73" s="3" t="s">
        <v>678</v>
      </c>
      <c r="D73" s="3" t="s">
        <v>54</v>
      </c>
      <c r="E73" s="14">
        <v>44364</v>
      </c>
      <c r="F73" s="3">
        <v>6</v>
      </c>
      <c r="G73" s="3">
        <v>33.299999999999997</v>
      </c>
    </row>
    <row r="74" spans="2:7" hidden="1" outlineLevel="1" x14ac:dyDescent="0.2">
      <c r="B74" s="19" t="s">
        <v>427</v>
      </c>
      <c r="C74" s="3" t="s">
        <v>678</v>
      </c>
      <c r="D74" s="3" t="s">
        <v>54</v>
      </c>
      <c r="E74" s="14">
        <v>44364</v>
      </c>
      <c r="F74" s="3">
        <v>3</v>
      </c>
      <c r="G74" s="3">
        <v>16.649999999999999</v>
      </c>
    </row>
    <row r="75" spans="2:7" hidden="1" outlineLevel="1" x14ac:dyDescent="0.2">
      <c r="B75" s="19" t="s">
        <v>427</v>
      </c>
      <c r="C75" s="3" t="s">
        <v>678</v>
      </c>
      <c r="D75" s="3" t="s">
        <v>54</v>
      </c>
      <c r="E75" s="14">
        <v>44365</v>
      </c>
      <c r="F75" s="3">
        <v>6</v>
      </c>
      <c r="G75" s="3">
        <v>33.299999999999997</v>
      </c>
    </row>
    <row r="76" spans="2:7" hidden="1" outlineLevel="1" x14ac:dyDescent="0.2">
      <c r="B76" s="19" t="s">
        <v>427</v>
      </c>
      <c r="C76" s="3" t="s">
        <v>678</v>
      </c>
      <c r="D76" s="3" t="s">
        <v>54</v>
      </c>
      <c r="E76" s="14">
        <v>44365</v>
      </c>
      <c r="F76" s="3">
        <v>3</v>
      </c>
      <c r="G76" s="3">
        <v>16.649999999999999</v>
      </c>
    </row>
    <row r="77" spans="2:7" hidden="1" outlineLevel="1" x14ac:dyDescent="0.2">
      <c r="B77" s="19" t="s">
        <v>427</v>
      </c>
      <c r="C77" s="3" t="s">
        <v>678</v>
      </c>
      <c r="D77" s="3" t="s">
        <v>54</v>
      </c>
      <c r="E77" s="14">
        <v>44359</v>
      </c>
      <c r="F77" s="3">
        <v>7.5</v>
      </c>
      <c r="G77" s="3">
        <v>41.625</v>
      </c>
    </row>
    <row r="78" spans="2:7" hidden="1" outlineLevel="1" x14ac:dyDescent="0.2">
      <c r="B78" s="19" t="s">
        <v>427</v>
      </c>
      <c r="C78" s="3" t="s">
        <v>678</v>
      </c>
      <c r="D78" s="3" t="s">
        <v>54</v>
      </c>
      <c r="E78" s="14">
        <v>44368</v>
      </c>
      <c r="F78" s="3">
        <v>6</v>
      </c>
      <c r="G78" s="3">
        <v>33.299999999999997</v>
      </c>
    </row>
    <row r="79" spans="2:7" hidden="1" outlineLevel="1" x14ac:dyDescent="0.2">
      <c r="B79" s="19" t="s">
        <v>427</v>
      </c>
      <c r="C79" s="3" t="s">
        <v>678</v>
      </c>
      <c r="D79" s="3" t="s">
        <v>54</v>
      </c>
      <c r="E79" s="14">
        <v>44368</v>
      </c>
      <c r="F79" s="3">
        <v>3</v>
      </c>
      <c r="G79" s="3">
        <v>16.649999999999999</v>
      </c>
    </row>
    <row r="80" spans="2:7" hidden="1" outlineLevel="1" x14ac:dyDescent="0.2">
      <c r="B80" s="19" t="s">
        <v>427</v>
      </c>
      <c r="C80" s="3" t="s">
        <v>678</v>
      </c>
      <c r="D80" s="3" t="s">
        <v>54</v>
      </c>
      <c r="E80" s="14">
        <v>44369</v>
      </c>
      <c r="F80" s="3">
        <v>6</v>
      </c>
      <c r="G80" s="3">
        <v>33.299999999999997</v>
      </c>
    </row>
    <row r="81" spans="2:7" hidden="1" outlineLevel="1" x14ac:dyDescent="0.2">
      <c r="B81" s="19" t="s">
        <v>427</v>
      </c>
      <c r="C81" s="3" t="s">
        <v>678</v>
      </c>
      <c r="D81" s="3" t="s">
        <v>54</v>
      </c>
      <c r="E81" s="14">
        <v>44369</v>
      </c>
      <c r="F81" s="3">
        <v>3</v>
      </c>
      <c r="G81" s="3">
        <v>16.649999999999999</v>
      </c>
    </row>
    <row r="82" spans="2:7" hidden="1" outlineLevel="1" x14ac:dyDescent="0.2">
      <c r="B82" s="19" t="s">
        <v>427</v>
      </c>
      <c r="C82" s="3" t="s">
        <v>678</v>
      </c>
      <c r="D82" s="3" t="s">
        <v>54</v>
      </c>
      <c r="E82" s="14">
        <v>44370</v>
      </c>
      <c r="F82" s="3">
        <v>6</v>
      </c>
      <c r="G82" s="3">
        <v>33.299999999999997</v>
      </c>
    </row>
    <row r="83" spans="2:7" hidden="1" outlineLevel="1" x14ac:dyDescent="0.2">
      <c r="B83" s="19" t="s">
        <v>427</v>
      </c>
      <c r="C83" s="3" t="s">
        <v>678</v>
      </c>
      <c r="D83" s="3" t="s">
        <v>54</v>
      </c>
      <c r="E83" s="14">
        <v>44370</v>
      </c>
      <c r="F83" s="3">
        <v>3</v>
      </c>
      <c r="G83" s="3">
        <v>16.649999999999999</v>
      </c>
    </row>
    <row r="84" spans="2:7" hidden="1" outlineLevel="1" x14ac:dyDescent="0.2">
      <c r="B84" s="19" t="s">
        <v>427</v>
      </c>
      <c r="C84" s="3" t="s">
        <v>678</v>
      </c>
      <c r="D84" s="3" t="s">
        <v>54</v>
      </c>
      <c r="E84" s="14">
        <v>44371</v>
      </c>
      <c r="F84" s="3">
        <v>6</v>
      </c>
      <c r="G84" s="3">
        <v>33.299999999999997</v>
      </c>
    </row>
    <row r="85" spans="2:7" hidden="1" outlineLevel="1" x14ac:dyDescent="0.2">
      <c r="B85" s="19" t="s">
        <v>427</v>
      </c>
      <c r="C85" s="3" t="s">
        <v>678</v>
      </c>
      <c r="D85" s="3" t="s">
        <v>54</v>
      </c>
      <c r="E85" s="14">
        <v>44371</v>
      </c>
      <c r="F85" s="3">
        <v>3</v>
      </c>
      <c r="G85" s="3">
        <v>16.649999999999999</v>
      </c>
    </row>
    <row r="86" spans="2:7" hidden="1" outlineLevel="1" x14ac:dyDescent="0.2">
      <c r="B86" s="19" t="s">
        <v>427</v>
      </c>
      <c r="C86" s="3" t="s">
        <v>678</v>
      </c>
      <c r="D86" s="3" t="s">
        <v>54</v>
      </c>
      <c r="E86" s="14">
        <v>44372</v>
      </c>
      <c r="F86" s="3">
        <v>6</v>
      </c>
      <c r="G86" s="3">
        <v>33.299999999999997</v>
      </c>
    </row>
    <row r="87" spans="2:7" hidden="1" outlineLevel="1" x14ac:dyDescent="0.2">
      <c r="B87" s="19" t="s">
        <v>427</v>
      </c>
      <c r="C87" s="3" t="s">
        <v>678</v>
      </c>
      <c r="D87" s="3" t="s">
        <v>54</v>
      </c>
      <c r="E87" s="14">
        <v>44372</v>
      </c>
      <c r="F87" s="3">
        <v>3</v>
      </c>
      <c r="G87" s="3">
        <v>16.649999999999999</v>
      </c>
    </row>
    <row r="88" spans="2:7" hidden="1" outlineLevel="1" x14ac:dyDescent="0.2">
      <c r="B88" s="19" t="s">
        <v>427</v>
      </c>
      <c r="C88" s="3" t="s">
        <v>678</v>
      </c>
      <c r="D88" s="3" t="s">
        <v>54</v>
      </c>
      <c r="E88" s="14">
        <v>44375</v>
      </c>
      <c r="F88" s="3">
        <v>6</v>
      </c>
      <c r="G88" s="3">
        <v>33.299999999999997</v>
      </c>
    </row>
    <row r="89" spans="2:7" hidden="1" outlineLevel="1" x14ac:dyDescent="0.2">
      <c r="B89" s="19" t="s">
        <v>427</v>
      </c>
      <c r="C89" s="3" t="s">
        <v>678</v>
      </c>
      <c r="D89" s="3" t="s">
        <v>54</v>
      </c>
      <c r="E89" s="14">
        <v>44375</v>
      </c>
      <c r="F89" s="3">
        <v>3</v>
      </c>
      <c r="G89" s="3">
        <v>16.649999999999999</v>
      </c>
    </row>
    <row r="90" spans="2:7" hidden="1" outlineLevel="1" x14ac:dyDescent="0.2">
      <c r="B90" s="19" t="s">
        <v>427</v>
      </c>
      <c r="C90" s="3" t="s">
        <v>678</v>
      </c>
      <c r="D90" s="3" t="s">
        <v>54</v>
      </c>
      <c r="E90" s="14">
        <v>44376</v>
      </c>
      <c r="F90" s="3">
        <v>6</v>
      </c>
      <c r="G90" s="3">
        <v>33.299999999999997</v>
      </c>
    </row>
    <row r="91" spans="2:7" hidden="1" outlineLevel="1" x14ac:dyDescent="0.2">
      <c r="B91" s="19" t="s">
        <v>427</v>
      </c>
      <c r="C91" s="3" t="s">
        <v>678</v>
      </c>
      <c r="D91" s="3" t="s">
        <v>54</v>
      </c>
      <c r="E91" s="14">
        <v>44376</v>
      </c>
      <c r="F91" s="3">
        <v>3</v>
      </c>
      <c r="G91" s="3">
        <v>16.649999999999999</v>
      </c>
    </row>
    <row r="92" spans="2:7" hidden="1" outlineLevel="1" x14ac:dyDescent="0.2">
      <c r="B92" s="19" t="s">
        <v>427</v>
      </c>
      <c r="C92" s="3" t="s">
        <v>678</v>
      </c>
      <c r="D92" s="3" t="s">
        <v>54</v>
      </c>
      <c r="E92" s="14">
        <v>44377</v>
      </c>
      <c r="F92" s="3">
        <v>6</v>
      </c>
      <c r="G92" s="3">
        <v>33.299999999999997</v>
      </c>
    </row>
    <row r="93" spans="2:7" hidden="1" outlineLevel="1" x14ac:dyDescent="0.2">
      <c r="B93" s="19" t="s">
        <v>427</v>
      </c>
      <c r="C93" s="3" t="s">
        <v>678</v>
      </c>
      <c r="D93" s="3" t="s">
        <v>54</v>
      </c>
      <c r="E93" s="14">
        <v>44377</v>
      </c>
      <c r="F93" s="3">
        <v>3</v>
      </c>
      <c r="G93" s="3">
        <v>16.649999999999999</v>
      </c>
    </row>
    <row r="94" spans="2:7" hidden="1" outlineLevel="1" x14ac:dyDescent="0.2">
      <c r="B94" s="19" t="s">
        <v>427</v>
      </c>
      <c r="C94" s="223" t="s">
        <v>678</v>
      </c>
      <c r="D94" s="224" t="s">
        <v>54</v>
      </c>
      <c r="E94" s="225" t="s">
        <v>1194</v>
      </c>
      <c r="F94" s="226">
        <v>6</v>
      </c>
      <c r="G94" s="227">
        <v>33.299999999999997</v>
      </c>
    </row>
    <row r="95" spans="2:7" hidden="1" outlineLevel="1" x14ac:dyDescent="0.2">
      <c r="B95" s="19" t="s">
        <v>427</v>
      </c>
      <c r="C95" s="223" t="s">
        <v>678</v>
      </c>
      <c r="D95" s="224" t="s">
        <v>54</v>
      </c>
      <c r="E95" s="225" t="s">
        <v>1194</v>
      </c>
      <c r="F95" s="226">
        <v>3</v>
      </c>
      <c r="G95" s="227">
        <v>16.649999999999999</v>
      </c>
    </row>
    <row r="96" spans="2:7" hidden="1" outlineLevel="1" x14ac:dyDescent="0.2">
      <c r="B96" s="19" t="s">
        <v>427</v>
      </c>
      <c r="C96" s="223" t="s">
        <v>678</v>
      </c>
      <c r="D96" s="224" t="s">
        <v>54</v>
      </c>
      <c r="E96" s="225" t="s">
        <v>1195</v>
      </c>
      <c r="F96" s="226">
        <v>6</v>
      </c>
      <c r="G96" s="227">
        <v>33.299999999999997</v>
      </c>
    </row>
    <row r="97" spans="2:7" hidden="1" outlineLevel="1" x14ac:dyDescent="0.2">
      <c r="B97" s="19" t="s">
        <v>427</v>
      </c>
      <c r="C97" s="223" t="s">
        <v>678</v>
      </c>
      <c r="D97" s="224" t="s">
        <v>54</v>
      </c>
      <c r="E97" s="225" t="s">
        <v>1195</v>
      </c>
      <c r="F97" s="226">
        <v>3</v>
      </c>
      <c r="G97" s="227">
        <v>16.649999999999999</v>
      </c>
    </row>
    <row r="98" spans="2:7" hidden="1" outlineLevel="1" x14ac:dyDescent="0.2">
      <c r="B98" s="19" t="s">
        <v>427</v>
      </c>
      <c r="C98" s="223" t="s">
        <v>678</v>
      </c>
      <c r="D98" s="224" t="s">
        <v>54</v>
      </c>
      <c r="E98" s="225" t="s">
        <v>1196</v>
      </c>
      <c r="F98" s="226">
        <v>6</v>
      </c>
      <c r="G98" s="227">
        <v>33.299999999999997</v>
      </c>
    </row>
    <row r="99" spans="2:7" hidden="1" outlineLevel="1" x14ac:dyDescent="0.2">
      <c r="B99" s="19" t="s">
        <v>427</v>
      </c>
      <c r="C99" s="223" t="s">
        <v>678</v>
      </c>
      <c r="D99" s="224" t="s">
        <v>54</v>
      </c>
      <c r="E99" s="225" t="s">
        <v>1196</v>
      </c>
      <c r="F99" s="226">
        <v>3</v>
      </c>
      <c r="G99" s="227">
        <v>16.649999999999999</v>
      </c>
    </row>
    <row r="100" spans="2:7" hidden="1" outlineLevel="1" x14ac:dyDescent="0.2">
      <c r="B100" s="19" t="s">
        <v>427</v>
      </c>
      <c r="C100" s="223" t="s">
        <v>678</v>
      </c>
      <c r="D100" s="224" t="s">
        <v>54</v>
      </c>
      <c r="E100" s="225" t="s">
        <v>1197</v>
      </c>
      <c r="F100" s="226">
        <v>6</v>
      </c>
      <c r="G100" s="227">
        <v>33.299999999999997</v>
      </c>
    </row>
    <row r="101" spans="2:7" hidden="1" outlineLevel="1" x14ac:dyDescent="0.2">
      <c r="B101" s="19" t="s">
        <v>427</v>
      </c>
      <c r="C101" s="223" t="s">
        <v>678</v>
      </c>
      <c r="D101" s="224" t="s">
        <v>54</v>
      </c>
      <c r="E101" s="225" t="s">
        <v>1197</v>
      </c>
      <c r="F101" s="226">
        <v>3</v>
      </c>
      <c r="G101" s="227">
        <v>16.649999999999999</v>
      </c>
    </row>
    <row r="102" spans="2:7" hidden="1" outlineLevel="1" x14ac:dyDescent="0.2">
      <c r="B102" s="19" t="s">
        <v>427</v>
      </c>
      <c r="C102" s="223" t="s">
        <v>678</v>
      </c>
      <c r="D102" s="224" t="s">
        <v>54</v>
      </c>
      <c r="E102" s="225" t="s">
        <v>1198</v>
      </c>
      <c r="F102" s="226">
        <v>6</v>
      </c>
      <c r="G102" s="227">
        <v>33.299999999999997</v>
      </c>
    </row>
    <row r="103" spans="2:7" hidden="1" outlineLevel="1" x14ac:dyDescent="0.2">
      <c r="B103" s="19" t="s">
        <v>427</v>
      </c>
      <c r="C103" s="223" t="s">
        <v>678</v>
      </c>
      <c r="D103" s="224" t="s">
        <v>54</v>
      </c>
      <c r="E103" s="225" t="s">
        <v>1198</v>
      </c>
      <c r="F103" s="226">
        <v>3</v>
      </c>
      <c r="G103" s="227">
        <v>16.649999999999999</v>
      </c>
    </row>
    <row r="104" spans="2:7" hidden="1" outlineLevel="1" x14ac:dyDescent="0.2">
      <c r="B104" s="19" t="s">
        <v>427</v>
      </c>
      <c r="C104" s="223" t="s">
        <v>678</v>
      </c>
      <c r="D104" s="224" t="s">
        <v>54</v>
      </c>
      <c r="E104" s="225" t="s">
        <v>1199</v>
      </c>
      <c r="F104" s="226">
        <v>6</v>
      </c>
      <c r="G104" s="227">
        <v>33.299999999999997</v>
      </c>
    </row>
    <row r="105" spans="2:7" hidden="1" outlineLevel="1" x14ac:dyDescent="0.2">
      <c r="B105" s="19" t="s">
        <v>427</v>
      </c>
      <c r="C105" s="223" t="s">
        <v>678</v>
      </c>
      <c r="D105" s="224" t="s">
        <v>54</v>
      </c>
      <c r="E105" s="225" t="s">
        <v>1199</v>
      </c>
      <c r="F105" s="226">
        <v>3</v>
      </c>
      <c r="G105" s="227">
        <v>16.649999999999999</v>
      </c>
    </row>
    <row r="106" spans="2:7" hidden="1" outlineLevel="1" x14ac:dyDescent="0.2">
      <c r="B106" s="19" t="s">
        <v>427</v>
      </c>
      <c r="C106" s="223" t="s">
        <v>678</v>
      </c>
      <c r="D106" s="224" t="s">
        <v>54</v>
      </c>
      <c r="E106" s="225" t="s">
        <v>1200</v>
      </c>
      <c r="F106" s="226">
        <v>6</v>
      </c>
      <c r="G106" s="227">
        <v>33.299999999999997</v>
      </c>
    </row>
    <row r="107" spans="2:7" hidden="1" outlineLevel="1" x14ac:dyDescent="0.2">
      <c r="B107" s="19" t="s">
        <v>427</v>
      </c>
      <c r="C107" s="223" t="s">
        <v>678</v>
      </c>
      <c r="D107" s="224" t="s">
        <v>54</v>
      </c>
      <c r="E107" s="225" t="s">
        <v>1200</v>
      </c>
      <c r="F107" s="226">
        <v>3</v>
      </c>
      <c r="G107" s="227">
        <v>16.649999999999999</v>
      </c>
    </row>
    <row r="108" spans="2:7" hidden="1" outlineLevel="1" x14ac:dyDescent="0.2">
      <c r="B108" s="19" t="s">
        <v>427</v>
      </c>
      <c r="C108" s="223" t="s">
        <v>678</v>
      </c>
      <c r="D108" s="224" t="s">
        <v>54</v>
      </c>
      <c r="E108" s="225" t="s">
        <v>1201</v>
      </c>
      <c r="F108" s="226">
        <v>7</v>
      </c>
      <c r="G108" s="227">
        <v>38.85</v>
      </c>
    </row>
    <row r="109" spans="2:7" hidden="1" outlineLevel="1" x14ac:dyDescent="0.2">
      <c r="B109" s="19" t="s">
        <v>427</v>
      </c>
      <c r="C109" s="223" t="s">
        <v>678</v>
      </c>
      <c r="D109" s="224" t="s">
        <v>54</v>
      </c>
      <c r="E109" s="225" t="s">
        <v>1184</v>
      </c>
      <c r="F109" s="226">
        <v>6</v>
      </c>
      <c r="G109" s="227">
        <v>33.299999999999997</v>
      </c>
    </row>
    <row r="110" spans="2:7" hidden="1" outlineLevel="1" x14ac:dyDescent="0.2">
      <c r="B110" s="19" t="s">
        <v>427</v>
      </c>
      <c r="C110" s="223" t="s">
        <v>678</v>
      </c>
      <c r="D110" s="224" t="s">
        <v>54</v>
      </c>
      <c r="E110" s="225" t="s">
        <v>1184</v>
      </c>
      <c r="F110" s="226">
        <v>3</v>
      </c>
      <c r="G110" s="227">
        <v>16.649999999999999</v>
      </c>
    </row>
    <row r="111" spans="2:7" hidden="1" outlineLevel="1" x14ac:dyDescent="0.2">
      <c r="B111" s="19" t="s">
        <v>427</v>
      </c>
      <c r="C111" s="223" t="s">
        <v>678</v>
      </c>
      <c r="D111" s="224" t="s">
        <v>54</v>
      </c>
      <c r="E111" s="225" t="s">
        <v>1185</v>
      </c>
      <c r="F111" s="226">
        <v>6</v>
      </c>
      <c r="G111" s="227">
        <v>33.299999999999997</v>
      </c>
    </row>
    <row r="112" spans="2:7" hidden="1" outlineLevel="1" x14ac:dyDescent="0.2">
      <c r="B112" s="19" t="s">
        <v>427</v>
      </c>
      <c r="C112" s="223" t="s">
        <v>678</v>
      </c>
      <c r="D112" s="224" t="s">
        <v>54</v>
      </c>
      <c r="E112" s="225" t="s">
        <v>1185</v>
      </c>
      <c r="F112" s="226">
        <v>3</v>
      </c>
      <c r="G112" s="227">
        <v>16.649999999999999</v>
      </c>
    </row>
    <row r="113" spans="2:7" hidden="1" outlineLevel="1" x14ac:dyDescent="0.2">
      <c r="B113" s="19" t="s">
        <v>427</v>
      </c>
      <c r="C113" s="223" t="s">
        <v>678</v>
      </c>
      <c r="D113" s="224" t="s">
        <v>54</v>
      </c>
      <c r="E113" s="225" t="s">
        <v>1186</v>
      </c>
      <c r="F113" s="226">
        <v>6</v>
      </c>
      <c r="G113" s="227">
        <v>33.299999999999997</v>
      </c>
    </row>
    <row r="114" spans="2:7" hidden="1" outlineLevel="1" x14ac:dyDescent="0.2">
      <c r="B114" s="19" t="s">
        <v>427</v>
      </c>
      <c r="C114" s="223" t="s">
        <v>678</v>
      </c>
      <c r="D114" s="224" t="s">
        <v>54</v>
      </c>
      <c r="E114" s="225" t="s">
        <v>1186</v>
      </c>
      <c r="F114" s="226">
        <v>3</v>
      </c>
      <c r="G114" s="227">
        <v>16.649999999999999</v>
      </c>
    </row>
    <row r="115" spans="2:7" hidden="1" outlineLevel="1" x14ac:dyDescent="0.2">
      <c r="B115" s="19" t="s">
        <v>427</v>
      </c>
      <c r="C115" s="223" t="s">
        <v>678</v>
      </c>
      <c r="D115" s="224" t="s">
        <v>54</v>
      </c>
      <c r="E115" s="225" t="s">
        <v>1187</v>
      </c>
      <c r="F115" s="226">
        <v>6</v>
      </c>
      <c r="G115" s="227">
        <v>33.299999999999997</v>
      </c>
    </row>
    <row r="116" spans="2:7" hidden="1" outlineLevel="1" x14ac:dyDescent="0.2">
      <c r="B116" s="19" t="s">
        <v>427</v>
      </c>
      <c r="C116" s="223" t="s">
        <v>678</v>
      </c>
      <c r="D116" s="224" t="s">
        <v>54</v>
      </c>
      <c r="E116" s="225" t="s">
        <v>1187</v>
      </c>
      <c r="F116" s="226">
        <v>3</v>
      </c>
      <c r="G116" s="227">
        <v>16.649999999999999</v>
      </c>
    </row>
    <row r="117" spans="2:7" hidden="1" outlineLevel="1" x14ac:dyDescent="0.2">
      <c r="B117" s="19" t="s">
        <v>427</v>
      </c>
      <c r="C117" s="223" t="s">
        <v>678</v>
      </c>
      <c r="D117" s="224" t="s">
        <v>54</v>
      </c>
      <c r="E117" s="225" t="s">
        <v>1188</v>
      </c>
      <c r="F117" s="226">
        <v>6</v>
      </c>
      <c r="G117" s="227">
        <v>33.299999999999997</v>
      </c>
    </row>
    <row r="118" spans="2:7" hidden="1" outlineLevel="1" x14ac:dyDescent="0.2">
      <c r="B118" s="19" t="s">
        <v>427</v>
      </c>
      <c r="C118" s="223" t="s">
        <v>678</v>
      </c>
      <c r="D118" s="224" t="s">
        <v>54</v>
      </c>
      <c r="E118" s="225" t="s">
        <v>1190</v>
      </c>
      <c r="F118" s="226">
        <v>6</v>
      </c>
      <c r="G118" s="227">
        <v>33.299999999999997</v>
      </c>
    </row>
    <row r="119" spans="2:7" hidden="1" outlineLevel="1" x14ac:dyDescent="0.2">
      <c r="B119" s="19" t="s">
        <v>427</v>
      </c>
      <c r="C119" s="223" t="s">
        <v>678</v>
      </c>
      <c r="D119" s="224" t="s">
        <v>54</v>
      </c>
      <c r="E119" s="225" t="s">
        <v>1190</v>
      </c>
      <c r="F119" s="226">
        <v>3</v>
      </c>
      <c r="G119" s="227">
        <v>16.649999999999999</v>
      </c>
    </row>
    <row r="120" spans="2:7" hidden="1" outlineLevel="1" x14ac:dyDescent="0.2">
      <c r="B120" s="19" t="s">
        <v>427</v>
      </c>
      <c r="C120" s="223" t="s">
        <v>678</v>
      </c>
      <c r="D120" s="224" t="s">
        <v>54</v>
      </c>
      <c r="E120" s="225" t="s">
        <v>1191</v>
      </c>
      <c r="F120" s="226">
        <v>6</v>
      </c>
      <c r="G120" s="227">
        <v>33.299999999999997</v>
      </c>
    </row>
    <row r="121" spans="2:7" hidden="1" outlineLevel="1" x14ac:dyDescent="0.2">
      <c r="B121" s="19" t="s">
        <v>427</v>
      </c>
      <c r="C121" s="223" t="s">
        <v>678</v>
      </c>
      <c r="D121" s="224" t="s">
        <v>54</v>
      </c>
      <c r="E121" s="225" t="s">
        <v>1191</v>
      </c>
      <c r="F121" s="226">
        <v>3</v>
      </c>
      <c r="G121" s="227">
        <v>16.649999999999999</v>
      </c>
    </row>
    <row r="122" spans="2:7" hidden="1" outlineLevel="1" x14ac:dyDescent="0.2">
      <c r="B122" s="19" t="s">
        <v>427</v>
      </c>
      <c r="C122" s="223" t="s">
        <v>678</v>
      </c>
      <c r="D122" s="224" t="s">
        <v>54</v>
      </c>
      <c r="E122" s="225" t="s">
        <v>1192</v>
      </c>
      <c r="F122" s="226">
        <v>6</v>
      </c>
      <c r="G122" s="227">
        <v>33.299999999999997</v>
      </c>
    </row>
    <row r="123" spans="2:7" hidden="1" outlineLevel="1" x14ac:dyDescent="0.2">
      <c r="B123" s="19" t="s">
        <v>427</v>
      </c>
      <c r="C123" s="223" t="s">
        <v>678</v>
      </c>
      <c r="D123" s="224" t="s">
        <v>54</v>
      </c>
      <c r="E123" s="225" t="s">
        <v>1192</v>
      </c>
      <c r="F123" s="226">
        <v>3</v>
      </c>
      <c r="G123" s="227">
        <v>16.649999999999999</v>
      </c>
    </row>
    <row r="124" spans="2:7" hidden="1" outlineLevel="1" x14ac:dyDescent="0.2">
      <c r="B124" s="19" t="s">
        <v>427</v>
      </c>
      <c r="C124" s="223" t="s">
        <v>678</v>
      </c>
      <c r="D124" s="224" t="s">
        <v>54</v>
      </c>
      <c r="E124" s="225" t="s">
        <v>1189</v>
      </c>
      <c r="F124" s="226">
        <v>6</v>
      </c>
      <c r="G124" s="227">
        <v>33.299999999999997</v>
      </c>
    </row>
    <row r="125" spans="2:7" hidden="1" outlineLevel="1" x14ac:dyDescent="0.2">
      <c r="B125" s="19" t="s">
        <v>427</v>
      </c>
      <c r="C125" s="223" t="s">
        <v>678</v>
      </c>
      <c r="D125" s="224" t="s">
        <v>54</v>
      </c>
      <c r="E125" s="225" t="s">
        <v>1189</v>
      </c>
      <c r="F125" s="226">
        <v>3</v>
      </c>
      <c r="G125" s="227">
        <v>16.649999999999999</v>
      </c>
    </row>
    <row r="126" spans="2:7" hidden="1" outlineLevel="1" x14ac:dyDescent="0.2">
      <c r="B126" s="19" t="s">
        <v>427</v>
      </c>
      <c r="C126" s="223" t="s">
        <v>678</v>
      </c>
      <c r="D126" s="224" t="s">
        <v>54</v>
      </c>
      <c r="E126" s="225" t="s">
        <v>1193</v>
      </c>
      <c r="F126" s="226">
        <v>7</v>
      </c>
      <c r="G126" s="227">
        <v>38.85</v>
      </c>
    </row>
    <row r="127" spans="2:7" hidden="1" outlineLevel="1" x14ac:dyDescent="0.2">
      <c r="B127" s="19" t="s">
        <v>427</v>
      </c>
      <c r="C127" s="223" t="s">
        <v>497</v>
      </c>
      <c r="D127" s="224" t="s">
        <v>54</v>
      </c>
      <c r="E127" s="225" t="s">
        <v>1190</v>
      </c>
      <c r="F127" s="226">
        <v>6</v>
      </c>
      <c r="G127" s="227">
        <v>33.299999999999997</v>
      </c>
    </row>
    <row r="128" spans="2:7" hidden="1" outlineLevel="1" x14ac:dyDescent="0.2">
      <c r="B128" s="19" t="s">
        <v>427</v>
      </c>
      <c r="C128" s="223" t="s">
        <v>497</v>
      </c>
      <c r="D128" s="224" t="s">
        <v>54</v>
      </c>
      <c r="E128" s="225" t="s">
        <v>1190</v>
      </c>
      <c r="F128" s="226">
        <v>3</v>
      </c>
      <c r="G128" s="227">
        <v>16.649999999999999</v>
      </c>
    </row>
    <row r="129" spans="2:7" hidden="1" outlineLevel="1" x14ac:dyDescent="0.2">
      <c r="B129" s="19" t="s">
        <v>427</v>
      </c>
      <c r="C129" s="223" t="s">
        <v>497</v>
      </c>
      <c r="D129" s="224" t="s">
        <v>54</v>
      </c>
      <c r="E129" s="225" t="s">
        <v>1191</v>
      </c>
      <c r="F129" s="226">
        <v>6</v>
      </c>
      <c r="G129" s="227">
        <v>33.299999999999997</v>
      </c>
    </row>
    <row r="130" spans="2:7" hidden="1" outlineLevel="1" x14ac:dyDescent="0.2">
      <c r="B130" s="19" t="s">
        <v>427</v>
      </c>
      <c r="C130" s="223" t="s">
        <v>497</v>
      </c>
      <c r="D130" s="224" t="s">
        <v>54</v>
      </c>
      <c r="E130" s="225" t="s">
        <v>1191</v>
      </c>
      <c r="F130" s="226">
        <v>3</v>
      </c>
      <c r="G130" s="227">
        <v>16.649999999999999</v>
      </c>
    </row>
    <row r="131" spans="2:7" hidden="1" outlineLevel="1" x14ac:dyDescent="0.2">
      <c r="B131" s="19" t="s">
        <v>427</v>
      </c>
      <c r="C131" s="223" t="s">
        <v>497</v>
      </c>
      <c r="D131" s="224" t="s">
        <v>54</v>
      </c>
      <c r="E131" s="225" t="s">
        <v>1192</v>
      </c>
      <c r="F131" s="226">
        <v>6</v>
      </c>
      <c r="G131" s="227">
        <v>33.299999999999997</v>
      </c>
    </row>
    <row r="132" spans="2:7" hidden="1" outlineLevel="1" x14ac:dyDescent="0.2">
      <c r="B132" s="19" t="s">
        <v>427</v>
      </c>
      <c r="C132" s="223" t="s">
        <v>497</v>
      </c>
      <c r="D132" s="224" t="s">
        <v>54</v>
      </c>
      <c r="E132" s="225" t="s">
        <v>1192</v>
      </c>
      <c r="F132" s="226">
        <v>3</v>
      </c>
      <c r="G132" s="227">
        <v>16.649999999999999</v>
      </c>
    </row>
    <row r="133" spans="2:7" hidden="1" outlineLevel="1" x14ac:dyDescent="0.2">
      <c r="B133" s="19" t="s">
        <v>427</v>
      </c>
      <c r="C133" s="223" t="s">
        <v>497</v>
      </c>
      <c r="D133" s="224" t="s">
        <v>54</v>
      </c>
      <c r="E133" s="225" t="s">
        <v>1189</v>
      </c>
      <c r="F133" s="226">
        <v>6</v>
      </c>
      <c r="G133" s="227">
        <v>33.299999999999997</v>
      </c>
    </row>
    <row r="134" spans="2:7" hidden="1" outlineLevel="1" x14ac:dyDescent="0.2">
      <c r="B134" s="19" t="s">
        <v>427</v>
      </c>
      <c r="C134" s="223" t="s">
        <v>497</v>
      </c>
      <c r="D134" s="224" t="s">
        <v>54</v>
      </c>
      <c r="E134" s="225" t="s">
        <v>1189</v>
      </c>
      <c r="F134" s="226">
        <v>3</v>
      </c>
      <c r="G134" s="227">
        <v>16.649999999999999</v>
      </c>
    </row>
    <row r="135" spans="2:7" hidden="1" outlineLevel="1" x14ac:dyDescent="0.2">
      <c r="B135" s="19" t="s">
        <v>427</v>
      </c>
      <c r="C135" s="223" t="s">
        <v>497</v>
      </c>
      <c r="D135" s="224" t="s">
        <v>54</v>
      </c>
      <c r="E135" s="225" t="s">
        <v>1193</v>
      </c>
      <c r="F135" s="226">
        <v>7</v>
      </c>
      <c r="G135" s="227">
        <v>38.85</v>
      </c>
    </row>
    <row r="136" spans="2:7" hidden="1" outlineLevel="1" x14ac:dyDescent="0.2">
      <c r="B136" s="19" t="s">
        <v>427</v>
      </c>
      <c r="C136" s="223" t="s">
        <v>678</v>
      </c>
      <c r="D136" s="224" t="s">
        <v>54</v>
      </c>
      <c r="E136" s="225" t="s">
        <v>1204</v>
      </c>
      <c r="F136" s="226">
        <v>6</v>
      </c>
      <c r="G136" s="227">
        <v>33.299999999999997</v>
      </c>
    </row>
    <row r="137" spans="2:7" hidden="1" outlineLevel="1" x14ac:dyDescent="0.2">
      <c r="B137" s="19" t="s">
        <v>427</v>
      </c>
      <c r="C137" s="223" t="s">
        <v>678</v>
      </c>
      <c r="D137" s="224" t="s">
        <v>54</v>
      </c>
      <c r="E137" s="225" t="s">
        <v>1204</v>
      </c>
      <c r="F137" s="226">
        <v>3</v>
      </c>
      <c r="G137" s="227">
        <v>16.649999999999999</v>
      </c>
    </row>
    <row r="138" spans="2:7" hidden="1" outlineLevel="1" x14ac:dyDescent="0.2">
      <c r="B138" s="19" t="s">
        <v>427</v>
      </c>
      <c r="C138" s="223" t="s">
        <v>678</v>
      </c>
      <c r="D138" s="224" t="s">
        <v>54</v>
      </c>
      <c r="E138" s="225" t="s">
        <v>1205</v>
      </c>
      <c r="F138" s="226">
        <v>6</v>
      </c>
      <c r="G138" s="227">
        <v>33.299999999999997</v>
      </c>
    </row>
    <row r="139" spans="2:7" hidden="1" outlineLevel="1" x14ac:dyDescent="0.2">
      <c r="B139" s="19" t="s">
        <v>427</v>
      </c>
      <c r="C139" s="223" t="s">
        <v>678</v>
      </c>
      <c r="D139" s="224" t="s">
        <v>54</v>
      </c>
      <c r="E139" s="225" t="s">
        <v>1205</v>
      </c>
      <c r="F139" s="226">
        <v>3</v>
      </c>
      <c r="G139" s="227">
        <v>16.649999999999999</v>
      </c>
    </row>
    <row r="140" spans="2:7" hidden="1" outlineLevel="1" x14ac:dyDescent="0.2">
      <c r="B140" s="19" t="s">
        <v>427</v>
      </c>
      <c r="C140" s="223" t="s">
        <v>678</v>
      </c>
      <c r="D140" s="224" t="s">
        <v>54</v>
      </c>
      <c r="E140" s="225" t="s">
        <v>1206</v>
      </c>
      <c r="F140" s="226">
        <v>6</v>
      </c>
      <c r="G140" s="227">
        <v>33.299999999999997</v>
      </c>
    </row>
    <row r="141" spans="2:7" hidden="1" outlineLevel="1" x14ac:dyDescent="0.2">
      <c r="B141" s="19" t="s">
        <v>427</v>
      </c>
      <c r="C141" s="223" t="s">
        <v>678</v>
      </c>
      <c r="D141" s="224" t="s">
        <v>54</v>
      </c>
      <c r="E141" s="225" t="s">
        <v>1206</v>
      </c>
      <c r="F141" s="226">
        <v>3</v>
      </c>
      <c r="G141" s="227">
        <v>16.649999999999999</v>
      </c>
    </row>
    <row r="142" spans="2:7" hidden="1" outlineLevel="1" x14ac:dyDescent="0.2">
      <c r="B142" s="19" t="s">
        <v>427</v>
      </c>
      <c r="C142" s="223" t="s">
        <v>678</v>
      </c>
      <c r="D142" s="224" t="s">
        <v>54</v>
      </c>
      <c r="E142" s="225" t="s">
        <v>1208</v>
      </c>
      <c r="F142" s="226">
        <v>6</v>
      </c>
      <c r="G142" s="227">
        <v>33.299999999999997</v>
      </c>
    </row>
    <row r="143" spans="2:7" hidden="1" outlineLevel="1" x14ac:dyDescent="0.2">
      <c r="B143" s="19" t="s">
        <v>427</v>
      </c>
      <c r="C143" s="223" t="s">
        <v>678</v>
      </c>
      <c r="D143" s="224" t="s">
        <v>54</v>
      </c>
      <c r="E143" s="225" t="s">
        <v>1208</v>
      </c>
      <c r="F143" s="226">
        <v>3</v>
      </c>
      <c r="G143" s="227">
        <v>16.649999999999999</v>
      </c>
    </row>
    <row r="144" spans="2:7" hidden="1" outlineLevel="1" x14ac:dyDescent="0.2">
      <c r="B144" s="19" t="s">
        <v>427</v>
      </c>
      <c r="C144" s="223" t="s">
        <v>678</v>
      </c>
      <c r="D144" s="224" t="s">
        <v>54</v>
      </c>
      <c r="E144" s="225" t="s">
        <v>1209</v>
      </c>
      <c r="F144" s="226">
        <v>6</v>
      </c>
      <c r="G144" s="227">
        <v>33.299999999999997</v>
      </c>
    </row>
    <row r="145" spans="2:7" hidden="1" outlineLevel="1" x14ac:dyDescent="0.2">
      <c r="B145" s="19" t="s">
        <v>427</v>
      </c>
      <c r="C145" s="223" t="s">
        <v>678</v>
      </c>
      <c r="D145" s="224" t="s">
        <v>54</v>
      </c>
      <c r="E145" s="225" t="s">
        <v>1209</v>
      </c>
      <c r="F145" s="226">
        <v>2</v>
      </c>
      <c r="G145" s="227">
        <v>11.1</v>
      </c>
    </row>
    <row r="146" spans="2:7" hidden="1" outlineLevel="1" x14ac:dyDescent="0.2">
      <c r="B146" s="19" t="s">
        <v>427</v>
      </c>
      <c r="C146" s="223" t="s">
        <v>497</v>
      </c>
      <c r="D146" s="224" t="s">
        <v>54</v>
      </c>
      <c r="E146" s="225" t="s">
        <v>1204</v>
      </c>
      <c r="F146" s="226">
        <v>6</v>
      </c>
      <c r="G146" s="227">
        <v>33.299999999999997</v>
      </c>
    </row>
    <row r="147" spans="2:7" hidden="1" outlineLevel="1" x14ac:dyDescent="0.2">
      <c r="B147" s="19" t="s">
        <v>427</v>
      </c>
      <c r="C147" s="223" t="s">
        <v>497</v>
      </c>
      <c r="D147" s="224" t="s">
        <v>54</v>
      </c>
      <c r="E147" s="225" t="s">
        <v>1204</v>
      </c>
      <c r="F147" s="226">
        <v>3</v>
      </c>
      <c r="G147" s="227">
        <v>16.649999999999999</v>
      </c>
    </row>
    <row r="148" spans="2:7" hidden="1" outlineLevel="1" x14ac:dyDescent="0.2">
      <c r="B148" s="19" t="s">
        <v>427</v>
      </c>
      <c r="C148" s="223" t="s">
        <v>497</v>
      </c>
      <c r="D148" s="224" t="s">
        <v>54</v>
      </c>
      <c r="E148" s="225" t="s">
        <v>1205</v>
      </c>
      <c r="F148" s="226">
        <v>6</v>
      </c>
      <c r="G148" s="227">
        <v>33.299999999999997</v>
      </c>
    </row>
    <row r="149" spans="2:7" hidden="1" outlineLevel="1" x14ac:dyDescent="0.2">
      <c r="B149" s="19" t="s">
        <v>427</v>
      </c>
      <c r="C149" s="223" t="s">
        <v>497</v>
      </c>
      <c r="D149" s="224" t="s">
        <v>54</v>
      </c>
      <c r="E149" s="225" t="s">
        <v>1205</v>
      </c>
      <c r="F149" s="226">
        <v>3</v>
      </c>
      <c r="G149" s="227">
        <v>16.649999999999999</v>
      </c>
    </row>
    <row r="150" spans="2:7" hidden="1" outlineLevel="1" x14ac:dyDescent="0.2">
      <c r="B150" s="19" t="s">
        <v>427</v>
      </c>
      <c r="C150" s="223" t="s">
        <v>497</v>
      </c>
      <c r="D150" s="224" t="s">
        <v>54</v>
      </c>
      <c r="E150" s="225" t="s">
        <v>1206</v>
      </c>
      <c r="F150" s="226">
        <v>6</v>
      </c>
      <c r="G150" s="227">
        <v>33.299999999999997</v>
      </c>
    </row>
    <row r="151" spans="2:7" hidden="1" outlineLevel="1" x14ac:dyDescent="0.2">
      <c r="B151" s="19" t="s">
        <v>427</v>
      </c>
      <c r="C151" s="223" t="s">
        <v>497</v>
      </c>
      <c r="D151" s="224" t="s">
        <v>54</v>
      </c>
      <c r="E151" s="225" t="s">
        <v>1206</v>
      </c>
      <c r="F151" s="226">
        <v>3</v>
      </c>
      <c r="G151" s="227">
        <v>16.649999999999999</v>
      </c>
    </row>
    <row r="152" spans="2:7" hidden="1" outlineLevel="1" x14ac:dyDescent="0.2">
      <c r="B152" s="19" t="s">
        <v>427</v>
      </c>
      <c r="C152" s="223" t="s">
        <v>497</v>
      </c>
      <c r="D152" s="224" t="s">
        <v>54</v>
      </c>
      <c r="E152" s="225" t="s">
        <v>1208</v>
      </c>
      <c r="F152" s="226">
        <v>6</v>
      </c>
      <c r="G152" s="227">
        <v>33.299999999999997</v>
      </c>
    </row>
    <row r="153" spans="2:7" hidden="1" outlineLevel="1" x14ac:dyDescent="0.2">
      <c r="B153" s="19" t="s">
        <v>427</v>
      </c>
      <c r="C153" s="223" t="s">
        <v>497</v>
      </c>
      <c r="D153" s="224" t="s">
        <v>54</v>
      </c>
      <c r="E153" s="225" t="s">
        <v>1208</v>
      </c>
      <c r="F153" s="226">
        <v>3</v>
      </c>
      <c r="G153" s="227">
        <v>16.649999999999999</v>
      </c>
    </row>
    <row r="154" spans="2:7" hidden="1" outlineLevel="1" x14ac:dyDescent="0.2">
      <c r="B154" s="19" t="s">
        <v>427</v>
      </c>
      <c r="C154" s="223" t="s">
        <v>497</v>
      </c>
      <c r="D154" s="224" t="s">
        <v>54</v>
      </c>
      <c r="E154" s="225" t="s">
        <v>1209</v>
      </c>
      <c r="F154" s="226">
        <v>6</v>
      </c>
      <c r="G154" s="227">
        <v>33.299999999999997</v>
      </c>
    </row>
    <row r="155" spans="2:7" hidden="1" outlineLevel="1" x14ac:dyDescent="0.2">
      <c r="B155" s="19" t="s">
        <v>427</v>
      </c>
      <c r="C155" s="223" t="s">
        <v>497</v>
      </c>
      <c r="D155" s="224" t="s">
        <v>54</v>
      </c>
      <c r="E155" s="225" t="s">
        <v>1209</v>
      </c>
      <c r="F155" s="226">
        <v>2</v>
      </c>
      <c r="G155" s="227">
        <v>11.1</v>
      </c>
    </row>
    <row r="156" spans="2:7" hidden="1" outlineLevel="1" x14ac:dyDescent="0.2">
      <c r="B156" s="19" t="s">
        <v>427</v>
      </c>
      <c r="C156" s="254" t="s">
        <v>678</v>
      </c>
      <c r="D156" s="255" t="s">
        <v>54</v>
      </c>
      <c r="E156" s="39" t="s">
        <v>1289</v>
      </c>
      <c r="F156" s="256">
        <v>6</v>
      </c>
      <c r="G156" s="257">
        <v>33.299999999999997</v>
      </c>
    </row>
    <row r="157" spans="2:7" hidden="1" outlineLevel="1" x14ac:dyDescent="0.2">
      <c r="B157" s="19" t="s">
        <v>427</v>
      </c>
      <c r="C157" s="254" t="s">
        <v>678</v>
      </c>
      <c r="D157" s="255" t="s">
        <v>54</v>
      </c>
      <c r="E157" s="39" t="s">
        <v>1289</v>
      </c>
      <c r="F157" s="256">
        <v>3</v>
      </c>
      <c r="G157" s="257">
        <v>16.649999999999999</v>
      </c>
    </row>
    <row r="158" spans="2:7" hidden="1" outlineLevel="1" x14ac:dyDescent="0.2">
      <c r="B158" s="19" t="s">
        <v>427</v>
      </c>
      <c r="C158" s="254" t="s">
        <v>678</v>
      </c>
      <c r="D158" s="255" t="s">
        <v>54</v>
      </c>
      <c r="E158" s="39" t="s">
        <v>1275</v>
      </c>
      <c r="F158" s="256">
        <v>6</v>
      </c>
      <c r="G158" s="257">
        <v>33.299999999999997</v>
      </c>
    </row>
    <row r="159" spans="2:7" hidden="1" outlineLevel="1" x14ac:dyDescent="0.2">
      <c r="B159" s="19" t="s">
        <v>427</v>
      </c>
      <c r="C159" s="254" t="s">
        <v>678</v>
      </c>
      <c r="D159" s="255" t="s">
        <v>54</v>
      </c>
      <c r="E159" s="39" t="s">
        <v>1275</v>
      </c>
      <c r="F159" s="256">
        <v>3</v>
      </c>
      <c r="G159" s="257">
        <v>16.649999999999999</v>
      </c>
    </row>
    <row r="160" spans="2:7" hidden="1" outlineLevel="1" x14ac:dyDescent="0.2">
      <c r="B160" s="19" t="s">
        <v>427</v>
      </c>
      <c r="C160" s="254" t="s">
        <v>678</v>
      </c>
      <c r="D160" s="255" t="s">
        <v>54</v>
      </c>
      <c r="E160" s="39" t="s">
        <v>1276</v>
      </c>
      <c r="F160" s="256">
        <v>6</v>
      </c>
      <c r="G160" s="257">
        <v>33.299999999999997</v>
      </c>
    </row>
    <row r="161" spans="2:7" hidden="1" outlineLevel="1" x14ac:dyDescent="0.2">
      <c r="B161" s="19" t="s">
        <v>427</v>
      </c>
      <c r="C161" s="254" t="s">
        <v>678</v>
      </c>
      <c r="D161" s="255" t="s">
        <v>54</v>
      </c>
      <c r="E161" s="39" t="s">
        <v>1276</v>
      </c>
      <c r="F161" s="256">
        <v>3</v>
      </c>
      <c r="G161" s="257">
        <v>16.649999999999999</v>
      </c>
    </row>
    <row r="162" spans="2:7" hidden="1" outlineLevel="1" x14ac:dyDescent="0.2">
      <c r="B162" s="19" t="s">
        <v>427</v>
      </c>
      <c r="C162" s="254" t="s">
        <v>678</v>
      </c>
      <c r="D162" s="255" t="s">
        <v>54</v>
      </c>
      <c r="E162" s="39" t="s">
        <v>1277</v>
      </c>
      <c r="F162" s="256">
        <v>6</v>
      </c>
      <c r="G162" s="257">
        <v>33.299999999999997</v>
      </c>
    </row>
    <row r="163" spans="2:7" hidden="1" outlineLevel="1" x14ac:dyDescent="0.2">
      <c r="B163" s="19" t="s">
        <v>427</v>
      </c>
      <c r="C163" s="254" t="s">
        <v>678</v>
      </c>
      <c r="D163" s="255" t="s">
        <v>54</v>
      </c>
      <c r="E163" s="39" t="s">
        <v>1277</v>
      </c>
      <c r="F163" s="256">
        <v>3</v>
      </c>
      <c r="G163" s="257">
        <v>16.649999999999999</v>
      </c>
    </row>
    <row r="164" spans="2:7" hidden="1" outlineLevel="1" x14ac:dyDescent="0.2">
      <c r="B164" s="19" t="s">
        <v>427</v>
      </c>
      <c r="C164" s="254" t="s">
        <v>678</v>
      </c>
      <c r="D164" s="255" t="s">
        <v>54</v>
      </c>
      <c r="E164" s="39" t="s">
        <v>1278</v>
      </c>
      <c r="F164" s="256">
        <v>6</v>
      </c>
      <c r="G164" s="257">
        <v>33.299999999999997</v>
      </c>
    </row>
    <row r="165" spans="2:7" hidden="1" outlineLevel="1" x14ac:dyDescent="0.2">
      <c r="B165" s="19" t="s">
        <v>427</v>
      </c>
      <c r="C165" s="254" t="s">
        <v>678</v>
      </c>
      <c r="D165" s="255" t="s">
        <v>54</v>
      </c>
      <c r="E165" s="39" t="s">
        <v>1279</v>
      </c>
      <c r="F165" s="256">
        <v>6</v>
      </c>
      <c r="G165" s="257">
        <v>33.299999999999997</v>
      </c>
    </row>
    <row r="166" spans="2:7" hidden="1" outlineLevel="1" x14ac:dyDescent="0.2">
      <c r="B166" s="19" t="s">
        <v>427</v>
      </c>
      <c r="C166" s="254" t="s">
        <v>678</v>
      </c>
      <c r="D166" s="255" t="s">
        <v>54</v>
      </c>
      <c r="E166" s="39" t="s">
        <v>1279</v>
      </c>
      <c r="F166" s="256">
        <v>3</v>
      </c>
      <c r="G166" s="257">
        <v>16.649999999999999</v>
      </c>
    </row>
    <row r="167" spans="2:7" hidden="1" outlineLevel="1" x14ac:dyDescent="0.2">
      <c r="B167" s="19" t="s">
        <v>427</v>
      </c>
      <c r="C167" s="254" t="s">
        <v>678</v>
      </c>
      <c r="D167" s="255" t="s">
        <v>54</v>
      </c>
      <c r="E167" s="39" t="s">
        <v>1280</v>
      </c>
      <c r="F167" s="256">
        <v>6</v>
      </c>
      <c r="G167" s="257">
        <v>33.299999999999997</v>
      </c>
    </row>
    <row r="168" spans="2:7" hidden="1" outlineLevel="1" x14ac:dyDescent="0.2">
      <c r="B168" s="19" t="s">
        <v>427</v>
      </c>
      <c r="C168" s="254" t="s">
        <v>678</v>
      </c>
      <c r="D168" s="255" t="s">
        <v>54</v>
      </c>
      <c r="E168" s="39" t="s">
        <v>1280</v>
      </c>
      <c r="F168" s="256">
        <v>3</v>
      </c>
      <c r="G168" s="257">
        <v>16.649999999999999</v>
      </c>
    </row>
    <row r="169" spans="2:7" hidden="1" outlineLevel="1" x14ac:dyDescent="0.2">
      <c r="B169" s="19" t="s">
        <v>427</v>
      </c>
      <c r="C169" s="254" t="s">
        <v>678</v>
      </c>
      <c r="D169" s="255" t="s">
        <v>54</v>
      </c>
      <c r="E169" s="39" t="s">
        <v>1281</v>
      </c>
      <c r="F169" s="256">
        <v>6</v>
      </c>
      <c r="G169" s="257">
        <v>33.299999999999997</v>
      </c>
    </row>
    <row r="170" spans="2:7" hidden="1" outlineLevel="1" x14ac:dyDescent="0.2">
      <c r="B170" s="19" t="s">
        <v>427</v>
      </c>
      <c r="C170" s="254" t="s">
        <v>678</v>
      </c>
      <c r="D170" s="255" t="s">
        <v>54</v>
      </c>
      <c r="E170" s="39" t="s">
        <v>1281</v>
      </c>
      <c r="F170" s="256">
        <v>3</v>
      </c>
      <c r="G170" s="257">
        <v>16.649999999999999</v>
      </c>
    </row>
    <row r="171" spans="2:7" hidden="1" outlineLevel="1" x14ac:dyDescent="0.2">
      <c r="B171" s="19" t="s">
        <v>427</v>
      </c>
      <c r="C171" s="254" t="s">
        <v>678</v>
      </c>
      <c r="D171" s="255" t="s">
        <v>54</v>
      </c>
      <c r="E171" s="39" t="s">
        <v>1282</v>
      </c>
      <c r="F171" s="256">
        <v>6</v>
      </c>
      <c r="G171" s="257">
        <v>33.299999999999997</v>
      </c>
    </row>
    <row r="172" spans="2:7" hidden="1" outlineLevel="1" x14ac:dyDescent="0.2">
      <c r="B172" s="19" t="s">
        <v>427</v>
      </c>
      <c r="C172" s="254" t="s">
        <v>678</v>
      </c>
      <c r="D172" s="255" t="s">
        <v>54</v>
      </c>
      <c r="E172" s="39" t="s">
        <v>1282</v>
      </c>
      <c r="F172" s="256">
        <v>3</v>
      </c>
      <c r="G172" s="257">
        <v>16.649999999999999</v>
      </c>
    </row>
    <row r="173" spans="2:7" hidden="1" outlineLevel="1" x14ac:dyDescent="0.2">
      <c r="B173" s="19" t="s">
        <v>427</v>
      </c>
      <c r="C173" s="254" t="s">
        <v>678</v>
      </c>
      <c r="D173" s="255" t="s">
        <v>54</v>
      </c>
      <c r="E173" s="39" t="s">
        <v>1283</v>
      </c>
      <c r="F173" s="256">
        <v>6</v>
      </c>
      <c r="G173" s="257">
        <v>33.299999999999997</v>
      </c>
    </row>
    <row r="174" spans="2:7" hidden="1" outlineLevel="1" x14ac:dyDescent="0.2">
      <c r="B174" s="19" t="s">
        <v>427</v>
      </c>
      <c r="C174" s="254" t="s">
        <v>678</v>
      </c>
      <c r="D174" s="255" t="s">
        <v>54</v>
      </c>
      <c r="E174" s="39" t="s">
        <v>1283</v>
      </c>
      <c r="F174" s="256">
        <v>3</v>
      </c>
      <c r="G174" s="257">
        <v>16.649999999999999</v>
      </c>
    </row>
    <row r="175" spans="2:7" hidden="1" outlineLevel="1" x14ac:dyDescent="0.2">
      <c r="B175" s="19" t="s">
        <v>427</v>
      </c>
      <c r="C175" s="254" t="s">
        <v>678</v>
      </c>
      <c r="D175" s="255" t="s">
        <v>54</v>
      </c>
      <c r="E175" s="39" t="s">
        <v>1284</v>
      </c>
      <c r="F175" s="256">
        <v>6</v>
      </c>
      <c r="G175" s="257">
        <v>33.299999999999997</v>
      </c>
    </row>
    <row r="176" spans="2:7" hidden="1" outlineLevel="1" x14ac:dyDescent="0.2">
      <c r="B176" s="19" t="s">
        <v>427</v>
      </c>
      <c r="C176" s="254" t="s">
        <v>678</v>
      </c>
      <c r="D176" s="255" t="s">
        <v>54</v>
      </c>
      <c r="E176" s="39" t="s">
        <v>1284</v>
      </c>
      <c r="F176" s="256">
        <v>3</v>
      </c>
      <c r="G176" s="257">
        <v>16.649999999999999</v>
      </c>
    </row>
    <row r="177" spans="2:7" hidden="1" outlineLevel="1" x14ac:dyDescent="0.2">
      <c r="B177" s="19" t="s">
        <v>427</v>
      </c>
      <c r="C177" s="254" t="s">
        <v>678</v>
      </c>
      <c r="D177" s="255" t="s">
        <v>54</v>
      </c>
      <c r="E177" s="39" t="s">
        <v>1285</v>
      </c>
      <c r="F177" s="256">
        <v>6</v>
      </c>
      <c r="G177" s="257">
        <v>33.299999999999997</v>
      </c>
    </row>
    <row r="178" spans="2:7" hidden="1" outlineLevel="1" x14ac:dyDescent="0.2">
      <c r="B178" s="19" t="s">
        <v>427</v>
      </c>
      <c r="C178" s="254" t="s">
        <v>678</v>
      </c>
      <c r="D178" s="255" t="s">
        <v>54</v>
      </c>
      <c r="E178" s="39" t="s">
        <v>1285</v>
      </c>
      <c r="F178" s="256">
        <v>3</v>
      </c>
      <c r="G178" s="257">
        <v>16.649999999999999</v>
      </c>
    </row>
    <row r="179" spans="2:7" hidden="1" outlineLevel="1" x14ac:dyDescent="0.2">
      <c r="B179" s="19" t="s">
        <v>427</v>
      </c>
      <c r="C179" s="254" t="s">
        <v>678</v>
      </c>
      <c r="D179" s="255" t="s">
        <v>54</v>
      </c>
      <c r="E179" s="39" t="s">
        <v>1286</v>
      </c>
      <c r="F179" s="256">
        <v>6</v>
      </c>
      <c r="G179" s="257">
        <v>33.299999999999997</v>
      </c>
    </row>
    <row r="180" spans="2:7" hidden="1" outlineLevel="1" x14ac:dyDescent="0.2">
      <c r="B180" s="19" t="s">
        <v>427</v>
      </c>
      <c r="C180" s="254" t="s">
        <v>678</v>
      </c>
      <c r="D180" s="255" t="s">
        <v>54</v>
      </c>
      <c r="E180" s="39" t="s">
        <v>1286</v>
      </c>
      <c r="F180" s="256">
        <v>3</v>
      </c>
      <c r="G180" s="257">
        <v>16.649999999999999</v>
      </c>
    </row>
    <row r="181" spans="2:7" hidden="1" outlineLevel="1" x14ac:dyDescent="0.2">
      <c r="B181" s="19" t="s">
        <v>427</v>
      </c>
      <c r="C181" s="254" t="s">
        <v>678</v>
      </c>
      <c r="D181" s="255" t="s">
        <v>54</v>
      </c>
      <c r="E181" s="39" t="s">
        <v>1287</v>
      </c>
      <c r="F181" s="256">
        <v>6</v>
      </c>
      <c r="G181" s="257">
        <v>33.299999999999997</v>
      </c>
    </row>
    <row r="182" spans="2:7" hidden="1" outlineLevel="1" x14ac:dyDescent="0.2">
      <c r="B182" s="19" t="s">
        <v>427</v>
      </c>
      <c r="C182" s="254" t="s">
        <v>678</v>
      </c>
      <c r="D182" s="255" t="s">
        <v>54</v>
      </c>
      <c r="E182" s="39" t="s">
        <v>1287</v>
      </c>
      <c r="F182" s="256">
        <v>3</v>
      </c>
      <c r="G182" s="257">
        <v>16.649999999999999</v>
      </c>
    </row>
    <row r="183" spans="2:7" hidden="1" outlineLevel="1" x14ac:dyDescent="0.2">
      <c r="B183" s="19" t="s">
        <v>427</v>
      </c>
      <c r="C183" s="254" t="s">
        <v>678</v>
      </c>
      <c r="D183" s="255" t="s">
        <v>54</v>
      </c>
      <c r="E183" s="39" t="s">
        <v>1288</v>
      </c>
      <c r="F183" s="256">
        <v>6</v>
      </c>
      <c r="G183" s="257">
        <v>33.299999999999997</v>
      </c>
    </row>
    <row r="184" spans="2:7" hidden="1" outlineLevel="1" x14ac:dyDescent="0.2">
      <c r="B184" s="19" t="s">
        <v>427</v>
      </c>
      <c r="C184" s="254" t="s">
        <v>678</v>
      </c>
      <c r="D184" s="255" t="s">
        <v>54</v>
      </c>
      <c r="E184" s="39" t="s">
        <v>1288</v>
      </c>
      <c r="F184" s="256">
        <v>3</v>
      </c>
      <c r="G184" s="257">
        <v>16.649999999999999</v>
      </c>
    </row>
    <row r="185" spans="2:7" hidden="1" outlineLevel="1" x14ac:dyDescent="0.2">
      <c r="B185" s="19" t="s">
        <v>427</v>
      </c>
      <c r="C185" s="254" t="s">
        <v>678</v>
      </c>
      <c r="D185" s="255" t="s">
        <v>54</v>
      </c>
      <c r="E185" s="39" t="s">
        <v>1302</v>
      </c>
      <c r="F185" s="256">
        <v>6</v>
      </c>
      <c r="G185" s="257">
        <v>33.299999999999997</v>
      </c>
    </row>
    <row r="186" spans="2:7" hidden="1" outlineLevel="1" x14ac:dyDescent="0.2">
      <c r="B186" s="19" t="s">
        <v>427</v>
      </c>
      <c r="C186" s="254" t="s">
        <v>678</v>
      </c>
      <c r="D186" s="255" t="s">
        <v>54</v>
      </c>
      <c r="E186" s="39" t="s">
        <v>1272</v>
      </c>
      <c r="F186" s="256">
        <v>6</v>
      </c>
      <c r="G186" s="257">
        <v>33.299999999999997</v>
      </c>
    </row>
    <row r="187" spans="2:7" hidden="1" outlineLevel="1" x14ac:dyDescent="0.2">
      <c r="B187" s="19" t="s">
        <v>427</v>
      </c>
      <c r="C187" s="254" t="s">
        <v>497</v>
      </c>
      <c r="D187" s="255" t="s">
        <v>54</v>
      </c>
      <c r="E187" s="39" t="s">
        <v>1289</v>
      </c>
      <c r="F187" s="256">
        <v>6</v>
      </c>
      <c r="G187" s="257">
        <v>33.299999999999997</v>
      </c>
    </row>
    <row r="188" spans="2:7" hidden="1" outlineLevel="1" x14ac:dyDescent="0.2">
      <c r="B188" s="19" t="s">
        <v>427</v>
      </c>
      <c r="C188" s="254" t="s">
        <v>497</v>
      </c>
      <c r="D188" s="255" t="s">
        <v>54</v>
      </c>
      <c r="E188" s="39" t="s">
        <v>1289</v>
      </c>
      <c r="F188" s="256">
        <v>3</v>
      </c>
      <c r="G188" s="257">
        <v>16.649999999999999</v>
      </c>
    </row>
    <row r="189" spans="2:7" hidden="1" outlineLevel="1" x14ac:dyDescent="0.2">
      <c r="B189" s="19" t="s">
        <v>427</v>
      </c>
      <c r="C189" s="254" t="s">
        <v>497</v>
      </c>
      <c r="D189" s="255" t="s">
        <v>54</v>
      </c>
      <c r="E189" s="39" t="s">
        <v>1275</v>
      </c>
      <c r="F189" s="256">
        <v>6</v>
      </c>
      <c r="G189" s="257">
        <v>33.299999999999997</v>
      </c>
    </row>
    <row r="190" spans="2:7" hidden="1" outlineLevel="1" x14ac:dyDescent="0.2">
      <c r="B190" s="19" t="s">
        <v>427</v>
      </c>
      <c r="C190" s="254" t="s">
        <v>497</v>
      </c>
      <c r="D190" s="255" t="s">
        <v>54</v>
      </c>
      <c r="E190" s="39" t="s">
        <v>1275</v>
      </c>
      <c r="F190" s="256">
        <v>3</v>
      </c>
      <c r="G190" s="257">
        <v>16.649999999999999</v>
      </c>
    </row>
    <row r="191" spans="2:7" hidden="1" outlineLevel="1" x14ac:dyDescent="0.2">
      <c r="B191" s="19" t="s">
        <v>427</v>
      </c>
      <c r="C191" s="254" t="s">
        <v>497</v>
      </c>
      <c r="D191" s="255" t="s">
        <v>54</v>
      </c>
      <c r="E191" s="39" t="s">
        <v>1276</v>
      </c>
      <c r="F191" s="256">
        <v>6</v>
      </c>
      <c r="G191" s="257">
        <v>33.299999999999997</v>
      </c>
    </row>
    <row r="192" spans="2:7" hidden="1" outlineLevel="1" x14ac:dyDescent="0.2">
      <c r="B192" s="19" t="s">
        <v>427</v>
      </c>
      <c r="C192" s="254" t="s">
        <v>497</v>
      </c>
      <c r="D192" s="255" t="s">
        <v>54</v>
      </c>
      <c r="E192" s="39" t="s">
        <v>1276</v>
      </c>
      <c r="F192" s="256">
        <v>3</v>
      </c>
      <c r="G192" s="257">
        <v>16.649999999999999</v>
      </c>
    </row>
    <row r="193" spans="2:7" hidden="1" outlineLevel="1" x14ac:dyDescent="0.2">
      <c r="B193" s="19" t="s">
        <v>427</v>
      </c>
      <c r="C193" s="254" t="s">
        <v>497</v>
      </c>
      <c r="D193" s="255" t="s">
        <v>54</v>
      </c>
      <c r="E193" s="39" t="s">
        <v>1277</v>
      </c>
      <c r="F193" s="256">
        <v>6</v>
      </c>
      <c r="G193" s="257">
        <v>33.299999999999997</v>
      </c>
    </row>
    <row r="194" spans="2:7" hidden="1" outlineLevel="1" x14ac:dyDescent="0.2">
      <c r="B194" s="19" t="s">
        <v>427</v>
      </c>
      <c r="C194" s="254" t="s">
        <v>497</v>
      </c>
      <c r="D194" s="255" t="s">
        <v>54</v>
      </c>
      <c r="E194" s="39" t="s">
        <v>1277</v>
      </c>
      <c r="F194" s="256">
        <v>3</v>
      </c>
      <c r="G194" s="257">
        <v>16.649999999999999</v>
      </c>
    </row>
    <row r="195" spans="2:7" hidden="1" outlineLevel="1" x14ac:dyDescent="0.2">
      <c r="B195" s="19" t="s">
        <v>427</v>
      </c>
      <c r="C195" s="254" t="s">
        <v>497</v>
      </c>
      <c r="D195" s="255" t="s">
        <v>54</v>
      </c>
      <c r="E195" s="39" t="s">
        <v>1278</v>
      </c>
      <c r="F195" s="256">
        <v>6</v>
      </c>
      <c r="G195" s="257">
        <v>33.299999999999997</v>
      </c>
    </row>
    <row r="196" spans="2:7" hidden="1" outlineLevel="1" x14ac:dyDescent="0.2">
      <c r="B196" s="19" t="s">
        <v>427</v>
      </c>
      <c r="C196" s="254" t="s">
        <v>497</v>
      </c>
      <c r="D196" s="255" t="s">
        <v>54</v>
      </c>
      <c r="E196" s="39" t="s">
        <v>1279</v>
      </c>
      <c r="F196" s="256">
        <v>6</v>
      </c>
      <c r="G196" s="257">
        <v>33.299999999999997</v>
      </c>
    </row>
    <row r="197" spans="2:7" hidden="1" outlineLevel="1" x14ac:dyDescent="0.2">
      <c r="B197" s="19" t="s">
        <v>427</v>
      </c>
      <c r="C197" s="254" t="s">
        <v>497</v>
      </c>
      <c r="D197" s="255" t="s">
        <v>54</v>
      </c>
      <c r="E197" s="39" t="s">
        <v>1279</v>
      </c>
      <c r="F197" s="256">
        <v>3</v>
      </c>
      <c r="G197" s="257">
        <v>16.649999999999999</v>
      </c>
    </row>
    <row r="198" spans="2:7" hidden="1" outlineLevel="1" x14ac:dyDescent="0.2">
      <c r="B198" s="19" t="s">
        <v>427</v>
      </c>
      <c r="C198" s="254" t="s">
        <v>497</v>
      </c>
      <c r="D198" s="255" t="s">
        <v>54</v>
      </c>
      <c r="E198" s="39" t="s">
        <v>1280</v>
      </c>
      <c r="F198" s="256">
        <v>6</v>
      </c>
      <c r="G198" s="257">
        <v>33.299999999999997</v>
      </c>
    </row>
    <row r="199" spans="2:7" hidden="1" outlineLevel="1" x14ac:dyDescent="0.2">
      <c r="B199" s="19" t="s">
        <v>427</v>
      </c>
      <c r="C199" s="254" t="s">
        <v>497</v>
      </c>
      <c r="D199" s="255" t="s">
        <v>54</v>
      </c>
      <c r="E199" s="39" t="s">
        <v>1280</v>
      </c>
      <c r="F199" s="256">
        <v>3</v>
      </c>
      <c r="G199" s="257">
        <v>16.649999999999999</v>
      </c>
    </row>
    <row r="200" spans="2:7" hidden="1" outlineLevel="1" x14ac:dyDescent="0.2">
      <c r="B200" s="19" t="s">
        <v>427</v>
      </c>
      <c r="C200" s="254" t="s">
        <v>497</v>
      </c>
      <c r="D200" s="255" t="s">
        <v>54</v>
      </c>
      <c r="E200" s="39" t="s">
        <v>1281</v>
      </c>
      <c r="F200" s="256">
        <v>6</v>
      </c>
      <c r="G200" s="257">
        <v>33.299999999999997</v>
      </c>
    </row>
    <row r="201" spans="2:7" hidden="1" outlineLevel="1" x14ac:dyDescent="0.2">
      <c r="B201" s="19" t="s">
        <v>427</v>
      </c>
      <c r="C201" s="254" t="s">
        <v>497</v>
      </c>
      <c r="D201" s="255" t="s">
        <v>54</v>
      </c>
      <c r="E201" s="39" t="s">
        <v>1281</v>
      </c>
      <c r="F201" s="256">
        <v>3</v>
      </c>
      <c r="G201" s="257">
        <v>16.649999999999999</v>
      </c>
    </row>
    <row r="202" spans="2:7" hidden="1" outlineLevel="1" x14ac:dyDescent="0.2">
      <c r="B202" s="19" t="s">
        <v>427</v>
      </c>
      <c r="C202" s="254" t="s">
        <v>497</v>
      </c>
      <c r="D202" s="255" t="s">
        <v>54</v>
      </c>
      <c r="E202" s="39" t="s">
        <v>1282</v>
      </c>
      <c r="F202" s="256">
        <v>6</v>
      </c>
      <c r="G202" s="257">
        <v>33.299999999999997</v>
      </c>
    </row>
    <row r="203" spans="2:7" hidden="1" outlineLevel="1" x14ac:dyDescent="0.2">
      <c r="B203" s="19" t="s">
        <v>427</v>
      </c>
      <c r="C203" s="254" t="s">
        <v>497</v>
      </c>
      <c r="D203" s="255" t="s">
        <v>54</v>
      </c>
      <c r="E203" s="39" t="s">
        <v>1282</v>
      </c>
      <c r="F203" s="256">
        <v>3</v>
      </c>
      <c r="G203" s="257">
        <v>16.649999999999999</v>
      </c>
    </row>
    <row r="204" spans="2:7" hidden="1" outlineLevel="1" x14ac:dyDescent="0.2">
      <c r="B204" s="19" t="s">
        <v>427</v>
      </c>
      <c r="C204" s="254" t="s">
        <v>497</v>
      </c>
      <c r="D204" s="255" t="s">
        <v>54</v>
      </c>
      <c r="E204" s="39" t="s">
        <v>1283</v>
      </c>
      <c r="F204" s="256">
        <v>6</v>
      </c>
      <c r="G204" s="257">
        <v>33.299999999999997</v>
      </c>
    </row>
    <row r="205" spans="2:7" hidden="1" outlineLevel="1" x14ac:dyDescent="0.2">
      <c r="B205" s="19" t="s">
        <v>427</v>
      </c>
      <c r="C205" s="254" t="s">
        <v>497</v>
      </c>
      <c r="D205" s="255" t="s">
        <v>54</v>
      </c>
      <c r="E205" s="39" t="s">
        <v>1283</v>
      </c>
      <c r="F205" s="256">
        <v>6</v>
      </c>
      <c r="G205" s="257">
        <v>33.299999999999997</v>
      </c>
    </row>
    <row r="206" spans="2:7" hidden="1" outlineLevel="1" x14ac:dyDescent="0.2">
      <c r="B206" s="19" t="s">
        <v>427</v>
      </c>
      <c r="C206" s="254" t="s">
        <v>497</v>
      </c>
      <c r="D206" s="255" t="s">
        <v>54</v>
      </c>
      <c r="E206" s="39" t="s">
        <v>1284</v>
      </c>
      <c r="F206" s="256">
        <v>6</v>
      </c>
      <c r="G206" s="257">
        <v>33.299999999999997</v>
      </c>
    </row>
    <row r="207" spans="2:7" hidden="1" outlineLevel="1" x14ac:dyDescent="0.2">
      <c r="B207" s="19" t="s">
        <v>427</v>
      </c>
      <c r="C207" s="254" t="s">
        <v>497</v>
      </c>
      <c r="D207" s="255" t="s">
        <v>54</v>
      </c>
      <c r="E207" s="39" t="s">
        <v>1284</v>
      </c>
      <c r="F207" s="256">
        <v>3</v>
      </c>
      <c r="G207" s="257">
        <v>16.649999999999999</v>
      </c>
    </row>
    <row r="208" spans="2:7" hidden="1" outlineLevel="1" x14ac:dyDescent="0.2">
      <c r="B208" s="19" t="s">
        <v>427</v>
      </c>
      <c r="C208" s="254" t="s">
        <v>497</v>
      </c>
      <c r="D208" s="255" t="s">
        <v>54</v>
      </c>
      <c r="E208" s="39" t="s">
        <v>1285</v>
      </c>
      <c r="F208" s="256">
        <v>6</v>
      </c>
      <c r="G208" s="257">
        <v>33.299999999999997</v>
      </c>
    </row>
    <row r="209" spans="2:7" hidden="1" outlineLevel="1" x14ac:dyDescent="0.2">
      <c r="B209" s="19" t="s">
        <v>427</v>
      </c>
      <c r="C209" s="254" t="s">
        <v>497</v>
      </c>
      <c r="D209" s="255" t="s">
        <v>54</v>
      </c>
      <c r="E209" s="39" t="s">
        <v>1285</v>
      </c>
      <c r="F209" s="256">
        <v>3</v>
      </c>
      <c r="G209" s="257">
        <v>16.649999999999999</v>
      </c>
    </row>
    <row r="210" spans="2:7" hidden="1" outlineLevel="1" x14ac:dyDescent="0.2">
      <c r="B210" s="19" t="s">
        <v>427</v>
      </c>
      <c r="C210" s="254" t="s">
        <v>497</v>
      </c>
      <c r="D210" s="255" t="s">
        <v>54</v>
      </c>
      <c r="E210" s="39" t="s">
        <v>1286</v>
      </c>
      <c r="F210" s="256">
        <v>6</v>
      </c>
      <c r="G210" s="257">
        <v>33.299999999999997</v>
      </c>
    </row>
    <row r="211" spans="2:7" hidden="1" outlineLevel="1" x14ac:dyDescent="0.2">
      <c r="B211" s="19" t="s">
        <v>427</v>
      </c>
      <c r="C211" s="254" t="s">
        <v>497</v>
      </c>
      <c r="D211" s="255" t="s">
        <v>54</v>
      </c>
      <c r="E211" s="39" t="s">
        <v>1286</v>
      </c>
      <c r="F211" s="256">
        <v>3</v>
      </c>
      <c r="G211" s="257">
        <v>16.649999999999999</v>
      </c>
    </row>
    <row r="212" spans="2:7" hidden="1" outlineLevel="1" x14ac:dyDescent="0.2">
      <c r="B212" s="19" t="s">
        <v>427</v>
      </c>
      <c r="C212" s="254" t="s">
        <v>497</v>
      </c>
      <c r="D212" s="255" t="s">
        <v>54</v>
      </c>
      <c r="E212" s="39" t="s">
        <v>1287</v>
      </c>
      <c r="F212" s="256">
        <v>6</v>
      </c>
      <c r="G212" s="257">
        <v>33.299999999999997</v>
      </c>
    </row>
    <row r="213" spans="2:7" hidden="1" outlineLevel="1" x14ac:dyDescent="0.2">
      <c r="B213" s="19" t="s">
        <v>427</v>
      </c>
      <c r="C213" s="254" t="s">
        <v>497</v>
      </c>
      <c r="D213" s="255" t="s">
        <v>54</v>
      </c>
      <c r="E213" s="39" t="s">
        <v>1287</v>
      </c>
      <c r="F213" s="256">
        <v>3</v>
      </c>
      <c r="G213" s="257">
        <v>16.649999999999999</v>
      </c>
    </row>
    <row r="214" spans="2:7" hidden="1" outlineLevel="1" x14ac:dyDescent="0.2">
      <c r="B214" s="19" t="s">
        <v>427</v>
      </c>
      <c r="C214" s="254" t="s">
        <v>497</v>
      </c>
      <c r="D214" s="255" t="s">
        <v>54</v>
      </c>
      <c r="E214" s="39" t="s">
        <v>1288</v>
      </c>
      <c r="F214" s="256">
        <v>6</v>
      </c>
      <c r="G214" s="257">
        <v>33.299999999999997</v>
      </c>
    </row>
    <row r="215" spans="2:7" hidden="1" outlineLevel="1" x14ac:dyDescent="0.2">
      <c r="B215" s="19" t="s">
        <v>427</v>
      </c>
      <c r="C215" s="254" t="s">
        <v>497</v>
      </c>
      <c r="D215" s="255" t="s">
        <v>54</v>
      </c>
      <c r="E215" s="39" t="s">
        <v>1288</v>
      </c>
      <c r="F215" s="256">
        <v>3</v>
      </c>
      <c r="G215" s="257">
        <v>16.649999999999999</v>
      </c>
    </row>
    <row r="216" spans="2:7" hidden="1" outlineLevel="1" x14ac:dyDescent="0.2">
      <c r="B216" s="19" t="s">
        <v>427</v>
      </c>
      <c r="C216" s="254" t="s">
        <v>497</v>
      </c>
      <c r="D216" s="255" t="s">
        <v>54</v>
      </c>
      <c r="E216" s="39" t="s">
        <v>1302</v>
      </c>
      <c r="F216" s="256">
        <v>6</v>
      </c>
      <c r="G216" s="257">
        <v>33.299999999999997</v>
      </c>
    </row>
    <row r="217" spans="2:7" hidden="1" outlineLevel="1" x14ac:dyDescent="0.2">
      <c r="B217" s="19" t="s">
        <v>427</v>
      </c>
      <c r="C217" s="254" t="s">
        <v>497</v>
      </c>
      <c r="D217" s="255" t="s">
        <v>54</v>
      </c>
      <c r="E217" s="39" t="s">
        <v>1272</v>
      </c>
      <c r="F217" s="256">
        <v>6</v>
      </c>
      <c r="G217" s="257">
        <v>33.299999999999997</v>
      </c>
    </row>
    <row r="218" spans="2:7" hidden="1" outlineLevel="1" x14ac:dyDescent="0.2">
      <c r="B218" s="19" t="s">
        <v>427</v>
      </c>
      <c r="C218" s="254" t="s">
        <v>678</v>
      </c>
      <c r="D218" s="255" t="s">
        <v>54</v>
      </c>
      <c r="E218" s="39" t="s">
        <v>1290</v>
      </c>
      <c r="F218" s="256">
        <v>6</v>
      </c>
      <c r="G218" s="257">
        <v>33.299999999999997</v>
      </c>
    </row>
    <row r="219" spans="2:7" hidden="1" outlineLevel="1" x14ac:dyDescent="0.2">
      <c r="B219" s="19" t="s">
        <v>427</v>
      </c>
      <c r="C219" s="254" t="s">
        <v>678</v>
      </c>
      <c r="D219" s="255" t="s">
        <v>54</v>
      </c>
      <c r="E219" s="39" t="s">
        <v>1290</v>
      </c>
      <c r="F219" s="256">
        <v>5</v>
      </c>
      <c r="G219" s="257">
        <v>27.75</v>
      </c>
    </row>
    <row r="220" spans="2:7" hidden="1" outlineLevel="1" x14ac:dyDescent="0.2">
      <c r="B220" s="19" t="s">
        <v>427</v>
      </c>
      <c r="C220" s="254" t="s">
        <v>678</v>
      </c>
      <c r="D220" s="255" t="s">
        <v>54</v>
      </c>
      <c r="E220" s="39" t="s">
        <v>1291</v>
      </c>
      <c r="F220" s="256">
        <v>6</v>
      </c>
      <c r="G220" s="257">
        <v>33.299999999999997</v>
      </c>
    </row>
    <row r="221" spans="2:7" hidden="1" outlineLevel="1" x14ac:dyDescent="0.2">
      <c r="B221" s="19" t="s">
        <v>427</v>
      </c>
      <c r="C221" s="254" t="s">
        <v>678</v>
      </c>
      <c r="D221" s="255" t="s">
        <v>54</v>
      </c>
      <c r="E221" s="39" t="s">
        <v>1291</v>
      </c>
      <c r="F221" s="256">
        <v>5</v>
      </c>
      <c r="G221" s="257">
        <v>27.75</v>
      </c>
    </row>
    <row r="222" spans="2:7" hidden="1" outlineLevel="1" x14ac:dyDescent="0.2">
      <c r="B222" s="19" t="s">
        <v>427</v>
      </c>
      <c r="C222" s="254" t="s">
        <v>678</v>
      </c>
      <c r="D222" s="255" t="s">
        <v>54</v>
      </c>
      <c r="E222" s="39" t="s">
        <v>1292</v>
      </c>
      <c r="F222" s="256">
        <v>6</v>
      </c>
      <c r="G222" s="257">
        <v>33.299999999999997</v>
      </c>
    </row>
    <row r="223" spans="2:7" hidden="1" outlineLevel="1" x14ac:dyDescent="0.2">
      <c r="B223" s="19" t="s">
        <v>427</v>
      </c>
      <c r="C223" s="254" t="s">
        <v>678</v>
      </c>
      <c r="D223" s="255" t="s">
        <v>54</v>
      </c>
      <c r="E223" s="39" t="s">
        <v>1292</v>
      </c>
      <c r="F223" s="256">
        <v>5</v>
      </c>
      <c r="G223" s="257">
        <v>27.75</v>
      </c>
    </row>
    <row r="224" spans="2:7" hidden="1" outlineLevel="1" x14ac:dyDescent="0.2">
      <c r="B224" s="19" t="s">
        <v>427</v>
      </c>
      <c r="C224" s="254" t="s">
        <v>678</v>
      </c>
      <c r="D224" s="255" t="s">
        <v>54</v>
      </c>
      <c r="E224" s="39" t="s">
        <v>1293</v>
      </c>
      <c r="F224" s="256">
        <v>6</v>
      </c>
      <c r="G224" s="257">
        <v>33.299999999999997</v>
      </c>
    </row>
    <row r="225" spans="2:7" hidden="1" outlineLevel="1" x14ac:dyDescent="0.2">
      <c r="B225" s="19" t="s">
        <v>427</v>
      </c>
      <c r="C225" s="254" t="s">
        <v>678</v>
      </c>
      <c r="D225" s="255" t="s">
        <v>54</v>
      </c>
      <c r="E225" s="39" t="s">
        <v>1293</v>
      </c>
      <c r="F225" s="256">
        <v>4</v>
      </c>
      <c r="G225" s="257">
        <v>22.2</v>
      </c>
    </row>
    <row r="226" spans="2:7" hidden="1" outlineLevel="1" x14ac:dyDescent="0.2">
      <c r="B226" s="19" t="s">
        <v>427</v>
      </c>
      <c r="C226" s="254" t="s">
        <v>678</v>
      </c>
      <c r="D226" s="255" t="s">
        <v>54</v>
      </c>
      <c r="E226" s="39" t="s">
        <v>1294</v>
      </c>
      <c r="F226" s="256">
        <v>6</v>
      </c>
      <c r="G226" s="257">
        <v>33.299999999999997</v>
      </c>
    </row>
    <row r="227" spans="2:7" hidden="1" outlineLevel="1" x14ac:dyDescent="0.2">
      <c r="B227" s="19" t="s">
        <v>427</v>
      </c>
      <c r="C227" s="254" t="s">
        <v>678</v>
      </c>
      <c r="D227" s="255" t="s">
        <v>54</v>
      </c>
      <c r="E227" s="39" t="s">
        <v>1294</v>
      </c>
      <c r="F227" s="256">
        <v>4</v>
      </c>
      <c r="G227" s="257">
        <v>22.2</v>
      </c>
    </row>
    <row r="228" spans="2:7" hidden="1" outlineLevel="1" x14ac:dyDescent="0.2">
      <c r="B228" s="19" t="s">
        <v>427</v>
      </c>
      <c r="C228" s="254" t="s">
        <v>678</v>
      </c>
      <c r="D228" s="255" t="s">
        <v>54</v>
      </c>
      <c r="E228" s="39" t="s">
        <v>1295</v>
      </c>
      <c r="F228" s="256">
        <v>6</v>
      </c>
      <c r="G228" s="257">
        <v>33.299999999999997</v>
      </c>
    </row>
    <row r="229" spans="2:7" hidden="1" outlineLevel="1" x14ac:dyDescent="0.2">
      <c r="B229" s="19" t="s">
        <v>427</v>
      </c>
      <c r="C229" s="254" t="s">
        <v>678</v>
      </c>
      <c r="D229" s="255" t="s">
        <v>54</v>
      </c>
      <c r="E229" s="39" t="s">
        <v>1295</v>
      </c>
      <c r="F229" s="256">
        <v>4</v>
      </c>
      <c r="G229" s="257">
        <v>22.2</v>
      </c>
    </row>
    <row r="230" spans="2:7" hidden="1" outlineLevel="1" x14ac:dyDescent="0.2">
      <c r="B230" s="19" t="s">
        <v>427</v>
      </c>
      <c r="C230" s="254" t="s">
        <v>678</v>
      </c>
      <c r="D230" s="255" t="s">
        <v>54</v>
      </c>
      <c r="E230" s="39" t="s">
        <v>1296</v>
      </c>
      <c r="F230" s="256">
        <v>6</v>
      </c>
      <c r="G230" s="257">
        <v>33.299999999999997</v>
      </c>
    </row>
    <row r="231" spans="2:7" hidden="1" outlineLevel="1" x14ac:dyDescent="0.2">
      <c r="B231" s="19" t="s">
        <v>427</v>
      </c>
      <c r="C231" s="254" t="s">
        <v>678</v>
      </c>
      <c r="D231" s="255" t="s">
        <v>54</v>
      </c>
      <c r="E231" s="39" t="s">
        <v>1296</v>
      </c>
      <c r="F231" s="256">
        <v>4</v>
      </c>
      <c r="G231" s="257">
        <v>22.2</v>
      </c>
    </row>
    <row r="232" spans="2:7" hidden="1" outlineLevel="1" x14ac:dyDescent="0.2">
      <c r="B232" s="19" t="s">
        <v>427</v>
      </c>
      <c r="C232" s="254" t="s">
        <v>678</v>
      </c>
      <c r="D232" s="255" t="s">
        <v>54</v>
      </c>
      <c r="E232" s="39" t="s">
        <v>1303</v>
      </c>
      <c r="F232" s="256">
        <v>9</v>
      </c>
      <c r="G232" s="257">
        <v>49.95</v>
      </c>
    </row>
    <row r="233" spans="2:7" hidden="1" outlineLevel="1" x14ac:dyDescent="0.2">
      <c r="B233" s="19" t="s">
        <v>427</v>
      </c>
      <c r="C233" s="254" t="s">
        <v>678</v>
      </c>
      <c r="D233" s="255" t="s">
        <v>54</v>
      </c>
      <c r="E233" s="39" t="s">
        <v>1308</v>
      </c>
      <c r="F233" s="256">
        <v>9</v>
      </c>
      <c r="G233" s="257">
        <v>49.95</v>
      </c>
    </row>
    <row r="234" spans="2:7" hidden="1" outlineLevel="1" x14ac:dyDescent="0.2">
      <c r="B234" s="19" t="s">
        <v>427</v>
      </c>
      <c r="C234" s="254" t="s">
        <v>497</v>
      </c>
      <c r="D234" s="255" t="s">
        <v>54</v>
      </c>
      <c r="E234" s="39" t="s">
        <v>1290</v>
      </c>
      <c r="F234" s="256">
        <v>6</v>
      </c>
      <c r="G234" s="257">
        <v>33.299999999999997</v>
      </c>
    </row>
    <row r="235" spans="2:7" hidden="1" outlineLevel="1" x14ac:dyDescent="0.2">
      <c r="B235" s="19" t="s">
        <v>427</v>
      </c>
      <c r="C235" s="254" t="s">
        <v>497</v>
      </c>
      <c r="D235" s="255" t="s">
        <v>54</v>
      </c>
      <c r="E235" s="39" t="s">
        <v>1290</v>
      </c>
      <c r="F235" s="256">
        <v>3</v>
      </c>
      <c r="G235" s="257">
        <v>16.649999999999999</v>
      </c>
    </row>
    <row r="236" spans="2:7" hidden="1" outlineLevel="1" x14ac:dyDescent="0.2">
      <c r="B236" s="19" t="s">
        <v>427</v>
      </c>
      <c r="C236" s="254" t="s">
        <v>497</v>
      </c>
      <c r="D236" s="255" t="s">
        <v>54</v>
      </c>
      <c r="E236" s="39" t="s">
        <v>1291</v>
      </c>
      <c r="F236" s="256">
        <v>9</v>
      </c>
      <c r="G236" s="257">
        <v>49.95</v>
      </c>
    </row>
    <row r="237" spans="2:7" hidden="1" outlineLevel="1" x14ac:dyDescent="0.2">
      <c r="B237" s="19" t="s">
        <v>427</v>
      </c>
      <c r="C237" s="254" t="s">
        <v>497</v>
      </c>
      <c r="D237" s="255" t="s">
        <v>54</v>
      </c>
      <c r="E237" s="39" t="s">
        <v>1292</v>
      </c>
      <c r="F237" s="256">
        <v>9</v>
      </c>
      <c r="G237" s="257">
        <v>49.95</v>
      </c>
    </row>
    <row r="238" spans="2:7" hidden="1" outlineLevel="1" x14ac:dyDescent="0.2">
      <c r="B238" s="19" t="s">
        <v>427</v>
      </c>
      <c r="C238" s="254" t="s">
        <v>497</v>
      </c>
      <c r="D238" s="255" t="s">
        <v>54</v>
      </c>
      <c r="E238" s="39" t="s">
        <v>1293</v>
      </c>
      <c r="F238" s="256">
        <v>9</v>
      </c>
      <c r="G238" s="257">
        <v>49.95</v>
      </c>
    </row>
    <row r="239" spans="2:7" hidden="1" outlineLevel="1" x14ac:dyDescent="0.2">
      <c r="B239" s="19" t="s">
        <v>427</v>
      </c>
      <c r="C239" s="254" t="s">
        <v>497</v>
      </c>
      <c r="D239" s="255" t="s">
        <v>54</v>
      </c>
      <c r="E239" s="39" t="s">
        <v>1294</v>
      </c>
      <c r="F239" s="256">
        <v>6</v>
      </c>
      <c r="G239" s="257">
        <v>33.299999999999997</v>
      </c>
    </row>
    <row r="240" spans="2:7" hidden="1" outlineLevel="1" x14ac:dyDescent="0.2">
      <c r="B240" s="19" t="s">
        <v>427</v>
      </c>
      <c r="C240" s="254" t="s">
        <v>497</v>
      </c>
      <c r="D240" s="255" t="s">
        <v>54</v>
      </c>
      <c r="E240" s="39" t="s">
        <v>1294</v>
      </c>
      <c r="F240" s="256">
        <v>3</v>
      </c>
      <c r="G240" s="257">
        <v>16.649999999999999</v>
      </c>
    </row>
    <row r="241" spans="2:7" hidden="1" outlineLevel="1" x14ac:dyDescent="0.2">
      <c r="B241" s="19" t="s">
        <v>427</v>
      </c>
      <c r="C241" s="254" t="s">
        <v>497</v>
      </c>
      <c r="D241" s="255" t="s">
        <v>54</v>
      </c>
      <c r="E241" s="39" t="s">
        <v>1303</v>
      </c>
      <c r="F241" s="256">
        <v>9</v>
      </c>
      <c r="G241" s="257">
        <v>49.95</v>
      </c>
    </row>
    <row r="242" spans="2:7" hidden="1" outlineLevel="1" x14ac:dyDescent="0.2">
      <c r="B242" s="19" t="s">
        <v>427</v>
      </c>
      <c r="C242" s="254" t="s">
        <v>1309</v>
      </c>
      <c r="D242" s="255" t="s">
        <v>54</v>
      </c>
      <c r="E242" s="39" t="s">
        <v>1288</v>
      </c>
      <c r="F242" s="256">
        <v>6</v>
      </c>
      <c r="G242" s="257">
        <v>45</v>
      </c>
    </row>
    <row r="243" spans="2:7" hidden="1" outlineLevel="1" x14ac:dyDescent="0.2">
      <c r="B243" s="19" t="s">
        <v>427</v>
      </c>
      <c r="C243" s="254" t="s">
        <v>1309</v>
      </c>
      <c r="D243" s="255" t="s">
        <v>54</v>
      </c>
      <c r="E243" s="39" t="s">
        <v>1288</v>
      </c>
      <c r="F243" s="256">
        <v>3</v>
      </c>
      <c r="G243" s="257">
        <v>22.5</v>
      </c>
    </row>
    <row r="244" spans="2:7" hidden="1" outlineLevel="1" x14ac:dyDescent="0.2">
      <c r="B244" s="19" t="s">
        <v>427</v>
      </c>
      <c r="C244" s="254" t="s">
        <v>1309</v>
      </c>
      <c r="D244" s="255" t="s">
        <v>54</v>
      </c>
      <c r="E244" s="39" t="s">
        <v>1290</v>
      </c>
      <c r="F244" s="256">
        <v>6</v>
      </c>
      <c r="G244" s="257">
        <v>45</v>
      </c>
    </row>
    <row r="245" spans="2:7" hidden="1" outlineLevel="1" x14ac:dyDescent="0.2">
      <c r="B245" s="19" t="s">
        <v>427</v>
      </c>
      <c r="C245" s="254" t="s">
        <v>1309</v>
      </c>
      <c r="D245" s="255" t="s">
        <v>54</v>
      </c>
      <c r="E245" s="39" t="s">
        <v>1290</v>
      </c>
      <c r="F245" s="256">
        <v>3</v>
      </c>
      <c r="G245" s="257">
        <v>22.5</v>
      </c>
    </row>
    <row r="246" spans="2:7" hidden="1" outlineLevel="1" x14ac:dyDescent="0.2">
      <c r="B246" s="19" t="s">
        <v>427</v>
      </c>
      <c r="C246" s="254" t="s">
        <v>1309</v>
      </c>
      <c r="D246" s="255" t="s">
        <v>54</v>
      </c>
      <c r="E246" s="39" t="s">
        <v>1291</v>
      </c>
      <c r="F246" s="256">
        <v>6</v>
      </c>
      <c r="G246" s="257">
        <v>45</v>
      </c>
    </row>
    <row r="247" spans="2:7" hidden="1" outlineLevel="1" x14ac:dyDescent="0.2">
      <c r="B247" s="19" t="s">
        <v>427</v>
      </c>
      <c r="C247" s="254" t="s">
        <v>1309</v>
      </c>
      <c r="D247" s="255" t="s">
        <v>54</v>
      </c>
      <c r="E247" s="39" t="s">
        <v>1291</v>
      </c>
      <c r="F247" s="256">
        <v>3</v>
      </c>
      <c r="G247" s="257">
        <v>22.5</v>
      </c>
    </row>
    <row r="248" spans="2:7" hidden="1" outlineLevel="1" x14ac:dyDescent="0.2">
      <c r="B248" s="19" t="s">
        <v>427</v>
      </c>
      <c r="C248" s="254" t="s">
        <v>1309</v>
      </c>
      <c r="D248" s="255" t="s">
        <v>54</v>
      </c>
      <c r="E248" s="39" t="s">
        <v>1292</v>
      </c>
      <c r="F248" s="256">
        <v>6</v>
      </c>
      <c r="G248" s="257">
        <v>45</v>
      </c>
    </row>
    <row r="249" spans="2:7" hidden="1" outlineLevel="1" x14ac:dyDescent="0.2">
      <c r="B249" s="19" t="s">
        <v>427</v>
      </c>
      <c r="C249" s="254" t="s">
        <v>1309</v>
      </c>
      <c r="D249" s="255" t="s">
        <v>54</v>
      </c>
      <c r="E249" s="39" t="s">
        <v>1292</v>
      </c>
      <c r="F249" s="256">
        <v>3</v>
      </c>
      <c r="G249" s="257">
        <v>22.5</v>
      </c>
    </row>
    <row r="250" spans="2:7" hidden="1" outlineLevel="1" x14ac:dyDescent="0.2">
      <c r="B250" s="19" t="s">
        <v>427</v>
      </c>
      <c r="C250" s="254" t="s">
        <v>1309</v>
      </c>
      <c r="D250" s="255" t="s">
        <v>54</v>
      </c>
      <c r="E250" s="39" t="s">
        <v>1293</v>
      </c>
      <c r="F250" s="256">
        <v>6</v>
      </c>
      <c r="G250" s="257">
        <v>45</v>
      </c>
    </row>
    <row r="251" spans="2:7" hidden="1" outlineLevel="1" x14ac:dyDescent="0.2">
      <c r="B251" s="19" t="s">
        <v>427</v>
      </c>
      <c r="C251" s="254" t="s">
        <v>1309</v>
      </c>
      <c r="D251" s="255" t="s">
        <v>54</v>
      </c>
      <c r="E251" s="39" t="s">
        <v>1293</v>
      </c>
      <c r="F251" s="256">
        <v>3</v>
      </c>
      <c r="G251" s="257">
        <v>22.5</v>
      </c>
    </row>
    <row r="252" spans="2:7" hidden="1" outlineLevel="1" x14ac:dyDescent="0.2">
      <c r="B252" s="19" t="s">
        <v>427</v>
      </c>
      <c r="C252" s="254" t="s">
        <v>1309</v>
      </c>
      <c r="D252" s="255" t="s">
        <v>54</v>
      </c>
      <c r="E252" s="39" t="s">
        <v>1294</v>
      </c>
      <c r="F252" s="256">
        <v>6</v>
      </c>
      <c r="G252" s="257">
        <v>45</v>
      </c>
    </row>
    <row r="253" spans="2:7" hidden="1" outlineLevel="1" x14ac:dyDescent="0.2">
      <c r="B253" s="19" t="s">
        <v>427</v>
      </c>
      <c r="C253" s="254" t="s">
        <v>1309</v>
      </c>
      <c r="D253" s="255" t="s">
        <v>54</v>
      </c>
      <c r="E253" s="39" t="s">
        <v>1294</v>
      </c>
      <c r="F253" s="256">
        <v>3</v>
      </c>
      <c r="G253" s="257">
        <v>22.5</v>
      </c>
    </row>
    <row r="254" spans="2:7" hidden="1" outlineLevel="1" x14ac:dyDescent="0.2">
      <c r="B254" s="19" t="s">
        <v>427</v>
      </c>
      <c r="C254" s="254" t="s">
        <v>1309</v>
      </c>
      <c r="D254" s="255" t="s">
        <v>54</v>
      </c>
      <c r="E254" s="39" t="s">
        <v>1295</v>
      </c>
      <c r="F254" s="256">
        <v>6</v>
      </c>
      <c r="G254" s="257">
        <v>45</v>
      </c>
    </row>
    <row r="255" spans="2:7" hidden="1" outlineLevel="1" x14ac:dyDescent="0.2">
      <c r="B255" s="19" t="s">
        <v>427</v>
      </c>
      <c r="C255" s="254" t="s">
        <v>1309</v>
      </c>
      <c r="D255" s="255" t="s">
        <v>54</v>
      </c>
      <c r="E255" s="39" t="s">
        <v>1295</v>
      </c>
      <c r="F255" s="256">
        <v>3</v>
      </c>
      <c r="G255" s="257">
        <v>22.5</v>
      </c>
    </row>
    <row r="256" spans="2:7" hidden="1" outlineLevel="1" x14ac:dyDescent="0.2">
      <c r="B256" s="19" t="s">
        <v>427</v>
      </c>
      <c r="C256" s="254" t="s">
        <v>891</v>
      </c>
      <c r="D256" s="255" t="s">
        <v>54</v>
      </c>
      <c r="E256" s="39" t="s">
        <v>1291</v>
      </c>
      <c r="F256" s="256">
        <v>6</v>
      </c>
      <c r="G256" s="257">
        <v>33.299999999999997</v>
      </c>
    </row>
    <row r="257" spans="2:7" hidden="1" outlineLevel="1" x14ac:dyDescent="0.2">
      <c r="B257" s="19" t="s">
        <v>427</v>
      </c>
      <c r="C257" s="254" t="s">
        <v>891</v>
      </c>
      <c r="D257" s="255" t="s">
        <v>54</v>
      </c>
      <c r="E257" s="39" t="s">
        <v>1291</v>
      </c>
      <c r="F257" s="256">
        <v>3</v>
      </c>
      <c r="G257" s="257">
        <v>16.649999999999999</v>
      </c>
    </row>
    <row r="258" spans="2:7" hidden="1" outlineLevel="1" x14ac:dyDescent="0.2">
      <c r="B258" s="19" t="s">
        <v>427</v>
      </c>
      <c r="C258" s="254" t="s">
        <v>891</v>
      </c>
      <c r="D258" s="255" t="s">
        <v>54</v>
      </c>
      <c r="E258" s="39" t="s">
        <v>1292</v>
      </c>
      <c r="F258" s="256">
        <v>6</v>
      </c>
      <c r="G258" s="257">
        <v>33.299999999999997</v>
      </c>
    </row>
    <row r="259" spans="2:7" hidden="1" outlineLevel="1" x14ac:dyDescent="0.2">
      <c r="B259" s="19" t="s">
        <v>427</v>
      </c>
      <c r="C259" s="254" t="s">
        <v>891</v>
      </c>
      <c r="D259" s="255" t="s">
        <v>54</v>
      </c>
      <c r="E259" s="39" t="s">
        <v>1292</v>
      </c>
      <c r="F259" s="256">
        <v>3</v>
      </c>
      <c r="G259" s="257">
        <v>16.649999999999999</v>
      </c>
    </row>
    <row r="260" spans="2:7" hidden="1" outlineLevel="1" x14ac:dyDescent="0.2">
      <c r="B260" s="19" t="s">
        <v>427</v>
      </c>
      <c r="C260" s="254" t="s">
        <v>891</v>
      </c>
      <c r="D260" s="255" t="s">
        <v>54</v>
      </c>
      <c r="E260" s="39" t="s">
        <v>1293</v>
      </c>
      <c r="F260" s="256">
        <v>6</v>
      </c>
      <c r="G260" s="257">
        <v>33.299999999999997</v>
      </c>
    </row>
    <row r="261" spans="2:7" hidden="1" outlineLevel="1" x14ac:dyDescent="0.2">
      <c r="B261" s="19" t="s">
        <v>427</v>
      </c>
      <c r="C261" s="254" t="s">
        <v>891</v>
      </c>
      <c r="D261" s="255" t="s">
        <v>54</v>
      </c>
      <c r="E261" s="39" t="s">
        <v>1293</v>
      </c>
      <c r="F261" s="256">
        <v>3</v>
      </c>
      <c r="G261" s="257">
        <v>16.649999999999999</v>
      </c>
    </row>
    <row r="262" spans="2:7" hidden="1" outlineLevel="1" x14ac:dyDescent="0.2">
      <c r="B262" s="19" t="s">
        <v>427</v>
      </c>
      <c r="C262" s="254" t="s">
        <v>891</v>
      </c>
      <c r="D262" s="255" t="s">
        <v>54</v>
      </c>
      <c r="E262" s="39" t="s">
        <v>1295</v>
      </c>
      <c r="F262" s="256">
        <v>5.5</v>
      </c>
      <c r="G262" s="257">
        <v>30.524999999999999</v>
      </c>
    </row>
    <row r="263" spans="2:7" hidden="1" outlineLevel="1" x14ac:dyDescent="0.2">
      <c r="B263" s="19" t="s">
        <v>427</v>
      </c>
      <c r="C263" s="254" t="s">
        <v>891</v>
      </c>
      <c r="D263" s="255" t="s">
        <v>54</v>
      </c>
      <c r="E263" s="39" t="s">
        <v>1296</v>
      </c>
      <c r="F263" s="256">
        <v>5.5</v>
      </c>
      <c r="G263" s="257">
        <v>30.524999999999999</v>
      </c>
    </row>
    <row r="264" spans="2:7" hidden="1" outlineLevel="1" x14ac:dyDescent="0.2">
      <c r="B264" s="19" t="s">
        <v>427</v>
      </c>
      <c r="C264" s="254" t="s">
        <v>891</v>
      </c>
      <c r="D264" s="255" t="s">
        <v>54</v>
      </c>
      <c r="E264" s="39" t="s">
        <v>1303</v>
      </c>
      <c r="F264" s="256">
        <v>7</v>
      </c>
      <c r="G264" s="257">
        <v>38.85</v>
      </c>
    </row>
    <row r="265" spans="2:7" hidden="1" outlineLevel="1" x14ac:dyDescent="0.2">
      <c r="B265" s="19" t="s">
        <v>427</v>
      </c>
      <c r="C265" s="254" t="s">
        <v>891</v>
      </c>
      <c r="D265" s="255" t="s">
        <v>54</v>
      </c>
      <c r="E265" s="39" t="s">
        <v>1308</v>
      </c>
      <c r="F265" s="256">
        <v>7</v>
      </c>
      <c r="G265" s="257">
        <v>38.85</v>
      </c>
    </row>
    <row r="266" spans="2:7" hidden="1" outlineLevel="1" x14ac:dyDescent="0.2">
      <c r="B266" s="19" t="s">
        <v>427</v>
      </c>
      <c r="C266" s="223" t="s">
        <v>678</v>
      </c>
      <c r="D266" s="224" t="s">
        <v>54</v>
      </c>
      <c r="E266" s="225" t="s">
        <v>1418</v>
      </c>
      <c r="F266" s="226">
        <v>6</v>
      </c>
      <c r="G266" s="227">
        <v>33.299999999999997</v>
      </c>
    </row>
    <row r="267" spans="2:7" hidden="1" outlineLevel="1" x14ac:dyDescent="0.2">
      <c r="B267" s="19" t="s">
        <v>427</v>
      </c>
      <c r="C267" s="223" t="s">
        <v>678</v>
      </c>
      <c r="D267" s="224" t="s">
        <v>54</v>
      </c>
      <c r="E267" s="225" t="s">
        <v>1418</v>
      </c>
      <c r="F267" s="226">
        <v>3</v>
      </c>
      <c r="G267" s="227">
        <v>16.649999999999999</v>
      </c>
    </row>
    <row r="268" spans="2:7" hidden="1" outlineLevel="1" x14ac:dyDescent="0.2">
      <c r="B268" s="19" t="s">
        <v>427</v>
      </c>
      <c r="C268" s="223" t="s">
        <v>678</v>
      </c>
      <c r="D268" s="224" t="s">
        <v>54</v>
      </c>
      <c r="E268" s="225" t="s">
        <v>1419</v>
      </c>
      <c r="F268" s="226">
        <v>6</v>
      </c>
      <c r="G268" s="227">
        <v>33.299999999999997</v>
      </c>
    </row>
    <row r="269" spans="2:7" hidden="1" outlineLevel="1" x14ac:dyDescent="0.2">
      <c r="B269" s="19" t="s">
        <v>427</v>
      </c>
      <c r="C269" s="223" t="s">
        <v>678</v>
      </c>
      <c r="D269" s="224" t="s">
        <v>54</v>
      </c>
      <c r="E269" s="225" t="s">
        <v>1419</v>
      </c>
      <c r="F269" s="226">
        <v>3</v>
      </c>
      <c r="G269" s="227">
        <v>16.649999999999999</v>
      </c>
    </row>
    <row r="270" spans="2:7" hidden="1" outlineLevel="1" x14ac:dyDescent="0.2">
      <c r="B270" s="19" t="s">
        <v>427</v>
      </c>
      <c r="C270" s="223" t="s">
        <v>678</v>
      </c>
      <c r="D270" s="224" t="s">
        <v>54</v>
      </c>
      <c r="E270" s="225" t="s">
        <v>1420</v>
      </c>
      <c r="F270" s="226">
        <v>6</v>
      </c>
      <c r="G270" s="227">
        <v>33.299999999999997</v>
      </c>
    </row>
    <row r="271" spans="2:7" hidden="1" outlineLevel="1" x14ac:dyDescent="0.2">
      <c r="B271" s="19" t="s">
        <v>427</v>
      </c>
      <c r="C271" s="223" t="s">
        <v>678</v>
      </c>
      <c r="D271" s="224" t="s">
        <v>54</v>
      </c>
      <c r="E271" s="225" t="s">
        <v>1420</v>
      </c>
      <c r="F271" s="226">
        <v>3</v>
      </c>
      <c r="G271" s="227">
        <v>16.649999999999999</v>
      </c>
    </row>
    <row r="272" spans="2:7" hidden="1" outlineLevel="1" x14ac:dyDescent="0.2">
      <c r="B272" s="19" t="s">
        <v>427</v>
      </c>
      <c r="C272" s="223" t="s">
        <v>678</v>
      </c>
      <c r="D272" s="224" t="s">
        <v>54</v>
      </c>
      <c r="E272" s="225" t="s">
        <v>1421</v>
      </c>
      <c r="F272" s="226">
        <v>6</v>
      </c>
      <c r="G272" s="227">
        <v>33.299999999999997</v>
      </c>
    </row>
    <row r="273" spans="2:7" hidden="1" outlineLevel="1" x14ac:dyDescent="0.2">
      <c r="B273" s="19" t="s">
        <v>427</v>
      </c>
      <c r="C273" s="223" t="s">
        <v>678</v>
      </c>
      <c r="D273" s="224" t="s">
        <v>54</v>
      </c>
      <c r="E273" s="225" t="s">
        <v>1421</v>
      </c>
      <c r="F273" s="226">
        <v>3</v>
      </c>
      <c r="G273" s="227">
        <v>16.649999999999999</v>
      </c>
    </row>
    <row r="274" spans="2:7" hidden="1" outlineLevel="1" x14ac:dyDescent="0.2">
      <c r="B274" s="19" t="s">
        <v>427</v>
      </c>
      <c r="C274" s="223" t="s">
        <v>678</v>
      </c>
      <c r="D274" s="224" t="s">
        <v>54</v>
      </c>
      <c r="E274" s="225" t="s">
        <v>1422</v>
      </c>
      <c r="F274" s="226">
        <v>6</v>
      </c>
      <c r="G274" s="227">
        <v>33.299999999999997</v>
      </c>
    </row>
    <row r="275" spans="2:7" hidden="1" outlineLevel="1" x14ac:dyDescent="0.2">
      <c r="B275" s="19" t="s">
        <v>427</v>
      </c>
      <c r="C275" s="223" t="s">
        <v>678</v>
      </c>
      <c r="D275" s="224" t="s">
        <v>54</v>
      </c>
      <c r="E275" s="225" t="s">
        <v>1422</v>
      </c>
      <c r="F275" s="226">
        <v>3</v>
      </c>
      <c r="G275" s="227">
        <v>16.649999999999999</v>
      </c>
    </row>
    <row r="276" spans="2:7" hidden="1" outlineLevel="1" x14ac:dyDescent="0.2">
      <c r="B276" s="19" t="s">
        <v>427</v>
      </c>
      <c r="C276" s="223" t="s">
        <v>678</v>
      </c>
      <c r="D276" s="224" t="s">
        <v>54</v>
      </c>
      <c r="E276" s="225" t="s">
        <v>1375</v>
      </c>
      <c r="F276" s="226">
        <v>6</v>
      </c>
      <c r="G276" s="227">
        <v>33.299999999999997</v>
      </c>
    </row>
    <row r="277" spans="2:7" hidden="1" outlineLevel="1" x14ac:dyDescent="0.2">
      <c r="B277" s="19" t="s">
        <v>427</v>
      </c>
      <c r="C277" s="223" t="s">
        <v>678</v>
      </c>
      <c r="D277" s="224" t="s">
        <v>54</v>
      </c>
      <c r="E277" s="225" t="s">
        <v>1375</v>
      </c>
      <c r="F277" s="226">
        <v>3</v>
      </c>
      <c r="G277" s="227">
        <v>16.649999999999999</v>
      </c>
    </row>
    <row r="278" spans="2:7" hidden="1" outlineLevel="1" x14ac:dyDescent="0.2">
      <c r="B278" s="19" t="s">
        <v>427</v>
      </c>
      <c r="C278" s="223" t="s">
        <v>678</v>
      </c>
      <c r="D278" s="224" t="s">
        <v>54</v>
      </c>
      <c r="E278" s="225" t="s">
        <v>1376</v>
      </c>
      <c r="F278" s="226">
        <v>6</v>
      </c>
      <c r="G278" s="227">
        <v>33.299999999999997</v>
      </c>
    </row>
    <row r="279" spans="2:7" hidden="1" outlineLevel="1" x14ac:dyDescent="0.2">
      <c r="B279" s="19" t="s">
        <v>427</v>
      </c>
      <c r="C279" s="223" t="s">
        <v>678</v>
      </c>
      <c r="D279" s="224" t="s">
        <v>54</v>
      </c>
      <c r="E279" s="225" t="s">
        <v>1376</v>
      </c>
      <c r="F279" s="226">
        <v>3</v>
      </c>
      <c r="G279" s="227">
        <v>16.649999999999999</v>
      </c>
    </row>
    <row r="280" spans="2:7" hidden="1" outlineLevel="1" x14ac:dyDescent="0.2">
      <c r="B280" s="19" t="s">
        <v>427</v>
      </c>
      <c r="C280" s="223" t="s">
        <v>678</v>
      </c>
      <c r="D280" s="224" t="s">
        <v>54</v>
      </c>
      <c r="E280" s="225" t="s">
        <v>1377</v>
      </c>
      <c r="F280" s="226">
        <v>6</v>
      </c>
      <c r="G280" s="227">
        <v>33.299999999999997</v>
      </c>
    </row>
    <row r="281" spans="2:7" hidden="1" outlineLevel="1" x14ac:dyDescent="0.2">
      <c r="B281" s="19" t="s">
        <v>427</v>
      </c>
      <c r="C281" s="223" t="s">
        <v>678</v>
      </c>
      <c r="D281" s="224" t="s">
        <v>54</v>
      </c>
      <c r="E281" s="225" t="s">
        <v>1377</v>
      </c>
      <c r="F281" s="226">
        <v>3</v>
      </c>
      <c r="G281" s="227">
        <v>16.649999999999999</v>
      </c>
    </row>
    <row r="282" spans="2:7" hidden="1" outlineLevel="1" x14ac:dyDescent="0.2">
      <c r="B282" s="19" t="s">
        <v>427</v>
      </c>
      <c r="C282" s="223" t="s">
        <v>1435</v>
      </c>
      <c r="D282" s="224" t="s">
        <v>54</v>
      </c>
      <c r="E282" s="225" t="s">
        <v>1420</v>
      </c>
      <c r="F282" s="226">
        <v>6</v>
      </c>
      <c r="G282" s="227">
        <v>33.299999999999997</v>
      </c>
    </row>
    <row r="283" spans="2:7" hidden="1" outlineLevel="1" x14ac:dyDescent="0.2">
      <c r="B283" s="19" t="s">
        <v>427</v>
      </c>
      <c r="C283" s="223" t="s">
        <v>1435</v>
      </c>
      <c r="D283" s="224" t="s">
        <v>54</v>
      </c>
      <c r="E283" s="225" t="s">
        <v>1420</v>
      </c>
      <c r="F283" s="226">
        <v>3</v>
      </c>
      <c r="G283" s="227">
        <v>16.649999999999999</v>
      </c>
    </row>
    <row r="284" spans="2:7" hidden="1" outlineLevel="1" x14ac:dyDescent="0.2">
      <c r="B284" s="19" t="s">
        <v>427</v>
      </c>
      <c r="C284" s="223" t="s">
        <v>1435</v>
      </c>
      <c r="D284" s="224" t="s">
        <v>54</v>
      </c>
      <c r="E284" s="225" t="s">
        <v>1421</v>
      </c>
      <c r="F284" s="226">
        <v>6</v>
      </c>
      <c r="G284" s="227">
        <v>33.299999999999997</v>
      </c>
    </row>
    <row r="285" spans="2:7" hidden="1" outlineLevel="1" x14ac:dyDescent="0.2">
      <c r="B285" s="19" t="s">
        <v>427</v>
      </c>
      <c r="C285" s="223" t="s">
        <v>1435</v>
      </c>
      <c r="D285" s="224" t="s">
        <v>54</v>
      </c>
      <c r="E285" s="225" t="s">
        <v>1421</v>
      </c>
      <c r="F285" s="226">
        <v>3</v>
      </c>
      <c r="G285" s="227">
        <v>16.649999999999999</v>
      </c>
    </row>
    <row r="286" spans="2:7" hidden="1" outlineLevel="1" x14ac:dyDescent="0.2">
      <c r="B286" s="19" t="s">
        <v>427</v>
      </c>
      <c r="C286" s="223" t="s">
        <v>1435</v>
      </c>
      <c r="D286" s="224" t="s">
        <v>54</v>
      </c>
      <c r="E286" s="225" t="s">
        <v>1422</v>
      </c>
      <c r="F286" s="226">
        <v>6</v>
      </c>
      <c r="G286" s="227">
        <v>33.299999999999997</v>
      </c>
    </row>
    <row r="287" spans="2:7" hidden="1" outlineLevel="1" x14ac:dyDescent="0.2">
      <c r="B287" s="19" t="s">
        <v>427</v>
      </c>
      <c r="C287" s="223" t="s">
        <v>1435</v>
      </c>
      <c r="D287" s="224" t="s">
        <v>54</v>
      </c>
      <c r="E287" s="225" t="s">
        <v>1422</v>
      </c>
      <c r="F287" s="226">
        <v>3</v>
      </c>
      <c r="G287" s="227">
        <v>16.649999999999999</v>
      </c>
    </row>
    <row r="288" spans="2:7" hidden="1" outlineLevel="1" x14ac:dyDescent="0.2">
      <c r="B288" s="19" t="s">
        <v>427</v>
      </c>
      <c r="C288" s="223" t="s">
        <v>1435</v>
      </c>
      <c r="D288" s="224" t="s">
        <v>54</v>
      </c>
      <c r="E288" s="225" t="s">
        <v>1375</v>
      </c>
      <c r="F288" s="226">
        <v>6</v>
      </c>
      <c r="G288" s="227">
        <v>33.299999999999997</v>
      </c>
    </row>
    <row r="289" spans="2:7" hidden="1" outlineLevel="1" x14ac:dyDescent="0.2">
      <c r="B289" s="19" t="s">
        <v>427</v>
      </c>
      <c r="C289" s="223" t="s">
        <v>1435</v>
      </c>
      <c r="D289" s="224" t="s">
        <v>54</v>
      </c>
      <c r="E289" s="225" t="s">
        <v>1375</v>
      </c>
      <c r="F289" s="226">
        <v>3</v>
      </c>
      <c r="G289" s="227">
        <v>16.649999999999999</v>
      </c>
    </row>
    <row r="290" spans="2:7" hidden="1" outlineLevel="1" x14ac:dyDescent="0.2">
      <c r="B290" s="19" t="s">
        <v>427</v>
      </c>
      <c r="C290" s="223" t="s">
        <v>1435</v>
      </c>
      <c r="D290" s="224" t="s">
        <v>54</v>
      </c>
      <c r="E290" s="225" t="s">
        <v>1376</v>
      </c>
      <c r="F290" s="226">
        <v>6</v>
      </c>
      <c r="G290" s="227">
        <v>33.299999999999997</v>
      </c>
    </row>
    <row r="291" spans="2:7" hidden="1" outlineLevel="1" x14ac:dyDescent="0.2">
      <c r="B291" s="19" t="s">
        <v>427</v>
      </c>
      <c r="C291" s="223" t="s">
        <v>1435</v>
      </c>
      <c r="D291" s="224" t="s">
        <v>54</v>
      </c>
      <c r="E291" s="225" t="s">
        <v>1376</v>
      </c>
      <c r="F291" s="226">
        <v>3</v>
      </c>
      <c r="G291" s="227">
        <v>16.649999999999999</v>
      </c>
    </row>
    <row r="292" spans="2:7" hidden="1" outlineLevel="1" x14ac:dyDescent="0.2">
      <c r="B292" s="19" t="s">
        <v>427</v>
      </c>
      <c r="C292" s="223" t="s">
        <v>1435</v>
      </c>
      <c r="D292" s="224" t="s">
        <v>54</v>
      </c>
      <c r="E292" s="225" t="s">
        <v>1377</v>
      </c>
      <c r="F292" s="226">
        <v>6</v>
      </c>
      <c r="G292" s="227">
        <v>33.299999999999997</v>
      </c>
    </row>
    <row r="293" spans="2:7" hidden="1" outlineLevel="1" x14ac:dyDescent="0.2">
      <c r="B293" s="19" t="s">
        <v>427</v>
      </c>
      <c r="C293" s="223" t="s">
        <v>1435</v>
      </c>
      <c r="D293" s="224" t="s">
        <v>54</v>
      </c>
      <c r="E293" s="225" t="s">
        <v>1377</v>
      </c>
      <c r="F293" s="226">
        <v>3</v>
      </c>
      <c r="G293" s="227">
        <v>16.649999999999999</v>
      </c>
    </row>
    <row r="294" spans="2:7" hidden="1" outlineLevel="1" x14ac:dyDescent="0.2">
      <c r="B294" s="19" t="s">
        <v>427</v>
      </c>
      <c r="C294" s="223" t="s">
        <v>678</v>
      </c>
      <c r="D294" s="224" t="s">
        <v>54</v>
      </c>
      <c r="E294" s="225" t="s">
        <v>1378</v>
      </c>
      <c r="F294" s="226">
        <v>6</v>
      </c>
      <c r="G294" s="227">
        <v>33.299999999999997</v>
      </c>
    </row>
    <row r="295" spans="2:7" hidden="1" outlineLevel="1" x14ac:dyDescent="0.2">
      <c r="B295" s="19" t="s">
        <v>427</v>
      </c>
      <c r="C295" s="223" t="s">
        <v>678</v>
      </c>
      <c r="D295" s="224" t="s">
        <v>54</v>
      </c>
      <c r="E295" s="225" t="s">
        <v>1378</v>
      </c>
      <c r="F295" s="226">
        <v>3</v>
      </c>
      <c r="G295" s="227">
        <v>16.649999999999999</v>
      </c>
    </row>
    <row r="296" spans="2:7" hidden="1" outlineLevel="1" x14ac:dyDescent="0.2">
      <c r="B296" s="19" t="s">
        <v>427</v>
      </c>
      <c r="C296" s="223" t="s">
        <v>678</v>
      </c>
      <c r="D296" s="224" t="s">
        <v>54</v>
      </c>
      <c r="E296" s="225" t="s">
        <v>1379</v>
      </c>
      <c r="F296" s="226">
        <v>6</v>
      </c>
      <c r="G296" s="227">
        <v>33.299999999999997</v>
      </c>
    </row>
    <row r="297" spans="2:7" hidden="1" outlineLevel="1" x14ac:dyDescent="0.2">
      <c r="B297" s="19" t="s">
        <v>427</v>
      </c>
      <c r="C297" s="223" t="s">
        <v>678</v>
      </c>
      <c r="D297" s="224" t="s">
        <v>54</v>
      </c>
      <c r="E297" s="225" t="s">
        <v>1379</v>
      </c>
      <c r="F297" s="226">
        <v>3</v>
      </c>
      <c r="G297" s="227">
        <v>16.649999999999999</v>
      </c>
    </row>
    <row r="298" spans="2:7" hidden="1" outlineLevel="1" x14ac:dyDescent="0.2">
      <c r="B298" s="19" t="s">
        <v>427</v>
      </c>
      <c r="C298" s="223" t="s">
        <v>678</v>
      </c>
      <c r="D298" s="224" t="s">
        <v>54</v>
      </c>
      <c r="E298" s="225" t="s">
        <v>1380</v>
      </c>
      <c r="F298" s="226">
        <v>6</v>
      </c>
      <c r="G298" s="227">
        <v>33.299999999999997</v>
      </c>
    </row>
    <row r="299" spans="2:7" hidden="1" outlineLevel="1" x14ac:dyDescent="0.2">
      <c r="B299" s="19" t="s">
        <v>427</v>
      </c>
      <c r="C299" s="223" t="s">
        <v>678</v>
      </c>
      <c r="D299" s="224" t="s">
        <v>54</v>
      </c>
      <c r="E299" s="225" t="s">
        <v>1380</v>
      </c>
      <c r="F299" s="226">
        <v>3</v>
      </c>
      <c r="G299" s="227">
        <v>16.649999999999999</v>
      </c>
    </row>
    <row r="300" spans="2:7" hidden="1" outlineLevel="1" x14ac:dyDescent="0.2">
      <c r="B300" s="19" t="s">
        <v>427</v>
      </c>
      <c r="C300" s="223" t="s">
        <v>678</v>
      </c>
      <c r="D300" s="224" t="s">
        <v>54</v>
      </c>
      <c r="E300" s="225" t="s">
        <v>1381</v>
      </c>
      <c r="F300" s="226">
        <v>6</v>
      </c>
      <c r="G300" s="227">
        <v>33.299999999999997</v>
      </c>
    </row>
    <row r="301" spans="2:7" hidden="1" outlineLevel="1" x14ac:dyDescent="0.2">
      <c r="B301" s="19" t="s">
        <v>427</v>
      </c>
      <c r="C301" s="223" t="s">
        <v>678</v>
      </c>
      <c r="D301" s="224" t="s">
        <v>54</v>
      </c>
      <c r="E301" s="225" t="s">
        <v>1381</v>
      </c>
      <c r="F301" s="226">
        <v>3</v>
      </c>
      <c r="G301" s="227">
        <v>16.649999999999999</v>
      </c>
    </row>
    <row r="302" spans="2:7" hidden="1" outlineLevel="1" x14ac:dyDescent="0.2">
      <c r="B302" s="19" t="s">
        <v>427</v>
      </c>
      <c r="C302" s="223" t="s">
        <v>678</v>
      </c>
      <c r="D302" s="224" t="s">
        <v>54</v>
      </c>
      <c r="E302" s="225" t="s">
        <v>1423</v>
      </c>
      <c r="F302" s="226">
        <v>6</v>
      </c>
      <c r="G302" s="227">
        <v>33.299999999999997</v>
      </c>
    </row>
    <row r="303" spans="2:7" hidden="1" outlineLevel="1" x14ac:dyDescent="0.2">
      <c r="B303" s="19" t="s">
        <v>427</v>
      </c>
      <c r="C303" s="223" t="s">
        <v>678</v>
      </c>
      <c r="D303" s="224" t="s">
        <v>54</v>
      </c>
      <c r="E303" s="225" t="s">
        <v>1423</v>
      </c>
      <c r="F303" s="226">
        <v>3</v>
      </c>
      <c r="G303" s="227">
        <v>16.649999999999999</v>
      </c>
    </row>
    <row r="304" spans="2:7" hidden="1" outlineLevel="1" x14ac:dyDescent="0.2">
      <c r="B304" s="19" t="s">
        <v>429</v>
      </c>
      <c r="C304" s="223" t="s">
        <v>118</v>
      </c>
      <c r="D304" s="224" t="s">
        <v>54</v>
      </c>
      <c r="E304" s="225" t="s">
        <v>1423</v>
      </c>
      <c r="F304" s="226">
        <v>6</v>
      </c>
      <c r="G304" s="227">
        <v>39.96</v>
      </c>
    </row>
    <row r="305" spans="2:7" hidden="1" outlineLevel="1" x14ac:dyDescent="0.2">
      <c r="B305" s="19" t="s">
        <v>429</v>
      </c>
      <c r="C305" s="223" t="s">
        <v>118</v>
      </c>
      <c r="D305" s="224" t="s">
        <v>54</v>
      </c>
      <c r="E305" s="225" t="s">
        <v>1423</v>
      </c>
      <c r="F305" s="226">
        <v>3</v>
      </c>
      <c r="G305" s="227">
        <v>19.98</v>
      </c>
    </row>
    <row r="306" spans="2:7" hidden="1" outlineLevel="1" x14ac:dyDescent="0.2">
      <c r="B306" s="19" t="s">
        <v>427</v>
      </c>
      <c r="C306" s="223" t="s">
        <v>1435</v>
      </c>
      <c r="D306" s="224" t="s">
        <v>54</v>
      </c>
      <c r="E306" s="225" t="s">
        <v>1378</v>
      </c>
      <c r="F306" s="226">
        <v>6</v>
      </c>
      <c r="G306" s="227">
        <v>33.299999999999997</v>
      </c>
    </row>
    <row r="307" spans="2:7" hidden="1" outlineLevel="1" x14ac:dyDescent="0.2">
      <c r="B307" s="19" t="s">
        <v>427</v>
      </c>
      <c r="C307" s="223" t="s">
        <v>1435</v>
      </c>
      <c r="D307" s="224" t="s">
        <v>54</v>
      </c>
      <c r="E307" s="225" t="s">
        <v>1378</v>
      </c>
      <c r="F307" s="226">
        <v>2</v>
      </c>
      <c r="G307" s="227">
        <v>11.1</v>
      </c>
    </row>
    <row r="308" spans="2:7" hidden="1" outlineLevel="1" x14ac:dyDescent="0.2">
      <c r="B308" s="19" t="s">
        <v>427</v>
      </c>
      <c r="C308" s="223" t="s">
        <v>1435</v>
      </c>
      <c r="D308" s="224" t="s">
        <v>54</v>
      </c>
      <c r="E308" s="225" t="s">
        <v>1379</v>
      </c>
      <c r="F308" s="226">
        <v>6</v>
      </c>
      <c r="G308" s="227">
        <v>33.299999999999997</v>
      </c>
    </row>
    <row r="309" spans="2:7" hidden="1" outlineLevel="1" x14ac:dyDescent="0.2">
      <c r="B309" s="19" t="s">
        <v>427</v>
      </c>
      <c r="C309" s="223" t="s">
        <v>1435</v>
      </c>
      <c r="D309" s="224" t="s">
        <v>54</v>
      </c>
      <c r="E309" s="225" t="s">
        <v>1379</v>
      </c>
      <c r="F309" s="226">
        <v>2</v>
      </c>
      <c r="G309" s="227">
        <v>11.1</v>
      </c>
    </row>
    <row r="310" spans="2:7" hidden="1" outlineLevel="1" x14ac:dyDescent="0.2">
      <c r="B310" s="19" t="s">
        <v>427</v>
      </c>
      <c r="C310" s="223" t="s">
        <v>1435</v>
      </c>
      <c r="D310" s="224" t="s">
        <v>54</v>
      </c>
      <c r="E310" s="225" t="s">
        <v>1380</v>
      </c>
      <c r="F310" s="226">
        <v>6</v>
      </c>
      <c r="G310" s="227">
        <v>33.299999999999997</v>
      </c>
    </row>
    <row r="311" spans="2:7" hidden="1" outlineLevel="1" x14ac:dyDescent="0.2">
      <c r="B311" s="19" t="s">
        <v>427</v>
      </c>
      <c r="C311" s="223" t="s">
        <v>1435</v>
      </c>
      <c r="D311" s="224" t="s">
        <v>54</v>
      </c>
      <c r="E311" s="225" t="s">
        <v>1380</v>
      </c>
      <c r="F311" s="226">
        <v>2</v>
      </c>
      <c r="G311" s="227">
        <v>11.1</v>
      </c>
    </row>
    <row r="312" spans="2:7" hidden="1" outlineLevel="1" x14ac:dyDescent="0.2">
      <c r="B312" s="19" t="s">
        <v>427</v>
      </c>
      <c r="C312" s="223" t="s">
        <v>1435</v>
      </c>
      <c r="D312" s="224" t="s">
        <v>54</v>
      </c>
      <c r="E312" s="225" t="s">
        <v>1381</v>
      </c>
      <c r="F312" s="226">
        <v>6</v>
      </c>
      <c r="G312" s="227">
        <v>33.299999999999997</v>
      </c>
    </row>
    <row r="313" spans="2:7" hidden="1" outlineLevel="1" x14ac:dyDescent="0.2">
      <c r="B313" s="19" t="s">
        <v>427</v>
      </c>
      <c r="C313" s="223" t="s">
        <v>1435</v>
      </c>
      <c r="D313" s="224" t="s">
        <v>54</v>
      </c>
      <c r="E313" s="225" t="s">
        <v>1381</v>
      </c>
      <c r="F313" s="226">
        <v>2</v>
      </c>
      <c r="G313" s="227">
        <v>11.1</v>
      </c>
    </row>
    <row r="314" spans="2:7" hidden="1" outlineLevel="1" x14ac:dyDescent="0.2">
      <c r="B314" s="19" t="s">
        <v>427</v>
      </c>
      <c r="C314" s="223" t="s">
        <v>1435</v>
      </c>
      <c r="D314" s="224" t="s">
        <v>54</v>
      </c>
      <c r="E314" s="225" t="s">
        <v>1423</v>
      </c>
      <c r="F314" s="226">
        <v>6</v>
      </c>
      <c r="G314" s="227">
        <v>33.299999999999997</v>
      </c>
    </row>
    <row r="315" spans="2:7" hidden="1" outlineLevel="1" x14ac:dyDescent="0.2">
      <c r="B315" s="19" t="s">
        <v>427</v>
      </c>
      <c r="C315" s="223" t="s">
        <v>1435</v>
      </c>
      <c r="D315" s="224" t="s">
        <v>54</v>
      </c>
      <c r="E315" s="225" t="s">
        <v>1423</v>
      </c>
      <c r="F315" s="226">
        <v>2</v>
      </c>
      <c r="G315" s="227">
        <v>11.1</v>
      </c>
    </row>
    <row r="316" spans="2:7" hidden="1" outlineLevel="1" x14ac:dyDescent="0.2">
      <c r="B316" s="19" t="s">
        <v>429</v>
      </c>
      <c r="C316" s="223" t="s">
        <v>118</v>
      </c>
      <c r="D316" s="224" t="s">
        <v>54</v>
      </c>
      <c r="E316" s="225" t="s">
        <v>1415</v>
      </c>
      <c r="F316" s="226">
        <v>6</v>
      </c>
      <c r="G316" s="227">
        <v>39.96</v>
      </c>
    </row>
    <row r="317" spans="2:7" hidden="1" outlineLevel="1" x14ac:dyDescent="0.2">
      <c r="B317" s="19" t="s">
        <v>429</v>
      </c>
      <c r="C317" s="223" t="s">
        <v>118</v>
      </c>
      <c r="D317" s="224" t="s">
        <v>54</v>
      </c>
      <c r="E317" s="225" t="s">
        <v>1415</v>
      </c>
      <c r="F317" s="226">
        <v>3</v>
      </c>
      <c r="G317" s="227">
        <v>19.98</v>
      </c>
    </row>
    <row r="318" spans="2:7" hidden="1" outlineLevel="1" x14ac:dyDescent="0.2">
      <c r="B318" s="19" t="s">
        <v>429</v>
      </c>
      <c r="C318" s="223" t="s">
        <v>118</v>
      </c>
      <c r="D318" s="224" t="s">
        <v>54</v>
      </c>
      <c r="E318" s="225" t="s">
        <v>1416</v>
      </c>
      <c r="F318" s="226">
        <v>6</v>
      </c>
      <c r="G318" s="227">
        <v>39.96</v>
      </c>
    </row>
    <row r="319" spans="2:7" hidden="1" outlineLevel="1" x14ac:dyDescent="0.2">
      <c r="B319" s="19" t="s">
        <v>429</v>
      </c>
      <c r="C319" s="223" t="s">
        <v>118</v>
      </c>
      <c r="D319" s="224" t="s">
        <v>54</v>
      </c>
      <c r="E319" s="225" t="s">
        <v>1416</v>
      </c>
      <c r="F319" s="226">
        <v>3</v>
      </c>
      <c r="G319" s="227">
        <v>19.98</v>
      </c>
    </row>
    <row r="320" spans="2:7" hidden="1" outlineLevel="1" x14ac:dyDescent="0.2">
      <c r="B320" s="19" t="s">
        <v>429</v>
      </c>
      <c r="C320" s="223" t="s">
        <v>118</v>
      </c>
      <c r="D320" s="224" t="s">
        <v>54</v>
      </c>
      <c r="E320" s="225" t="s">
        <v>1366</v>
      </c>
      <c r="F320" s="226">
        <v>6</v>
      </c>
      <c r="G320" s="227">
        <v>39.96</v>
      </c>
    </row>
    <row r="321" spans="2:7" hidden="1" outlineLevel="1" x14ac:dyDescent="0.2">
      <c r="B321" s="19" t="s">
        <v>429</v>
      </c>
      <c r="C321" s="223" t="s">
        <v>118</v>
      </c>
      <c r="D321" s="224" t="s">
        <v>54</v>
      </c>
      <c r="E321" s="225" t="s">
        <v>1366</v>
      </c>
      <c r="F321" s="226">
        <v>3</v>
      </c>
      <c r="G321" s="227">
        <v>19.98</v>
      </c>
    </row>
    <row r="322" spans="2:7" hidden="1" outlineLevel="1" x14ac:dyDescent="0.2">
      <c r="B322" s="19" t="s">
        <v>429</v>
      </c>
      <c r="C322" s="223" t="s">
        <v>245</v>
      </c>
      <c r="D322" s="224" t="s">
        <v>54</v>
      </c>
      <c r="E322" s="225" t="s">
        <v>1415</v>
      </c>
      <c r="F322" s="226">
        <v>6</v>
      </c>
      <c r="G322" s="227">
        <v>36.659999999999997</v>
      </c>
    </row>
    <row r="323" spans="2:7" hidden="1" outlineLevel="1" x14ac:dyDescent="0.2">
      <c r="B323" s="19" t="s">
        <v>429</v>
      </c>
      <c r="C323" s="223" t="s">
        <v>245</v>
      </c>
      <c r="D323" s="224" t="s">
        <v>54</v>
      </c>
      <c r="E323" s="225" t="s">
        <v>1415</v>
      </c>
      <c r="F323" s="226">
        <v>3</v>
      </c>
      <c r="G323" s="227">
        <v>18.329999999999998</v>
      </c>
    </row>
    <row r="324" spans="2:7" hidden="1" outlineLevel="1" x14ac:dyDescent="0.2">
      <c r="B324" s="19" t="s">
        <v>429</v>
      </c>
      <c r="C324" s="223" t="s">
        <v>245</v>
      </c>
      <c r="D324" s="224" t="s">
        <v>54</v>
      </c>
      <c r="E324" s="225" t="s">
        <v>1416</v>
      </c>
      <c r="F324" s="226">
        <v>6</v>
      </c>
      <c r="G324" s="227">
        <v>36.659999999999997</v>
      </c>
    </row>
    <row r="325" spans="2:7" hidden="1" outlineLevel="1" x14ac:dyDescent="0.2">
      <c r="B325" s="19" t="s">
        <v>429</v>
      </c>
      <c r="C325" s="223" t="s">
        <v>245</v>
      </c>
      <c r="D325" s="224" t="s">
        <v>54</v>
      </c>
      <c r="E325" s="225" t="s">
        <v>1416</v>
      </c>
      <c r="F325" s="226">
        <v>3</v>
      </c>
      <c r="G325" s="227">
        <v>18.329999999999998</v>
      </c>
    </row>
    <row r="326" spans="2:7" hidden="1" outlineLevel="1" x14ac:dyDescent="0.2">
      <c r="B326" s="19" t="s">
        <v>429</v>
      </c>
      <c r="C326" s="223" t="s">
        <v>245</v>
      </c>
      <c r="D326" s="224" t="s">
        <v>54</v>
      </c>
      <c r="E326" s="225" t="s">
        <v>1366</v>
      </c>
      <c r="F326" s="226">
        <v>6</v>
      </c>
      <c r="G326" s="227">
        <v>36.659999999999997</v>
      </c>
    </row>
    <row r="327" spans="2:7" hidden="1" outlineLevel="1" x14ac:dyDescent="0.2">
      <c r="B327" s="19" t="s">
        <v>429</v>
      </c>
      <c r="C327" s="223" t="s">
        <v>245</v>
      </c>
      <c r="D327" s="224" t="s">
        <v>54</v>
      </c>
      <c r="E327" s="225" t="s">
        <v>1366</v>
      </c>
      <c r="F327" s="226">
        <v>3</v>
      </c>
      <c r="G327" s="227">
        <v>18.329999999999998</v>
      </c>
    </row>
    <row r="328" spans="2:7" hidden="1" outlineLevel="1" x14ac:dyDescent="0.2">
      <c r="B328" s="19" t="s">
        <v>427</v>
      </c>
      <c r="C328" s="223" t="s">
        <v>678</v>
      </c>
      <c r="D328" s="224" t="s">
        <v>54</v>
      </c>
      <c r="E328" s="225" t="s">
        <v>1415</v>
      </c>
      <c r="F328" s="226">
        <v>6</v>
      </c>
      <c r="G328" s="227">
        <v>33.299999999999997</v>
      </c>
    </row>
    <row r="329" spans="2:7" hidden="1" outlineLevel="1" x14ac:dyDescent="0.2">
      <c r="B329" s="19" t="s">
        <v>427</v>
      </c>
      <c r="C329" s="223" t="s">
        <v>678</v>
      </c>
      <c r="D329" s="224" t="s">
        <v>54</v>
      </c>
      <c r="E329" s="225" t="s">
        <v>1415</v>
      </c>
      <c r="F329" s="226">
        <v>3</v>
      </c>
      <c r="G329" s="227">
        <v>16.649999999999999</v>
      </c>
    </row>
    <row r="330" spans="2:7" hidden="1" outlineLevel="1" x14ac:dyDescent="0.2">
      <c r="B330" s="19" t="s">
        <v>427</v>
      </c>
      <c r="C330" s="223" t="s">
        <v>678</v>
      </c>
      <c r="D330" s="224" t="s">
        <v>54</v>
      </c>
      <c r="E330" s="225" t="s">
        <v>1416</v>
      </c>
      <c r="F330" s="226">
        <v>6</v>
      </c>
      <c r="G330" s="227">
        <v>33.299999999999997</v>
      </c>
    </row>
    <row r="331" spans="2:7" hidden="1" outlineLevel="1" x14ac:dyDescent="0.2">
      <c r="B331" s="19" t="s">
        <v>427</v>
      </c>
      <c r="C331" s="223" t="s">
        <v>678</v>
      </c>
      <c r="D331" s="224" t="s">
        <v>54</v>
      </c>
      <c r="E331" s="225" t="s">
        <v>1416</v>
      </c>
      <c r="F331" s="226">
        <v>3</v>
      </c>
      <c r="G331" s="227">
        <v>16.649999999999999</v>
      </c>
    </row>
    <row r="332" spans="2:7" hidden="1" outlineLevel="1" x14ac:dyDescent="0.2">
      <c r="B332" s="19" t="s">
        <v>427</v>
      </c>
      <c r="C332" s="223" t="s">
        <v>678</v>
      </c>
      <c r="D332" s="224" t="s">
        <v>54</v>
      </c>
      <c r="E332" s="225" t="s">
        <v>1366</v>
      </c>
      <c r="F332" s="226">
        <v>6</v>
      </c>
      <c r="G332" s="227">
        <v>33.299999999999997</v>
      </c>
    </row>
    <row r="333" spans="2:7" hidden="1" outlineLevel="1" x14ac:dyDescent="0.2">
      <c r="B333" s="19" t="s">
        <v>427</v>
      </c>
      <c r="C333" s="223" t="s">
        <v>678</v>
      </c>
      <c r="D333" s="224" t="s">
        <v>54</v>
      </c>
      <c r="E333" s="225" t="s">
        <v>1366</v>
      </c>
      <c r="F333" s="226">
        <v>3</v>
      </c>
      <c r="G333" s="227">
        <v>16.649999999999999</v>
      </c>
    </row>
    <row r="334" spans="2:7" hidden="1" outlineLevel="1" x14ac:dyDescent="0.2">
      <c r="B334" s="19" t="s">
        <v>427</v>
      </c>
      <c r="C334" s="223" t="s">
        <v>678</v>
      </c>
      <c r="D334" s="224" t="s">
        <v>54</v>
      </c>
      <c r="E334" s="225" t="s">
        <v>1367</v>
      </c>
      <c r="F334" s="226">
        <v>6</v>
      </c>
      <c r="G334" s="227">
        <v>33.299999999999997</v>
      </c>
    </row>
    <row r="335" spans="2:7" hidden="1" outlineLevel="1" x14ac:dyDescent="0.2">
      <c r="B335" s="19" t="s">
        <v>427</v>
      </c>
      <c r="C335" s="223" t="s">
        <v>678</v>
      </c>
      <c r="D335" s="224" t="s">
        <v>54</v>
      </c>
      <c r="E335" s="225" t="s">
        <v>1367</v>
      </c>
      <c r="F335" s="226">
        <v>3</v>
      </c>
      <c r="G335" s="227">
        <v>16.649999999999999</v>
      </c>
    </row>
    <row r="336" spans="2:7" hidden="1" outlineLevel="1" x14ac:dyDescent="0.2">
      <c r="B336" s="19" t="s">
        <v>429</v>
      </c>
      <c r="C336" s="223" t="s">
        <v>245</v>
      </c>
      <c r="D336" s="224" t="s">
        <v>54</v>
      </c>
      <c r="E336" s="225" t="s">
        <v>1367</v>
      </c>
      <c r="F336" s="226">
        <v>6</v>
      </c>
      <c r="G336" s="227">
        <v>36.659999999999997</v>
      </c>
    </row>
    <row r="337" spans="2:7" hidden="1" outlineLevel="1" x14ac:dyDescent="0.2">
      <c r="B337" s="19" t="s">
        <v>429</v>
      </c>
      <c r="C337" s="223" t="s">
        <v>245</v>
      </c>
      <c r="D337" s="224" t="s">
        <v>54</v>
      </c>
      <c r="E337" s="225" t="s">
        <v>1367</v>
      </c>
      <c r="F337" s="226">
        <v>3</v>
      </c>
      <c r="G337" s="227">
        <v>18.329999999999998</v>
      </c>
    </row>
    <row r="338" spans="2:7" hidden="1" outlineLevel="1" x14ac:dyDescent="0.2">
      <c r="B338" s="19" t="s">
        <v>429</v>
      </c>
      <c r="C338" s="223" t="s">
        <v>245</v>
      </c>
      <c r="D338" s="224" t="s">
        <v>54</v>
      </c>
      <c r="E338" s="225" t="s">
        <v>1424</v>
      </c>
      <c r="F338" s="226">
        <v>6</v>
      </c>
      <c r="G338" s="227">
        <v>36.659999999999997</v>
      </c>
    </row>
    <row r="339" spans="2:7" hidden="1" outlineLevel="1" x14ac:dyDescent="0.2">
      <c r="B339" s="19" t="s">
        <v>429</v>
      </c>
      <c r="C339" s="223" t="s">
        <v>245</v>
      </c>
      <c r="D339" s="224" t="s">
        <v>54</v>
      </c>
      <c r="E339" s="225" t="s">
        <v>1424</v>
      </c>
      <c r="F339" s="226">
        <v>3</v>
      </c>
      <c r="G339" s="227">
        <v>18.329999999999998</v>
      </c>
    </row>
    <row r="340" spans="2:7" hidden="1" outlineLevel="1" x14ac:dyDescent="0.2">
      <c r="B340" s="19" t="s">
        <v>429</v>
      </c>
      <c r="C340" s="223" t="s">
        <v>118</v>
      </c>
      <c r="D340" s="224" t="s">
        <v>54</v>
      </c>
      <c r="E340" s="225" t="s">
        <v>1367</v>
      </c>
      <c r="F340" s="226">
        <v>6</v>
      </c>
      <c r="G340" s="227">
        <v>39.96</v>
      </c>
    </row>
    <row r="341" spans="2:7" hidden="1" outlineLevel="1" x14ac:dyDescent="0.2">
      <c r="B341" s="19" t="s">
        <v>429</v>
      </c>
      <c r="C341" s="223" t="s">
        <v>118</v>
      </c>
      <c r="D341" s="224" t="s">
        <v>54</v>
      </c>
      <c r="E341" s="225" t="s">
        <v>1367</v>
      </c>
      <c r="F341" s="226">
        <v>3</v>
      </c>
      <c r="G341" s="227">
        <v>19.98</v>
      </c>
    </row>
    <row r="342" spans="2:7" hidden="1" outlineLevel="1" x14ac:dyDescent="0.2">
      <c r="B342" s="19" t="s">
        <v>429</v>
      </c>
      <c r="C342" s="223" t="s">
        <v>118</v>
      </c>
      <c r="D342" s="224" t="s">
        <v>54</v>
      </c>
      <c r="E342" s="225" t="s">
        <v>1424</v>
      </c>
      <c r="F342" s="226">
        <v>6</v>
      </c>
      <c r="G342" s="227">
        <v>39.96</v>
      </c>
    </row>
    <row r="343" spans="2:7" hidden="1" outlineLevel="1" x14ac:dyDescent="0.2">
      <c r="B343" s="19" t="s">
        <v>429</v>
      </c>
      <c r="C343" s="223" t="s">
        <v>118</v>
      </c>
      <c r="D343" s="224" t="s">
        <v>54</v>
      </c>
      <c r="E343" s="225" t="s">
        <v>1424</v>
      </c>
      <c r="F343" s="226">
        <v>3</v>
      </c>
      <c r="G343" s="227">
        <v>19.98</v>
      </c>
    </row>
    <row r="344" spans="2:7" hidden="1" outlineLevel="1" x14ac:dyDescent="0.2">
      <c r="B344" s="19" t="s">
        <v>427</v>
      </c>
      <c r="C344" s="223" t="s">
        <v>891</v>
      </c>
      <c r="D344" s="224" t="s">
        <v>54</v>
      </c>
      <c r="E344" s="225" t="s">
        <v>1418</v>
      </c>
      <c r="F344" s="226">
        <v>5</v>
      </c>
      <c r="G344" s="227">
        <v>27.75</v>
      </c>
    </row>
    <row r="345" spans="2:7" hidden="1" outlineLevel="1" x14ac:dyDescent="0.2">
      <c r="B345" s="19" t="s">
        <v>427</v>
      </c>
      <c r="C345" s="223" t="s">
        <v>891</v>
      </c>
      <c r="D345" s="224" t="s">
        <v>54</v>
      </c>
      <c r="E345" s="225" t="s">
        <v>1419</v>
      </c>
      <c r="F345" s="226">
        <v>5</v>
      </c>
      <c r="G345" s="227">
        <v>27.75</v>
      </c>
    </row>
    <row r="346" spans="2:7" hidden="1" outlineLevel="1" x14ac:dyDescent="0.2">
      <c r="B346" s="19" t="s">
        <v>427</v>
      </c>
      <c r="C346" s="223" t="s">
        <v>891</v>
      </c>
      <c r="D346" s="224" t="s">
        <v>54</v>
      </c>
      <c r="E346" s="225" t="s">
        <v>1420</v>
      </c>
      <c r="F346" s="226">
        <v>5</v>
      </c>
      <c r="G346" s="227">
        <v>27.75</v>
      </c>
    </row>
    <row r="347" spans="2:7" hidden="1" outlineLevel="1" x14ac:dyDescent="0.2">
      <c r="B347" s="19" t="s">
        <v>427</v>
      </c>
      <c r="C347" s="223" t="s">
        <v>891</v>
      </c>
      <c r="D347" s="224" t="s">
        <v>54</v>
      </c>
      <c r="E347" s="225" t="s">
        <v>1421</v>
      </c>
      <c r="F347" s="226">
        <v>5</v>
      </c>
      <c r="G347" s="227">
        <v>27.75</v>
      </c>
    </row>
    <row r="348" spans="2:7" hidden="1" outlineLevel="1" x14ac:dyDescent="0.2">
      <c r="B348" s="19" t="s">
        <v>427</v>
      </c>
      <c r="C348" s="223" t="s">
        <v>891</v>
      </c>
      <c r="D348" s="224" t="s">
        <v>54</v>
      </c>
      <c r="E348" s="225" t="s">
        <v>1422</v>
      </c>
      <c r="F348" s="226">
        <v>5</v>
      </c>
      <c r="G348" s="227">
        <v>27.75</v>
      </c>
    </row>
    <row r="349" spans="2:7" hidden="1" outlineLevel="1" x14ac:dyDescent="0.2">
      <c r="B349" s="19" t="s">
        <v>427</v>
      </c>
      <c r="C349" s="223" t="s">
        <v>891</v>
      </c>
      <c r="D349" s="224" t="s">
        <v>54</v>
      </c>
      <c r="E349" s="225" t="s">
        <v>1375</v>
      </c>
      <c r="F349" s="226">
        <v>5</v>
      </c>
      <c r="G349" s="227">
        <v>27.75</v>
      </c>
    </row>
    <row r="350" spans="2:7" hidden="1" outlineLevel="1" x14ac:dyDescent="0.2">
      <c r="B350" s="19" t="s">
        <v>427</v>
      </c>
      <c r="C350" s="223" t="s">
        <v>891</v>
      </c>
      <c r="D350" s="224" t="s">
        <v>54</v>
      </c>
      <c r="E350" s="225" t="s">
        <v>1376</v>
      </c>
      <c r="F350" s="226">
        <v>5</v>
      </c>
      <c r="G350" s="227">
        <v>27.75</v>
      </c>
    </row>
    <row r="351" spans="2:7" hidden="1" outlineLevel="1" x14ac:dyDescent="0.2">
      <c r="B351" s="19" t="s">
        <v>427</v>
      </c>
      <c r="C351" s="223" t="s">
        <v>891</v>
      </c>
      <c r="D351" s="224" t="s">
        <v>54</v>
      </c>
      <c r="E351" s="225" t="s">
        <v>1377</v>
      </c>
      <c r="F351" s="226">
        <v>5</v>
      </c>
      <c r="G351" s="227">
        <v>27.75</v>
      </c>
    </row>
    <row r="352" spans="2:7" hidden="1" outlineLevel="1" x14ac:dyDescent="0.2">
      <c r="B352" s="19" t="s">
        <v>429</v>
      </c>
      <c r="C352" s="223" t="s">
        <v>245</v>
      </c>
      <c r="D352" s="224" t="s">
        <v>54</v>
      </c>
      <c r="E352" s="225" t="s">
        <v>1425</v>
      </c>
      <c r="F352" s="226">
        <v>6</v>
      </c>
      <c r="G352" s="227">
        <v>36.659999999999997</v>
      </c>
    </row>
    <row r="353" spans="2:7" hidden="1" outlineLevel="1" x14ac:dyDescent="0.2">
      <c r="B353" s="19" t="s">
        <v>429</v>
      </c>
      <c r="C353" s="223" t="s">
        <v>245</v>
      </c>
      <c r="D353" s="224" t="s">
        <v>54</v>
      </c>
      <c r="E353" s="225" t="s">
        <v>1425</v>
      </c>
      <c r="F353" s="226">
        <v>3</v>
      </c>
      <c r="G353" s="227">
        <v>18.329999999999998</v>
      </c>
    </row>
    <row r="354" spans="2:7" hidden="1" outlineLevel="1" x14ac:dyDescent="0.2">
      <c r="B354" s="19" t="s">
        <v>429</v>
      </c>
      <c r="C354" s="223" t="s">
        <v>245</v>
      </c>
      <c r="D354" s="224" t="s">
        <v>54</v>
      </c>
      <c r="E354" s="225" t="s">
        <v>1417</v>
      </c>
      <c r="F354" s="226">
        <v>6</v>
      </c>
      <c r="G354" s="227">
        <v>36.659999999999997</v>
      </c>
    </row>
    <row r="355" spans="2:7" hidden="1" outlineLevel="1" x14ac:dyDescent="0.2">
      <c r="B355" s="19" t="s">
        <v>429</v>
      </c>
      <c r="C355" s="223" t="s">
        <v>245</v>
      </c>
      <c r="D355" s="224" t="s">
        <v>54</v>
      </c>
      <c r="E355" s="225" t="s">
        <v>1417</v>
      </c>
      <c r="F355" s="226">
        <v>3</v>
      </c>
      <c r="G355" s="227">
        <v>18.329999999999998</v>
      </c>
    </row>
    <row r="356" spans="2:7" hidden="1" outlineLevel="1" x14ac:dyDescent="0.2">
      <c r="B356" s="19" t="s">
        <v>429</v>
      </c>
      <c r="C356" s="223" t="s">
        <v>245</v>
      </c>
      <c r="D356" s="224" t="s">
        <v>54</v>
      </c>
      <c r="E356" s="225" t="s">
        <v>1426</v>
      </c>
      <c r="F356" s="226">
        <v>6</v>
      </c>
      <c r="G356" s="227">
        <v>36.659999999999997</v>
      </c>
    </row>
    <row r="357" spans="2:7" hidden="1" outlineLevel="1" x14ac:dyDescent="0.2">
      <c r="B357" s="19" t="s">
        <v>429</v>
      </c>
      <c r="C357" s="223" t="s">
        <v>245</v>
      </c>
      <c r="D357" s="224" t="s">
        <v>54</v>
      </c>
      <c r="E357" s="225" t="s">
        <v>1426</v>
      </c>
      <c r="F357" s="226">
        <v>3</v>
      </c>
      <c r="G357" s="227">
        <v>18.329999999999998</v>
      </c>
    </row>
    <row r="358" spans="2:7" hidden="1" outlineLevel="1" x14ac:dyDescent="0.2">
      <c r="B358" s="19" t="s">
        <v>429</v>
      </c>
      <c r="C358" s="223" t="s">
        <v>245</v>
      </c>
      <c r="D358" s="224" t="s">
        <v>54</v>
      </c>
      <c r="E358" s="225" t="s">
        <v>1427</v>
      </c>
      <c r="F358" s="226">
        <v>6</v>
      </c>
      <c r="G358" s="227">
        <v>36.659999999999997</v>
      </c>
    </row>
    <row r="359" spans="2:7" hidden="1" outlineLevel="1" x14ac:dyDescent="0.2">
      <c r="B359" s="19" t="s">
        <v>429</v>
      </c>
      <c r="C359" s="223" t="s">
        <v>245</v>
      </c>
      <c r="D359" s="224" t="s">
        <v>54</v>
      </c>
      <c r="E359" s="225" t="s">
        <v>1427</v>
      </c>
      <c r="F359" s="226">
        <v>3</v>
      </c>
      <c r="G359" s="227">
        <v>18.329999999999998</v>
      </c>
    </row>
    <row r="360" spans="2:7" hidden="1" outlineLevel="1" x14ac:dyDescent="0.2">
      <c r="B360" s="19" t="s">
        <v>427</v>
      </c>
      <c r="C360" s="223" t="s">
        <v>678</v>
      </c>
      <c r="D360" s="224" t="s">
        <v>54</v>
      </c>
      <c r="E360" s="225" t="s">
        <v>1425</v>
      </c>
      <c r="F360" s="226">
        <v>6</v>
      </c>
      <c r="G360" s="227">
        <v>33.299999999999997</v>
      </c>
    </row>
    <row r="361" spans="2:7" hidden="1" outlineLevel="1" x14ac:dyDescent="0.2">
      <c r="B361" s="19" t="s">
        <v>427</v>
      </c>
      <c r="C361" s="223" t="s">
        <v>678</v>
      </c>
      <c r="D361" s="224" t="s">
        <v>54</v>
      </c>
      <c r="E361" s="225" t="s">
        <v>1425</v>
      </c>
      <c r="F361" s="226">
        <v>3</v>
      </c>
      <c r="G361" s="227">
        <v>16.649999999999999</v>
      </c>
    </row>
    <row r="362" spans="2:7" hidden="1" outlineLevel="1" x14ac:dyDescent="0.2">
      <c r="B362" s="19" t="s">
        <v>427</v>
      </c>
      <c r="C362" s="223" t="s">
        <v>678</v>
      </c>
      <c r="D362" s="224" t="s">
        <v>54</v>
      </c>
      <c r="E362" s="225" t="s">
        <v>1417</v>
      </c>
      <c r="F362" s="226">
        <v>6</v>
      </c>
      <c r="G362" s="227">
        <v>33.299999999999997</v>
      </c>
    </row>
    <row r="363" spans="2:7" hidden="1" outlineLevel="1" x14ac:dyDescent="0.2">
      <c r="B363" s="19" t="s">
        <v>427</v>
      </c>
      <c r="C363" s="223" t="s">
        <v>678</v>
      </c>
      <c r="D363" s="224" t="s">
        <v>54</v>
      </c>
      <c r="E363" s="225" t="s">
        <v>1417</v>
      </c>
      <c r="F363" s="226">
        <v>3</v>
      </c>
      <c r="G363" s="227">
        <v>16.649999999999999</v>
      </c>
    </row>
    <row r="364" spans="2:7" hidden="1" outlineLevel="1" x14ac:dyDescent="0.2">
      <c r="B364" s="19" t="s">
        <v>427</v>
      </c>
      <c r="C364" s="223" t="s">
        <v>678</v>
      </c>
      <c r="D364" s="224" t="s">
        <v>54</v>
      </c>
      <c r="E364" s="225" t="s">
        <v>1426</v>
      </c>
      <c r="F364" s="226">
        <v>6</v>
      </c>
      <c r="G364" s="227">
        <v>33.299999999999997</v>
      </c>
    </row>
    <row r="365" spans="2:7" hidden="1" outlineLevel="1" x14ac:dyDescent="0.2">
      <c r="B365" s="19" t="s">
        <v>427</v>
      </c>
      <c r="C365" s="223" t="s">
        <v>678</v>
      </c>
      <c r="D365" s="224" t="s">
        <v>54</v>
      </c>
      <c r="E365" s="225" t="s">
        <v>1426</v>
      </c>
      <c r="F365" s="226">
        <v>3</v>
      </c>
      <c r="G365" s="227">
        <v>16.649999999999999</v>
      </c>
    </row>
    <row r="366" spans="2:7" hidden="1" outlineLevel="1" x14ac:dyDescent="0.2">
      <c r="B366" s="19" t="s">
        <v>427</v>
      </c>
      <c r="C366" s="223" t="s">
        <v>678</v>
      </c>
      <c r="D366" s="224" t="s">
        <v>54</v>
      </c>
      <c r="E366" s="225" t="s">
        <v>1427</v>
      </c>
      <c r="F366" s="226">
        <v>6</v>
      </c>
      <c r="G366" s="227">
        <v>33.299999999999997</v>
      </c>
    </row>
    <row r="367" spans="2:7" hidden="1" outlineLevel="1" x14ac:dyDescent="0.2">
      <c r="B367" s="19" t="s">
        <v>427</v>
      </c>
      <c r="C367" s="223" t="s">
        <v>678</v>
      </c>
      <c r="D367" s="224" t="s">
        <v>54</v>
      </c>
      <c r="E367" s="225" t="s">
        <v>1427</v>
      </c>
      <c r="F367" s="226">
        <v>3</v>
      </c>
      <c r="G367" s="227">
        <v>16.649999999999999</v>
      </c>
    </row>
    <row r="368" spans="2:7" hidden="1" outlineLevel="1" x14ac:dyDescent="0.2">
      <c r="B368" s="19" t="s">
        <v>429</v>
      </c>
      <c r="C368" s="223" t="s">
        <v>118</v>
      </c>
      <c r="D368" s="224" t="s">
        <v>54</v>
      </c>
      <c r="E368" s="225" t="s">
        <v>1425</v>
      </c>
      <c r="F368" s="226">
        <v>6</v>
      </c>
      <c r="G368" s="227">
        <v>39.96</v>
      </c>
    </row>
    <row r="369" spans="2:7" hidden="1" outlineLevel="1" x14ac:dyDescent="0.2">
      <c r="B369" s="19" t="s">
        <v>429</v>
      </c>
      <c r="C369" s="223" t="s">
        <v>118</v>
      </c>
      <c r="D369" s="224" t="s">
        <v>54</v>
      </c>
      <c r="E369" s="225" t="s">
        <v>1425</v>
      </c>
      <c r="F369" s="226">
        <v>3</v>
      </c>
      <c r="G369" s="227">
        <v>19.98</v>
      </c>
    </row>
    <row r="370" spans="2:7" hidden="1" outlineLevel="1" x14ac:dyDescent="0.2">
      <c r="B370" s="19" t="s">
        <v>429</v>
      </c>
      <c r="C370" s="223" t="s">
        <v>118</v>
      </c>
      <c r="D370" s="224" t="s">
        <v>54</v>
      </c>
      <c r="E370" s="225" t="s">
        <v>1417</v>
      </c>
      <c r="F370" s="226">
        <v>6</v>
      </c>
      <c r="G370" s="227">
        <v>39.96</v>
      </c>
    </row>
    <row r="371" spans="2:7" hidden="1" outlineLevel="1" x14ac:dyDescent="0.2">
      <c r="B371" s="19" t="s">
        <v>429</v>
      </c>
      <c r="C371" s="223" t="s">
        <v>118</v>
      </c>
      <c r="D371" s="224" t="s">
        <v>54</v>
      </c>
      <c r="E371" s="225" t="s">
        <v>1417</v>
      </c>
      <c r="F371" s="226">
        <v>3</v>
      </c>
      <c r="G371" s="227">
        <v>19.98</v>
      </c>
    </row>
    <row r="372" spans="2:7" hidden="1" outlineLevel="1" x14ac:dyDescent="0.2">
      <c r="B372" s="19" t="s">
        <v>429</v>
      </c>
      <c r="C372" s="223" t="s">
        <v>118</v>
      </c>
      <c r="D372" s="224" t="s">
        <v>54</v>
      </c>
      <c r="E372" s="225" t="s">
        <v>1426</v>
      </c>
      <c r="F372" s="226">
        <v>6</v>
      </c>
      <c r="G372" s="227">
        <v>39.96</v>
      </c>
    </row>
    <row r="373" spans="2:7" hidden="1" outlineLevel="1" x14ac:dyDescent="0.2">
      <c r="B373" s="19" t="s">
        <v>429</v>
      </c>
      <c r="C373" s="223" t="s">
        <v>118</v>
      </c>
      <c r="D373" s="224" t="s">
        <v>54</v>
      </c>
      <c r="E373" s="225" t="s">
        <v>1426</v>
      </c>
      <c r="F373" s="226">
        <v>3</v>
      </c>
      <c r="G373" s="227">
        <v>19.98</v>
      </c>
    </row>
    <row r="374" spans="2:7" hidden="1" outlineLevel="1" x14ac:dyDescent="0.2">
      <c r="B374" s="19" t="s">
        <v>429</v>
      </c>
      <c r="C374" s="223" t="s">
        <v>118</v>
      </c>
      <c r="D374" s="224" t="s">
        <v>54</v>
      </c>
      <c r="E374" s="225" t="s">
        <v>1427</v>
      </c>
      <c r="F374" s="226">
        <v>6</v>
      </c>
      <c r="G374" s="227">
        <v>39.96</v>
      </c>
    </row>
    <row r="375" spans="2:7" hidden="1" outlineLevel="1" x14ac:dyDescent="0.2">
      <c r="B375" s="19" t="s">
        <v>429</v>
      </c>
      <c r="C375" s="223" t="s">
        <v>118</v>
      </c>
      <c r="D375" s="224" t="s">
        <v>54</v>
      </c>
      <c r="E375" s="225" t="s">
        <v>1427</v>
      </c>
      <c r="F375" s="226">
        <v>3</v>
      </c>
      <c r="G375" s="227">
        <v>19.98</v>
      </c>
    </row>
    <row r="376" spans="2:7" hidden="1" outlineLevel="1" x14ac:dyDescent="0.2">
      <c r="B376" s="19" t="s">
        <v>427</v>
      </c>
      <c r="C376" s="223" t="s">
        <v>678</v>
      </c>
      <c r="D376" s="224" t="s">
        <v>54</v>
      </c>
      <c r="E376" s="306" t="s">
        <v>1635</v>
      </c>
      <c r="F376" s="226">
        <v>9</v>
      </c>
      <c r="G376" s="227">
        <v>54.99</v>
      </c>
    </row>
    <row r="377" spans="2:7" hidden="1" outlineLevel="1" x14ac:dyDescent="0.2">
      <c r="B377" s="19" t="s">
        <v>427</v>
      </c>
      <c r="C377" s="223" t="s">
        <v>678</v>
      </c>
      <c r="D377" s="224" t="s">
        <v>54</v>
      </c>
      <c r="E377" s="306" t="s">
        <v>1636</v>
      </c>
      <c r="F377" s="226">
        <v>9</v>
      </c>
      <c r="G377" s="227">
        <v>54.99</v>
      </c>
    </row>
    <row r="378" spans="2:7" hidden="1" outlineLevel="1" x14ac:dyDescent="0.2">
      <c r="B378" s="19" t="s">
        <v>427</v>
      </c>
      <c r="C378" s="223" t="s">
        <v>678</v>
      </c>
      <c r="D378" s="224" t="s">
        <v>54</v>
      </c>
      <c r="E378" s="306" t="s">
        <v>1637</v>
      </c>
      <c r="F378" s="226">
        <v>9</v>
      </c>
      <c r="G378" s="227">
        <v>54.99</v>
      </c>
    </row>
    <row r="379" spans="2:7" hidden="1" outlineLevel="1" x14ac:dyDescent="0.2">
      <c r="B379" s="19" t="s">
        <v>427</v>
      </c>
      <c r="C379" s="223" t="s">
        <v>678</v>
      </c>
      <c r="D379" s="224" t="s">
        <v>54</v>
      </c>
      <c r="E379" s="306" t="s">
        <v>1638</v>
      </c>
      <c r="F379" s="226">
        <v>9</v>
      </c>
      <c r="G379" s="227">
        <v>54.99</v>
      </c>
    </row>
    <row r="380" spans="2:7" hidden="1" outlineLevel="1" x14ac:dyDescent="0.2">
      <c r="B380" s="19" t="s">
        <v>427</v>
      </c>
      <c r="C380" s="223" t="s">
        <v>678</v>
      </c>
      <c r="D380" s="224" t="s">
        <v>54</v>
      </c>
      <c r="E380" s="306" t="s">
        <v>1639</v>
      </c>
      <c r="F380" s="226">
        <v>9</v>
      </c>
      <c r="G380" s="227">
        <v>54.99</v>
      </c>
    </row>
    <row r="381" spans="2:7" hidden="1" outlineLevel="1" x14ac:dyDescent="0.2">
      <c r="B381" s="19" t="s">
        <v>427</v>
      </c>
      <c r="C381" s="223" t="s">
        <v>678</v>
      </c>
      <c r="D381" s="224" t="s">
        <v>54</v>
      </c>
      <c r="E381" s="306" t="s">
        <v>1640</v>
      </c>
      <c r="F381" s="226">
        <v>9</v>
      </c>
      <c r="G381" s="227">
        <v>54.99</v>
      </c>
    </row>
    <row r="382" spans="2:7" hidden="1" outlineLevel="1" x14ac:dyDescent="0.2">
      <c r="B382" s="19" t="s">
        <v>427</v>
      </c>
      <c r="C382" s="223" t="s">
        <v>678</v>
      </c>
      <c r="D382" s="224" t="s">
        <v>54</v>
      </c>
      <c r="E382" s="306" t="s">
        <v>1652</v>
      </c>
      <c r="F382" s="226">
        <v>9</v>
      </c>
      <c r="G382" s="227">
        <v>54.99</v>
      </c>
    </row>
    <row r="383" spans="2:7" hidden="1" outlineLevel="1" x14ac:dyDescent="0.2">
      <c r="B383" s="19" t="s">
        <v>427</v>
      </c>
      <c r="C383" s="223" t="s">
        <v>678</v>
      </c>
      <c r="D383" s="224" t="s">
        <v>54</v>
      </c>
      <c r="E383" s="306" t="s">
        <v>1641</v>
      </c>
      <c r="F383" s="226">
        <v>9</v>
      </c>
      <c r="G383" s="227">
        <v>54.99</v>
      </c>
    </row>
    <row r="384" spans="2:7" hidden="1" outlineLevel="1" x14ac:dyDescent="0.2">
      <c r="B384" s="19" t="s">
        <v>427</v>
      </c>
      <c r="C384" s="223" t="s">
        <v>678</v>
      </c>
      <c r="D384" s="224" t="s">
        <v>54</v>
      </c>
      <c r="E384" s="306" t="s">
        <v>1642</v>
      </c>
      <c r="F384" s="226">
        <v>9</v>
      </c>
      <c r="G384" s="227">
        <v>54.99</v>
      </c>
    </row>
    <row r="385" spans="2:7" hidden="1" outlineLevel="1" x14ac:dyDescent="0.2">
      <c r="B385" s="19" t="s">
        <v>427</v>
      </c>
      <c r="C385" s="223" t="s">
        <v>678</v>
      </c>
      <c r="D385" s="224" t="s">
        <v>54</v>
      </c>
      <c r="E385" s="306" t="s">
        <v>1643</v>
      </c>
      <c r="F385" s="226">
        <v>6</v>
      </c>
      <c r="G385" s="227">
        <v>36.659999999999997</v>
      </c>
    </row>
    <row r="386" spans="2:7" hidden="1" outlineLevel="1" x14ac:dyDescent="0.2">
      <c r="B386" s="19" t="s">
        <v>427</v>
      </c>
      <c r="C386" s="223" t="s">
        <v>678</v>
      </c>
      <c r="D386" s="224" t="s">
        <v>54</v>
      </c>
      <c r="E386" s="306" t="s">
        <v>1644</v>
      </c>
      <c r="F386" s="226">
        <v>9</v>
      </c>
      <c r="G386" s="227">
        <v>54.99</v>
      </c>
    </row>
    <row r="387" spans="2:7" hidden="1" outlineLevel="1" x14ac:dyDescent="0.2">
      <c r="B387" s="19" t="s">
        <v>427</v>
      </c>
      <c r="C387" s="223" t="s">
        <v>678</v>
      </c>
      <c r="D387" s="224" t="s">
        <v>54</v>
      </c>
      <c r="E387" s="306" t="s">
        <v>1645</v>
      </c>
      <c r="F387" s="226">
        <v>9</v>
      </c>
      <c r="G387" s="227">
        <v>54.99</v>
      </c>
    </row>
    <row r="388" spans="2:7" hidden="1" outlineLevel="1" x14ac:dyDescent="0.2">
      <c r="B388" s="19" t="s">
        <v>427</v>
      </c>
      <c r="C388" s="223" t="s">
        <v>678</v>
      </c>
      <c r="D388" s="224" t="s">
        <v>54</v>
      </c>
      <c r="E388" s="306" t="s">
        <v>1646</v>
      </c>
      <c r="F388" s="226">
        <v>4</v>
      </c>
      <c r="G388" s="227">
        <v>24.44</v>
      </c>
    </row>
    <row r="389" spans="2:7" hidden="1" outlineLevel="1" x14ac:dyDescent="0.2">
      <c r="B389" s="19" t="s">
        <v>429</v>
      </c>
      <c r="C389" s="223" t="s">
        <v>245</v>
      </c>
      <c r="D389" s="224" t="s">
        <v>54</v>
      </c>
      <c r="E389" s="306" t="s">
        <v>1635</v>
      </c>
      <c r="F389" s="226">
        <v>9</v>
      </c>
      <c r="G389" s="227">
        <v>54.99</v>
      </c>
    </row>
    <row r="390" spans="2:7" hidden="1" outlineLevel="1" x14ac:dyDescent="0.2">
      <c r="B390" s="19" t="s">
        <v>429</v>
      </c>
      <c r="C390" s="223" t="s">
        <v>245</v>
      </c>
      <c r="D390" s="224" t="s">
        <v>54</v>
      </c>
      <c r="E390" s="306" t="s">
        <v>1636</v>
      </c>
      <c r="F390" s="226">
        <v>9</v>
      </c>
      <c r="G390" s="227">
        <v>54.99</v>
      </c>
    </row>
    <row r="391" spans="2:7" hidden="1" outlineLevel="1" x14ac:dyDescent="0.2">
      <c r="B391" s="19" t="s">
        <v>429</v>
      </c>
      <c r="C391" s="223" t="s">
        <v>245</v>
      </c>
      <c r="D391" s="224" t="s">
        <v>54</v>
      </c>
      <c r="E391" s="306" t="s">
        <v>1637</v>
      </c>
      <c r="F391" s="226">
        <v>9</v>
      </c>
      <c r="G391" s="227">
        <v>54.99</v>
      </c>
    </row>
    <row r="392" spans="2:7" hidden="1" outlineLevel="1" x14ac:dyDescent="0.2">
      <c r="B392" s="19" t="s">
        <v>429</v>
      </c>
      <c r="C392" s="223" t="s">
        <v>245</v>
      </c>
      <c r="D392" s="224" t="s">
        <v>54</v>
      </c>
      <c r="E392" s="306" t="s">
        <v>1638</v>
      </c>
      <c r="F392" s="226">
        <v>9</v>
      </c>
      <c r="G392" s="227">
        <v>54.99</v>
      </c>
    </row>
    <row r="393" spans="2:7" hidden="1" outlineLevel="1" x14ac:dyDescent="0.2">
      <c r="B393" s="19" t="s">
        <v>429</v>
      </c>
      <c r="C393" s="223" t="s">
        <v>245</v>
      </c>
      <c r="D393" s="224" t="s">
        <v>54</v>
      </c>
      <c r="E393" s="306" t="s">
        <v>1639</v>
      </c>
      <c r="F393" s="226">
        <v>9</v>
      </c>
      <c r="G393" s="227">
        <v>54.99</v>
      </c>
    </row>
    <row r="394" spans="2:7" hidden="1" outlineLevel="1" x14ac:dyDescent="0.2">
      <c r="B394" s="19" t="s">
        <v>429</v>
      </c>
      <c r="C394" s="223" t="s">
        <v>245</v>
      </c>
      <c r="D394" s="224" t="s">
        <v>54</v>
      </c>
      <c r="E394" s="306" t="s">
        <v>1640</v>
      </c>
      <c r="F394" s="226">
        <v>9</v>
      </c>
      <c r="G394" s="227">
        <v>54.99</v>
      </c>
    </row>
    <row r="395" spans="2:7" hidden="1" outlineLevel="1" x14ac:dyDescent="0.2">
      <c r="B395" s="19"/>
      <c r="C395" s="254"/>
      <c r="D395" s="255"/>
      <c r="E395" s="39"/>
      <c r="F395" s="256"/>
      <c r="G395" s="257"/>
    </row>
    <row r="396" spans="2:7" hidden="1" outlineLevel="1" x14ac:dyDescent="0.2">
      <c r="B396" s="19"/>
      <c r="C396" s="254"/>
      <c r="D396" s="255"/>
      <c r="E396" s="39"/>
      <c r="F396" s="256"/>
      <c r="G396" s="257"/>
    </row>
    <row r="397" spans="2:7" hidden="1" outlineLevel="1" x14ac:dyDescent="0.2">
      <c r="B397" s="19"/>
      <c r="C397" s="254"/>
      <c r="D397" s="255"/>
      <c r="E397" s="39"/>
      <c r="F397" s="256"/>
      <c r="G397" s="257"/>
    </row>
    <row r="398" spans="2:7" hidden="1" outlineLevel="1" x14ac:dyDescent="0.2">
      <c r="E398" s="14"/>
      <c r="G398" s="3"/>
    </row>
    <row r="399" spans="2:7" hidden="1" outlineLevel="1" x14ac:dyDescent="0.2"/>
    <row r="400" spans="2:7" ht="12.75" collapsed="1" thickBot="1" x14ac:dyDescent="0.25">
      <c r="C400" s="16"/>
      <c r="D400" s="16"/>
      <c r="E400" s="16"/>
      <c r="F400" s="17">
        <f>+SUM(F58:F399)</f>
        <v>1663</v>
      </c>
      <c r="G400" s="17">
        <f>+SUM(G58:G399)</f>
        <v>9589.0399999999918</v>
      </c>
    </row>
    <row r="401" spans="3:7" ht="12.75" thickTop="1" x14ac:dyDescent="0.2"/>
    <row r="403" spans="3:7" x14ac:dyDescent="0.2">
      <c r="C403" s="8" t="s">
        <v>722</v>
      </c>
    </row>
    <row r="405" spans="3:7" x14ac:dyDescent="0.2">
      <c r="C405" s="19" t="s">
        <v>81</v>
      </c>
      <c r="D405" s="20">
        <f>+G45-G52-G400</f>
        <v>13056.86000000001</v>
      </c>
    </row>
    <row r="406" spans="3:7" ht="12.75" thickBot="1" x14ac:dyDescent="0.25">
      <c r="D406" s="9"/>
      <c r="G406" s="3"/>
    </row>
    <row r="407" spans="3:7" ht="12.75" thickBot="1" x14ac:dyDescent="0.25">
      <c r="C407" s="19" t="s">
        <v>713</v>
      </c>
      <c r="D407" s="21">
        <f>+D405/G45</f>
        <v>0.57656617754207207</v>
      </c>
      <c r="G407" s="3"/>
    </row>
    <row r="408" spans="3:7" x14ac:dyDescent="0.2">
      <c r="G408" s="3"/>
    </row>
    <row r="409" spans="3:7" x14ac:dyDescent="0.2">
      <c r="C409" s="19" t="s">
        <v>84</v>
      </c>
      <c r="D409" s="20">
        <f>+RESUMEN!O37</f>
        <v>9811.3076827563764</v>
      </c>
      <c r="G409" s="3"/>
    </row>
    <row r="410" spans="3:7" ht="12.75" thickBot="1" x14ac:dyDescent="0.25">
      <c r="D410" s="9"/>
    </row>
    <row r="411" spans="3:7" ht="12.75" thickBot="1" x14ac:dyDescent="0.25">
      <c r="C411" s="19" t="s">
        <v>716</v>
      </c>
      <c r="D411" s="83">
        <f>+RESUMEN!P37</f>
        <v>0.4332487418365521</v>
      </c>
    </row>
    <row r="412" spans="3:7" ht="12.75" thickBot="1" x14ac:dyDescent="0.25"/>
    <row r="413" spans="3:7" ht="12.75" thickBot="1" x14ac:dyDescent="0.25">
      <c r="C413" s="19" t="s">
        <v>719</v>
      </c>
      <c r="D413" s="86" t="str">
        <f>+IF(D411&gt;D10,"OK","REVISAR")</f>
        <v>OK</v>
      </c>
    </row>
    <row r="414" spans="3:7" x14ac:dyDescent="0.2">
      <c r="G414" s="3"/>
    </row>
    <row r="416" spans="3:7" x14ac:dyDescent="0.2">
      <c r="C416" s="8" t="s">
        <v>85</v>
      </c>
    </row>
    <row r="418" spans="3:7" x14ac:dyDescent="0.2">
      <c r="C418" s="10"/>
      <c r="D418" s="10"/>
      <c r="E418" s="10"/>
      <c r="F418" s="10"/>
      <c r="G418" s="11"/>
    </row>
    <row r="419" spans="3:7" x14ac:dyDescent="0.2">
      <c r="C419" s="10"/>
      <c r="D419" s="10"/>
      <c r="E419" s="10"/>
      <c r="F419" s="10"/>
      <c r="G419" s="11"/>
    </row>
    <row r="420" spans="3:7" x14ac:dyDescent="0.2">
      <c r="C420" s="10"/>
      <c r="D420" s="10"/>
      <c r="E420" s="10"/>
      <c r="F420" s="10"/>
      <c r="G420" s="11"/>
    </row>
    <row r="423" spans="3:7" x14ac:dyDescent="0.2">
      <c r="C423" s="12"/>
      <c r="D423" s="23" t="s">
        <v>427</v>
      </c>
      <c r="E423" s="23" t="s">
        <v>428</v>
      </c>
      <c r="F423" s="23" t="s">
        <v>429</v>
      </c>
    </row>
    <row r="424" spans="3:7" x14ac:dyDescent="0.2">
      <c r="C424" s="3" t="s">
        <v>8</v>
      </c>
      <c r="D424" s="22">
        <f>+SUMIF(B39:B44,$D$423,G39:G44)</f>
        <v>22645.9</v>
      </c>
      <c r="E424" s="22">
        <f>+SUMIF(B39:B44,$E$423,G39:G44)</f>
        <v>0</v>
      </c>
      <c r="F424" s="22">
        <f>+SUMIF(B39:B44,$F$423,G39:G44)</f>
        <v>0</v>
      </c>
    </row>
    <row r="425" spans="3:7" x14ac:dyDescent="0.2">
      <c r="C425" s="3" t="s">
        <v>1019</v>
      </c>
      <c r="D425" s="22">
        <f>-SUMIF(B51,$D$423,G51)</f>
        <v>0</v>
      </c>
      <c r="E425" s="22">
        <f>-SUMIF(B51,$E$423,G51)</f>
        <v>0</v>
      </c>
      <c r="F425" s="22">
        <f>-SUMIF(B51,$F$423,G51)</f>
        <v>0</v>
      </c>
    </row>
    <row r="426" spans="3:7" x14ac:dyDescent="0.2">
      <c r="C426" s="3" t="s">
        <v>24</v>
      </c>
      <c r="D426" s="22">
        <f>-SUMIF(B58:B399,$D$423,G58:G399)</f>
        <v>-7948.3400000000038</v>
      </c>
      <c r="E426" s="22">
        <f>-SUMIF(B58:B399,$E$423,G58:G399)</f>
        <v>0</v>
      </c>
      <c r="F426" s="22">
        <f>-SUMIF(B58:B399,$F$423,G58:G399)</f>
        <v>-1640.7000000000005</v>
      </c>
    </row>
    <row r="427" spans="3:7" ht="12.75" thickBot="1" x14ac:dyDescent="0.25">
      <c r="C427" s="16" t="s">
        <v>1036</v>
      </c>
      <c r="D427" s="182">
        <f>SUM(D424:D426)</f>
        <v>14697.559999999998</v>
      </c>
      <c r="E427" s="182">
        <f t="shared" ref="E427:F427" si="0">SUM(E424:E426)</f>
        <v>0</v>
      </c>
      <c r="F427" s="182">
        <f t="shared" si="0"/>
        <v>-1640.7000000000005</v>
      </c>
    </row>
    <row r="428" spans="3:7" ht="12.75" thickTop="1" x14ac:dyDescent="0.2"/>
  </sheetData>
  <autoFilter ref="B57:G93" xr:uid="{00000000-0009-0000-0000-000026000000}"/>
  <conditionalFormatting sqref="D413">
    <cfRule type="containsText" dxfId="152" priority="1" operator="containsText" text="OK">
      <formula>NOT(ISERROR(SEARCH("OK",D413)))</formula>
    </cfRule>
    <cfRule type="cellIs" dxfId="151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40">
    <tabColor rgb="FFFF0000"/>
  </sheetPr>
  <dimension ref="B1:K99"/>
  <sheetViews>
    <sheetView topLeftCell="A40" zoomScaleNormal="100" workbookViewId="0">
      <selection activeCell="D82" sqref="D82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758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997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19" t="s">
        <v>427</v>
      </c>
      <c r="C39" s="14">
        <v>44378</v>
      </c>
      <c r="D39" s="3" t="s">
        <v>998</v>
      </c>
      <c r="E39" s="3">
        <v>430000002</v>
      </c>
      <c r="F39" s="3" t="s">
        <v>758</v>
      </c>
      <c r="G39" s="15">
        <v>896</v>
      </c>
      <c r="H39" s="3"/>
      <c r="I39" s="3"/>
      <c r="J39" s="3"/>
      <c r="K39" s="3"/>
    </row>
    <row r="40" spans="2:11" collapsed="1" x14ac:dyDescent="0.2">
      <c r="B40" s="19"/>
      <c r="C40" s="14"/>
      <c r="G40" s="15"/>
    </row>
    <row r="41" spans="2:11" ht="12.75" thickBot="1" x14ac:dyDescent="0.25">
      <c r="B41" s="19"/>
      <c r="C41" s="16"/>
      <c r="D41" s="16"/>
      <c r="E41" s="16"/>
      <c r="F41" s="16"/>
      <c r="G41" s="17">
        <f>SUM(G39:G40)</f>
        <v>896</v>
      </c>
    </row>
    <row r="42" spans="2:11" ht="12.75" thickTop="1" x14ac:dyDescent="0.2">
      <c r="B42" s="19"/>
    </row>
    <row r="43" spans="2:11" x14ac:dyDescent="0.2">
      <c r="B43" s="19"/>
    </row>
    <row r="44" spans="2:11" x14ac:dyDescent="0.2">
      <c r="B44" s="19"/>
      <c r="C44" s="8" t="s">
        <v>13</v>
      </c>
    </row>
    <row r="45" spans="2:11" x14ac:dyDescent="0.2">
      <c r="B45" s="19"/>
      <c r="C45" s="18"/>
    </row>
    <row r="46" spans="2:11" x14ac:dyDescent="0.2">
      <c r="B46" s="12" t="s">
        <v>1035</v>
      </c>
      <c r="C46" s="23" t="s">
        <v>9</v>
      </c>
      <c r="D46" s="23" t="s">
        <v>14</v>
      </c>
      <c r="E46" s="23" t="s">
        <v>15</v>
      </c>
      <c r="F46" s="23" t="s">
        <v>16</v>
      </c>
      <c r="G46" s="23" t="s">
        <v>17</v>
      </c>
    </row>
    <row r="47" spans="2:11" outlineLevel="1" x14ac:dyDescent="0.2">
      <c r="B47" s="19"/>
      <c r="C47" s="14"/>
      <c r="G47" s="15"/>
    </row>
    <row r="48" spans="2:11" ht="12.75" thickBot="1" x14ac:dyDescent="0.25">
      <c r="B48" s="19"/>
      <c r="C48" s="16"/>
      <c r="D48" s="16"/>
      <c r="E48" s="16"/>
      <c r="F48" s="16"/>
      <c r="G48" s="17">
        <f>+SUM(G47:G47)</f>
        <v>0</v>
      </c>
    </row>
    <row r="49" spans="2:7" ht="12.75" thickTop="1" x14ac:dyDescent="0.2">
      <c r="B49" s="19"/>
    </row>
    <row r="50" spans="2:7" x14ac:dyDescent="0.2">
      <c r="B50" s="19"/>
    </row>
    <row r="51" spans="2:7" x14ac:dyDescent="0.2">
      <c r="B51" s="19"/>
      <c r="C51" s="8" t="s">
        <v>24</v>
      </c>
    </row>
    <row r="52" spans="2:7" x14ac:dyDescent="0.2">
      <c r="B52" s="19"/>
    </row>
    <row r="53" spans="2:7" x14ac:dyDescent="0.2">
      <c r="B53" s="12" t="s">
        <v>1035</v>
      </c>
      <c r="C53" s="12" t="s">
        <v>25</v>
      </c>
      <c r="D53" s="12" t="s">
        <v>26</v>
      </c>
      <c r="E53" s="12" t="s">
        <v>27</v>
      </c>
      <c r="F53" s="12" t="s">
        <v>28</v>
      </c>
      <c r="G53" s="13" t="s">
        <v>29</v>
      </c>
    </row>
    <row r="54" spans="2:7" hidden="1" outlineLevel="1" x14ac:dyDescent="0.2">
      <c r="B54" s="19" t="s">
        <v>427</v>
      </c>
      <c r="C54" s="3" t="s">
        <v>179</v>
      </c>
      <c r="D54" s="3" t="s">
        <v>54</v>
      </c>
      <c r="E54" s="14">
        <v>44362</v>
      </c>
      <c r="F54" s="3">
        <v>6</v>
      </c>
      <c r="G54" s="3">
        <v>39</v>
      </c>
    </row>
    <row r="55" spans="2:7" hidden="1" outlineLevel="1" x14ac:dyDescent="0.2">
      <c r="B55" s="19" t="s">
        <v>427</v>
      </c>
      <c r="C55" s="3" t="s">
        <v>179</v>
      </c>
      <c r="D55" s="3" t="s">
        <v>54</v>
      </c>
      <c r="E55" s="14">
        <v>44362</v>
      </c>
      <c r="F55" s="3">
        <v>2</v>
      </c>
      <c r="G55" s="3">
        <v>13</v>
      </c>
    </row>
    <row r="56" spans="2:7" hidden="1" outlineLevel="1" x14ac:dyDescent="0.2">
      <c r="B56" s="19" t="s">
        <v>427</v>
      </c>
      <c r="C56" s="3" t="s">
        <v>179</v>
      </c>
      <c r="D56" s="3" t="s">
        <v>54</v>
      </c>
      <c r="E56" s="14">
        <v>44363</v>
      </c>
      <c r="F56" s="3">
        <v>6</v>
      </c>
      <c r="G56" s="3">
        <v>39</v>
      </c>
    </row>
    <row r="57" spans="2:7" hidden="1" outlineLevel="1" x14ac:dyDescent="0.2">
      <c r="B57" s="19" t="s">
        <v>427</v>
      </c>
      <c r="C57" s="3" t="s">
        <v>179</v>
      </c>
      <c r="D57" s="3" t="s">
        <v>54</v>
      </c>
      <c r="E57" s="14">
        <v>44363</v>
      </c>
      <c r="F57" s="3">
        <v>2</v>
      </c>
      <c r="G57" s="3">
        <v>13</v>
      </c>
    </row>
    <row r="58" spans="2:7" hidden="1" outlineLevel="1" x14ac:dyDescent="0.2">
      <c r="B58" s="19" t="s">
        <v>427</v>
      </c>
      <c r="C58" s="3" t="s">
        <v>179</v>
      </c>
      <c r="D58" s="3" t="s">
        <v>54</v>
      </c>
      <c r="E58" s="14">
        <v>44364</v>
      </c>
      <c r="F58" s="3">
        <v>6</v>
      </c>
      <c r="G58" s="3">
        <v>39</v>
      </c>
    </row>
    <row r="59" spans="2:7" hidden="1" outlineLevel="1" x14ac:dyDescent="0.2">
      <c r="B59" s="19" t="s">
        <v>427</v>
      </c>
      <c r="C59" s="3" t="s">
        <v>179</v>
      </c>
      <c r="D59" s="3" t="s">
        <v>54</v>
      </c>
      <c r="E59" s="14">
        <v>44364</v>
      </c>
      <c r="F59" s="3">
        <v>2</v>
      </c>
      <c r="G59" s="3">
        <v>13</v>
      </c>
    </row>
    <row r="60" spans="2:7" hidden="1" outlineLevel="1" x14ac:dyDescent="0.2">
      <c r="B60" s="19" t="s">
        <v>427</v>
      </c>
      <c r="C60" s="3" t="s">
        <v>179</v>
      </c>
      <c r="D60" s="3" t="s">
        <v>54</v>
      </c>
      <c r="E60" s="14">
        <v>44365</v>
      </c>
      <c r="F60" s="3">
        <v>6</v>
      </c>
      <c r="G60" s="3">
        <v>39</v>
      </c>
    </row>
    <row r="61" spans="2:7" hidden="1" outlineLevel="1" x14ac:dyDescent="0.2">
      <c r="B61" s="19" t="s">
        <v>427</v>
      </c>
      <c r="C61" s="3" t="s">
        <v>179</v>
      </c>
      <c r="D61" s="3" t="s">
        <v>54</v>
      </c>
      <c r="E61" s="14">
        <v>44365</v>
      </c>
      <c r="F61" s="3">
        <v>2</v>
      </c>
      <c r="G61" s="3">
        <v>13</v>
      </c>
    </row>
    <row r="62" spans="2:7" hidden="1" outlineLevel="1" x14ac:dyDescent="0.2">
      <c r="B62" s="19" t="s">
        <v>427</v>
      </c>
      <c r="C62" s="3" t="s">
        <v>179</v>
      </c>
      <c r="D62" s="3" t="s">
        <v>54</v>
      </c>
      <c r="E62" s="14">
        <v>44368</v>
      </c>
      <c r="F62" s="3">
        <v>6</v>
      </c>
      <c r="G62" s="3">
        <v>39</v>
      </c>
    </row>
    <row r="63" spans="2:7" hidden="1" outlineLevel="1" x14ac:dyDescent="0.2">
      <c r="B63" s="19" t="s">
        <v>427</v>
      </c>
      <c r="C63" s="3" t="s">
        <v>179</v>
      </c>
      <c r="D63" s="3" t="s">
        <v>54</v>
      </c>
      <c r="E63" s="14">
        <v>44368</v>
      </c>
      <c r="F63" s="3">
        <v>2</v>
      </c>
      <c r="G63" s="3">
        <v>13</v>
      </c>
    </row>
    <row r="64" spans="2:7" hidden="1" outlineLevel="1" x14ac:dyDescent="0.2">
      <c r="B64" s="19" t="s">
        <v>427</v>
      </c>
      <c r="C64" s="3" t="s">
        <v>179</v>
      </c>
      <c r="D64" s="3" t="s">
        <v>54</v>
      </c>
      <c r="E64" s="14">
        <v>44369</v>
      </c>
      <c r="F64" s="3">
        <v>6</v>
      </c>
      <c r="G64" s="3">
        <v>39</v>
      </c>
    </row>
    <row r="65" spans="2:7" hidden="1" outlineLevel="1" x14ac:dyDescent="0.2">
      <c r="B65" s="19" t="s">
        <v>427</v>
      </c>
      <c r="C65" s="3" t="s">
        <v>179</v>
      </c>
      <c r="D65" s="3" t="s">
        <v>54</v>
      </c>
      <c r="E65" s="14">
        <v>44369</v>
      </c>
      <c r="F65" s="3">
        <v>2</v>
      </c>
      <c r="G65" s="3">
        <v>13</v>
      </c>
    </row>
    <row r="66" spans="2:7" hidden="1" outlineLevel="1" x14ac:dyDescent="0.2">
      <c r="B66" s="19" t="s">
        <v>427</v>
      </c>
      <c r="C66" s="3" t="s">
        <v>179</v>
      </c>
      <c r="D66" s="3" t="s">
        <v>54</v>
      </c>
      <c r="E66" s="14">
        <v>44370</v>
      </c>
      <c r="F66" s="3">
        <v>6</v>
      </c>
      <c r="G66" s="3">
        <v>39</v>
      </c>
    </row>
    <row r="67" spans="2:7" hidden="1" outlineLevel="1" x14ac:dyDescent="0.2">
      <c r="B67" s="19" t="s">
        <v>427</v>
      </c>
      <c r="C67" s="3" t="s">
        <v>179</v>
      </c>
      <c r="D67" s="3" t="s">
        <v>54</v>
      </c>
      <c r="E67" s="14">
        <v>44370</v>
      </c>
      <c r="F67" s="3">
        <v>2</v>
      </c>
      <c r="G67" s="3">
        <v>13</v>
      </c>
    </row>
    <row r="68" spans="2:7" hidden="1" outlineLevel="1" x14ac:dyDescent="0.2">
      <c r="B68" s="19" t="s">
        <v>427</v>
      </c>
      <c r="C68" s="3" t="s">
        <v>179</v>
      </c>
      <c r="D68" s="3" t="s">
        <v>54</v>
      </c>
      <c r="E68" s="14">
        <v>44371</v>
      </c>
      <c r="F68" s="3">
        <v>6</v>
      </c>
      <c r="G68" s="3">
        <v>39</v>
      </c>
    </row>
    <row r="69" spans="2:7" hidden="1" outlineLevel="1" x14ac:dyDescent="0.2">
      <c r="B69" s="19" t="s">
        <v>427</v>
      </c>
      <c r="C69" s="3" t="s">
        <v>179</v>
      </c>
      <c r="D69" s="3" t="s">
        <v>54</v>
      </c>
      <c r="E69" s="14">
        <v>44371</v>
      </c>
      <c r="F69" s="3">
        <v>2</v>
      </c>
      <c r="G69" s="3">
        <v>13</v>
      </c>
    </row>
    <row r="70" spans="2:7" hidden="1" outlineLevel="1" x14ac:dyDescent="0.2"/>
    <row r="71" spans="2:7" ht="12.75" collapsed="1" thickBot="1" x14ac:dyDescent="0.25">
      <c r="C71" s="16"/>
      <c r="D71" s="16"/>
      <c r="E71" s="16"/>
      <c r="F71" s="17">
        <f>+SUM(F54:F70)</f>
        <v>64</v>
      </c>
      <c r="G71" s="17">
        <f>+SUM(G54:G70)</f>
        <v>416</v>
      </c>
    </row>
    <row r="72" spans="2:7" ht="12.75" thickTop="1" x14ac:dyDescent="0.2"/>
    <row r="74" spans="2:7" x14ac:dyDescent="0.2">
      <c r="C74" s="8" t="s">
        <v>722</v>
      </c>
    </row>
    <row r="76" spans="2:7" x14ac:dyDescent="0.2">
      <c r="C76" s="19" t="s">
        <v>81</v>
      </c>
      <c r="D76" s="20">
        <f>+G41-G48-G71</f>
        <v>480</v>
      </c>
    </row>
    <row r="77" spans="2:7" ht="12.75" thickBot="1" x14ac:dyDescent="0.25">
      <c r="D77" s="9"/>
      <c r="G77" s="3"/>
    </row>
    <row r="78" spans="2:7" ht="12.75" thickBot="1" x14ac:dyDescent="0.25">
      <c r="C78" s="19" t="s">
        <v>713</v>
      </c>
      <c r="D78" s="21">
        <f>+D76/G41</f>
        <v>0.5357142857142857</v>
      </c>
      <c r="G78" s="3"/>
    </row>
    <row r="79" spans="2:7" x14ac:dyDescent="0.2">
      <c r="G79" s="3"/>
    </row>
    <row r="80" spans="2:7" x14ac:dyDescent="0.2">
      <c r="C80" s="19" t="s">
        <v>84</v>
      </c>
      <c r="D80" s="20">
        <f>+RESUMEN!O38</f>
        <v>351.5875776078542</v>
      </c>
      <c r="G80" s="3"/>
    </row>
    <row r="81" spans="3:7" ht="12.75" thickBot="1" x14ac:dyDescent="0.25">
      <c r="D81" s="9"/>
    </row>
    <row r="82" spans="3:7" ht="12.75" thickBot="1" x14ac:dyDescent="0.25">
      <c r="C82" s="19" t="s">
        <v>716</v>
      </c>
      <c r="D82" s="83">
        <f>+RESUMEN!P38</f>
        <v>0.39239685000876584</v>
      </c>
    </row>
    <row r="83" spans="3:7" ht="12.75" thickBot="1" x14ac:dyDescent="0.25"/>
    <row r="84" spans="3:7" ht="12.75" thickBot="1" x14ac:dyDescent="0.25">
      <c r="C84" s="19" t="s">
        <v>719</v>
      </c>
      <c r="D84" s="86" t="str">
        <f>+IF(D82&gt;D10,"OK","REVISAR")</f>
        <v>OK</v>
      </c>
    </row>
    <row r="85" spans="3:7" x14ac:dyDescent="0.2">
      <c r="G85" s="3"/>
    </row>
    <row r="87" spans="3:7" x14ac:dyDescent="0.2">
      <c r="C87" s="8" t="s">
        <v>85</v>
      </c>
    </row>
    <row r="89" spans="3:7" x14ac:dyDescent="0.2">
      <c r="C89" s="10"/>
      <c r="D89" s="10"/>
      <c r="E89" s="10"/>
      <c r="F89" s="10"/>
      <c r="G89" s="11"/>
    </row>
    <row r="90" spans="3:7" x14ac:dyDescent="0.2">
      <c r="C90" s="10"/>
      <c r="D90" s="10"/>
      <c r="E90" s="10"/>
      <c r="F90" s="10"/>
      <c r="G90" s="11"/>
    </row>
    <row r="91" spans="3:7" x14ac:dyDescent="0.2">
      <c r="C91" s="10"/>
      <c r="D91" s="10"/>
      <c r="E91" s="10"/>
      <c r="F91" s="10"/>
      <c r="G91" s="11"/>
    </row>
    <row r="94" spans="3:7" x14ac:dyDescent="0.2">
      <c r="C94" s="12"/>
      <c r="D94" s="23" t="s">
        <v>427</v>
      </c>
      <c r="E94" s="23" t="s">
        <v>428</v>
      </c>
      <c r="F94" s="23" t="s">
        <v>429</v>
      </c>
    </row>
    <row r="95" spans="3:7" x14ac:dyDescent="0.2">
      <c r="C95" s="3" t="s">
        <v>8</v>
      </c>
      <c r="D95" s="22">
        <f>+SUMIF(B39:B40,$D$94,G39:G40)</f>
        <v>896</v>
      </c>
      <c r="E95" s="22">
        <f>+SUMIF(B39:B40,$E$94,G39:G40)</f>
        <v>0</v>
      </c>
      <c r="F95" s="22">
        <f>+SUMIF(B39:B40,$F$94,G39:G40)</f>
        <v>0</v>
      </c>
    </row>
    <row r="96" spans="3:7" x14ac:dyDescent="0.2">
      <c r="C96" s="3" t="s">
        <v>1019</v>
      </c>
      <c r="D96" s="22">
        <f>-SUMIF(B47,$D$94,G47)</f>
        <v>0</v>
      </c>
      <c r="E96" s="22">
        <f>-SUMIF(B47,$E$94,G47)</f>
        <v>0</v>
      </c>
      <c r="F96" s="22">
        <f>-SUMIF(B47,$F$94,G47)</f>
        <v>0</v>
      </c>
    </row>
    <row r="97" spans="3:6" x14ac:dyDescent="0.2">
      <c r="C97" s="3" t="s">
        <v>24</v>
      </c>
      <c r="D97" s="22">
        <f>-SUMIF(B54:B70,$D$94,G54:G70)</f>
        <v>-416</v>
      </c>
      <c r="E97" s="22">
        <f>-SUMIF(B54:B70,$E$94,G54:G70)</f>
        <v>0</v>
      </c>
      <c r="F97" s="22">
        <f>-SUMIF(B54:B70,$F$94,G54:G70)</f>
        <v>0</v>
      </c>
    </row>
    <row r="98" spans="3:6" ht="12.75" thickBot="1" x14ac:dyDescent="0.25">
      <c r="C98" s="16" t="s">
        <v>1036</v>
      </c>
      <c r="D98" s="182">
        <f>SUM(D95:D97)</f>
        <v>480</v>
      </c>
      <c r="E98" s="182">
        <f t="shared" ref="E98:F98" si="0">SUM(E95:E97)</f>
        <v>0</v>
      </c>
      <c r="F98" s="182">
        <f t="shared" si="0"/>
        <v>0</v>
      </c>
    </row>
    <row r="99" spans="3:6" ht="12.75" thickTop="1" x14ac:dyDescent="0.2"/>
  </sheetData>
  <autoFilter ref="B53:G69" xr:uid="{00000000-0009-0000-0000-000027000000}"/>
  <conditionalFormatting sqref="D84">
    <cfRule type="containsText" dxfId="150" priority="1" operator="containsText" text="OK">
      <formula>NOT(ISERROR(SEARCH("OK",D84)))</formula>
    </cfRule>
    <cfRule type="cellIs" dxfId="149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41">
    <tabColor theme="4" tint="0.59999389629810485"/>
  </sheetPr>
  <dimension ref="B1:K510"/>
  <sheetViews>
    <sheetView topLeftCell="A440" zoomScaleNormal="100" workbookViewId="0">
      <selection activeCell="D413" sqref="D413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2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758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1001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 t="s">
        <v>427</v>
      </c>
      <c r="C39" s="14">
        <v>44378</v>
      </c>
      <c r="D39" s="19" t="s">
        <v>1002</v>
      </c>
      <c r="E39" s="3">
        <v>430000002</v>
      </c>
      <c r="F39" s="3" t="s">
        <v>758</v>
      </c>
      <c r="G39" s="15">
        <v>2294</v>
      </c>
      <c r="H39" s="3"/>
      <c r="I39" s="3"/>
      <c r="J39" s="3"/>
      <c r="K39" s="3"/>
    </row>
    <row r="40" spans="2:11" s="9" customFormat="1" outlineLevel="1" x14ac:dyDescent="0.2">
      <c r="B40" s="19" t="s">
        <v>427</v>
      </c>
      <c r="C40" s="14">
        <v>44406</v>
      </c>
      <c r="D40" s="19" t="s">
        <v>1222</v>
      </c>
      <c r="E40" s="3">
        <v>430000002</v>
      </c>
      <c r="F40" s="3" t="s">
        <v>758</v>
      </c>
      <c r="G40" s="15">
        <v>4610</v>
      </c>
      <c r="H40" s="3"/>
      <c r="I40" s="3"/>
      <c r="J40" s="3"/>
      <c r="K40" s="3"/>
    </row>
    <row r="41" spans="2:11" s="9" customFormat="1" outlineLevel="1" x14ac:dyDescent="0.2">
      <c r="B41" s="19" t="s">
        <v>427</v>
      </c>
      <c r="C41" s="14">
        <v>44447</v>
      </c>
      <c r="D41" s="19" t="s">
        <v>1311</v>
      </c>
      <c r="E41" s="3">
        <v>430000002</v>
      </c>
      <c r="F41" s="3" t="s">
        <v>758</v>
      </c>
      <c r="G41" s="15">
        <v>3515</v>
      </c>
      <c r="H41" s="3"/>
      <c r="I41" s="3"/>
      <c r="J41" s="3"/>
      <c r="K41" s="3"/>
    </row>
    <row r="42" spans="2:11" s="9" customFormat="1" outlineLevel="1" x14ac:dyDescent="0.2">
      <c r="B42" s="19" t="s">
        <v>427</v>
      </c>
      <c r="C42" s="14">
        <v>44470</v>
      </c>
      <c r="D42" s="19" t="s">
        <v>1437</v>
      </c>
      <c r="E42" s="3">
        <v>430000002</v>
      </c>
      <c r="F42" s="3" t="s">
        <v>758</v>
      </c>
      <c r="G42" s="15">
        <v>6219</v>
      </c>
      <c r="H42" s="3"/>
      <c r="I42" s="3"/>
      <c r="J42" s="3"/>
      <c r="K42" s="3"/>
    </row>
    <row r="43" spans="2:11" s="9" customFormat="1" outlineLevel="1" x14ac:dyDescent="0.2">
      <c r="B43" s="19" t="s">
        <v>427</v>
      </c>
      <c r="C43" s="14">
        <v>44505</v>
      </c>
      <c r="D43" s="19" t="s">
        <v>1747</v>
      </c>
      <c r="E43" s="3">
        <v>430000002</v>
      </c>
      <c r="F43" s="3" t="s">
        <v>758</v>
      </c>
      <c r="G43" s="15">
        <v>6403</v>
      </c>
      <c r="H43" s="3"/>
      <c r="I43" s="3"/>
      <c r="J43" s="3"/>
      <c r="K43" s="3"/>
    </row>
    <row r="44" spans="2:11" s="9" customFormat="1" outlineLevel="1" x14ac:dyDescent="0.2">
      <c r="B44" s="19" t="s">
        <v>427</v>
      </c>
      <c r="C44" s="14">
        <v>44532</v>
      </c>
      <c r="D44" s="19" t="s">
        <v>1748</v>
      </c>
      <c r="E44" s="3">
        <v>430000002</v>
      </c>
      <c r="F44" s="3" t="s">
        <v>758</v>
      </c>
      <c r="G44" s="15">
        <v>6995</v>
      </c>
      <c r="H44" s="3"/>
      <c r="I44" s="3"/>
      <c r="J44" s="3"/>
      <c r="K44" s="3"/>
    </row>
    <row r="45" spans="2:11" x14ac:dyDescent="0.2">
      <c r="C45" s="14"/>
      <c r="G45" s="15"/>
    </row>
    <row r="46" spans="2:11" ht="12.75" thickBot="1" x14ac:dyDescent="0.25">
      <c r="C46" s="16"/>
      <c r="D46" s="16"/>
      <c r="E46" s="16"/>
      <c r="F46" s="16"/>
      <c r="G46" s="17">
        <f>SUM(G39:G45)</f>
        <v>30036</v>
      </c>
    </row>
    <row r="47" spans="2:11" ht="12.75" thickTop="1" x14ac:dyDescent="0.2"/>
    <row r="49" spans="2:7" x14ac:dyDescent="0.2">
      <c r="C49" s="8" t="s">
        <v>13</v>
      </c>
    </row>
    <row r="50" spans="2:7" x14ac:dyDescent="0.2">
      <c r="C50" s="18"/>
    </row>
    <row r="51" spans="2:7" x14ac:dyDescent="0.2">
      <c r="B51" s="12" t="s">
        <v>1035</v>
      </c>
      <c r="C51" s="23" t="s">
        <v>9</v>
      </c>
      <c r="D51" s="23" t="s">
        <v>14</v>
      </c>
      <c r="E51" s="23" t="s">
        <v>15</v>
      </c>
      <c r="F51" s="23" t="s">
        <v>16</v>
      </c>
      <c r="G51" s="23" t="s">
        <v>17</v>
      </c>
    </row>
    <row r="52" spans="2:7" outlineLevel="1" x14ac:dyDescent="0.2">
      <c r="B52" s="19"/>
      <c r="C52" s="14"/>
      <c r="G52" s="15"/>
    </row>
    <row r="53" spans="2:7" ht="12.75" thickBot="1" x14ac:dyDescent="0.25">
      <c r="C53" s="16"/>
      <c r="D53" s="16"/>
      <c r="E53" s="16"/>
      <c r="F53" s="16"/>
      <c r="G53" s="17">
        <f>+SUM(G52:G52)</f>
        <v>0</v>
      </c>
    </row>
    <row r="54" spans="2:7" ht="12.75" thickTop="1" x14ac:dyDescent="0.2"/>
    <row r="56" spans="2:7" x14ac:dyDescent="0.2">
      <c r="C56" s="8" t="s">
        <v>24</v>
      </c>
    </row>
    <row r="58" spans="2:7" x14ac:dyDescent="0.2">
      <c r="B58" s="12" t="s">
        <v>1035</v>
      </c>
      <c r="C58" s="12" t="s">
        <v>25</v>
      </c>
      <c r="D58" s="12" t="s">
        <v>26</v>
      </c>
      <c r="E58" s="12" t="s">
        <v>27</v>
      </c>
      <c r="F58" s="12" t="s">
        <v>28</v>
      </c>
      <c r="G58" s="13" t="s">
        <v>29</v>
      </c>
    </row>
    <row r="59" spans="2:7" outlineLevel="1" x14ac:dyDescent="0.2">
      <c r="B59" s="19" t="s">
        <v>427</v>
      </c>
      <c r="C59" s="3" t="s">
        <v>1023</v>
      </c>
      <c r="D59" s="3" t="s">
        <v>54</v>
      </c>
      <c r="E59" s="14">
        <v>44357</v>
      </c>
      <c r="F59" s="3">
        <v>6</v>
      </c>
      <c r="G59" s="3">
        <v>33.299999999999997</v>
      </c>
    </row>
    <row r="60" spans="2:7" outlineLevel="1" x14ac:dyDescent="0.2">
      <c r="B60" s="19" t="s">
        <v>427</v>
      </c>
      <c r="C60" s="3" t="s">
        <v>1023</v>
      </c>
      <c r="D60" s="3" t="s">
        <v>54</v>
      </c>
      <c r="E60" s="14">
        <v>44357</v>
      </c>
      <c r="F60" s="3">
        <v>2</v>
      </c>
      <c r="G60" s="3">
        <v>11.1</v>
      </c>
    </row>
    <row r="61" spans="2:7" outlineLevel="1" x14ac:dyDescent="0.2">
      <c r="B61" s="19" t="s">
        <v>427</v>
      </c>
      <c r="C61" s="3" t="s">
        <v>1023</v>
      </c>
      <c r="D61" s="3" t="s">
        <v>54</v>
      </c>
      <c r="E61" s="14">
        <v>44358</v>
      </c>
      <c r="F61" s="3">
        <v>6</v>
      </c>
      <c r="G61" s="3">
        <v>33.299999999999997</v>
      </c>
    </row>
    <row r="62" spans="2:7" outlineLevel="1" x14ac:dyDescent="0.2">
      <c r="B62" s="19" t="s">
        <v>427</v>
      </c>
      <c r="C62" s="3" t="s">
        <v>1023</v>
      </c>
      <c r="D62" s="3" t="s">
        <v>54</v>
      </c>
      <c r="E62" s="14">
        <v>44358</v>
      </c>
      <c r="F62" s="3">
        <v>2</v>
      </c>
      <c r="G62" s="3">
        <v>11.1</v>
      </c>
    </row>
    <row r="63" spans="2:7" outlineLevel="1" x14ac:dyDescent="0.2">
      <c r="B63" s="19" t="s">
        <v>427</v>
      </c>
      <c r="C63" s="3" t="s">
        <v>1023</v>
      </c>
      <c r="D63" s="3" t="s">
        <v>54</v>
      </c>
      <c r="E63" s="14">
        <v>44361</v>
      </c>
      <c r="F63" s="3">
        <v>6</v>
      </c>
      <c r="G63" s="3">
        <v>33.299999999999997</v>
      </c>
    </row>
    <row r="64" spans="2:7" outlineLevel="1" x14ac:dyDescent="0.2">
      <c r="B64" s="19" t="s">
        <v>427</v>
      </c>
      <c r="C64" s="3" t="s">
        <v>1023</v>
      </c>
      <c r="D64" s="3" t="s">
        <v>54</v>
      </c>
      <c r="E64" s="14">
        <v>44361</v>
      </c>
      <c r="F64" s="3">
        <v>2</v>
      </c>
      <c r="G64" s="3">
        <v>11.1</v>
      </c>
    </row>
    <row r="65" spans="2:7" outlineLevel="1" x14ac:dyDescent="0.2">
      <c r="B65" s="19" t="s">
        <v>427</v>
      </c>
      <c r="C65" s="3" t="s">
        <v>1023</v>
      </c>
      <c r="D65" s="3" t="s">
        <v>54</v>
      </c>
      <c r="E65" s="14">
        <v>44362</v>
      </c>
      <c r="F65" s="3">
        <v>5</v>
      </c>
      <c r="G65" s="3">
        <v>27.75</v>
      </c>
    </row>
    <row r="66" spans="2:7" outlineLevel="1" x14ac:dyDescent="0.2">
      <c r="B66" s="19" t="s">
        <v>427</v>
      </c>
      <c r="C66" s="3" t="s">
        <v>948</v>
      </c>
      <c r="D66" s="3" t="s">
        <v>31</v>
      </c>
      <c r="E66" s="14">
        <v>44357</v>
      </c>
      <c r="F66" s="3">
        <v>6</v>
      </c>
      <c r="G66" s="3">
        <v>46.62</v>
      </c>
    </row>
    <row r="67" spans="2:7" outlineLevel="1" x14ac:dyDescent="0.2">
      <c r="B67" s="19" t="s">
        <v>427</v>
      </c>
      <c r="C67" s="3" t="s">
        <v>948</v>
      </c>
      <c r="D67" s="3" t="s">
        <v>31</v>
      </c>
      <c r="E67" s="14">
        <v>44357</v>
      </c>
      <c r="F67" s="3">
        <v>2</v>
      </c>
      <c r="G67" s="3">
        <v>15.54</v>
      </c>
    </row>
    <row r="68" spans="2:7" outlineLevel="1" x14ac:dyDescent="0.2">
      <c r="B68" s="19" t="s">
        <v>427</v>
      </c>
      <c r="C68" s="3" t="s">
        <v>948</v>
      </c>
      <c r="D68" s="3" t="s">
        <v>31</v>
      </c>
      <c r="E68" s="14">
        <v>44358</v>
      </c>
      <c r="F68" s="3">
        <v>6</v>
      </c>
      <c r="G68" s="3">
        <v>46.62</v>
      </c>
    </row>
    <row r="69" spans="2:7" outlineLevel="1" x14ac:dyDescent="0.2">
      <c r="B69" s="19" t="s">
        <v>427</v>
      </c>
      <c r="C69" s="3" t="s">
        <v>948</v>
      </c>
      <c r="D69" s="3" t="s">
        <v>31</v>
      </c>
      <c r="E69" s="14">
        <v>44358</v>
      </c>
      <c r="F69" s="3">
        <v>2</v>
      </c>
      <c r="G69" s="3">
        <v>15.54</v>
      </c>
    </row>
    <row r="70" spans="2:7" outlineLevel="1" x14ac:dyDescent="0.2">
      <c r="B70" s="19" t="s">
        <v>427</v>
      </c>
      <c r="C70" s="3" t="s">
        <v>948</v>
      </c>
      <c r="D70" s="3" t="s">
        <v>31</v>
      </c>
      <c r="E70" s="14">
        <v>44361</v>
      </c>
      <c r="F70" s="3">
        <v>6</v>
      </c>
      <c r="G70" s="3">
        <v>46.62</v>
      </c>
    </row>
    <row r="71" spans="2:7" outlineLevel="1" x14ac:dyDescent="0.2">
      <c r="B71" s="19" t="s">
        <v>427</v>
      </c>
      <c r="C71" s="3" t="s">
        <v>948</v>
      </c>
      <c r="D71" s="3" t="s">
        <v>31</v>
      </c>
      <c r="E71" s="14">
        <v>44361</v>
      </c>
      <c r="F71" s="3">
        <v>2</v>
      </c>
      <c r="G71" s="3">
        <v>15.54</v>
      </c>
    </row>
    <row r="72" spans="2:7" outlineLevel="1" x14ac:dyDescent="0.2">
      <c r="B72" s="19" t="s">
        <v>427</v>
      </c>
      <c r="C72" s="3" t="s">
        <v>948</v>
      </c>
      <c r="D72" s="3" t="s">
        <v>31</v>
      </c>
      <c r="E72" s="14">
        <v>44362</v>
      </c>
      <c r="F72" s="3">
        <v>6</v>
      </c>
      <c r="G72" s="3">
        <v>46.62</v>
      </c>
    </row>
    <row r="73" spans="2:7" outlineLevel="1" x14ac:dyDescent="0.2">
      <c r="B73" s="19" t="s">
        <v>427</v>
      </c>
      <c r="C73" s="3" t="s">
        <v>948</v>
      </c>
      <c r="D73" s="3" t="s">
        <v>31</v>
      </c>
      <c r="E73" s="14">
        <v>44362</v>
      </c>
      <c r="F73" s="3">
        <v>2</v>
      </c>
      <c r="G73" s="3">
        <v>15.54</v>
      </c>
    </row>
    <row r="74" spans="2:7" outlineLevel="1" x14ac:dyDescent="0.2">
      <c r="B74" s="19" t="s">
        <v>427</v>
      </c>
      <c r="C74" s="3" t="s">
        <v>948</v>
      </c>
      <c r="D74" s="3" t="s">
        <v>31</v>
      </c>
      <c r="E74" s="14">
        <v>44363</v>
      </c>
      <c r="F74" s="3">
        <v>6</v>
      </c>
      <c r="G74" s="3">
        <v>46.62</v>
      </c>
    </row>
    <row r="75" spans="2:7" outlineLevel="1" x14ac:dyDescent="0.2">
      <c r="B75" s="19" t="s">
        <v>427</v>
      </c>
      <c r="C75" s="3" t="s">
        <v>948</v>
      </c>
      <c r="D75" s="3" t="s">
        <v>31</v>
      </c>
      <c r="E75" s="14">
        <v>44363</v>
      </c>
      <c r="F75" s="3">
        <v>2</v>
      </c>
      <c r="G75" s="3">
        <v>15.54</v>
      </c>
    </row>
    <row r="76" spans="2:7" outlineLevel="1" x14ac:dyDescent="0.2">
      <c r="B76" s="19" t="s">
        <v>427</v>
      </c>
      <c r="C76" s="3" t="s">
        <v>948</v>
      </c>
      <c r="D76" s="3" t="s">
        <v>31</v>
      </c>
      <c r="E76" s="14">
        <v>44364</v>
      </c>
      <c r="F76" s="3">
        <v>6</v>
      </c>
      <c r="G76" s="3">
        <v>46.62</v>
      </c>
    </row>
    <row r="77" spans="2:7" outlineLevel="1" x14ac:dyDescent="0.2">
      <c r="B77" s="19" t="s">
        <v>427</v>
      </c>
      <c r="C77" s="3" t="s">
        <v>948</v>
      </c>
      <c r="D77" s="3" t="s">
        <v>31</v>
      </c>
      <c r="E77" s="14">
        <v>44364</v>
      </c>
      <c r="F77" s="3">
        <v>2</v>
      </c>
      <c r="G77" s="3">
        <v>15.54</v>
      </c>
    </row>
    <row r="78" spans="2:7" outlineLevel="1" x14ac:dyDescent="0.2">
      <c r="B78" s="19" t="s">
        <v>427</v>
      </c>
      <c r="C78" s="3" t="s">
        <v>948</v>
      </c>
      <c r="D78" s="3" t="s">
        <v>31</v>
      </c>
      <c r="E78" s="14">
        <v>44365</v>
      </c>
      <c r="F78" s="3">
        <v>6</v>
      </c>
      <c r="G78" s="3">
        <v>46.62</v>
      </c>
    </row>
    <row r="79" spans="2:7" outlineLevel="1" x14ac:dyDescent="0.2">
      <c r="B79" s="19" t="s">
        <v>427</v>
      </c>
      <c r="C79" s="3" t="s">
        <v>948</v>
      </c>
      <c r="D79" s="3" t="s">
        <v>31</v>
      </c>
      <c r="E79" s="14">
        <v>44365</v>
      </c>
      <c r="F79" s="3">
        <v>2</v>
      </c>
      <c r="G79" s="3">
        <v>15.54</v>
      </c>
    </row>
    <row r="80" spans="2:7" outlineLevel="1" x14ac:dyDescent="0.2">
      <c r="B80" s="19" t="s">
        <v>427</v>
      </c>
      <c r="C80" s="3" t="s">
        <v>948</v>
      </c>
      <c r="D80" s="3" t="s">
        <v>31</v>
      </c>
      <c r="E80" s="14">
        <v>44368</v>
      </c>
      <c r="F80" s="3">
        <v>6</v>
      </c>
      <c r="G80" s="3">
        <v>46.62</v>
      </c>
    </row>
    <row r="81" spans="2:7" outlineLevel="1" x14ac:dyDescent="0.2">
      <c r="B81" s="19" t="s">
        <v>427</v>
      </c>
      <c r="C81" s="3" t="s">
        <v>948</v>
      </c>
      <c r="D81" s="3" t="s">
        <v>31</v>
      </c>
      <c r="E81" s="14">
        <v>44368</v>
      </c>
      <c r="F81" s="3">
        <v>2</v>
      </c>
      <c r="G81" s="3">
        <v>15.54</v>
      </c>
    </row>
    <row r="82" spans="2:7" outlineLevel="1" x14ac:dyDescent="0.2">
      <c r="B82" s="19" t="s">
        <v>427</v>
      </c>
      <c r="C82" s="3" t="s">
        <v>948</v>
      </c>
      <c r="D82" s="3" t="s">
        <v>31</v>
      </c>
      <c r="E82" s="14">
        <v>44369</v>
      </c>
      <c r="F82" s="3">
        <v>6</v>
      </c>
      <c r="G82" s="3">
        <v>46.62</v>
      </c>
    </row>
    <row r="83" spans="2:7" outlineLevel="1" x14ac:dyDescent="0.2">
      <c r="B83" s="19" t="s">
        <v>427</v>
      </c>
      <c r="C83" s="3" t="s">
        <v>948</v>
      </c>
      <c r="D83" s="3" t="s">
        <v>31</v>
      </c>
      <c r="E83" s="14">
        <v>44369</v>
      </c>
      <c r="F83" s="3">
        <v>2</v>
      </c>
      <c r="G83" s="3">
        <v>15.54</v>
      </c>
    </row>
    <row r="84" spans="2:7" outlineLevel="1" x14ac:dyDescent="0.2">
      <c r="B84" s="19" t="s">
        <v>427</v>
      </c>
      <c r="C84" s="3" t="s">
        <v>948</v>
      </c>
      <c r="D84" s="3" t="s">
        <v>31</v>
      </c>
      <c r="E84" s="14">
        <v>44370</v>
      </c>
      <c r="F84" s="3">
        <v>6</v>
      </c>
      <c r="G84" s="3">
        <v>46.62</v>
      </c>
    </row>
    <row r="85" spans="2:7" outlineLevel="1" x14ac:dyDescent="0.2">
      <c r="B85" s="19" t="s">
        <v>427</v>
      </c>
      <c r="C85" s="3" t="s">
        <v>948</v>
      </c>
      <c r="D85" s="3" t="s">
        <v>31</v>
      </c>
      <c r="E85" s="14">
        <v>44370</v>
      </c>
      <c r="F85" s="3">
        <v>2</v>
      </c>
      <c r="G85" s="3">
        <v>15.54</v>
      </c>
    </row>
    <row r="86" spans="2:7" outlineLevel="1" x14ac:dyDescent="0.2">
      <c r="B86" s="19" t="s">
        <v>427</v>
      </c>
      <c r="C86" s="3" t="s">
        <v>948</v>
      </c>
      <c r="D86" s="3" t="s">
        <v>31</v>
      </c>
      <c r="E86" s="14">
        <v>44371</v>
      </c>
      <c r="F86" s="3">
        <v>6</v>
      </c>
      <c r="G86" s="3">
        <v>46.62</v>
      </c>
    </row>
    <row r="87" spans="2:7" outlineLevel="1" x14ac:dyDescent="0.2">
      <c r="B87" s="19" t="s">
        <v>427</v>
      </c>
      <c r="C87" s="3" t="s">
        <v>948</v>
      </c>
      <c r="D87" s="3" t="s">
        <v>31</v>
      </c>
      <c r="E87" s="14">
        <v>44371</v>
      </c>
      <c r="F87" s="3">
        <v>2</v>
      </c>
      <c r="G87" s="3">
        <v>15.54</v>
      </c>
    </row>
    <row r="88" spans="2:7" outlineLevel="1" x14ac:dyDescent="0.2">
      <c r="B88" s="19" t="s">
        <v>427</v>
      </c>
      <c r="C88" s="3" t="s">
        <v>948</v>
      </c>
      <c r="D88" s="3" t="s">
        <v>31</v>
      </c>
      <c r="E88" s="14">
        <v>44372</v>
      </c>
      <c r="F88" s="3">
        <v>6</v>
      </c>
      <c r="G88" s="3">
        <v>46.62</v>
      </c>
    </row>
    <row r="89" spans="2:7" outlineLevel="1" x14ac:dyDescent="0.2">
      <c r="B89" s="19" t="s">
        <v>427</v>
      </c>
      <c r="C89" s="3" t="s">
        <v>948</v>
      </c>
      <c r="D89" s="3" t="s">
        <v>31</v>
      </c>
      <c r="E89" s="14">
        <v>44372</v>
      </c>
      <c r="F89" s="3">
        <v>2</v>
      </c>
      <c r="G89" s="3">
        <v>15.54</v>
      </c>
    </row>
    <row r="90" spans="2:7" outlineLevel="1" x14ac:dyDescent="0.2">
      <c r="B90" s="19" t="s">
        <v>427</v>
      </c>
      <c r="C90" s="3" t="s">
        <v>948</v>
      </c>
      <c r="D90" s="3" t="s">
        <v>31</v>
      </c>
      <c r="E90" s="14">
        <v>44375</v>
      </c>
      <c r="F90" s="3">
        <v>6</v>
      </c>
      <c r="G90" s="3">
        <v>46.62</v>
      </c>
    </row>
    <row r="91" spans="2:7" outlineLevel="1" x14ac:dyDescent="0.2">
      <c r="B91" s="19" t="s">
        <v>427</v>
      </c>
      <c r="C91" s="3" t="s">
        <v>948</v>
      </c>
      <c r="D91" s="3" t="s">
        <v>31</v>
      </c>
      <c r="E91" s="14">
        <v>44375</v>
      </c>
      <c r="F91" s="3">
        <v>2</v>
      </c>
      <c r="G91" s="3">
        <v>15.54</v>
      </c>
    </row>
    <row r="92" spans="2:7" outlineLevel="1" x14ac:dyDescent="0.2">
      <c r="B92" s="19" t="s">
        <v>427</v>
      </c>
      <c r="C92" s="3" t="s">
        <v>948</v>
      </c>
      <c r="D92" s="3" t="s">
        <v>31</v>
      </c>
      <c r="E92" s="14">
        <v>44376</v>
      </c>
      <c r="F92" s="3">
        <v>6</v>
      </c>
      <c r="G92" s="3">
        <v>46.62</v>
      </c>
    </row>
    <row r="93" spans="2:7" outlineLevel="1" x14ac:dyDescent="0.2">
      <c r="B93" s="19" t="s">
        <v>427</v>
      </c>
      <c r="C93" s="3" t="s">
        <v>948</v>
      </c>
      <c r="D93" s="3" t="s">
        <v>31</v>
      </c>
      <c r="E93" s="14">
        <v>44376</v>
      </c>
      <c r="F93" s="3">
        <v>2</v>
      </c>
      <c r="G93" s="3">
        <v>15.54</v>
      </c>
    </row>
    <row r="94" spans="2:7" outlineLevel="1" x14ac:dyDescent="0.2">
      <c r="B94" s="19" t="s">
        <v>427</v>
      </c>
      <c r="C94" s="3" t="s">
        <v>948</v>
      </c>
      <c r="D94" s="3" t="s">
        <v>31</v>
      </c>
      <c r="E94" s="14">
        <v>44377</v>
      </c>
      <c r="F94" s="3">
        <v>6</v>
      </c>
      <c r="G94" s="3">
        <v>46.62</v>
      </c>
    </row>
    <row r="95" spans="2:7" outlineLevel="1" x14ac:dyDescent="0.2">
      <c r="B95" s="19" t="s">
        <v>427</v>
      </c>
      <c r="C95" s="3" t="s">
        <v>948</v>
      </c>
      <c r="D95" s="3" t="s">
        <v>31</v>
      </c>
      <c r="E95" s="14">
        <v>44377</v>
      </c>
      <c r="F95" s="3">
        <v>2</v>
      </c>
      <c r="G95" s="3">
        <v>15.54</v>
      </c>
    </row>
    <row r="96" spans="2:7" outlineLevel="1" x14ac:dyDescent="0.2">
      <c r="B96" s="19" t="s">
        <v>427</v>
      </c>
      <c r="C96" s="3" t="s">
        <v>184</v>
      </c>
      <c r="D96" s="3" t="s">
        <v>54</v>
      </c>
      <c r="E96" s="14">
        <v>44369</v>
      </c>
      <c r="F96" s="3">
        <v>6</v>
      </c>
      <c r="G96" s="3">
        <v>39</v>
      </c>
    </row>
    <row r="97" spans="2:7" outlineLevel="1" x14ac:dyDescent="0.2">
      <c r="B97" s="19" t="s">
        <v>427</v>
      </c>
      <c r="C97" s="3" t="s">
        <v>184</v>
      </c>
      <c r="D97" s="3" t="s">
        <v>54</v>
      </c>
      <c r="E97" s="14">
        <v>44369</v>
      </c>
      <c r="F97" s="3">
        <v>2</v>
      </c>
      <c r="G97" s="3">
        <v>13</v>
      </c>
    </row>
    <row r="98" spans="2:7" outlineLevel="1" x14ac:dyDescent="0.2">
      <c r="B98" s="19" t="s">
        <v>427</v>
      </c>
      <c r="C98" s="3" t="s">
        <v>184</v>
      </c>
      <c r="D98" s="3" t="s">
        <v>54</v>
      </c>
      <c r="E98" s="14">
        <v>44370</v>
      </c>
      <c r="F98" s="3">
        <v>6</v>
      </c>
      <c r="G98" s="3">
        <v>39</v>
      </c>
    </row>
    <row r="99" spans="2:7" outlineLevel="1" x14ac:dyDescent="0.2">
      <c r="B99" s="19" t="s">
        <v>427</v>
      </c>
      <c r="C99" s="3" t="s">
        <v>184</v>
      </c>
      <c r="D99" s="3" t="s">
        <v>54</v>
      </c>
      <c r="E99" s="14">
        <v>44370</v>
      </c>
      <c r="F99" s="3">
        <v>2</v>
      </c>
      <c r="G99" s="3">
        <v>13</v>
      </c>
    </row>
    <row r="100" spans="2:7" outlineLevel="1" x14ac:dyDescent="0.2">
      <c r="B100" s="19" t="s">
        <v>427</v>
      </c>
      <c r="C100" s="3" t="s">
        <v>184</v>
      </c>
      <c r="D100" s="3" t="s">
        <v>54</v>
      </c>
      <c r="E100" s="14">
        <v>44371</v>
      </c>
      <c r="F100" s="3">
        <v>6</v>
      </c>
      <c r="G100" s="3">
        <v>39</v>
      </c>
    </row>
    <row r="101" spans="2:7" outlineLevel="1" x14ac:dyDescent="0.2">
      <c r="B101" s="19" t="s">
        <v>427</v>
      </c>
      <c r="C101" s="3" t="s">
        <v>184</v>
      </c>
      <c r="D101" s="3" t="s">
        <v>54</v>
      </c>
      <c r="E101" s="14">
        <v>44371</v>
      </c>
      <c r="F101" s="3">
        <v>2</v>
      </c>
      <c r="G101" s="3">
        <v>13</v>
      </c>
    </row>
    <row r="102" spans="2:7" outlineLevel="1" x14ac:dyDescent="0.2">
      <c r="B102" s="19" t="s">
        <v>427</v>
      </c>
      <c r="C102" s="3" t="s">
        <v>184</v>
      </c>
      <c r="D102" s="3" t="s">
        <v>54</v>
      </c>
      <c r="E102" s="14">
        <v>44372</v>
      </c>
      <c r="F102" s="3">
        <v>6</v>
      </c>
      <c r="G102" s="3">
        <v>39</v>
      </c>
    </row>
    <row r="103" spans="2:7" outlineLevel="1" x14ac:dyDescent="0.2">
      <c r="B103" s="19" t="s">
        <v>427</v>
      </c>
      <c r="C103" s="3" t="s">
        <v>184</v>
      </c>
      <c r="D103" s="3" t="s">
        <v>54</v>
      </c>
      <c r="E103" s="14">
        <v>44372</v>
      </c>
      <c r="F103" s="3">
        <v>2</v>
      </c>
      <c r="G103" s="3">
        <v>13</v>
      </c>
    </row>
    <row r="104" spans="2:7" outlineLevel="1" x14ac:dyDescent="0.2">
      <c r="B104" s="19" t="s">
        <v>427</v>
      </c>
      <c r="C104" s="3" t="s">
        <v>184</v>
      </c>
      <c r="D104" s="3" t="s">
        <v>54</v>
      </c>
      <c r="E104" s="14">
        <v>44375</v>
      </c>
      <c r="F104" s="3">
        <v>6</v>
      </c>
      <c r="G104" s="3">
        <v>39</v>
      </c>
    </row>
    <row r="105" spans="2:7" outlineLevel="1" x14ac:dyDescent="0.2">
      <c r="B105" s="19" t="s">
        <v>427</v>
      </c>
      <c r="C105" s="3" t="s">
        <v>184</v>
      </c>
      <c r="D105" s="3" t="s">
        <v>54</v>
      </c>
      <c r="E105" s="14">
        <v>44375</v>
      </c>
      <c r="F105" s="3">
        <v>2</v>
      </c>
      <c r="G105" s="3">
        <v>13</v>
      </c>
    </row>
    <row r="106" spans="2:7" outlineLevel="1" x14ac:dyDescent="0.2">
      <c r="B106" s="19" t="s">
        <v>427</v>
      </c>
      <c r="C106" s="3" t="s">
        <v>184</v>
      </c>
      <c r="D106" s="3" t="s">
        <v>54</v>
      </c>
      <c r="E106" s="14">
        <v>44376</v>
      </c>
      <c r="F106" s="3">
        <v>6</v>
      </c>
      <c r="G106" s="3">
        <v>39</v>
      </c>
    </row>
    <row r="107" spans="2:7" outlineLevel="1" x14ac:dyDescent="0.2">
      <c r="B107" s="19" t="s">
        <v>427</v>
      </c>
      <c r="C107" s="3" t="s">
        <v>184</v>
      </c>
      <c r="D107" s="3" t="s">
        <v>54</v>
      </c>
      <c r="E107" s="14">
        <v>44376</v>
      </c>
      <c r="F107" s="3">
        <v>2</v>
      </c>
      <c r="G107" s="3">
        <v>13</v>
      </c>
    </row>
    <row r="108" spans="2:7" outlineLevel="1" x14ac:dyDescent="0.2">
      <c r="B108" s="19" t="s">
        <v>427</v>
      </c>
      <c r="C108" s="3" t="s">
        <v>184</v>
      </c>
      <c r="D108" s="3" t="s">
        <v>54</v>
      </c>
      <c r="E108" s="14">
        <v>44377</v>
      </c>
      <c r="F108" s="3">
        <v>6</v>
      </c>
      <c r="G108" s="3">
        <v>39</v>
      </c>
    </row>
    <row r="109" spans="2:7" outlineLevel="1" x14ac:dyDescent="0.2">
      <c r="B109" s="19" t="s">
        <v>427</v>
      </c>
      <c r="C109" s="3" t="s">
        <v>184</v>
      </c>
      <c r="D109" s="3" t="s">
        <v>54</v>
      </c>
      <c r="E109" s="14">
        <v>44377</v>
      </c>
      <c r="F109" s="3">
        <v>2</v>
      </c>
      <c r="G109" s="3">
        <v>13</v>
      </c>
    </row>
    <row r="110" spans="2:7" outlineLevel="1" x14ac:dyDescent="0.2">
      <c r="B110" s="19" t="s">
        <v>427</v>
      </c>
      <c r="C110" s="223" t="s">
        <v>948</v>
      </c>
      <c r="D110" s="224" t="s">
        <v>31</v>
      </c>
      <c r="E110" s="259">
        <v>44378</v>
      </c>
      <c r="F110" s="226">
        <v>6</v>
      </c>
      <c r="G110" s="227">
        <v>46.62</v>
      </c>
    </row>
    <row r="111" spans="2:7" outlineLevel="1" x14ac:dyDescent="0.2">
      <c r="B111" s="19" t="s">
        <v>427</v>
      </c>
      <c r="C111" s="223" t="s">
        <v>948</v>
      </c>
      <c r="D111" s="224" t="s">
        <v>31</v>
      </c>
      <c r="E111" s="259">
        <v>44378</v>
      </c>
      <c r="F111" s="226">
        <v>2</v>
      </c>
      <c r="G111" s="227">
        <v>15.54</v>
      </c>
    </row>
    <row r="112" spans="2:7" outlineLevel="1" x14ac:dyDescent="0.2">
      <c r="B112" s="19" t="s">
        <v>427</v>
      </c>
      <c r="C112" s="223" t="s">
        <v>948</v>
      </c>
      <c r="D112" s="224" t="s">
        <v>31</v>
      </c>
      <c r="E112" s="259">
        <v>44379</v>
      </c>
      <c r="F112" s="226">
        <v>6</v>
      </c>
      <c r="G112" s="227">
        <v>46.62</v>
      </c>
    </row>
    <row r="113" spans="2:7" outlineLevel="1" x14ac:dyDescent="0.2">
      <c r="B113" s="19" t="s">
        <v>427</v>
      </c>
      <c r="C113" s="223" t="s">
        <v>948</v>
      </c>
      <c r="D113" s="224" t="s">
        <v>31</v>
      </c>
      <c r="E113" s="259">
        <v>44379</v>
      </c>
      <c r="F113" s="226">
        <v>2</v>
      </c>
      <c r="G113" s="227">
        <v>15.54</v>
      </c>
    </row>
    <row r="114" spans="2:7" outlineLevel="1" x14ac:dyDescent="0.2">
      <c r="B114" s="19" t="s">
        <v>427</v>
      </c>
      <c r="C114" s="223" t="s">
        <v>948</v>
      </c>
      <c r="D114" s="224" t="s">
        <v>31</v>
      </c>
      <c r="E114" s="259">
        <v>44382</v>
      </c>
      <c r="F114" s="226">
        <v>6</v>
      </c>
      <c r="G114" s="227">
        <v>46.62</v>
      </c>
    </row>
    <row r="115" spans="2:7" outlineLevel="1" x14ac:dyDescent="0.2">
      <c r="B115" s="19" t="s">
        <v>427</v>
      </c>
      <c r="C115" s="223" t="s">
        <v>948</v>
      </c>
      <c r="D115" s="224" t="s">
        <v>31</v>
      </c>
      <c r="E115" s="259">
        <v>44382</v>
      </c>
      <c r="F115" s="226">
        <v>2</v>
      </c>
      <c r="G115" s="227">
        <v>15.54</v>
      </c>
    </row>
    <row r="116" spans="2:7" outlineLevel="1" x14ac:dyDescent="0.2">
      <c r="B116" s="19" t="s">
        <v>427</v>
      </c>
      <c r="C116" s="223" t="s">
        <v>948</v>
      </c>
      <c r="D116" s="224" t="s">
        <v>31</v>
      </c>
      <c r="E116" s="259">
        <v>44383</v>
      </c>
      <c r="F116" s="226">
        <v>6</v>
      </c>
      <c r="G116" s="227">
        <v>46.62</v>
      </c>
    </row>
    <row r="117" spans="2:7" outlineLevel="1" x14ac:dyDescent="0.2">
      <c r="B117" s="19" t="s">
        <v>427</v>
      </c>
      <c r="C117" s="223" t="s">
        <v>948</v>
      </c>
      <c r="D117" s="224" t="s">
        <v>31</v>
      </c>
      <c r="E117" s="259">
        <v>44383</v>
      </c>
      <c r="F117" s="226">
        <v>2</v>
      </c>
      <c r="G117" s="227">
        <v>15.54</v>
      </c>
    </row>
    <row r="118" spans="2:7" outlineLevel="1" x14ac:dyDescent="0.2">
      <c r="B118" s="19" t="s">
        <v>427</v>
      </c>
      <c r="C118" s="223" t="s">
        <v>948</v>
      </c>
      <c r="D118" s="224" t="s">
        <v>31</v>
      </c>
      <c r="E118" s="259">
        <v>44384</v>
      </c>
      <c r="F118" s="226">
        <v>6</v>
      </c>
      <c r="G118" s="227">
        <v>46.62</v>
      </c>
    </row>
    <row r="119" spans="2:7" outlineLevel="1" x14ac:dyDescent="0.2">
      <c r="B119" s="19" t="s">
        <v>427</v>
      </c>
      <c r="C119" s="223" t="s">
        <v>948</v>
      </c>
      <c r="D119" s="224" t="s">
        <v>31</v>
      </c>
      <c r="E119" s="259">
        <v>44384</v>
      </c>
      <c r="F119" s="226">
        <v>2</v>
      </c>
      <c r="G119" s="227">
        <v>15.54</v>
      </c>
    </row>
    <row r="120" spans="2:7" outlineLevel="1" x14ac:dyDescent="0.2">
      <c r="B120" s="19" t="s">
        <v>427</v>
      </c>
      <c r="C120" s="223" t="s">
        <v>948</v>
      </c>
      <c r="D120" s="224" t="s">
        <v>31</v>
      </c>
      <c r="E120" s="259">
        <v>44385</v>
      </c>
      <c r="F120" s="226">
        <v>6</v>
      </c>
      <c r="G120" s="227">
        <v>46.62</v>
      </c>
    </row>
    <row r="121" spans="2:7" outlineLevel="1" x14ac:dyDescent="0.2">
      <c r="B121" s="19" t="s">
        <v>427</v>
      </c>
      <c r="C121" s="223" t="s">
        <v>948</v>
      </c>
      <c r="D121" s="224" t="s">
        <v>31</v>
      </c>
      <c r="E121" s="259">
        <v>44385</v>
      </c>
      <c r="F121" s="226">
        <v>2</v>
      </c>
      <c r="G121" s="227">
        <v>15.54</v>
      </c>
    </row>
    <row r="122" spans="2:7" outlineLevel="1" x14ac:dyDescent="0.2">
      <c r="B122" s="19" t="s">
        <v>427</v>
      </c>
      <c r="C122" s="223" t="s">
        <v>948</v>
      </c>
      <c r="D122" s="224" t="s">
        <v>31</v>
      </c>
      <c r="E122" s="259">
        <v>44386</v>
      </c>
      <c r="F122" s="226">
        <v>6</v>
      </c>
      <c r="G122" s="227">
        <v>46.62</v>
      </c>
    </row>
    <row r="123" spans="2:7" outlineLevel="1" x14ac:dyDescent="0.2">
      <c r="B123" s="19" t="s">
        <v>427</v>
      </c>
      <c r="C123" s="223" t="s">
        <v>948</v>
      </c>
      <c r="D123" s="224" t="s">
        <v>31</v>
      </c>
      <c r="E123" s="259">
        <v>44386</v>
      </c>
      <c r="F123" s="226">
        <v>2</v>
      </c>
      <c r="G123" s="227">
        <v>15.54</v>
      </c>
    </row>
    <row r="124" spans="2:7" outlineLevel="1" x14ac:dyDescent="0.2">
      <c r="B124" s="19" t="s">
        <v>427</v>
      </c>
      <c r="C124" s="223" t="s">
        <v>184</v>
      </c>
      <c r="D124" s="224" t="s">
        <v>54</v>
      </c>
      <c r="E124" s="259">
        <v>44378</v>
      </c>
      <c r="F124" s="226">
        <v>6</v>
      </c>
      <c r="G124" s="227">
        <v>39</v>
      </c>
    </row>
    <row r="125" spans="2:7" outlineLevel="1" x14ac:dyDescent="0.2">
      <c r="B125" s="19" t="s">
        <v>427</v>
      </c>
      <c r="C125" s="223" t="s">
        <v>184</v>
      </c>
      <c r="D125" s="224" t="s">
        <v>54</v>
      </c>
      <c r="E125" s="259">
        <v>44378</v>
      </c>
      <c r="F125" s="226">
        <v>2</v>
      </c>
      <c r="G125" s="227">
        <v>13</v>
      </c>
    </row>
    <row r="126" spans="2:7" outlineLevel="1" x14ac:dyDescent="0.2">
      <c r="B126" s="19" t="s">
        <v>427</v>
      </c>
      <c r="C126" s="223" t="s">
        <v>184</v>
      </c>
      <c r="D126" s="224" t="s">
        <v>54</v>
      </c>
      <c r="E126" s="259">
        <v>44379</v>
      </c>
      <c r="F126" s="226">
        <v>6</v>
      </c>
      <c r="G126" s="227">
        <v>39</v>
      </c>
    </row>
    <row r="127" spans="2:7" outlineLevel="1" x14ac:dyDescent="0.2">
      <c r="B127" s="19" t="s">
        <v>427</v>
      </c>
      <c r="C127" s="223" t="s">
        <v>184</v>
      </c>
      <c r="D127" s="224" t="s">
        <v>54</v>
      </c>
      <c r="E127" s="259">
        <v>44379</v>
      </c>
      <c r="F127" s="226">
        <v>2</v>
      </c>
      <c r="G127" s="227">
        <v>13</v>
      </c>
    </row>
    <row r="128" spans="2:7" outlineLevel="1" x14ac:dyDescent="0.2">
      <c r="B128" s="19" t="s">
        <v>427</v>
      </c>
      <c r="C128" s="223" t="s">
        <v>184</v>
      </c>
      <c r="D128" s="224" t="s">
        <v>54</v>
      </c>
      <c r="E128" s="259">
        <v>44382</v>
      </c>
      <c r="F128" s="226">
        <v>6</v>
      </c>
      <c r="G128" s="227">
        <v>39</v>
      </c>
    </row>
    <row r="129" spans="2:7" outlineLevel="1" x14ac:dyDescent="0.2">
      <c r="B129" s="19" t="s">
        <v>427</v>
      </c>
      <c r="C129" s="223" t="s">
        <v>184</v>
      </c>
      <c r="D129" s="224" t="s">
        <v>54</v>
      </c>
      <c r="E129" s="259">
        <v>44382</v>
      </c>
      <c r="F129" s="226">
        <v>2</v>
      </c>
      <c r="G129" s="227">
        <v>13</v>
      </c>
    </row>
    <row r="130" spans="2:7" outlineLevel="1" x14ac:dyDescent="0.2">
      <c r="B130" s="19" t="s">
        <v>427</v>
      </c>
      <c r="C130" s="223" t="s">
        <v>184</v>
      </c>
      <c r="D130" s="224" t="s">
        <v>54</v>
      </c>
      <c r="E130" s="259">
        <v>44383</v>
      </c>
      <c r="F130" s="226">
        <v>6</v>
      </c>
      <c r="G130" s="227">
        <v>39</v>
      </c>
    </row>
    <row r="131" spans="2:7" outlineLevel="1" x14ac:dyDescent="0.2">
      <c r="B131" s="19" t="s">
        <v>427</v>
      </c>
      <c r="C131" s="223" t="s">
        <v>184</v>
      </c>
      <c r="D131" s="224" t="s">
        <v>54</v>
      </c>
      <c r="E131" s="259">
        <v>44383</v>
      </c>
      <c r="F131" s="226">
        <v>2</v>
      </c>
      <c r="G131" s="227">
        <v>13</v>
      </c>
    </row>
    <row r="132" spans="2:7" outlineLevel="1" x14ac:dyDescent="0.2">
      <c r="B132" s="19" t="s">
        <v>427</v>
      </c>
      <c r="C132" s="223" t="s">
        <v>184</v>
      </c>
      <c r="D132" s="224" t="s">
        <v>54</v>
      </c>
      <c r="E132" s="259">
        <v>44384</v>
      </c>
      <c r="F132" s="226">
        <v>6</v>
      </c>
      <c r="G132" s="227">
        <v>39</v>
      </c>
    </row>
    <row r="133" spans="2:7" outlineLevel="1" x14ac:dyDescent="0.2">
      <c r="B133" s="19" t="s">
        <v>427</v>
      </c>
      <c r="C133" s="223" t="s">
        <v>184</v>
      </c>
      <c r="D133" s="224" t="s">
        <v>54</v>
      </c>
      <c r="E133" s="259">
        <v>44384</v>
      </c>
      <c r="F133" s="226">
        <v>2</v>
      </c>
      <c r="G133" s="227">
        <v>13</v>
      </c>
    </row>
    <row r="134" spans="2:7" outlineLevel="1" x14ac:dyDescent="0.2">
      <c r="B134" s="19" t="s">
        <v>427</v>
      </c>
      <c r="C134" s="223" t="s">
        <v>184</v>
      </c>
      <c r="D134" s="224" t="s">
        <v>54</v>
      </c>
      <c r="E134" s="259">
        <v>44385</v>
      </c>
      <c r="F134" s="226">
        <v>6</v>
      </c>
      <c r="G134" s="227">
        <v>39</v>
      </c>
    </row>
    <row r="135" spans="2:7" outlineLevel="1" x14ac:dyDescent="0.2">
      <c r="B135" s="19" t="s">
        <v>427</v>
      </c>
      <c r="C135" s="223" t="s">
        <v>184</v>
      </c>
      <c r="D135" s="224" t="s">
        <v>54</v>
      </c>
      <c r="E135" s="259">
        <v>44385</v>
      </c>
      <c r="F135" s="226">
        <v>2</v>
      </c>
      <c r="G135" s="227">
        <v>13</v>
      </c>
    </row>
    <row r="136" spans="2:7" outlineLevel="1" x14ac:dyDescent="0.2">
      <c r="B136" s="19" t="s">
        <v>427</v>
      </c>
      <c r="C136" s="223" t="s">
        <v>184</v>
      </c>
      <c r="D136" s="224" t="s">
        <v>54</v>
      </c>
      <c r="E136" s="259">
        <v>44386</v>
      </c>
      <c r="F136" s="226">
        <v>6</v>
      </c>
      <c r="G136" s="227">
        <v>39</v>
      </c>
    </row>
    <row r="137" spans="2:7" outlineLevel="1" x14ac:dyDescent="0.2">
      <c r="B137" s="19" t="s">
        <v>427</v>
      </c>
      <c r="C137" s="223" t="s">
        <v>184</v>
      </c>
      <c r="D137" s="224" t="s">
        <v>54</v>
      </c>
      <c r="E137" s="259">
        <v>44386</v>
      </c>
      <c r="F137" s="226">
        <v>2</v>
      </c>
      <c r="G137" s="227">
        <v>13</v>
      </c>
    </row>
    <row r="138" spans="2:7" outlineLevel="1" x14ac:dyDescent="0.2">
      <c r="B138" s="19" t="s">
        <v>427</v>
      </c>
      <c r="C138" s="223" t="s">
        <v>948</v>
      </c>
      <c r="D138" s="224" t="s">
        <v>31</v>
      </c>
      <c r="E138" s="259">
        <v>44389</v>
      </c>
      <c r="F138" s="226">
        <v>6</v>
      </c>
      <c r="G138" s="227">
        <v>46.62</v>
      </c>
    </row>
    <row r="139" spans="2:7" outlineLevel="1" x14ac:dyDescent="0.2">
      <c r="B139" s="19" t="s">
        <v>427</v>
      </c>
      <c r="C139" s="223" t="s">
        <v>948</v>
      </c>
      <c r="D139" s="224" t="s">
        <v>31</v>
      </c>
      <c r="E139" s="259">
        <v>44389</v>
      </c>
      <c r="F139" s="226">
        <v>2</v>
      </c>
      <c r="G139" s="227">
        <v>15.54</v>
      </c>
    </row>
    <row r="140" spans="2:7" outlineLevel="1" x14ac:dyDescent="0.2">
      <c r="B140" s="19" t="s">
        <v>427</v>
      </c>
      <c r="C140" s="223" t="s">
        <v>948</v>
      </c>
      <c r="D140" s="224" t="s">
        <v>31</v>
      </c>
      <c r="E140" s="259">
        <v>44390</v>
      </c>
      <c r="F140" s="226">
        <v>6</v>
      </c>
      <c r="G140" s="227">
        <v>46.62</v>
      </c>
    </row>
    <row r="141" spans="2:7" outlineLevel="1" x14ac:dyDescent="0.2">
      <c r="B141" s="19" t="s">
        <v>427</v>
      </c>
      <c r="C141" s="223" t="s">
        <v>948</v>
      </c>
      <c r="D141" s="224" t="s">
        <v>31</v>
      </c>
      <c r="E141" s="259">
        <v>44391</v>
      </c>
      <c r="F141" s="226">
        <v>6</v>
      </c>
      <c r="G141" s="227">
        <v>46.62</v>
      </c>
    </row>
    <row r="142" spans="2:7" outlineLevel="1" x14ac:dyDescent="0.2">
      <c r="B142" s="19" t="s">
        <v>427</v>
      </c>
      <c r="C142" s="223" t="s">
        <v>948</v>
      </c>
      <c r="D142" s="224" t="s">
        <v>31</v>
      </c>
      <c r="E142" s="259">
        <v>44391</v>
      </c>
      <c r="F142" s="226">
        <v>2</v>
      </c>
      <c r="G142" s="227">
        <v>15.54</v>
      </c>
    </row>
    <row r="143" spans="2:7" outlineLevel="1" x14ac:dyDescent="0.2">
      <c r="B143" s="19" t="s">
        <v>427</v>
      </c>
      <c r="C143" s="223" t="s">
        <v>948</v>
      </c>
      <c r="D143" s="224" t="s">
        <v>31</v>
      </c>
      <c r="E143" s="259">
        <v>44392</v>
      </c>
      <c r="F143" s="226">
        <v>6</v>
      </c>
      <c r="G143" s="227">
        <v>46.62</v>
      </c>
    </row>
    <row r="144" spans="2:7" outlineLevel="1" x14ac:dyDescent="0.2">
      <c r="B144" s="19" t="s">
        <v>427</v>
      </c>
      <c r="C144" s="223" t="s">
        <v>948</v>
      </c>
      <c r="D144" s="224" t="s">
        <v>31</v>
      </c>
      <c r="E144" s="259">
        <v>44392</v>
      </c>
      <c r="F144" s="226">
        <v>2</v>
      </c>
      <c r="G144" s="227">
        <v>15.54</v>
      </c>
    </row>
    <row r="145" spans="2:7" outlineLevel="1" x14ac:dyDescent="0.2">
      <c r="B145" s="19" t="s">
        <v>427</v>
      </c>
      <c r="C145" s="223" t="s">
        <v>948</v>
      </c>
      <c r="D145" s="224" t="s">
        <v>31</v>
      </c>
      <c r="E145" s="259">
        <v>44393</v>
      </c>
      <c r="F145" s="226">
        <v>6</v>
      </c>
      <c r="G145" s="227">
        <v>46.62</v>
      </c>
    </row>
    <row r="146" spans="2:7" outlineLevel="1" x14ac:dyDescent="0.2">
      <c r="B146" s="19" t="s">
        <v>427</v>
      </c>
      <c r="C146" s="223" t="s">
        <v>948</v>
      </c>
      <c r="D146" s="224" t="s">
        <v>31</v>
      </c>
      <c r="E146" s="259">
        <v>44393</v>
      </c>
      <c r="F146" s="226">
        <v>2</v>
      </c>
      <c r="G146" s="227">
        <v>15.54</v>
      </c>
    </row>
    <row r="147" spans="2:7" outlineLevel="1" x14ac:dyDescent="0.2">
      <c r="B147" s="19" t="s">
        <v>427</v>
      </c>
      <c r="C147" s="223" t="s">
        <v>184</v>
      </c>
      <c r="D147" s="224" t="s">
        <v>54</v>
      </c>
      <c r="E147" s="259">
        <v>44389</v>
      </c>
      <c r="F147" s="226">
        <v>6</v>
      </c>
      <c r="G147" s="227">
        <v>39</v>
      </c>
    </row>
    <row r="148" spans="2:7" outlineLevel="1" x14ac:dyDescent="0.2">
      <c r="B148" s="19" t="s">
        <v>427</v>
      </c>
      <c r="C148" s="223" t="s">
        <v>184</v>
      </c>
      <c r="D148" s="224" t="s">
        <v>54</v>
      </c>
      <c r="E148" s="259">
        <v>44389</v>
      </c>
      <c r="F148" s="226">
        <v>2</v>
      </c>
      <c r="G148" s="227">
        <v>13</v>
      </c>
    </row>
    <row r="149" spans="2:7" outlineLevel="1" x14ac:dyDescent="0.2">
      <c r="B149" s="19" t="s">
        <v>427</v>
      </c>
      <c r="C149" s="223" t="s">
        <v>184</v>
      </c>
      <c r="D149" s="224" t="s">
        <v>54</v>
      </c>
      <c r="E149" s="259">
        <v>44390</v>
      </c>
      <c r="F149" s="226">
        <v>6</v>
      </c>
      <c r="G149" s="227">
        <v>39</v>
      </c>
    </row>
    <row r="150" spans="2:7" outlineLevel="1" x14ac:dyDescent="0.2">
      <c r="B150" s="19" t="s">
        <v>427</v>
      </c>
      <c r="C150" s="223" t="s">
        <v>184</v>
      </c>
      <c r="D150" s="224" t="s">
        <v>54</v>
      </c>
      <c r="E150" s="259">
        <v>44390</v>
      </c>
      <c r="F150" s="226">
        <v>2</v>
      </c>
      <c r="G150" s="227">
        <v>13</v>
      </c>
    </row>
    <row r="151" spans="2:7" outlineLevel="1" x14ac:dyDescent="0.2">
      <c r="B151" s="19" t="s">
        <v>427</v>
      </c>
      <c r="C151" s="223" t="s">
        <v>184</v>
      </c>
      <c r="D151" s="224" t="s">
        <v>54</v>
      </c>
      <c r="E151" s="259">
        <v>44391</v>
      </c>
      <c r="F151" s="226">
        <v>6</v>
      </c>
      <c r="G151" s="227">
        <v>39</v>
      </c>
    </row>
    <row r="152" spans="2:7" outlineLevel="1" x14ac:dyDescent="0.2">
      <c r="B152" s="19" t="s">
        <v>427</v>
      </c>
      <c r="C152" s="223" t="s">
        <v>184</v>
      </c>
      <c r="D152" s="224" t="s">
        <v>54</v>
      </c>
      <c r="E152" s="259">
        <v>44391</v>
      </c>
      <c r="F152" s="226">
        <v>2</v>
      </c>
      <c r="G152" s="227">
        <v>13</v>
      </c>
    </row>
    <row r="153" spans="2:7" outlineLevel="1" x14ac:dyDescent="0.2">
      <c r="B153" s="19" t="s">
        <v>427</v>
      </c>
      <c r="C153" s="223" t="s">
        <v>184</v>
      </c>
      <c r="D153" s="224" t="s">
        <v>54</v>
      </c>
      <c r="E153" s="259">
        <v>44392</v>
      </c>
      <c r="F153" s="226">
        <v>6</v>
      </c>
      <c r="G153" s="227">
        <v>39</v>
      </c>
    </row>
    <row r="154" spans="2:7" outlineLevel="1" x14ac:dyDescent="0.2">
      <c r="B154" s="19" t="s">
        <v>427</v>
      </c>
      <c r="C154" s="223" t="s">
        <v>184</v>
      </c>
      <c r="D154" s="224" t="s">
        <v>54</v>
      </c>
      <c r="E154" s="259">
        <v>44392</v>
      </c>
      <c r="F154" s="226">
        <v>2</v>
      </c>
      <c r="G154" s="227">
        <v>13</v>
      </c>
    </row>
    <row r="155" spans="2:7" outlineLevel="1" x14ac:dyDescent="0.2">
      <c r="B155" s="19" t="s">
        <v>427</v>
      </c>
      <c r="C155" s="223" t="s">
        <v>184</v>
      </c>
      <c r="D155" s="224" t="s">
        <v>54</v>
      </c>
      <c r="E155" s="259">
        <v>44393</v>
      </c>
      <c r="F155" s="226">
        <v>6</v>
      </c>
      <c r="G155" s="227">
        <v>39</v>
      </c>
    </row>
    <row r="156" spans="2:7" outlineLevel="1" x14ac:dyDescent="0.2">
      <c r="B156" s="19" t="s">
        <v>427</v>
      </c>
      <c r="C156" s="223" t="s">
        <v>184</v>
      </c>
      <c r="D156" s="224" t="s">
        <v>54</v>
      </c>
      <c r="E156" s="259">
        <v>44393</v>
      </c>
      <c r="F156" s="226">
        <v>2</v>
      </c>
      <c r="G156" s="227">
        <v>13</v>
      </c>
    </row>
    <row r="157" spans="2:7" outlineLevel="1" x14ac:dyDescent="0.2">
      <c r="B157" s="19" t="s">
        <v>427</v>
      </c>
      <c r="C157" s="223" t="s">
        <v>948</v>
      </c>
      <c r="D157" s="224" t="s">
        <v>31</v>
      </c>
      <c r="E157" s="259">
        <v>44396</v>
      </c>
      <c r="F157" s="226">
        <v>6</v>
      </c>
      <c r="G157" s="227">
        <v>46.62</v>
      </c>
    </row>
    <row r="158" spans="2:7" outlineLevel="1" x14ac:dyDescent="0.2">
      <c r="B158" s="19" t="s">
        <v>427</v>
      </c>
      <c r="C158" s="223" t="s">
        <v>948</v>
      </c>
      <c r="D158" s="224" t="s">
        <v>31</v>
      </c>
      <c r="E158" s="259">
        <v>44396</v>
      </c>
      <c r="F158" s="226">
        <v>2</v>
      </c>
      <c r="G158" s="227">
        <v>15.54</v>
      </c>
    </row>
    <row r="159" spans="2:7" outlineLevel="1" x14ac:dyDescent="0.2">
      <c r="B159" s="19" t="s">
        <v>427</v>
      </c>
      <c r="C159" s="223" t="s">
        <v>948</v>
      </c>
      <c r="D159" s="224" t="s">
        <v>31</v>
      </c>
      <c r="E159" s="259">
        <v>44397</v>
      </c>
      <c r="F159" s="226">
        <v>6</v>
      </c>
      <c r="G159" s="227">
        <v>46.62</v>
      </c>
    </row>
    <row r="160" spans="2:7" outlineLevel="1" x14ac:dyDescent="0.2">
      <c r="B160" s="19" t="s">
        <v>427</v>
      </c>
      <c r="C160" s="223" t="s">
        <v>948</v>
      </c>
      <c r="D160" s="224" t="s">
        <v>31</v>
      </c>
      <c r="E160" s="259">
        <v>44397</v>
      </c>
      <c r="F160" s="226">
        <v>2</v>
      </c>
      <c r="G160" s="227">
        <v>15.54</v>
      </c>
    </row>
    <row r="161" spans="2:7" outlineLevel="1" x14ac:dyDescent="0.2">
      <c r="B161" s="19" t="s">
        <v>427</v>
      </c>
      <c r="C161" s="223" t="s">
        <v>948</v>
      </c>
      <c r="D161" s="224" t="s">
        <v>31</v>
      </c>
      <c r="E161" s="259">
        <v>44398</v>
      </c>
      <c r="F161" s="226">
        <v>6</v>
      </c>
      <c r="G161" s="227">
        <v>46.62</v>
      </c>
    </row>
    <row r="162" spans="2:7" outlineLevel="1" x14ac:dyDescent="0.2">
      <c r="B162" s="19" t="s">
        <v>427</v>
      </c>
      <c r="C162" s="223" t="s">
        <v>948</v>
      </c>
      <c r="D162" s="224" t="s">
        <v>31</v>
      </c>
      <c r="E162" s="259">
        <v>44398</v>
      </c>
      <c r="F162" s="226">
        <v>2</v>
      </c>
      <c r="G162" s="227">
        <v>15.54</v>
      </c>
    </row>
    <row r="163" spans="2:7" outlineLevel="1" x14ac:dyDescent="0.2">
      <c r="B163" s="19" t="s">
        <v>427</v>
      </c>
      <c r="C163" s="223" t="s">
        <v>948</v>
      </c>
      <c r="D163" s="224" t="s">
        <v>31</v>
      </c>
      <c r="E163" s="259">
        <v>44399</v>
      </c>
      <c r="F163" s="226">
        <v>6</v>
      </c>
      <c r="G163" s="227">
        <v>46.62</v>
      </c>
    </row>
    <row r="164" spans="2:7" outlineLevel="1" x14ac:dyDescent="0.2">
      <c r="B164" s="19" t="s">
        <v>427</v>
      </c>
      <c r="C164" s="223" t="s">
        <v>948</v>
      </c>
      <c r="D164" s="224" t="s">
        <v>31</v>
      </c>
      <c r="E164" s="259">
        <v>44399</v>
      </c>
      <c r="F164" s="226">
        <v>2</v>
      </c>
      <c r="G164" s="227">
        <v>15.54</v>
      </c>
    </row>
    <row r="165" spans="2:7" outlineLevel="1" x14ac:dyDescent="0.2">
      <c r="B165" s="19" t="s">
        <v>427</v>
      </c>
      <c r="C165" s="223" t="s">
        <v>948</v>
      </c>
      <c r="D165" s="224" t="s">
        <v>31</v>
      </c>
      <c r="E165" s="259">
        <v>44400</v>
      </c>
      <c r="F165" s="226">
        <v>6</v>
      </c>
      <c r="G165" s="227">
        <v>46.62</v>
      </c>
    </row>
    <row r="166" spans="2:7" outlineLevel="1" x14ac:dyDescent="0.2">
      <c r="B166" s="19" t="s">
        <v>427</v>
      </c>
      <c r="C166" s="223" t="s">
        <v>948</v>
      </c>
      <c r="D166" s="224" t="s">
        <v>31</v>
      </c>
      <c r="E166" s="259">
        <v>44400</v>
      </c>
      <c r="F166" s="226">
        <v>2</v>
      </c>
      <c r="G166" s="227">
        <v>15.54</v>
      </c>
    </row>
    <row r="167" spans="2:7" outlineLevel="1" x14ac:dyDescent="0.2">
      <c r="B167" s="19" t="s">
        <v>427</v>
      </c>
      <c r="C167" s="223" t="s">
        <v>184</v>
      </c>
      <c r="D167" s="224" t="s">
        <v>54</v>
      </c>
      <c r="E167" s="259">
        <v>44396</v>
      </c>
      <c r="F167" s="226">
        <v>6</v>
      </c>
      <c r="G167" s="227">
        <v>39</v>
      </c>
    </row>
    <row r="168" spans="2:7" outlineLevel="1" x14ac:dyDescent="0.2">
      <c r="B168" s="19" t="s">
        <v>427</v>
      </c>
      <c r="C168" s="223" t="s">
        <v>184</v>
      </c>
      <c r="D168" s="224" t="s">
        <v>54</v>
      </c>
      <c r="E168" s="259">
        <v>44396</v>
      </c>
      <c r="F168" s="226">
        <v>2</v>
      </c>
      <c r="G168" s="227">
        <v>13</v>
      </c>
    </row>
    <row r="169" spans="2:7" outlineLevel="1" x14ac:dyDescent="0.2">
      <c r="B169" s="19" t="s">
        <v>427</v>
      </c>
      <c r="C169" s="223" t="s">
        <v>184</v>
      </c>
      <c r="D169" s="224" t="s">
        <v>54</v>
      </c>
      <c r="E169" s="259">
        <v>44397</v>
      </c>
      <c r="F169" s="226">
        <v>6</v>
      </c>
      <c r="G169" s="227">
        <v>39</v>
      </c>
    </row>
    <row r="170" spans="2:7" outlineLevel="1" x14ac:dyDescent="0.2">
      <c r="B170" s="19" t="s">
        <v>427</v>
      </c>
      <c r="C170" s="223" t="s">
        <v>184</v>
      </c>
      <c r="D170" s="224" t="s">
        <v>54</v>
      </c>
      <c r="E170" s="259">
        <v>44397</v>
      </c>
      <c r="F170" s="226">
        <v>2</v>
      </c>
      <c r="G170" s="227">
        <v>13</v>
      </c>
    </row>
    <row r="171" spans="2:7" outlineLevel="1" x14ac:dyDescent="0.2">
      <c r="B171" s="19" t="s">
        <v>427</v>
      </c>
      <c r="C171" s="223" t="s">
        <v>184</v>
      </c>
      <c r="D171" s="224" t="s">
        <v>54</v>
      </c>
      <c r="E171" s="259">
        <v>44398</v>
      </c>
      <c r="F171" s="226">
        <v>6</v>
      </c>
      <c r="G171" s="227">
        <v>39</v>
      </c>
    </row>
    <row r="172" spans="2:7" outlineLevel="1" x14ac:dyDescent="0.2">
      <c r="B172" s="19" t="s">
        <v>427</v>
      </c>
      <c r="C172" s="223" t="s">
        <v>184</v>
      </c>
      <c r="D172" s="224" t="s">
        <v>54</v>
      </c>
      <c r="E172" s="259">
        <v>44398</v>
      </c>
      <c r="F172" s="226">
        <v>2</v>
      </c>
      <c r="G172" s="227">
        <v>13</v>
      </c>
    </row>
    <row r="173" spans="2:7" outlineLevel="1" x14ac:dyDescent="0.2">
      <c r="B173" s="19" t="s">
        <v>427</v>
      </c>
      <c r="C173" s="223" t="s">
        <v>184</v>
      </c>
      <c r="D173" s="224" t="s">
        <v>54</v>
      </c>
      <c r="E173" s="259">
        <v>44399</v>
      </c>
      <c r="F173" s="226">
        <v>6</v>
      </c>
      <c r="G173" s="227">
        <v>39</v>
      </c>
    </row>
    <row r="174" spans="2:7" outlineLevel="1" x14ac:dyDescent="0.2">
      <c r="B174" s="19" t="s">
        <v>427</v>
      </c>
      <c r="C174" s="223" t="s">
        <v>184</v>
      </c>
      <c r="D174" s="224" t="s">
        <v>54</v>
      </c>
      <c r="E174" s="259">
        <v>44399</v>
      </c>
      <c r="F174" s="226">
        <v>2</v>
      </c>
      <c r="G174" s="227">
        <v>13</v>
      </c>
    </row>
    <row r="175" spans="2:7" outlineLevel="1" x14ac:dyDescent="0.2">
      <c r="B175" s="19" t="s">
        <v>427</v>
      </c>
      <c r="C175" s="223" t="s">
        <v>184</v>
      </c>
      <c r="D175" s="224" t="s">
        <v>54</v>
      </c>
      <c r="E175" s="259">
        <v>44400</v>
      </c>
      <c r="F175" s="226">
        <v>6</v>
      </c>
      <c r="G175" s="227">
        <v>39</v>
      </c>
    </row>
    <row r="176" spans="2:7" outlineLevel="1" x14ac:dyDescent="0.2">
      <c r="B176" s="19" t="s">
        <v>427</v>
      </c>
      <c r="C176" s="223" t="s">
        <v>184</v>
      </c>
      <c r="D176" s="224" t="s">
        <v>54</v>
      </c>
      <c r="E176" s="259">
        <v>44400</v>
      </c>
      <c r="F176" s="226">
        <v>2</v>
      </c>
      <c r="G176" s="227">
        <v>13</v>
      </c>
    </row>
    <row r="177" spans="2:7" outlineLevel="1" x14ac:dyDescent="0.2">
      <c r="B177" s="19" t="s">
        <v>427</v>
      </c>
      <c r="C177" s="223" t="s">
        <v>948</v>
      </c>
      <c r="D177" s="224" t="s">
        <v>31</v>
      </c>
      <c r="E177" s="259">
        <v>44403</v>
      </c>
      <c r="F177" s="226">
        <v>6</v>
      </c>
      <c r="G177" s="227">
        <v>46.62</v>
      </c>
    </row>
    <row r="178" spans="2:7" outlineLevel="1" x14ac:dyDescent="0.2">
      <c r="B178" s="19" t="s">
        <v>427</v>
      </c>
      <c r="C178" s="223" t="s">
        <v>948</v>
      </c>
      <c r="D178" s="224" t="s">
        <v>31</v>
      </c>
      <c r="E178" s="259">
        <v>44403</v>
      </c>
      <c r="F178" s="226">
        <v>2</v>
      </c>
      <c r="G178" s="227">
        <v>15.54</v>
      </c>
    </row>
    <row r="179" spans="2:7" outlineLevel="1" x14ac:dyDescent="0.2">
      <c r="B179" s="19" t="s">
        <v>427</v>
      </c>
      <c r="C179" s="223" t="s">
        <v>948</v>
      </c>
      <c r="D179" s="224" t="s">
        <v>31</v>
      </c>
      <c r="E179" s="259">
        <v>44406</v>
      </c>
      <c r="F179" s="226">
        <v>6</v>
      </c>
      <c r="G179" s="227">
        <v>46.62</v>
      </c>
    </row>
    <row r="180" spans="2:7" outlineLevel="1" x14ac:dyDescent="0.2">
      <c r="B180" s="19" t="s">
        <v>427</v>
      </c>
      <c r="C180" s="223" t="s">
        <v>948</v>
      </c>
      <c r="D180" s="224" t="s">
        <v>31</v>
      </c>
      <c r="E180" s="259">
        <v>44406</v>
      </c>
      <c r="F180" s="226">
        <v>2</v>
      </c>
      <c r="G180" s="227">
        <v>15.54</v>
      </c>
    </row>
    <row r="181" spans="2:7" outlineLevel="1" x14ac:dyDescent="0.2">
      <c r="B181" s="19" t="s">
        <v>427</v>
      </c>
      <c r="C181" s="223" t="s">
        <v>948</v>
      </c>
      <c r="D181" s="224" t="s">
        <v>31</v>
      </c>
      <c r="E181" s="259">
        <v>44407</v>
      </c>
      <c r="F181" s="226">
        <v>6</v>
      </c>
      <c r="G181" s="227">
        <v>46.62</v>
      </c>
    </row>
    <row r="182" spans="2:7" outlineLevel="1" x14ac:dyDescent="0.2">
      <c r="B182" s="19" t="s">
        <v>427</v>
      </c>
      <c r="C182" s="223" t="s">
        <v>948</v>
      </c>
      <c r="D182" s="224" t="s">
        <v>31</v>
      </c>
      <c r="E182" s="259">
        <v>44407</v>
      </c>
      <c r="F182" s="226">
        <v>2</v>
      </c>
      <c r="G182" s="227">
        <v>15.54</v>
      </c>
    </row>
    <row r="183" spans="2:7" outlineLevel="1" x14ac:dyDescent="0.2">
      <c r="B183" s="19" t="s">
        <v>427</v>
      </c>
      <c r="C183" s="223" t="s">
        <v>184</v>
      </c>
      <c r="D183" s="224" t="s">
        <v>54</v>
      </c>
      <c r="E183" s="259">
        <v>44403</v>
      </c>
      <c r="F183" s="226">
        <v>6</v>
      </c>
      <c r="G183" s="227">
        <v>39</v>
      </c>
    </row>
    <row r="184" spans="2:7" outlineLevel="1" x14ac:dyDescent="0.2">
      <c r="B184" s="19" t="s">
        <v>427</v>
      </c>
      <c r="C184" s="223" t="s">
        <v>184</v>
      </c>
      <c r="D184" s="224" t="s">
        <v>54</v>
      </c>
      <c r="E184" s="259">
        <v>44403</v>
      </c>
      <c r="F184" s="226">
        <v>2</v>
      </c>
      <c r="G184" s="227">
        <v>13</v>
      </c>
    </row>
    <row r="185" spans="2:7" outlineLevel="1" x14ac:dyDescent="0.2">
      <c r="B185" s="19" t="s">
        <v>427</v>
      </c>
      <c r="C185" s="223" t="s">
        <v>184</v>
      </c>
      <c r="D185" s="224" t="s">
        <v>54</v>
      </c>
      <c r="E185" s="259">
        <v>44404</v>
      </c>
      <c r="F185" s="226">
        <v>6</v>
      </c>
      <c r="G185" s="227">
        <v>39</v>
      </c>
    </row>
    <row r="186" spans="2:7" outlineLevel="1" x14ac:dyDescent="0.2">
      <c r="B186" s="19" t="s">
        <v>427</v>
      </c>
      <c r="C186" s="223" t="s">
        <v>184</v>
      </c>
      <c r="D186" s="224" t="s">
        <v>54</v>
      </c>
      <c r="E186" s="259">
        <v>44404</v>
      </c>
      <c r="F186" s="226">
        <v>2</v>
      </c>
      <c r="G186" s="227">
        <v>13</v>
      </c>
    </row>
    <row r="187" spans="2:7" outlineLevel="1" x14ac:dyDescent="0.2">
      <c r="B187" s="19" t="s">
        <v>427</v>
      </c>
      <c r="C187" s="223" t="s">
        <v>184</v>
      </c>
      <c r="D187" s="224" t="s">
        <v>54</v>
      </c>
      <c r="E187" s="259">
        <v>44405</v>
      </c>
      <c r="F187" s="226">
        <v>6</v>
      </c>
      <c r="G187" s="227">
        <v>39</v>
      </c>
    </row>
    <row r="188" spans="2:7" outlineLevel="1" x14ac:dyDescent="0.2">
      <c r="B188" s="19" t="s">
        <v>427</v>
      </c>
      <c r="C188" s="223" t="s">
        <v>184</v>
      </c>
      <c r="D188" s="224" t="s">
        <v>54</v>
      </c>
      <c r="E188" s="259">
        <v>44405</v>
      </c>
      <c r="F188" s="226">
        <v>2</v>
      </c>
      <c r="G188" s="227">
        <v>13</v>
      </c>
    </row>
    <row r="189" spans="2:7" outlineLevel="1" x14ac:dyDescent="0.2">
      <c r="B189" s="19" t="s">
        <v>427</v>
      </c>
      <c r="C189" s="223" t="s">
        <v>184</v>
      </c>
      <c r="D189" s="224" t="s">
        <v>54</v>
      </c>
      <c r="E189" s="259">
        <v>44406</v>
      </c>
      <c r="F189" s="226">
        <v>6</v>
      </c>
      <c r="G189" s="227">
        <v>39</v>
      </c>
    </row>
    <row r="190" spans="2:7" outlineLevel="1" x14ac:dyDescent="0.2">
      <c r="B190" s="19" t="s">
        <v>427</v>
      </c>
      <c r="C190" s="223" t="s">
        <v>184</v>
      </c>
      <c r="D190" s="224" t="s">
        <v>54</v>
      </c>
      <c r="E190" s="259">
        <v>44406</v>
      </c>
      <c r="F190" s="226">
        <v>2</v>
      </c>
      <c r="G190" s="227">
        <v>13</v>
      </c>
    </row>
    <row r="191" spans="2:7" outlineLevel="1" x14ac:dyDescent="0.2">
      <c r="B191" s="19" t="s">
        <v>427</v>
      </c>
      <c r="C191" s="223" t="s">
        <v>184</v>
      </c>
      <c r="D191" s="224" t="s">
        <v>54</v>
      </c>
      <c r="E191" s="259">
        <v>44407</v>
      </c>
      <c r="F191" s="226">
        <v>6</v>
      </c>
      <c r="G191" s="227">
        <v>39</v>
      </c>
    </row>
    <row r="192" spans="2:7" outlineLevel="1" x14ac:dyDescent="0.2">
      <c r="B192" s="19" t="s">
        <v>427</v>
      </c>
      <c r="C192" s="223" t="s">
        <v>184</v>
      </c>
      <c r="D192" s="224" t="s">
        <v>54</v>
      </c>
      <c r="E192" s="259">
        <v>44407</v>
      </c>
      <c r="F192" s="226">
        <v>2</v>
      </c>
      <c r="G192" s="227">
        <v>13</v>
      </c>
    </row>
    <row r="193" spans="2:7" outlineLevel="1" x14ac:dyDescent="0.2">
      <c r="B193" s="19" t="s">
        <v>427</v>
      </c>
      <c r="C193" s="254" t="s">
        <v>184</v>
      </c>
      <c r="D193" s="255" t="s">
        <v>54</v>
      </c>
      <c r="E193" s="265">
        <v>44410</v>
      </c>
      <c r="F193" s="256">
        <v>6</v>
      </c>
      <c r="G193" s="257">
        <v>39</v>
      </c>
    </row>
    <row r="194" spans="2:7" outlineLevel="1" x14ac:dyDescent="0.2">
      <c r="B194" s="19" t="s">
        <v>427</v>
      </c>
      <c r="C194" s="254" t="s">
        <v>184</v>
      </c>
      <c r="D194" s="255" t="s">
        <v>54</v>
      </c>
      <c r="E194" s="265">
        <v>44410</v>
      </c>
      <c r="F194" s="256">
        <v>2</v>
      </c>
      <c r="G194" s="257">
        <v>13</v>
      </c>
    </row>
    <row r="195" spans="2:7" outlineLevel="1" x14ac:dyDescent="0.2">
      <c r="B195" s="19" t="s">
        <v>427</v>
      </c>
      <c r="C195" s="254" t="s">
        <v>184</v>
      </c>
      <c r="D195" s="255" t="s">
        <v>54</v>
      </c>
      <c r="E195" s="265">
        <v>44411</v>
      </c>
      <c r="F195" s="256">
        <v>6</v>
      </c>
      <c r="G195" s="257">
        <v>39</v>
      </c>
    </row>
    <row r="196" spans="2:7" outlineLevel="1" x14ac:dyDescent="0.2">
      <c r="B196" s="19" t="s">
        <v>427</v>
      </c>
      <c r="C196" s="254" t="s">
        <v>184</v>
      </c>
      <c r="D196" s="255" t="s">
        <v>54</v>
      </c>
      <c r="E196" s="265">
        <v>44411</v>
      </c>
      <c r="F196" s="256">
        <v>2</v>
      </c>
      <c r="G196" s="257">
        <v>13</v>
      </c>
    </row>
    <row r="197" spans="2:7" outlineLevel="1" x14ac:dyDescent="0.2">
      <c r="B197" s="19" t="s">
        <v>427</v>
      </c>
      <c r="C197" s="254" t="s">
        <v>184</v>
      </c>
      <c r="D197" s="255" t="s">
        <v>54</v>
      </c>
      <c r="E197" s="265">
        <v>44412</v>
      </c>
      <c r="F197" s="256">
        <v>6</v>
      </c>
      <c r="G197" s="257">
        <v>39</v>
      </c>
    </row>
    <row r="198" spans="2:7" outlineLevel="1" x14ac:dyDescent="0.2">
      <c r="B198" s="19" t="s">
        <v>427</v>
      </c>
      <c r="C198" s="254" t="s">
        <v>184</v>
      </c>
      <c r="D198" s="255" t="s">
        <v>54</v>
      </c>
      <c r="E198" s="265">
        <v>44412</v>
      </c>
      <c r="F198" s="256">
        <v>2</v>
      </c>
      <c r="G198" s="257">
        <v>13</v>
      </c>
    </row>
    <row r="199" spans="2:7" outlineLevel="1" x14ac:dyDescent="0.2">
      <c r="B199" s="19" t="s">
        <v>427</v>
      </c>
      <c r="C199" s="254" t="s">
        <v>184</v>
      </c>
      <c r="D199" s="255" t="s">
        <v>54</v>
      </c>
      <c r="E199" s="265">
        <v>44413</v>
      </c>
      <c r="F199" s="256">
        <v>6</v>
      </c>
      <c r="G199" s="257">
        <v>39</v>
      </c>
    </row>
    <row r="200" spans="2:7" outlineLevel="1" x14ac:dyDescent="0.2">
      <c r="B200" s="19" t="s">
        <v>427</v>
      </c>
      <c r="C200" s="254" t="s">
        <v>184</v>
      </c>
      <c r="D200" s="255" t="s">
        <v>54</v>
      </c>
      <c r="E200" s="265">
        <v>44413</v>
      </c>
      <c r="F200" s="256">
        <v>2</v>
      </c>
      <c r="G200" s="257">
        <v>13</v>
      </c>
    </row>
    <row r="201" spans="2:7" outlineLevel="1" x14ac:dyDescent="0.2">
      <c r="B201" s="19" t="s">
        <v>427</v>
      </c>
      <c r="C201" s="254" t="s">
        <v>184</v>
      </c>
      <c r="D201" s="255" t="s">
        <v>54</v>
      </c>
      <c r="E201" s="265">
        <v>44425</v>
      </c>
      <c r="F201" s="256">
        <v>6</v>
      </c>
      <c r="G201" s="257">
        <v>39</v>
      </c>
    </row>
    <row r="202" spans="2:7" outlineLevel="1" x14ac:dyDescent="0.2">
      <c r="B202" s="19" t="s">
        <v>427</v>
      </c>
      <c r="C202" s="254" t="s">
        <v>184</v>
      </c>
      <c r="D202" s="255" t="s">
        <v>54</v>
      </c>
      <c r="E202" s="265">
        <v>44425</v>
      </c>
      <c r="F202" s="256">
        <v>2</v>
      </c>
      <c r="G202" s="257">
        <v>13</v>
      </c>
    </row>
    <row r="203" spans="2:7" outlineLevel="1" x14ac:dyDescent="0.2">
      <c r="B203" s="19" t="s">
        <v>427</v>
      </c>
      <c r="C203" s="254" t="s">
        <v>184</v>
      </c>
      <c r="D203" s="255" t="s">
        <v>54</v>
      </c>
      <c r="E203" s="265">
        <v>44426</v>
      </c>
      <c r="F203" s="256">
        <v>6</v>
      </c>
      <c r="G203" s="257">
        <v>39</v>
      </c>
    </row>
    <row r="204" spans="2:7" outlineLevel="1" x14ac:dyDescent="0.2">
      <c r="B204" s="19" t="s">
        <v>427</v>
      </c>
      <c r="C204" s="254" t="s">
        <v>184</v>
      </c>
      <c r="D204" s="255" t="s">
        <v>54</v>
      </c>
      <c r="E204" s="265">
        <v>44426</v>
      </c>
      <c r="F204" s="256">
        <v>2</v>
      </c>
      <c r="G204" s="257">
        <v>13</v>
      </c>
    </row>
    <row r="205" spans="2:7" outlineLevel="1" x14ac:dyDescent="0.2">
      <c r="B205" s="19" t="s">
        <v>427</v>
      </c>
      <c r="C205" s="254" t="s">
        <v>184</v>
      </c>
      <c r="D205" s="255" t="s">
        <v>54</v>
      </c>
      <c r="E205" s="265">
        <v>44427</v>
      </c>
      <c r="F205" s="256">
        <v>6</v>
      </c>
      <c r="G205" s="257">
        <v>39</v>
      </c>
    </row>
    <row r="206" spans="2:7" outlineLevel="1" x14ac:dyDescent="0.2">
      <c r="B206" s="19" t="s">
        <v>427</v>
      </c>
      <c r="C206" s="254" t="s">
        <v>184</v>
      </c>
      <c r="D206" s="255" t="s">
        <v>54</v>
      </c>
      <c r="E206" s="265">
        <v>44427</v>
      </c>
      <c r="F206" s="256">
        <v>2</v>
      </c>
      <c r="G206" s="257">
        <v>13</v>
      </c>
    </row>
    <row r="207" spans="2:7" outlineLevel="1" x14ac:dyDescent="0.2">
      <c r="B207" s="19" t="s">
        <v>427</v>
      </c>
      <c r="C207" s="254" t="s">
        <v>184</v>
      </c>
      <c r="D207" s="255" t="s">
        <v>54</v>
      </c>
      <c r="E207" s="265">
        <v>44414</v>
      </c>
      <c r="F207" s="256">
        <v>5</v>
      </c>
      <c r="G207" s="257">
        <v>32.5</v>
      </c>
    </row>
    <row r="208" spans="2:7" outlineLevel="1" x14ac:dyDescent="0.2">
      <c r="B208" s="19" t="s">
        <v>427</v>
      </c>
      <c r="C208" s="254" t="s">
        <v>184</v>
      </c>
      <c r="D208" s="255" t="s">
        <v>54</v>
      </c>
      <c r="E208" s="265">
        <v>44428</v>
      </c>
      <c r="F208" s="256">
        <v>5</v>
      </c>
      <c r="G208" s="257">
        <v>32.5</v>
      </c>
    </row>
    <row r="209" spans="2:7" outlineLevel="1" x14ac:dyDescent="0.2">
      <c r="B209" s="19" t="s">
        <v>427</v>
      </c>
      <c r="C209" s="254" t="s">
        <v>948</v>
      </c>
      <c r="D209" s="255" t="s">
        <v>31</v>
      </c>
      <c r="E209" s="265">
        <v>44410</v>
      </c>
      <c r="F209" s="256">
        <v>6</v>
      </c>
      <c r="G209" s="257">
        <v>46.62</v>
      </c>
    </row>
    <row r="210" spans="2:7" outlineLevel="1" x14ac:dyDescent="0.2">
      <c r="B210" s="19" t="s">
        <v>427</v>
      </c>
      <c r="C210" s="254" t="s">
        <v>948</v>
      </c>
      <c r="D210" s="255" t="s">
        <v>31</v>
      </c>
      <c r="E210" s="265">
        <v>44410</v>
      </c>
      <c r="F210" s="256">
        <v>2</v>
      </c>
      <c r="G210" s="257">
        <v>15.54</v>
      </c>
    </row>
    <row r="211" spans="2:7" outlineLevel="1" x14ac:dyDescent="0.2">
      <c r="B211" s="19" t="s">
        <v>427</v>
      </c>
      <c r="C211" s="254" t="s">
        <v>948</v>
      </c>
      <c r="D211" s="255" t="s">
        <v>31</v>
      </c>
      <c r="E211" s="265">
        <v>44411</v>
      </c>
      <c r="F211" s="256">
        <v>6</v>
      </c>
      <c r="G211" s="257">
        <v>46.62</v>
      </c>
    </row>
    <row r="212" spans="2:7" outlineLevel="1" x14ac:dyDescent="0.2">
      <c r="B212" s="19" t="s">
        <v>427</v>
      </c>
      <c r="C212" s="254" t="s">
        <v>948</v>
      </c>
      <c r="D212" s="255" t="s">
        <v>31</v>
      </c>
      <c r="E212" s="265">
        <v>44411</v>
      </c>
      <c r="F212" s="256">
        <v>2</v>
      </c>
      <c r="G212" s="257">
        <v>15.54</v>
      </c>
    </row>
    <row r="213" spans="2:7" outlineLevel="1" x14ac:dyDescent="0.2">
      <c r="B213" s="19" t="s">
        <v>427</v>
      </c>
      <c r="C213" s="254" t="s">
        <v>948</v>
      </c>
      <c r="D213" s="255" t="s">
        <v>31</v>
      </c>
      <c r="E213" s="265">
        <v>44412</v>
      </c>
      <c r="F213" s="256">
        <v>6</v>
      </c>
      <c r="G213" s="257">
        <v>46.62</v>
      </c>
    </row>
    <row r="214" spans="2:7" outlineLevel="1" x14ac:dyDescent="0.2">
      <c r="B214" s="19" t="s">
        <v>427</v>
      </c>
      <c r="C214" s="254" t="s">
        <v>948</v>
      </c>
      <c r="D214" s="255" t="s">
        <v>31</v>
      </c>
      <c r="E214" s="265">
        <v>44412</v>
      </c>
      <c r="F214" s="256">
        <v>2</v>
      </c>
      <c r="G214" s="257">
        <v>15.54</v>
      </c>
    </row>
    <row r="215" spans="2:7" outlineLevel="1" x14ac:dyDescent="0.2">
      <c r="B215" s="19" t="s">
        <v>427</v>
      </c>
      <c r="C215" s="254" t="s">
        <v>948</v>
      </c>
      <c r="D215" s="255" t="s">
        <v>31</v>
      </c>
      <c r="E215" s="265">
        <v>44413</v>
      </c>
      <c r="F215" s="256">
        <v>6</v>
      </c>
      <c r="G215" s="257">
        <v>46.62</v>
      </c>
    </row>
    <row r="216" spans="2:7" outlineLevel="1" x14ac:dyDescent="0.2">
      <c r="B216" s="19" t="s">
        <v>427</v>
      </c>
      <c r="C216" s="254" t="s">
        <v>948</v>
      </c>
      <c r="D216" s="255" t="s">
        <v>31</v>
      </c>
      <c r="E216" s="265">
        <v>44413</v>
      </c>
      <c r="F216" s="256">
        <v>1</v>
      </c>
      <c r="G216" s="257">
        <v>7.77</v>
      </c>
    </row>
    <row r="217" spans="2:7" outlineLevel="1" x14ac:dyDescent="0.2">
      <c r="B217" s="19" t="s">
        <v>427</v>
      </c>
      <c r="C217" s="254" t="s">
        <v>948</v>
      </c>
      <c r="D217" s="255" t="s">
        <v>31</v>
      </c>
      <c r="E217" s="265">
        <v>44414</v>
      </c>
      <c r="F217" s="256">
        <v>5</v>
      </c>
      <c r="G217" s="257">
        <v>38.85</v>
      </c>
    </row>
    <row r="218" spans="2:7" outlineLevel="1" x14ac:dyDescent="0.2">
      <c r="B218" s="19" t="s">
        <v>427</v>
      </c>
      <c r="C218" s="254" t="s">
        <v>948</v>
      </c>
      <c r="D218" s="255" t="s">
        <v>31</v>
      </c>
      <c r="E218" s="265">
        <v>44417</v>
      </c>
      <c r="F218" s="256">
        <v>6</v>
      </c>
      <c r="G218" s="257">
        <v>46.62</v>
      </c>
    </row>
    <row r="219" spans="2:7" outlineLevel="1" x14ac:dyDescent="0.2">
      <c r="B219" s="19" t="s">
        <v>427</v>
      </c>
      <c r="C219" s="254" t="s">
        <v>948</v>
      </c>
      <c r="D219" s="255" t="s">
        <v>31</v>
      </c>
      <c r="E219" s="265">
        <v>44417</v>
      </c>
      <c r="F219" s="256">
        <v>2</v>
      </c>
      <c r="G219" s="257">
        <v>15.54</v>
      </c>
    </row>
    <row r="220" spans="2:7" outlineLevel="1" x14ac:dyDescent="0.2">
      <c r="B220" s="19" t="s">
        <v>427</v>
      </c>
      <c r="C220" s="254" t="s">
        <v>948</v>
      </c>
      <c r="D220" s="255" t="s">
        <v>31</v>
      </c>
      <c r="E220" s="265">
        <v>44418</v>
      </c>
      <c r="F220" s="256">
        <v>6</v>
      </c>
      <c r="G220" s="257">
        <v>46.62</v>
      </c>
    </row>
    <row r="221" spans="2:7" outlineLevel="1" x14ac:dyDescent="0.2">
      <c r="B221" s="19" t="s">
        <v>427</v>
      </c>
      <c r="C221" s="254" t="s">
        <v>948</v>
      </c>
      <c r="D221" s="255" t="s">
        <v>31</v>
      </c>
      <c r="E221" s="265">
        <v>44418</v>
      </c>
      <c r="F221" s="256">
        <v>2</v>
      </c>
      <c r="G221" s="257">
        <v>15.54</v>
      </c>
    </row>
    <row r="222" spans="2:7" outlineLevel="1" x14ac:dyDescent="0.2">
      <c r="B222" s="19" t="s">
        <v>427</v>
      </c>
      <c r="C222" s="254" t="s">
        <v>948</v>
      </c>
      <c r="D222" s="255" t="s">
        <v>31</v>
      </c>
      <c r="E222" s="265">
        <v>44419</v>
      </c>
      <c r="F222" s="256">
        <v>6</v>
      </c>
      <c r="G222" s="257">
        <v>46.62</v>
      </c>
    </row>
    <row r="223" spans="2:7" outlineLevel="1" x14ac:dyDescent="0.2">
      <c r="B223" s="19" t="s">
        <v>427</v>
      </c>
      <c r="C223" s="254" t="s">
        <v>948</v>
      </c>
      <c r="D223" s="255" t="s">
        <v>31</v>
      </c>
      <c r="E223" s="265">
        <v>44419</v>
      </c>
      <c r="F223" s="256">
        <v>2</v>
      </c>
      <c r="G223" s="257">
        <v>15.54</v>
      </c>
    </row>
    <row r="224" spans="2:7" outlineLevel="1" x14ac:dyDescent="0.2">
      <c r="B224" s="19" t="s">
        <v>427</v>
      </c>
      <c r="C224" s="254" t="s">
        <v>948</v>
      </c>
      <c r="D224" s="255" t="s">
        <v>31</v>
      </c>
      <c r="E224" s="265">
        <v>44420</v>
      </c>
      <c r="F224" s="256">
        <v>6</v>
      </c>
      <c r="G224" s="257">
        <v>46.62</v>
      </c>
    </row>
    <row r="225" spans="2:7" outlineLevel="1" x14ac:dyDescent="0.2">
      <c r="B225" s="19" t="s">
        <v>427</v>
      </c>
      <c r="C225" s="254" t="s">
        <v>948</v>
      </c>
      <c r="D225" s="255" t="s">
        <v>31</v>
      </c>
      <c r="E225" s="265">
        <v>44420</v>
      </c>
      <c r="F225" s="256">
        <v>2</v>
      </c>
      <c r="G225" s="257">
        <v>15.54</v>
      </c>
    </row>
    <row r="226" spans="2:7" outlineLevel="1" x14ac:dyDescent="0.2">
      <c r="B226" s="19" t="s">
        <v>427</v>
      </c>
      <c r="C226" s="254" t="s">
        <v>948</v>
      </c>
      <c r="D226" s="255" t="s">
        <v>31</v>
      </c>
      <c r="E226" s="265">
        <v>44421</v>
      </c>
      <c r="F226" s="256">
        <v>5</v>
      </c>
      <c r="G226" s="257">
        <v>38.85</v>
      </c>
    </row>
    <row r="227" spans="2:7" outlineLevel="1" x14ac:dyDescent="0.2">
      <c r="B227" s="19" t="s">
        <v>427</v>
      </c>
      <c r="C227" s="254" t="s">
        <v>948</v>
      </c>
      <c r="D227" s="255" t="s">
        <v>31</v>
      </c>
      <c r="E227" s="265">
        <v>44424</v>
      </c>
      <c r="F227" s="256">
        <v>6</v>
      </c>
      <c r="G227" s="257">
        <v>46.62</v>
      </c>
    </row>
    <row r="228" spans="2:7" outlineLevel="1" x14ac:dyDescent="0.2">
      <c r="B228" s="19" t="s">
        <v>427</v>
      </c>
      <c r="C228" s="254" t="s">
        <v>948</v>
      </c>
      <c r="D228" s="255" t="s">
        <v>31</v>
      </c>
      <c r="E228" s="265">
        <v>44424</v>
      </c>
      <c r="F228" s="256">
        <v>2</v>
      </c>
      <c r="G228" s="257">
        <v>15.54</v>
      </c>
    </row>
    <row r="229" spans="2:7" outlineLevel="1" x14ac:dyDescent="0.2">
      <c r="B229" s="19" t="s">
        <v>427</v>
      </c>
      <c r="C229" s="254" t="s">
        <v>184</v>
      </c>
      <c r="D229" s="255" t="s">
        <v>54</v>
      </c>
      <c r="E229" s="265">
        <v>44431</v>
      </c>
      <c r="F229" s="256">
        <v>6</v>
      </c>
      <c r="G229" s="257">
        <v>39</v>
      </c>
    </row>
    <row r="230" spans="2:7" outlineLevel="1" x14ac:dyDescent="0.2">
      <c r="B230" s="19" t="s">
        <v>427</v>
      </c>
      <c r="C230" s="254" t="s">
        <v>184</v>
      </c>
      <c r="D230" s="255" t="s">
        <v>54</v>
      </c>
      <c r="E230" s="265">
        <v>44431</v>
      </c>
      <c r="F230" s="256">
        <v>2</v>
      </c>
      <c r="G230" s="257">
        <v>13</v>
      </c>
    </row>
    <row r="231" spans="2:7" outlineLevel="1" x14ac:dyDescent="0.2">
      <c r="B231" s="19" t="s">
        <v>427</v>
      </c>
      <c r="C231" s="254" t="s">
        <v>184</v>
      </c>
      <c r="D231" s="255" t="s">
        <v>54</v>
      </c>
      <c r="E231" s="265">
        <v>44432</v>
      </c>
      <c r="F231" s="256">
        <v>6</v>
      </c>
      <c r="G231" s="257">
        <v>39</v>
      </c>
    </row>
    <row r="232" spans="2:7" outlineLevel="1" x14ac:dyDescent="0.2">
      <c r="B232" s="19" t="s">
        <v>427</v>
      </c>
      <c r="C232" s="254" t="s">
        <v>184</v>
      </c>
      <c r="D232" s="255" t="s">
        <v>54</v>
      </c>
      <c r="E232" s="265">
        <v>44432</v>
      </c>
      <c r="F232" s="256">
        <v>2</v>
      </c>
      <c r="G232" s="257">
        <v>13</v>
      </c>
    </row>
    <row r="233" spans="2:7" outlineLevel="1" x14ac:dyDescent="0.2">
      <c r="B233" s="19" t="s">
        <v>427</v>
      </c>
      <c r="C233" s="254" t="s">
        <v>184</v>
      </c>
      <c r="D233" s="255" t="s">
        <v>54</v>
      </c>
      <c r="E233" s="265">
        <v>44433</v>
      </c>
      <c r="F233" s="256">
        <v>6</v>
      </c>
      <c r="G233" s="257">
        <v>39</v>
      </c>
    </row>
    <row r="234" spans="2:7" outlineLevel="1" x14ac:dyDescent="0.2">
      <c r="B234" s="19" t="s">
        <v>427</v>
      </c>
      <c r="C234" s="254" t="s">
        <v>184</v>
      </c>
      <c r="D234" s="255" t="s">
        <v>54</v>
      </c>
      <c r="E234" s="265">
        <v>44433</v>
      </c>
      <c r="F234" s="256">
        <v>2</v>
      </c>
      <c r="G234" s="257">
        <v>13</v>
      </c>
    </row>
    <row r="235" spans="2:7" outlineLevel="1" x14ac:dyDescent="0.2">
      <c r="B235" s="19" t="s">
        <v>427</v>
      </c>
      <c r="C235" s="254" t="s">
        <v>184</v>
      </c>
      <c r="D235" s="255" t="s">
        <v>54</v>
      </c>
      <c r="E235" s="265">
        <v>44434</v>
      </c>
      <c r="F235" s="256">
        <v>6</v>
      </c>
      <c r="G235" s="257">
        <v>39</v>
      </c>
    </row>
    <row r="236" spans="2:7" outlineLevel="1" x14ac:dyDescent="0.2">
      <c r="B236" s="19" t="s">
        <v>427</v>
      </c>
      <c r="C236" s="254" t="s">
        <v>184</v>
      </c>
      <c r="D236" s="255" t="s">
        <v>54</v>
      </c>
      <c r="E236" s="265">
        <v>44434</v>
      </c>
      <c r="F236" s="256">
        <v>2</v>
      </c>
      <c r="G236" s="257">
        <v>13</v>
      </c>
    </row>
    <row r="237" spans="2:7" outlineLevel="1" x14ac:dyDescent="0.2">
      <c r="B237" s="19" t="s">
        <v>427</v>
      </c>
      <c r="C237" s="254" t="s">
        <v>184</v>
      </c>
      <c r="D237" s="255" t="s">
        <v>54</v>
      </c>
      <c r="E237" s="265">
        <v>44435</v>
      </c>
      <c r="F237" s="256">
        <v>5</v>
      </c>
      <c r="G237" s="257">
        <v>32.5</v>
      </c>
    </row>
    <row r="238" spans="2:7" outlineLevel="1" x14ac:dyDescent="0.2">
      <c r="B238" s="19" t="s">
        <v>427</v>
      </c>
      <c r="C238" s="254" t="s">
        <v>184</v>
      </c>
      <c r="D238" s="255" t="s">
        <v>54</v>
      </c>
      <c r="E238" s="265">
        <v>44438</v>
      </c>
      <c r="F238" s="256">
        <v>6</v>
      </c>
      <c r="G238" s="257">
        <v>39</v>
      </c>
    </row>
    <row r="239" spans="2:7" outlineLevel="1" x14ac:dyDescent="0.2">
      <c r="B239" s="19" t="s">
        <v>427</v>
      </c>
      <c r="C239" s="254" t="s">
        <v>184</v>
      </c>
      <c r="D239" s="255" t="s">
        <v>54</v>
      </c>
      <c r="E239" s="265">
        <v>44438</v>
      </c>
      <c r="F239" s="256">
        <v>2</v>
      </c>
      <c r="G239" s="257">
        <v>13</v>
      </c>
    </row>
    <row r="240" spans="2:7" outlineLevel="1" x14ac:dyDescent="0.2">
      <c r="B240" s="19" t="s">
        <v>427</v>
      </c>
      <c r="C240" s="254" t="s">
        <v>184</v>
      </c>
      <c r="D240" s="255" t="s">
        <v>54</v>
      </c>
      <c r="E240" s="265">
        <v>44439</v>
      </c>
      <c r="F240" s="256">
        <v>6</v>
      </c>
      <c r="G240" s="257">
        <v>39</v>
      </c>
    </row>
    <row r="241" spans="2:7" outlineLevel="1" x14ac:dyDescent="0.2">
      <c r="B241" s="19" t="s">
        <v>427</v>
      </c>
      <c r="C241" s="254" t="s">
        <v>184</v>
      </c>
      <c r="D241" s="255" t="s">
        <v>54</v>
      </c>
      <c r="E241" s="265">
        <v>44439</v>
      </c>
      <c r="F241" s="256">
        <v>2</v>
      </c>
      <c r="G241" s="257">
        <v>13</v>
      </c>
    </row>
    <row r="242" spans="2:7" outlineLevel="1" x14ac:dyDescent="0.2">
      <c r="B242" s="19" t="s">
        <v>427</v>
      </c>
      <c r="C242" s="254" t="s">
        <v>948</v>
      </c>
      <c r="D242" s="255" t="s">
        <v>31</v>
      </c>
      <c r="E242" s="265">
        <v>44433</v>
      </c>
      <c r="F242" s="256">
        <v>6</v>
      </c>
      <c r="G242" s="257">
        <v>46.62</v>
      </c>
    </row>
    <row r="243" spans="2:7" outlineLevel="1" x14ac:dyDescent="0.2">
      <c r="B243" s="19" t="s">
        <v>427</v>
      </c>
      <c r="C243" s="254" t="s">
        <v>948</v>
      </c>
      <c r="D243" s="255" t="s">
        <v>31</v>
      </c>
      <c r="E243" s="265">
        <v>44433</v>
      </c>
      <c r="F243" s="256">
        <v>2</v>
      </c>
      <c r="G243" s="257">
        <v>15.54</v>
      </c>
    </row>
    <row r="244" spans="2:7" outlineLevel="1" x14ac:dyDescent="0.2">
      <c r="B244" s="19" t="s">
        <v>427</v>
      </c>
      <c r="C244" s="254" t="s">
        <v>948</v>
      </c>
      <c r="D244" s="255" t="s">
        <v>31</v>
      </c>
      <c r="E244" s="265">
        <v>44434</v>
      </c>
      <c r="F244" s="256">
        <v>6</v>
      </c>
      <c r="G244" s="257">
        <v>46.62</v>
      </c>
    </row>
    <row r="245" spans="2:7" outlineLevel="1" x14ac:dyDescent="0.2">
      <c r="B245" s="19" t="s">
        <v>427</v>
      </c>
      <c r="C245" s="254" t="s">
        <v>948</v>
      </c>
      <c r="D245" s="255" t="s">
        <v>31</v>
      </c>
      <c r="E245" s="265">
        <v>44434</v>
      </c>
      <c r="F245" s="256">
        <v>2</v>
      </c>
      <c r="G245" s="257">
        <v>15.54</v>
      </c>
    </row>
    <row r="246" spans="2:7" outlineLevel="1" x14ac:dyDescent="0.2">
      <c r="B246" s="19" t="s">
        <v>427</v>
      </c>
      <c r="C246" s="254" t="s">
        <v>948</v>
      </c>
      <c r="D246" s="255" t="s">
        <v>31</v>
      </c>
      <c r="E246" s="265">
        <v>44435</v>
      </c>
      <c r="F246" s="256">
        <v>5</v>
      </c>
      <c r="G246" s="257">
        <v>38.85</v>
      </c>
    </row>
    <row r="247" spans="2:7" outlineLevel="1" x14ac:dyDescent="0.2">
      <c r="B247" s="19" t="s">
        <v>427</v>
      </c>
      <c r="C247" s="254" t="s">
        <v>948</v>
      </c>
      <c r="D247" s="255" t="s">
        <v>31</v>
      </c>
      <c r="E247" s="265">
        <v>44438</v>
      </c>
      <c r="F247" s="256">
        <v>6</v>
      </c>
      <c r="G247" s="257">
        <v>46.62</v>
      </c>
    </row>
    <row r="248" spans="2:7" outlineLevel="1" x14ac:dyDescent="0.2">
      <c r="B248" s="19" t="s">
        <v>427</v>
      </c>
      <c r="C248" s="254" t="s">
        <v>948</v>
      </c>
      <c r="D248" s="255" t="s">
        <v>31</v>
      </c>
      <c r="E248" s="265">
        <v>44438</v>
      </c>
      <c r="F248" s="256">
        <v>2</v>
      </c>
      <c r="G248" s="257">
        <v>15.54</v>
      </c>
    </row>
    <row r="249" spans="2:7" outlineLevel="1" x14ac:dyDescent="0.2">
      <c r="B249" s="19" t="s">
        <v>427</v>
      </c>
      <c r="C249" s="254" t="s">
        <v>948</v>
      </c>
      <c r="D249" s="255" t="s">
        <v>31</v>
      </c>
      <c r="E249" s="265">
        <v>44439</v>
      </c>
      <c r="F249" s="256">
        <v>6</v>
      </c>
      <c r="G249" s="257">
        <v>46.62</v>
      </c>
    </row>
    <row r="250" spans="2:7" outlineLevel="1" x14ac:dyDescent="0.2">
      <c r="B250" s="19" t="s">
        <v>427</v>
      </c>
      <c r="C250" s="254" t="s">
        <v>948</v>
      </c>
      <c r="D250" s="255" t="s">
        <v>31</v>
      </c>
      <c r="E250" s="265">
        <v>44439</v>
      </c>
      <c r="F250" s="256">
        <v>2</v>
      </c>
      <c r="G250" s="257">
        <v>15.54</v>
      </c>
    </row>
    <row r="251" spans="2:7" outlineLevel="1" x14ac:dyDescent="0.2">
      <c r="B251" s="19" t="s">
        <v>427</v>
      </c>
      <c r="C251" s="223" t="s">
        <v>184</v>
      </c>
      <c r="D251" s="224" t="s">
        <v>54</v>
      </c>
      <c r="E251" s="259">
        <v>44440</v>
      </c>
      <c r="F251" s="226">
        <v>6</v>
      </c>
      <c r="G251" s="227">
        <v>39</v>
      </c>
    </row>
    <row r="252" spans="2:7" outlineLevel="1" x14ac:dyDescent="0.2">
      <c r="B252" s="19" t="s">
        <v>427</v>
      </c>
      <c r="C252" s="223" t="s">
        <v>184</v>
      </c>
      <c r="D252" s="224" t="s">
        <v>54</v>
      </c>
      <c r="E252" s="259">
        <v>44440</v>
      </c>
      <c r="F252" s="226">
        <v>2</v>
      </c>
      <c r="G252" s="227">
        <v>13</v>
      </c>
    </row>
    <row r="253" spans="2:7" outlineLevel="1" x14ac:dyDescent="0.2">
      <c r="B253" s="19" t="s">
        <v>427</v>
      </c>
      <c r="C253" s="223" t="s">
        <v>184</v>
      </c>
      <c r="D253" s="224" t="s">
        <v>54</v>
      </c>
      <c r="E253" s="259">
        <v>44441</v>
      </c>
      <c r="F253" s="226">
        <v>6</v>
      </c>
      <c r="G253" s="227">
        <v>39</v>
      </c>
    </row>
    <row r="254" spans="2:7" outlineLevel="1" x14ac:dyDescent="0.2">
      <c r="B254" s="19" t="s">
        <v>427</v>
      </c>
      <c r="C254" s="223" t="s">
        <v>184</v>
      </c>
      <c r="D254" s="224" t="s">
        <v>54</v>
      </c>
      <c r="E254" s="259">
        <v>44441</v>
      </c>
      <c r="F254" s="226">
        <v>2</v>
      </c>
      <c r="G254" s="227">
        <v>13</v>
      </c>
    </row>
    <row r="255" spans="2:7" outlineLevel="1" x14ac:dyDescent="0.2">
      <c r="B255" s="19" t="s">
        <v>427</v>
      </c>
      <c r="C255" s="223" t="s">
        <v>184</v>
      </c>
      <c r="D255" s="224" t="s">
        <v>54</v>
      </c>
      <c r="E255" s="259">
        <v>44442</v>
      </c>
      <c r="F255" s="226">
        <v>6</v>
      </c>
      <c r="G255" s="227">
        <v>39</v>
      </c>
    </row>
    <row r="256" spans="2:7" outlineLevel="1" x14ac:dyDescent="0.2">
      <c r="B256" s="19" t="s">
        <v>427</v>
      </c>
      <c r="C256" s="223" t="s">
        <v>184</v>
      </c>
      <c r="D256" s="224" t="s">
        <v>54</v>
      </c>
      <c r="E256" s="259">
        <v>44442</v>
      </c>
      <c r="F256" s="226">
        <v>2</v>
      </c>
      <c r="G256" s="227">
        <v>13</v>
      </c>
    </row>
    <row r="257" spans="2:7" outlineLevel="1" x14ac:dyDescent="0.2">
      <c r="B257" s="19" t="s">
        <v>427</v>
      </c>
      <c r="C257" s="223" t="s">
        <v>184</v>
      </c>
      <c r="D257" s="224" t="s">
        <v>54</v>
      </c>
      <c r="E257" s="259">
        <v>44445</v>
      </c>
      <c r="F257" s="226">
        <v>6</v>
      </c>
      <c r="G257" s="227">
        <v>39</v>
      </c>
    </row>
    <row r="258" spans="2:7" outlineLevel="1" x14ac:dyDescent="0.2">
      <c r="B258" s="19" t="s">
        <v>427</v>
      </c>
      <c r="C258" s="223" t="s">
        <v>184</v>
      </c>
      <c r="D258" s="224" t="s">
        <v>54</v>
      </c>
      <c r="E258" s="259">
        <v>44445</v>
      </c>
      <c r="F258" s="226">
        <v>2</v>
      </c>
      <c r="G258" s="227">
        <v>13</v>
      </c>
    </row>
    <row r="259" spans="2:7" outlineLevel="1" x14ac:dyDescent="0.2">
      <c r="B259" s="19" t="s">
        <v>427</v>
      </c>
      <c r="C259" s="223" t="s">
        <v>184</v>
      </c>
      <c r="D259" s="224" t="s">
        <v>54</v>
      </c>
      <c r="E259" s="259">
        <v>44446</v>
      </c>
      <c r="F259" s="226">
        <v>6</v>
      </c>
      <c r="G259" s="227">
        <v>39</v>
      </c>
    </row>
    <row r="260" spans="2:7" outlineLevel="1" x14ac:dyDescent="0.2">
      <c r="B260" s="19" t="s">
        <v>427</v>
      </c>
      <c r="C260" s="223" t="s">
        <v>184</v>
      </c>
      <c r="D260" s="224" t="s">
        <v>54</v>
      </c>
      <c r="E260" s="259">
        <v>44446</v>
      </c>
      <c r="F260" s="226">
        <v>2</v>
      </c>
      <c r="G260" s="227">
        <v>13</v>
      </c>
    </row>
    <row r="261" spans="2:7" outlineLevel="1" x14ac:dyDescent="0.2">
      <c r="B261" s="19" t="s">
        <v>427</v>
      </c>
      <c r="C261" s="223" t="s">
        <v>184</v>
      </c>
      <c r="D261" s="224" t="s">
        <v>54</v>
      </c>
      <c r="E261" s="259">
        <v>44447</v>
      </c>
      <c r="F261" s="226">
        <v>6</v>
      </c>
      <c r="G261" s="227">
        <v>39</v>
      </c>
    </row>
    <row r="262" spans="2:7" outlineLevel="1" x14ac:dyDescent="0.2">
      <c r="B262" s="19" t="s">
        <v>427</v>
      </c>
      <c r="C262" s="223" t="s">
        <v>184</v>
      </c>
      <c r="D262" s="224" t="s">
        <v>54</v>
      </c>
      <c r="E262" s="259">
        <v>44447</v>
      </c>
      <c r="F262" s="226">
        <v>2</v>
      </c>
      <c r="G262" s="227">
        <v>13</v>
      </c>
    </row>
    <row r="263" spans="2:7" outlineLevel="1" x14ac:dyDescent="0.2">
      <c r="B263" s="19" t="s">
        <v>427</v>
      </c>
      <c r="C263" s="223" t="s">
        <v>184</v>
      </c>
      <c r="D263" s="224" t="s">
        <v>54</v>
      </c>
      <c r="E263" s="259">
        <v>44448</v>
      </c>
      <c r="F263" s="226">
        <v>6</v>
      </c>
      <c r="G263" s="227">
        <v>39</v>
      </c>
    </row>
    <row r="264" spans="2:7" outlineLevel="1" x14ac:dyDescent="0.2">
      <c r="B264" s="19" t="s">
        <v>427</v>
      </c>
      <c r="C264" s="223" t="s">
        <v>184</v>
      </c>
      <c r="D264" s="224" t="s">
        <v>54</v>
      </c>
      <c r="E264" s="259">
        <v>44448</v>
      </c>
      <c r="F264" s="226">
        <v>2</v>
      </c>
      <c r="G264" s="227">
        <v>13</v>
      </c>
    </row>
    <row r="265" spans="2:7" outlineLevel="1" x14ac:dyDescent="0.2">
      <c r="B265" s="19" t="s">
        <v>427</v>
      </c>
      <c r="C265" s="223" t="s">
        <v>184</v>
      </c>
      <c r="D265" s="224" t="s">
        <v>54</v>
      </c>
      <c r="E265" s="259">
        <v>44449</v>
      </c>
      <c r="F265" s="226">
        <v>6</v>
      </c>
      <c r="G265" s="227">
        <v>39</v>
      </c>
    </row>
    <row r="266" spans="2:7" outlineLevel="1" x14ac:dyDescent="0.2">
      <c r="B266" s="19" t="s">
        <v>427</v>
      </c>
      <c r="C266" s="223" t="s">
        <v>184</v>
      </c>
      <c r="D266" s="224" t="s">
        <v>54</v>
      </c>
      <c r="E266" s="259">
        <v>44449</v>
      </c>
      <c r="F266" s="226">
        <v>2</v>
      </c>
      <c r="G266" s="227">
        <v>13</v>
      </c>
    </row>
    <row r="267" spans="2:7" outlineLevel="1" x14ac:dyDescent="0.2">
      <c r="B267" s="19" t="s">
        <v>427</v>
      </c>
      <c r="C267" s="223" t="s">
        <v>1207</v>
      </c>
      <c r="D267" s="224" t="s">
        <v>54</v>
      </c>
      <c r="E267" s="259">
        <v>44447</v>
      </c>
      <c r="F267" s="226">
        <v>6</v>
      </c>
      <c r="G267" s="227">
        <v>39</v>
      </c>
    </row>
    <row r="268" spans="2:7" outlineLevel="1" x14ac:dyDescent="0.2">
      <c r="B268" s="19" t="s">
        <v>427</v>
      </c>
      <c r="C268" s="223" t="s">
        <v>1207</v>
      </c>
      <c r="D268" s="224" t="s">
        <v>54</v>
      </c>
      <c r="E268" s="259">
        <v>44447</v>
      </c>
      <c r="F268" s="226">
        <v>2</v>
      </c>
      <c r="G268" s="227">
        <v>13</v>
      </c>
    </row>
    <row r="269" spans="2:7" outlineLevel="1" x14ac:dyDescent="0.2">
      <c r="B269" s="19" t="s">
        <v>427</v>
      </c>
      <c r="C269" s="223" t="s">
        <v>1207</v>
      </c>
      <c r="D269" s="224" t="s">
        <v>54</v>
      </c>
      <c r="E269" s="259">
        <v>44448</v>
      </c>
      <c r="F269" s="226">
        <v>6</v>
      </c>
      <c r="G269" s="227">
        <v>39</v>
      </c>
    </row>
    <row r="270" spans="2:7" outlineLevel="1" x14ac:dyDescent="0.2">
      <c r="B270" s="19" t="s">
        <v>427</v>
      </c>
      <c r="C270" s="223" t="s">
        <v>1207</v>
      </c>
      <c r="D270" s="224" t="s">
        <v>54</v>
      </c>
      <c r="E270" s="259">
        <v>44448</v>
      </c>
      <c r="F270" s="226">
        <v>2</v>
      </c>
      <c r="G270" s="227">
        <v>13</v>
      </c>
    </row>
    <row r="271" spans="2:7" outlineLevel="1" x14ac:dyDescent="0.2">
      <c r="B271" s="19" t="s">
        <v>427</v>
      </c>
      <c r="C271" s="223" t="s">
        <v>1207</v>
      </c>
      <c r="D271" s="224" t="s">
        <v>54</v>
      </c>
      <c r="E271" s="259">
        <v>44449</v>
      </c>
      <c r="F271" s="226">
        <v>6</v>
      </c>
      <c r="G271" s="227">
        <v>39</v>
      </c>
    </row>
    <row r="272" spans="2:7" outlineLevel="1" x14ac:dyDescent="0.2">
      <c r="B272" s="19" t="s">
        <v>427</v>
      </c>
      <c r="C272" s="223" t="s">
        <v>1207</v>
      </c>
      <c r="D272" s="224" t="s">
        <v>54</v>
      </c>
      <c r="E272" s="259">
        <v>44449</v>
      </c>
      <c r="F272" s="226">
        <v>2</v>
      </c>
      <c r="G272" s="227">
        <v>13</v>
      </c>
    </row>
    <row r="273" spans="2:7" outlineLevel="1" x14ac:dyDescent="0.2">
      <c r="B273" s="19" t="s">
        <v>427</v>
      </c>
      <c r="C273" s="223" t="s">
        <v>948</v>
      </c>
      <c r="D273" s="224" t="s">
        <v>31</v>
      </c>
      <c r="E273" s="259">
        <v>44440</v>
      </c>
      <c r="F273" s="226">
        <v>6</v>
      </c>
      <c r="G273" s="227">
        <v>46.62</v>
      </c>
    </row>
    <row r="274" spans="2:7" outlineLevel="1" x14ac:dyDescent="0.2">
      <c r="B274" s="19" t="s">
        <v>427</v>
      </c>
      <c r="C274" s="223" t="s">
        <v>948</v>
      </c>
      <c r="D274" s="224" t="s">
        <v>31</v>
      </c>
      <c r="E274" s="259">
        <v>44440</v>
      </c>
      <c r="F274" s="226">
        <v>2</v>
      </c>
      <c r="G274" s="227">
        <v>15.54</v>
      </c>
    </row>
    <row r="275" spans="2:7" outlineLevel="1" x14ac:dyDescent="0.2">
      <c r="B275" s="19" t="s">
        <v>427</v>
      </c>
      <c r="C275" s="223" t="s">
        <v>948</v>
      </c>
      <c r="D275" s="224" t="s">
        <v>31</v>
      </c>
      <c r="E275" s="259">
        <v>44441</v>
      </c>
      <c r="F275" s="226">
        <v>6</v>
      </c>
      <c r="G275" s="227">
        <v>46.62</v>
      </c>
    </row>
    <row r="276" spans="2:7" outlineLevel="1" x14ac:dyDescent="0.2">
      <c r="B276" s="19" t="s">
        <v>427</v>
      </c>
      <c r="C276" s="223" t="s">
        <v>948</v>
      </c>
      <c r="D276" s="224" t="s">
        <v>31</v>
      </c>
      <c r="E276" s="259">
        <v>44441</v>
      </c>
      <c r="F276" s="226">
        <v>2</v>
      </c>
      <c r="G276" s="227">
        <v>15.54</v>
      </c>
    </row>
    <row r="277" spans="2:7" outlineLevel="1" x14ac:dyDescent="0.2">
      <c r="B277" s="19" t="s">
        <v>427</v>
      </c>
      <c r="C277" s="223" t="s">
        <v>948</v>
      </c>
      <c r="D277" s="224" t="s">
        <v>31</v>
      </c>
      <c r="E277" s="259">
        <v>44442</v>
      </c>
      <c r="F277" s="226">
        <v>6</v>
      </c>
      <c r="G277" s="227">
        <v>46.62</v>
      </c>
    </row>
    <row r="278" spans="2:7" outlineLevel="1" x14ac:dyDescent="0.2">
      <c r="B278" s="19" t="s">
        <v>427</v>
      </c>
      <c r="C278" s="223" t="s">
        <v>948</v>
      </c>
      <c r="D278" s="224" t="s">
        <v>31</v>
      </c>
      <c r="E278" s="259">
        <v>44442</v>
      </c>
      <c r="F278" s="226">
        <v>2</v>
      </c>
      <c r="G278" s="227">
        <v>15.54</v>
      </c>
    </row>
    <row r="279" spans="2:7" outlineLevel="1" x14ac:dyDescent="0.2">
      <c r="B279" s="19" t="s">
        <v>427</v>
      </c>
      <c r="C279" s="223" t="s">
        <v>948</v>
      </c>
      <c r="D279" s="224" t="s">
        <v>31</v>
      </c>
      <c r="E279" s="259">
        <v>44445</v>
      </c>
      <c r="F279" s="226">
        <v>6</v>
      </c>
      <c r="G279" s="227">
        <v>46.62</v>
      </c>
    </row>
    <row r="280" spans="2:7" outlineLevel="1" x14ac:dyDescent="0.2">
      <c r="B280" s="19" t="s">
        <v>427</v>
      </c>
      <c r="C280" s="223" t="s">
        <v>948</v>
      </c>
      <c r="D280" s="224" t="s">
        <v>31</v>
      </c>
      <c r="E280" s="259">
        <v>44445</v>
      </c>
      <c r="F280" s="226">
        <v>2</v>
      </c>
      <c r="G280" s="227">
        <v>15.54</v>
      </c>
    </row>
    <row r="281" spans="2:7" outlineLevel="1" x14ac:dyDescent="0.2">
      <c r="B281" s="19" t="s">
        <v>427</v>
      </c>
      <c r="C281" s="223" t="s">
        <v>948</v>
      </c>
      <c r="D281" s="224" t="s">
        <v>31</v>
      </c>
      <c r="E281" s="259">
        <v>44446</v>
      </c>
      <c r="F281" s="226">
        <v>6</v>
      </c>
      <c r="G281" s="227">
        <v>46.62</v>
      </c>
    </row>
    <row r="282" spans="2:7" outlineLevel="1" x14ac:dyDescent="0.2">
      <c r="B282" s="19" t="s">
        <v>427</v>
      </c>
      <c r="C282" s="223" t="s">
        <v>948</v>
      </c>
      <c r="D282" s="224" t="s">
        <v>31</v>
      </c>
      <c r="E282" s="259">
        <v>44446</v>
      </c>
      <c r="F282" s="226">
        <v>2</v>
      </c>
      <c r="G282" s="227">
        <v>15.54</v>
      </c>
    </row>
    <row r="283" spans="2:7" outlineLevel="1" x14ac:dyDescent="0.2">
      <c r="B283" s="19" t="s">
        <v>427</v>
      </c>
      <c r="C283" s="223" t="s">
        <v>948</v>
      </c>
      <c r="D283" s="224" t="s">
        <v>31</v>
      </c>
      <c r="E283" s="259">
        <v>44447</v>
      </c>
      <c r="F283" s="226">
        <v>6</v>
      </c>
      <c r="G283" s="227">
        <v>46.62</v>
      </c>
    </row>
    <row r="284" spans="2:7" outlineLevel="1" x14ac:dyDescent="0.2">
      <c r="B284" s="19" t="s">
        <v>427</v>
      </c>
      <c r="C284" s="223" t="s">
        <v>948</v>
      </c>
      <c r="D284" s="224" t="s">
        <v>31</v>
      </c>
      <c r="E284" s="259">
        <v>44447</v>
      </c>
      <c r="F284" s="226">
        <v>2</v>
      </c>
      <c r="G284" s="227">
        <v>15.54</v>
      </c>
    </row>
    <row r="285" spans="2:7" outlineLevel="1" x14ac:dyDescent="0.2">
      <c r="B285" s="19" t="s">
        <v>427</v>
      </c>
      <c r="C285" s="223" t="s">
        <v>948</v>
      </c>
      <c r="D285" s="224" t="s">
        <v>31</v>
      </c>
      <c r="E285" s="259">
        <v>44448</v>
      </c>
      <c r="F285" s="226">
        <v>6</v>
      </c>
      <c r="G285" s="227">
        <v>46.62</v>
      </c>
    </row>
    <row r="286" spans="2:7" outlineLevel="1" x14ac:dyDescent="0.2">
      <c r="B286" s="19" t="s">
        <v>427</v>
      </c>
      <c r="C286" s="223" t="s">
        <v>948</v>
      </c>
      <c r="D286" s="224" t="s">
        <v>31</v>
      </c>
      <c r="E286" s="259">
        <v>44449</v>
      </c>
      <c r="F286" s="226">
        <v>6</v>
      </c>
      <c r="G286" s="227">
        <v>46.62</v>
      </c>
    </row>
    <row r="287" spans="2:7" outlineLevel="1" x14ac:dyDescent="0.2">
      <c r="B287" s="19" t="s">
        <v>427</v>
      </c>
      <c r="C287" s="223" t="s">
        <v>948</v>
      </c>
      <c r="D287" s="224" t="s">
        <v>31</v>
      </c>
      <c r="E287" s="259">
        <v>44449</v>
      </c>
      <c r="F287" s="226">
        <v>2</v>
      </c>
      <c r="G287" s="227">
        <v>15.54</v>
      </c>
    </row>
    <row r="288" spans="2:7" outlineLevel="1" x14ac:dyDescent="0.2">
      <c r="B288" s="19" t="s">
        <v>427</v>
      </c>
      <c r="C288" s="223" t="s">
        <v>1227</v>
      </c>
      <c r="D288" s="224" t="s">
        <v>31</v>
      </c>
      <c r="E288" s="259">
        <v>44452</v>
      </c>
      <c r="F288" s="226">
        <v>6</v>
      </c>
      <c r="G288" s="227">
        <v>49.98</v>
      </c>
    </row>
    <row r="289" spans="2:7" outlineLevel="1" x14ac:dyDescent="0.2">
      <c r="B289" s="19" t="s">
        <v>427</v>
      </c>
      <c r="C289" s="223" t="s">
        <v>1227</v>
      </c>
      <c r="D289" s="224" t="s">
        <v>31</v>
      </c>
      <c r="E289" s="259">
        <v>44452</v>
      </c>
      <c r="F289" s="226">
        <v>2</v>
      </c>
      <c r="G289" s="227">
        <v>16.66</v>
      </c>
    </row>
    <row r="290" spans="2:7" outlineLevel="1" x14ac:dyDescent="0.2">
      <c r="B290" s="19" t="s">
        <v>427</v>
      </c>
      <c r="C290" s="223" t="s">
        <v>1227</v>
      </c>
      <c r="D290" s="224" t="s">
        <v>31</v>
      </c>
      <c r="E290" s="259">
        <v>44453</v>
      </c>
      <c r="F290" s="226">
        <v>6</v>
      </c>
      <c r="G290" s="227">
        <v>49.98</v>
      </c>
    </row>
    <row r="291" spans="2:7" outlineLevel="1" x14ac:dyDescent="0.2">
      <c r="B291" s="19" t="s">
        <v>427</v>
      </c>
      <c r="C291" s="223" t="s">
        <v>1227</v>
      </c>
      <c r="D291" s="224" t="s">
        <v>31</v>
      </c>
      <c r="E291" s="259">
        <v>44453</v>
      </c>
      <c r="F291" s="226">
        <v>2</v>
      </c>
      <c r="G291" s="227">
        <v>16.66</v>
      </c>
    </row>
    <row r="292" spans="2:7" outlineLevel="1" x14ac:dyDescent="0.2">
      <c r="B292" s="19" t="s">
        <v>427</v>
      </c>
      <c r="C292" s="223" t="s">
        <v>1227</v>
      </c>
      <c r="D292" s="224" t="s">
        <v>31</v>
      </c>
      <c r="E292" s="259">
        <v>44454</v>
      </c>
      <c r="F292" s="226">
        <v>6</v>
      </c>
      <c r="G292" s="227">
        <v>49.98</v>
      </c>
    </row>
    <row r="293" spans="2:7" outlineLevel="1" x14ac:dyDescent="0.2">
      <c r="B293" s="19" t="s">
        <v>427</v>
      </c>
      <c r="C293" s="223" t="s">
        <v>1227</v>
      </c>
      <c r="D293" s="224" t="s">
        <v>31</v>
      </c>
      <c r="E293" s="259">
        <v>44454</v>
      </c>
      <c r="F293" s="226">
        <v>2</v>
      </c>
      <c r="G293" s="227">
        <v>16.66</v>
      </c>
    </row>
    <row r="294" spans="2:7" outlineLevel="1" x14ac:dyDescent="0.2">
      <c r="B294" s="19" t="s">
        <v>427</v>
      </c>
      <c r="C294" s="223" t="s">
        <v>1227</v>
      </c>
      <c r="D294" s="224" t="s">
        <v>31</v>
      </c>
      <c r="E294" s="259">
        <v>44455</v>
      </c>
      <c r="F294" s="226">
        <v>6</v>
      </c>
      <c r="G294" s="227">
        <v>49.98</v>
      </c>
    </row>
    <row r="295" spans="2:7" outlineLevel="1" x14ac:dyDescent="0.2">
      <c r="B295" s="19" t="s">
        <v>427</v>
      </c>
      <c r="C295" s="223" t="s">
        <v>1227</v>
      </c>
      <c r="D295" s="224" t="s">
        <v>31</v>
      </c>
      <c r="E295" s="259">
        <v>44455</v>
      </c>
      <c r="F295" s="226">
        <v>2</v>
      </c>
      <c r="G295" s="227">
        <v>16.66</v>
      </c>
    </row>
    <row r="296" spans="2:7" outlineLevel="1" x14ac:dyDescent="0.2">
      <c r="B296" s="19" t="s">
        <v>427</v>
      </c>
      <c r="C296" s="223" t="s">
        <v>1227</v>
      </c>
      <c r="D296" s="224" t="s">
        <v>31</v>
      </c>
      <c r="E296" s="259">
        <v>44456</v>
      </c>
      <c r="F296" s="226">
        <v>6</v>
      </c>
      <c r="G296" s="227">
        <v>49.98</v>
      </c>
    </row>
    <row r="297" spans="2:7" outlineLevel="1" x14ac:dyDescent="0.2">
      <c r="B297" s="19" t="s">
        <v>427</v>
      </c>
      <c r="C297" s="223" t="s">
        <v>1227</v>
      </c>
      <c r="D297" s="224" t="s">
        <v>31</v>
      </c>
      <c r="E297" s="259">
        <v>44456</v>
      </c>
      <c r="F297" s="226">
        <v>2</v>
      </c>
      <c r="G297" s="227">
        <v>16.66</v>
      </c>
    </row>
    <row r="298" spans="2:7" outlineLevel="1" x14ac:dyDescent="0.2">
      <c r="B298" s="19" t="s">
        <v>427</v>
      </c>
      <c r="C298" s="223" t="s">
        <v>1207</v>
      </c>
      <c r="D298" s="224" t="s">
        <v>54</v>
      </c>
      <c r="E298" s="259">
        <v>44452</v>
      </c>
      <c r="F298" s="226">
        <v>4</v>
      </c>
      <c r="G298" s="227">
        <v>26</v>
      </c>
    </row>
    <row r="299" spans="2:7" outlineLevel="1" x14ac:dyDescent="0.2">
      <c r="B299" s="19" t="s">
        <v>427</v>
      </c>
      <c r="C299" s="223" t="s">
        <v>948</v>
      </c>
      <c r="D299" s="224" t="s">
        <v>31</v>
      </c>
      <c r="E299" s="259">
        <v>44452</v>
      </c>
      <c r="F299" s="226">
        <v>6</v>
      </c>
      <c r="G299" s="227">
        <v>46.62</v>
      </c>
    </row>
    <row r="300" spans="2:7" outlineLevel="1" x14ac:dyDescent="0.2">
      <c r="B300" s="19" t="s">
        <v>427</v>
      </c>
      <c r="C300" s="223" t="s">
        <v>948</v>
      </c>
      <c r="D300" s="224" t="s">
        <v>31</v>
      </c>
      <c r="E300" s="259">
        <v>44452</v>
      </c>
      <c r="F300" s="226">
        <v>2</v>
      </c>
      <c r="G300" s="227">
        <v>15.54</v>
      </c>
    </row>
    <row r="301" spans="2:7" outlineLevel="1" x14ac:dyDescent="0.2">
      <c r="B301" s="19" t="s">
        <v>427</v>
      </c>
      <c r="C301" s="223" t="s">
        <v>948</v>
      </c>
      <c r="D301" s="224" t="s">
        <v>31</v>
      </c>
      <c r="E301" s="259">
        <v>44453</v>
      </c>
      <c r="F301" s="226">
        <v>6</v>
      </c>
      <c r="G301" s="227">
        <v>46.62</v>
      </c>
    </row>
    <row r="302" spans="2:7" outlineLevel="1" x14ac:dyDescent="0.2">
      <c r="B302" s="19" t="s">
        <v>427</v>
      </c>
      <c r="C302" s="223" t="s">
        <v>948</v>
      </c>
      <c r="D302" s="224" t="s">
        <v>31</v>
      </c>
      <c r="E302" s="259">
        <v>44453</v>
      </c>
      <c r="F302" s="226">
        <v>2</v>
      </c>
      <c r="G302" s="227">
        <v>15.54</v>
      </c>
    </row>
    <row r="303" spans="2:7" outlineLevel="1" x14ac:dyDescent="0.2">
      <c r="B303" s="19" t="s">
        <v>427</v>
      </c>
      <c r="C303" s="223" t="s">
        <v>948</v>
      </c>
      <c r="D303" s="224" t="s">
        <v>31</v>
      </c>
      <c r="E303" s="259">
        <v>44454</v>
      </c>
      <c r="F303" s="226">
        <v>6</v>
      </c>
      <c r="G303" s="227">
        <v>46.62</v>
      </c>
    </row>
    <row r="304" spans="2:7" outlineLevel="1" x14ac:dyDescent="0.2">
      <c r="B304" s="19" t="s">
        <v>427</v>
      </c>
      <c r="C304" s="223" t="s">
        <v>948</v>
      </c>
      <c r="D304" s="224" t="s">
        <v>31</v>
      </c>
      <c r="E304" s="259">
        <v>44454</v>
      </c>
      <c r="F304" s="226">
        <v>2</v>
      </c>
      <c r="G304" s="227">
        <v>15.54</v>
      </c>
    </row>
    <row r="305" spans="2:7" outlineLevel="1" x14ac:dyDescent="0.2">
      <c r="B305" s="19" t="s">
        <v>427</v>
      </c>
      <c r="C305" s="223" t="s">
        <v>948</v>
      </c>
      <c r="D305" s="224" t="s">
        <v>31</v>
      </c>
      <c r="E305" s="259">
        <v>44455</v>
      </c>
      <c r="F305" s="226">
        <v>6</v>
      </c>
      <c r="G305" s="227">
        <v>46.62</v>
      </c>
    </row>
    <row r="306" spans="2:7" outlineLevel="1" x14ac:dyDescent="0.2">
      <c r="B306" s="19" t="s">
        <v>427</v>
      </c>
      <c r="C306" s="223" t="s">
        <v>948</v>
      </c>
      <c r="D306" s="224" t="s">
        <v>31</v>
      </c>
      <c r="E306" s="259">
        <v>44455</v>
      </c>
      <c r="F306" s="226">
        <v>2</v>
      </c>
      <c r="G306" s="227">
        <v>15.54</v>
      </c>
    </row>
    <row r="307" spans="2:7" outlineLevel="1" x14ac:dyDescent="0.2">
      <c r="B307" s="19" t="s">
        <v>427</v>
      </c>
      <c r="C307" s="223" t="s">
        <v>948</v>
      </c>
      <c r="D307" s="224" t="s">
        <v>31</v>
      </c>
      <c r="E307" s="259">
        <v>44456</v>
      </c>
      <c r="F307" s="226">
        <v>6</v>
      </c>
      <c r="G307" s="227">
        <v>46.62</v>
      </c>
    </row>
    <row r="308" spans="2:7" outlineLevel="1" x14ac:dyDescent="0.2">
      <c r="B308" s="19" t="s">
        <v>427</v>
      </c>
      <c r="C308" s="223" t="s">
        <v>948</v>
      </c>
      <c r="D308" s="224" t="s">
        <v>31</v>
      </c>
      <c r="E308" s="259">
        <v>44456</v>
      </c>
      <c r="F308" s="226">
        <v>2</v>
      </c>
      <c r="G308" s="227">
        <v>15.54</v>
      </c>
    </row>
    <row r="309" spans="2:7" outlineLevel="1" x14ac:dyDescent="0.2">
      <c r="B309" s="19" t="s">
        <v>427</v>
      </c>
      <c r="C309" s="223" t="s">
        <v>184</v>
      </c>
      <c r="D309" s="224" t="s">
        <v>54</v>
      </c>
      <c r="E309" s="259">
        <v>44452</v>
      </c>
      <c r="F309" s="226">
        <v>6</v>
      </c>
      <c r="G309" s="227">
        <v>39</v>
      </c>
    </row>
    <row r="310" spans="2:7" outlineLevel="1" x14ac:dyDescent="0.2">
      <c r="B310" s="19" t="s">
        <v>427</v>
      </c>
      <c r="C310" s="223" t="s">
        <v>184</v>
      </c>
      <c r="D310" s="224" t="s">
        <v>54</v>
      </c>
      <c r="E310" s="259">
        <v>44452</v>
      </c>
      <c r="F310" s="226">
        <v>2</v>
      </c>
      <c r="G310" s="227">
        <v>13</v>
      </c>
    </row>
    <row r="311" spans="2:7" outlineLevel="1" x14ac:dyDescent="0.2">
      <c r="B311" s="19" t="s">
        <v>427</v>
      </c>
      <c r="C311" s="223" t="s">
        <v>184</v>
      </c>
      <c r="D311" s="224" t="s">
        <v>54</v>
      </c>
      <c r="E311" s="259">
        <v>44453</v>
      </c>
      <c r="F311" s="226">
        <v>6</v>
      </c>
      <c r="G311" s="227">
        <v>39</v>
      </c>
    </row>
    <row r="312" spans="2:7" outlineLevel="1" x14ac:dyDescent="0.2">
      <c r="B312" s="19" t="s">
        <v>427</v>
      </c>
      <c r="C312" s="223" t="s">
        <v>184</v>
      </c>
      <c r="D312" s="224" t="s">
        <v>54</v>
      </c>
      <c r="E312" s="259">
        <v>44453</v>
      </c>
      <c r="F312" s="226">
        <v>2</v>
      </c>
      <c r="G312" s="227">
        <v>13</v>
      </c>
    </row>
    <row r="313" spans="2:7" outlineLevel="1" x14ac:dyDescent="0.2">
      <c r="B313" s="19" t="s">
        <v>427</v>
      </c>
      <c r="C313" s="223" t="s">
        <v>184</v>
      </c>
      <c r="D313" s="224" t="s">
        <v>54</v>
      </c>
      <c r="E313" s="259">
        <v>44454</v>
      </c>
      <c r="F313" s="226">
        <v>6</v>
      </c>
      <c r="G313" s="227">
        <v>39</v>
      </c>
    </row>
    <row r="314" spans="2:7" outlineLevel="1" x14ac:dyDescent="0.2">
      <c r="B314" s="19" t="s">
        <v>427</v>
      </c>
      <c r="C314" s="223" t="s">
        <v>184</v>
      </c>
      <c r="D314" s="224" t="s">
        <v>54</v>
      </c>
      <c r="E314" s="259">
        <v>44454</v>
      </c>
      <c r="F314" s="226">
        <v>2</v>
      </c>
      <c r="G314" s="227">
        <v>13</v>
      </c>
    </row>
    <row r="315" spans="2:7" outlineLevel="1" x14ac:dyDescent="0.2">
      <c r="B315" s="19" t="s">
        <v>427</v>
      </c>
      <c r="C315" s="223" t="s">
        <v>184</v>
      </c>
      <c r="D315" s="224" t="s">
        <v>54</v>
      </c>
      <c r="E315" s="259">
        <v>44455</v>
      </c>
      <c r="F315" s="226">
        <v>6</v>
      </c>
      <c r="G315" s="227">
        <v>39</v>
      </c>
    </row>
    <row r="316" spans="2:7" outlineLevel="1" x14ac:dyDescent="0.2">
      <c r="B316" s="19" t="s">
        <v>427</v>
      </c>
      <c r="C316" s="223" t="s">
        <v>184</v>
      </c>
      <c r="D316" s="224" t="s">
        <v>54</v>
      </c>
      <c r="E316" s="259">
        <v>44455</v>
      </c>
      <c r="F316" s="226">
        <v>2</v>
      </c>
      <c r="G316" s="227">
        <v>13</v>
      </c>
    </row>
    <row r="317" spans="2:7" outlineLevel="1" x14ac:dyDescent="0.2">
      <c r="B317" s="19" t="s">
        <v>427</v>
      </c>
      <c r="C317" s="223" t="s">
        <v>184</v>
      </c>
      <c r="D317" s="224" t="s">
        <v>54</v>
      </c>
      <c r="E317" s="259">
        <v>44456</v>
      </c>
      <c r="F317" s="226">
        <v>6</v>
      </c>
      <c r="G317" s="227">
        <v>39</v>
      </c>
    </row>
    <row r="318" spans="2:7" outlineLevel="1" x14ac:dyDescent="0.2">
      <c r="B318" s="19" t="s">
        <v>427</v>
      </c>
      <c r="C318" s="223" t="s">
        <v>184</v>
      </c>
      <c r="D318" s="224" t="s">
        <v>54</v>
      </c>
      <c r="E318" s="259">
        <v>44456</v>
      </c>
      <c r="F318" s="226">
        <v>2</v>
      </c>
      <c r="G318" s="227">
        <v>13</v>
      </c>
    </row>
    <row r="319" spans="2:7" outlineLevel="1" x14ac:dyDescent="0.2">
      <c r="B319" s="19" t="s">
        <v>427</v>
      </c>
      <c r="C319" s="223" t="s">
        <v>1227</v>
      </c>
      <c r="D319" s="224" t="s">
        <v>31</v>
      </c>
      <c r="E319" s="259">
        <v>44459</v>
      </c>
      <c r="F319" s="226">
        <v>6</v>
      </c>
      <c r="G319" s="227">
        <v>49.98</v>
      </c>
    </row>
    <row r="320" spans="2:7" outlineLevel="1" x14ac:dyDescent="0.2">
      <c r="B320" s="19" t="s">
        <v>427</v>
      </c>
      <c r="C320" s="223" t="s">
        <v>1227</v>
      </c>
      <c r="D320" s="224" t="s">
        <v>31</v>
      </c>
      <c r="E320" s="259">
        <v>44459</v>
      </c>
      <c r="F320" s="226">
        <v>2</v>
      </c>
      <c r="G320" s="227">
        <v>16.66</v>
      </c>
    </row>
    <row r="321" spans="2:7" outlineLevel="1" x14ac:dyDescent="0.2">
      <c r="B321" s="19" t="s">
        <v>427</v>
      </c>
      <c r="C321" s="223" t="s">
        <v>1227</v>
      </c>
      <c r="D321" s="224" t="s">
        <v>31</v>
      </c>
      <c r="E321" s="259">
        <v>44460</v>
      </c>
      <c r="F321" s="226">
        <v>6</v>
      </c>
      <c r="G321" s="227">
        <v>49.98</v>
      </c>
    </row>
    <row r="322" spans="2:7" outlineLevel="1" x14ac:dyDescent="0.2">
      <c r="B322" s="19" t="s">
        <v>427</v>
      </c>
      <c r="C322" s="223" t="s">
        <v>1227</v>
      </c>
      <c r="D322" s="224" t="s">
        <v>31</v>
      </c>
      <c r="E322" s="259">
        <v>44460</v>
      </c>
      <c r="F322" s="226">
        <v>2</v>
      </c>
      <c r="G322" s="227">
        <v>16.66</v>
      </c>
    </row>
    <row r="323" spans="2:7" outlineLevel="1" x14ac:dyDescent="0.2">
      <c r="B323" s="19" t="s">
        <v>427</v>
      </c>
      <c r="C323" s="223" t="s">
        <v>1227</v>
      </c>
      <c r="D323" s="224" t="s">
        <v>31</v>
      </c>
      <c r="E323" s="259">
        <v>44461</v>
      </c>
      <c r="F323" s="226">
        <v>6</v>
      </c>
      <c r="G323" s="227">
        <v>49.98</v>
      </c>
    </row>
    <row r="324" spans="2:7" outlineLevel="1" x14ac:dyDescent="0.2">
      <c r="B324" s="19" t="s">
        <v>427</v>
      </c>
      <c r="C324" s="223" t="s">
        <v>1227</v>
      </c>
      <c r="D324" s="224" t="s">
        <v>31</v>
      </c>
      <c r="E324" s="259">
        <v>44461</v>
      </c>
      <c r="F324" s="226">
        <v>2</v>
      </c>
      <c r="G324" s="227">
        <v>16.66</v>
      </c>
    </row>
    <row r="325" spans="2:7" outlineLevel="1" x14ac:dyDescent="0.2">
      <c r="B325" s="19" t="s">
        <v>427</v>
      </c>
      <c r="C325" s="223" t="s">
        <v>1227</v>
      </c>
      <c r="D325" s="224" t="s">
        <v>31</v>
      </c>
      <c r="E325" s="259">
        <v>44462</v>
      </c>
      <c r="F325" s="226">
        <v>6</v>
      </c>
      <c r="G325" s="227">
        <v>49.98</v>
      </c>
    </row>
    <row r="326" spans="2:7" outlineLevel="1" x14ac:dyDescent="0.2">
      <c r="B326" s="19" t="s">
        <v>427</v>
      </c>
      <c r="C326" s="223" t="s">
        <v>1227</v>
      </c>
      <c r="D326" s="224" t="s">
        <v>31</v>
      </c>
      <c r="E326" s="259">
        <v>44462</v>
      </c>
      <c r="F326" s="226">
        <v>2</v>
      </c>
      <c r="G326" s="227">
        <v>16.66</v>
      </c>
    </row>
    <row r="327" spans="2:7" outlineLevel="1" x14ac:dyDescent="0.2">
      <c r="B327" s="19" t="s">
        <v>427</v>
      </c>
      <c r="C327" s="223" t="s">
        <v>1227</v>
      </c>
      <c r="D327" s="224" t="s">
        <v>31</v>
      </c>
      <c r="E327" s="259">
        <v>44463</v>
      </c>
      <c r="F327" s="226">
        <v>6</v>
      </c>
      <c r="G327" s="227">
        <v>49.98</v>
      </c>
    </row>
    <row r="328" spans="2:7" outlineLevel="1" x14ac:dyDescent="0.2">
      <c r="B328" s="19" t="s">
        <v>427</v>
      </c>
      <c r="C328" s="223" t="s">
        <v>1227</v>
      </c>
      <c r="D328" s="224" t="s">
        <v>31</v>
      </c>
      <c r="E328" s="259">
        <v>44463</v>
      </c>
      <c r="F328" s="226">
        <v>2</v>
      </c>
      <c r="G328" s="227">
        <v>16.66</v>
      </c>
    </row>
    <row r="329" spans="2:7" outlineLevel="1" x14ac:dyDescent="0.2">
      <c r="B329" s="19" t="s">
        <v>427</v>
      </c>
      <c r="C329" s="223" t="s">
        <v>948</v>
      </c>
      <c r="D329" s="224" t="s">
        <v>31</v>
      </c>
      <c r="E329" s="259">
        <v>44459</v>
      </c>
      <c r="F329" s="226">
        <v>6</v>
      </c>
      <c r="G329" s="227">
        <v>46.62</v>
      </c>
    </row>
    <row r="330" spans="2:7" outlineLevel="1" x14ac:dyDescent="0.2">
      <c r="B330" s="19" t="s">
        <v>427</v>
      </c>
      <c r="C330" s="223" t="s">
        <v>948</v>
      </c>
      <c r="D330" s="224" t="s">
        <v>31</v>
      </c>
      <c r="E330" s="259">
        <v>44459</v>
      </c>
      <c r="F330" s="226">
        <v>2</v>
      </c>
      <c r="G330" s="227">
        <v>15.54</v>
      </c>
    </row>
    <row r="331" spans="2:7" outlineLevel="1" x14ac:dyDescent="0.2">
      <c r="B331" s="19" t="s">
        <v>427</v>
      </c>
      <c r="C331" s="223" t="s">
        <v>948</v>
      </c>
      <c r="D331" s="224" t="s">
        <v>31</v>
      </c>
      <c r="E331" s="259">
        <v>44463</v>
      </c>
      <c r="F331" s="226">
        <v>6</v>
      </c>
      <c r="G331" s="227">
        <v>46.62</v>
      </c>
    </row>
    <row r="332" spans="2:7" outlineLevel="1" x14ac:dyDescent="0.2">
      <c r="B332" s="19" t="s">
        <v>427</v>
      </c>
      <c r="C332" s="223" t="s">
        <v>948</v>
      </c>
      <c r="D332" s="224" t="s">
        <v>31</v>
      </c>
      <c r="E332" s="259">
        <v>44463</v>
      </c>
      <c r="F332" s="226">
        <v>2</v>
      </c>
      <c r="G332" s="227">
        <v>15.54</v>
      </c>
    </row>
    <row r="333" spans="2:7" outlineLevel="1" x14ac:dyDescent="0.2">
      <c r="B333" s="19" t="s">
        <v>427</v>
      </c>
      <c r="C333" s="223" t="s">
        <v>184</v>
      </c>
      <c r="D333" s="224" t="s">
        <v>54</v>
      </c>
      <c r="E333" s="259">
        <v>44459</v>
      </c>
      <c r="F333" s="226">
        <v>6</v>
      </c>
      <c r="G333" s="227">
        <v>39</v>
      </c>
    </row>
    <row r="334" spans="2:7" outlineLevel="1" x14ac:dyDescent="0.2">
      <c r="B334" s="19" t="s">
        <v>427</v>
      </c>
      <c r="C334" s="223" t="s">
        <v>184</v>
      </c>
      <c r="D334" s="224" t="s">
        <v>54</v>
      </c>
      <c r="E334" s="259">
        <v>44459</v>
      </c>
      <c r="F334" s="226">
        <v>2</v>
      </c>
      <c r="G334" s="227">
        <v>13</v>
      </c>
    </row>
    <row r="335" spans="2:7" outlineLevel="1" x14ac:dyDescent="0.2">
      <c r="B335" s="19" t="s">
        <v>427</v>
      </c>
      <c r="C335" s="223" t="s">
        <v>184</v>
      </c>
      <c r="D335" s="224" t="s">
        <v>54</v>
      </c>
      <c r="E335" s="259">
        <v>44460</v>
      </c>
      <c r="F335" s="226">
        <v>6</v>
      </c>
      <c r="G335" s="227">
        <v>39</v>
      </c>
    </row>
    <row r="336" spans="2:7" outlineLevel="1" x14ac:dyDescent="0.2">
      <c r="B336" s="19" t="s">
        <v>427</v>
      </c>
      <c r="C336" s="223" t="s">
        <v>184</v>
      </c>
      <c r="D336" s="224" t="s">
        <v>54</v>
      </c>
      <c r="E336" s="259">
        <v>44460</v>
      </c>
      <c r="F336" s="226">
        <v>2</v>
      </c>
      <c r="G336" s="227">
        <v>13</v>
      </c>
    </row>
    <row r="337" spans="2:7" outlineLevel="1" x14ac:dyDescent="0.2">
      <c r="B337" s="19" t="s">
        <v>427</v>
      </c>
      <c r="C337" s="223" t="s">
        <v>184</v>
      </c>
      <c r="D337" s="224" t="s">
        <v>54</v>
      </c>
      <c r="E337" s="259">
        <v>44461</v>
      </c>
      <c r="F337" s="226">
        <v>6</v>
      </c>
      <c r="G337" s="227">
        <v>39</v>
      </c>
    </row>
    <row r="338" spans="2:7" outlineLevel="1" x14ac:dyDescent="0.2">
      <c r="B338" s="19" t="s">
        <v>427</v>
      </c>
      <c r="C338" s="223" t="s">
        <v>184</v>
      </c>
      <c r="D338" s="224" t="s">
        <v>54</v>
      </c>
      <c r="E338" s="259">
        <v>44461</v>
      </c>
      <c r="F338" s="226">
        <v>2</v>
      </c>
      <c r="G338" s="227">
        <v>13</v>
      </c>
    </row>
    <row r="339" spans="2:7" outlineLevel="1" x14ac:dyDescent="0.2">
      <c r="B339" s="19" t="s">
        <v>427</v>
      </c>
      <c r="C339" s="223" t="s">
        <v>184</v>
      </c>
      <c r="D339" s="224" t="s">
        <v>54</v>
      </c>
      <c r="E339" s="259">
        <v>44462</v>
      </c>
      <c r="F339" s="226">
        <v>6</v>
      </c>
      <c r="G339" s="227">
        <v>39</v>
      </c>
    </row>
    <row r="340" spans="2:7" outlineLevel="1" x14ac:dyDescent="0.2">
      <c r="B340" s="19" t="s">
        <v>427</v>
      </c>
      <c r="C340" s="223" t="s">
        <v>184</v>
      </c>
      <c r="D340" s="224" t="s">
        <v>54</v>
      </c>
      <c r="E340" s="259">
        <v>44462</v>
      </c>
      <c r="F340" s="226">
        <v>2</v>
      </c>
      <c r="G340" s="227">
        <v>13</v>
      </c>
    </row>
    <row r="341" spans="2:7" outlineLevel="1" x14ac:dyDescent="0.2">
      <c r="B341" s="19" t="s">
        <v>427</v>
      </c>
      <c r="C341" s="223" t="s">
        <v>184</v>
      </c>
      <c r="D341" s="224" t="s">
        <v>54</v>
      </c>
      <c r="E341" s="259">
        <v>44463</v>
      </c>
      <c r="F341" s="226">
        <v>6</v>
      </c>
      <c r="G341" s="227">
        <v>39</v>
      </c>
    </row>
    <row r="342" spans="2:7" outlineLevel="1" x14ac:dyDescent="0.2">
      <c r="B342" s="19" t="s">
        <v>427</v>
      </c>
      <c r="C342" s="223" t="s">
        <v>184</v>
      </c>
      <c r="D342" s="224" t="s">
        <v>54</v>
      </c>
      <c r="E342" s="259">
        <v>44463</v>
      </c>
      <c r="F342" s="226">
        <v>2</v>
      </c>
      <c r="G342" s="227">
        <v>13</v>
      </c>
    </row>
    <row r="343" spans="2:7" outlineLevel="1" x14ac:dyDescent="0.2">
      <c r="B343" s="19" t="s">
        <v>427</v>
      </c>
      <c r="C343" s="223" t="s">
        <v>1227</v>
      </c>
      <c r="D343" s="224" t="s">
        <v>31</v>
      </c>
      <c r="E343" s="259">
        <v>44466</v>
      </c>
      <c r="F343" s="226">
        <v>6</v>
      </c>
      <c r="G343" s="227">
        <v>49.98</v>
      </c>
    </row>
    <row r="344" spans="2:7" outlineLevel="1" x14ac:dyDescent="0.2">
      <c r="B344" s="19" t="s">
        <v>427</v>
      </c>
      <c r="C344" s="223" t="s">
        <v>1227</v>
      </c>
      <c r="D344" s="224" t="s">
        <v>31</v>
      </c>
      <c r="E344" s="259">
        <v>44466</v>
      </c>
      <c r="F344" s="226">
        <v>2</v>
      </c>
      <c r="G344" s="227">
        <v>16.66</v>
      </c>
    </row>
    <row r="345" spans="2:7" outlineLevel="1" x14ac:dyDescent="0.2">
      <c r="B345" s="19" t="s">
        <v>427</v>
      </c>
      <c r="C345" s="223" t="s">
        <v>1227</v>
      </c>
      <c r="D345" s="224" t="s">
        <v>31</v>
      </c>
      <c r="E345" s="259">
        <v>44467</v>
      </c>
      <c r="F345" s="226">
        <v>6</v>
      </c>
      <c r="G345" s="227">
        <v>49.98</v>
      </c>
    </row>
    <row r="346" spans="2:7" outlineLevel="1" x14ac:dyDescent="0.2">
      <c r="B346" s="19" t="s">
        <v>427</v>
      </c>
      <c r="C346" s="223" t="s">
        <v>1227</v>
      </c>
      <c r="D346" s="224" t="s">
        <v>31</v>
      </c>
      <c r="E346" s="259">
        <v>44467</v>
      </c>
      <c r="F346" s="226">
        <v>2</v>
      </c>
      <c r="G346" s="227">
        <v>16.66</v>
      </c>
    </row>
    <row r="347" spans="2:7" outlineLevel="1" x14ac:dyDescent="0.2">
      <c r="B347" s="19" t="s">
        <v>427</v>
      </c>
      <c r="C347" s="223" t="s">
        <v>1227</v>
      </c>
      <c r="D347" s="224" t="s">
        <v>31</v>
      </c>
      <c r="E347" s="259">
        <v>44468</v>
      </c>
      <c r="F347" s="226">
        <v>6</v>
      </c>
      <c r="G347" s="227">
        <v>49.98</v>
      </c>
    </row>
    <row r="348" spans="2:7" outlineLevel="1" x14ac:dyDescent="0.2">
      <c r="B348" s="19" t="s">
        <v>427</v>
      </c>
      <c r="C348" s="223" t="s">
        <v>1227</v>
      </c>
      <c r="D348" s="224" t="s">
        <v>31</v>
      </c>
      <c r="E348" s="259">
        <v>44468</v>
      </c>
      <c r="F348" s="226">
        <v>2</v>
      </c>
      <c r="G348" s="227">
        <v>16.66</v>
      </c>
    </row>
    <row r="349" spans="2:7" outlineLevel="1" x14ac:dyDescent="0.2">
      <c r="B349" s="19" t="s">
        <v>427</v>
      </c>
      <c r="C349" s="223" t="s">
        <v>1227</v>
      </c>
      <c r="D349" s="224" t="s">
        <v>31</v>
      </c>
      <c r="E349" s="259">
        <v>44469</v>
      </c>
      <c r="F349" s="226">
        <v>6</v>
      </c>
      <c r="G349" s="227">
        <v>49.98</v>
      </c>
    </row>
    <row r="350" spans="2:7" outlineLevel="1" x14ac:dyDescent="0.2">
      <c r="B350" s="19" t="s">
        <v>427</v>
      </c>
      <c r="C350" s="223" t="s">
        <v>1227</v>
      </c>
      <c r="D350" s="224" t="s">
        <v>31</v>
      </c>
      <c r="E350" s="259">
        <v>44469</v>
      </c>
      <c r="F350" s="226">
        <v>2</v>
      </c>
      <c r="G350" s="227">
        <v>16.66</v>
      </c>
    </row>
    <row r="351" spans="2:7" outlineLevel="1" x14ac:dyDescent="0.2">
      <c r="B351" s="19" t="s">
        <v>427</v>
      </c>
      <c r="C351" s="223" t="s">
        <v>184</v>
      </c>
      <c r="D351" s="224" t="s">
        <v>54</v>
      </c>
      <c r="E351" s="259">
        <v>44466</v>
      </c>
      <c r="F351" s="226">
        <v>6</v>
      </c>
      <c r="G351" s="227">
        <v>39</v>
      </c>
    </row>
    <row r="352" spans="2:7" outlineLevel="1" x14ac:dyDescent="0.2">
      <c r="B352" s="19" t="s">
        <v>427</v>
      </c>
      <c r="C352" s="223" t="s">
        <v>184</v>
      </c>
      <c r="D352" s="224" t="s">
        <v>54</v>
      </c>
      <c r="E352" s="259">
        <v>44466</v>
      </c>
      <c r="F352" s="226">
        <v>2</v>
      </c>
      <c r="G352" s="227">
        <v>13</v>
      </c>
    </row>
    <row r="353" spans="2:7" outlineLevel="1" x14ac:dyDescent="0.2">
      <c r="B353" s="19" t="s">
        <v>427</v>
      </c>
      <c r="C353" s="223" t="s">
        <v>184</v>
      </c>
      <c r="D353" s="224" t="s">
        <v>54</v>
      </c>
      <c r="E353" s="259">
        <v>44467</v>
      </c>
      <c r="F353" s="226">
        <v>6</v>
      </c>
      <c r="G353" s="227">
        <v>39</v>
      </c>
    </row>
    <row r="354" spans="2:7" outlineLevel="1" x14ac:dyDescent="0.2">
      <c r="B354" s="19" t="s">
        <v>427</v>
      </c>
      <c r="C354" s="223" t="s">
        <v>184</v>
      </c>
      <c r="D354" s="224" t="s">
        <v>54</v>
      </c>
      <c r="E354" s="259">
        <v>44467</v>
      </c>
      <c r="F354" s="226">
        <v>2</v>
      </c>
      <c r="G354" s="227">
        <v>13</v>
      </c>
    </row>
    <row r="355" spans="2:7" outlineLevel="1" x14ac:dyDescent="0.2">
      <c r="B355" s="19" t="s">
        <v>427</v>
      </c>
      <c r="C355" s="223" t="s">
        <v>184</v>
      </c>
      <c r="D355" s="224" t="s">
        <v>54</v>
      </c>
      <c r="E355" s="259">
        <v>44468</v>
      </c>
      <c r="F355" s="226">
        <v>6</v>
      </c>
      <c r="G355" s="227">
        <v>39</v>
      </c>
    </row>
    <row r="356" spans="2:7" outlineLevel="1" x14ac:dyDescent="0.2">
      <c r="B356" s="19" t="s">
        <v>427</v>
      </c>
      <c r="C356" s="223" t="s">
        <v>184</v>
      </c>
      <c r="D356" s="224" t="s">
        <v>54</v>
      </c>
      <c r="E356" s="259">
        <v>44468</v>
      </c>
      <c r="F356" s="226">
        <v>2</v>
      </c>
      <c r="G356" s="227">
        <v>13</v>
      </c>
    </row>
    <row r="357" spans="2:7" outlineLevel="1" x14ac:dyDescent="0.2">
      <c r="B357" s="19" t="s">
        <v>427</v>
      </c>
      <c r="C357" s="223" t="s">
        <v>184</v>
      </c>
      <c r="D357" s="224" t="s">
        <v>54</v>
      </c>
      <c r="E357" s="259">
        <v>44469</v>
      </c>
      <c r="F357" s="226">
        <v>6</v>
      </c>
      <c r="G357" s="227">
        <v>39</v>
      </c>
    </row>
    <row r="358" spans="2:7" outlineLevel="1" x14ac:dyDescent="0.2">
      <c r="B358" s="19" t="s">
        <v>427</v>
      </c>
      <c r="C358" s="223" t="s">
        <v>184</v>
      </c>
      <c r="D358" s="224" t="s">
        <v>54</v>
      </c>
      <c r="E358" s="259">
        <v>44469</v>
      </c>
      <c r="F358" s="226">
        <v>2</v>
      </c>
      <c r="G358" s="227">
        <v>13</v>
      </c>
    </row>
    <row r="359" spans="2:7" outlineLevel="1" x14ac:dyDescent="0.2">
      <c r="B359" s="19" t="s">
        <v>427</v>
      </c>
      <c r="C359" s="223" t="s">
        <v>948</v>
      </c>
      <c r="D359" s="224" t="s">
        <v>31</v>
      </c>
      <c r="E359" s="259">
        <v>44466</v>
      </c>
      <c r="F359" s="226">
        <v>6</v>
      </c>
      <c r="G359" s="227">
        <v>46.62</v>
      </c>
    </row>
    <row r="360" spans="2:7" outlineLevel="1" x14ac:dyDescent="0.2">
      <c r="B360" s="19" t="s">
        <v>427</v>
      </c>
      <c r="C360" s="223" t="s">
        <v>948</v>
      </c>
      <c r="D360" s="224" t="s">
        <v>31</v>
      </c>
      <c r="E360" s="259">
        <v>44466</v>
      </c>
      <c r="F360" s="226">
        <v>2</v>
      </c>
      <c r="G360" s="227">
        <v>15.54</v>
      </c>
    </row>
    <row r="361" spans="2:7" outlineLevel="1" x14ac:dyDescent="0.2">
      <c r="B361" s="19" t="s">
        <v>427</v>
      </c>
      <c r="C361" s="223" t="s">
        <v>948</v>
      </c>
      <c r="D361" s="224" t="s">
        <v>31</v>
      </c>
      <c r="E361" s="259">
        <v>44467</v>
      </c>
      <c r="F361" s="226">
        <v>6</v>
      </c>
      <c r="G361" s="227">
        <v>46.62</v>
      </c>
    </row>
    <row r="362" spans="2:7" outlineLevel="1" x14ac:dyDescent="0.2">
      <c r="B362" s="19" t="s">
        <v>427</v>
      </c>
      <c r="C362" s="223" t="s">
        <v>948</v>
      </c>
      <c r="D362" s="224" t="s">
        <v>31</v>
      </c>
      <c r="E362" s="259">
        <v>44467</v>
      </c>
      <c r="F362" s="226">
        <v>2</v>
      </c>
      <c r="G362" s="227">
        <v>15.54</v>
      </c>
    </row>
    <row r="363" spans="2:7" outlineLevel="1" x14ac:dyDescent="0.2">
      <c r="B363" s="19" t="s">
        <v>427</v>
      </c>
      <c r="C363" s="223" t="s">
        <v>948</v>
      </c>
      <c r="D363" s="224" t="s">
        <v>31</v>
      </c>
      <c r="E363" s="259">
        <v>44468</v>
      </c>
      <c r="F363" s="226">
        <v>6</v>
      </c>
      <c r="G363" s="227">
        <v>46.62</v>
      </c>
    </row>
    <row r="364" spans="2:7" outlineLevel="1" x14ac:dyDescent="0.2">
      <c r="B364" s="19" t="s">
        <v>427</v>
      </c>
      <c r="C364" s="223" t="s">
        <v>948</v>
      </c>
      <c r="D364" s="224" t="s">
        <v>31</v>
      </c>
      <c r="E364" s="259">
        <v>44468</v>
      </c>
      <c r="F364" s="226">
        <v>2</v>
      </c>
      <c r="G364" s="227">
        <v>15.54</v>
      </c>
    </row>
    <row r="365" spans="2:7" outlineLevel="1" x14ac:dyDescent="0.2">
      <c r="B365" s="19" t="s">
        <v>427</v>
      </c>
      <c r="C365" s="223" t="s">
        <v>948</v>
      </c>
      <c r="D365" s="224" t="s">
        <v>31</v>
      </c>
      <c r="E365" s="259">
        <v>44469</v>
      </c>
      <c r="F365" s="226">
        <v>6</v>
      </c>
      <c r="G365" s="227">
        <v>46.62</v>
      </c>
    </row>
    <row r="366" spans="2:7" outlineLevel="1" x14ac:dyDescent="0.2">
      <c r="B366" s="19" t="s">
        <v>427</v>
      </c>
      <c r="C366" s="223" t="s">
        <v>948</v>
      </c>
      <c r="D366" s="224" t="s">
        <v>31</v>
      </c>
      <c r="E366" s="259">
        <v>44469</v>
      </c>
      <c r="F366" s="226">
        <v>2</v>
      </c>
      <c r="G366" s="227">
        <v>15.54</v>
      </c>
    </row>
    <row r="367" spans="2:7" outlineLevel="1" x14ac:dyDescent="0.2">
      <c r="B367" s="19" t="s">
        <v>427</v>
      </c>
      <c r="C367" s="223" t="s">
        <v>184</v>
      </c>
      <c r="D367" s="224" t="s">
        <v>54</v>
      </c>
      <c r="E367" s="259">
        <v>44470</v>
      </c>
      <c r="F367" s="226">
        <v>8</v>
      </c>
      <c r="G367" s="227">
        <v>52</v>
      </c>
    </row>
    <row r="368" spans="2:7" outlineLevel="1" x14ac:dyDescent="0.2">
      <c r="B368" s="19" t="s">
        <v>427</v>
      </c>
      <c r="C368" s="223" t="s">
        <v>184</v>
      </c>
      <c r="D368" s="224" t="s">
        <v>54</v>
      </c>
      <c r="E368" s="259">
        <v>44473</v>
      </c>
      <c r="F368" s="226">
        <v>8</v>
      </c>
      <c r="G368" s="227">
        <v>52</v>
      </c>
    </row>
    <row r="369" spans="2:7" outlineLevel="1" x14ac:dyDescent="0.2">
      <c r="B369" s="19" t="s">
        <v>427</v>
      </c>
      <c r="C369" s="223" t="s">
        <v>184</v>
      </c>
      <c r="D369" s="224" t="s">
        <v>54</v>
      </c>
      <c r="E369" s="259">
        <v>44474</v>
      </c>
      <c r="F369" s="226">
        <v>8</v>
      </c>
      <c r="G369" s="227">
        <v>52</v>
      </c>
    </row>
    <row r="370" spans="2:7" outlineLevel="1" x14ac:dyDescent="0.2">
      <c r="B370" s="19" t="s">
        <v>427</v>
      </c>
      <c r="C370" s="223" t="s">
        <v>184</v>
      </c>
      <c r="D370" s="224" t="s">
        <v>54</v>
      </c>
      <c r="E370" s="259">
        <v>44475</v>
      </c>
      <c r="F370" s="226">
        <v>8</v>
      </c>
      <c r="G370" s="227">
        <v>52</v>
      </c>
    </row>
    <row r="371" spans="2:7" outlineLevel="1" x14ac:dyDescent="0.2">
      <c r="B371" s="19" t="s">
        <v>427</v>
      </c>
      <c r="C371" s="223" t="s">
        <v>184</v>
      </c>
      <c r="D371" s="224" t="s">
        <v>54</v>
      </c>
      <c r="E371" s="259">
        <v>44476</v>
      </c>
      <c r="F371" s="226">
        <v>8</v>
      </c>
      <c r="G371" s="227">
        <v>52</v>
      </c>
    </row>
    <row r="372" spans="2:7" outlineLevel="1" x14ac:dyDescent="0.2">
      <c r="B372" s="19" t="s">
        <v>427</v>
      </c>
      <c r="C372" s="223" t="s">
        <v>184</v>
      </c>
      <c r="D372" s="224" t="s">
        <v>54</v>
      </c>
      <c r="E372" s="259">
        <v>44477</v>
      </c>
      <c r="F372" s="226">
        <v>8</v>
      </c>
      <c r="G372" s="227">
        <v>52</v>
      </c>
    </row>
    <row r="373" spans="2:7" outlineLevel="1" x14ac:dyDescent="0.2">
      <c r="B373" s="19" t="s">
        <v>427</v>
      </c>
      <c r="C373" s="223" t="s">
        <v>184</v>
      </c>
      <c r="D373" s="224" t="s">
        <v>54</v>
      </c>
      <c r="E373" s="259">
        <v>44482</v>
      </c>
      <c r="F373" s="226">
        <v>8</v>
      </c>
      <c r="G373" s="227">
        <v>52</v>
      </c>
    </row>
    <row r="374" spans="2:7" outlineLevel="1" x14ac:dyDescent="0.2">
      <c r="B374" s="19" t="s">
        <v>427</v>
      </c>
      <c r="C374" s="223" t="s">
        <v>184</v>
      </c>
      <c r="D374" s="224" t="s">
        <v>54</v>
      </c>
      <c r="E374" s="259">
        <v>44483</v>
      </c>
      <c r="F374" s="226">
        <v>8</v>
      </c>
      <c r="G374" s="227">
        <v>52</v>
      </c>
    </row>
    <row r="375" spans="2:7" outlineLevel="1" x14ac:dyDescent="0.2">
      <c r="B375" s="19" t="s">
        <v>427</v>
      </c>
      <c r="C375" s="223" t="s">
        <v>184</v>
      </c>
      <c r="D375" s="224" t="s">
        <v>54</v>
      </c>
      <c r="E375" s="259">
        <v>44484</v>
      </c>
      <c r="F375" s="226">
        <v>8</v>
      </c>
      <c r="G375" s="227">
        <v>52</v>
      </c>
    </row>
    <row r="376" spans="2:7" outlineLevel="1" x14ac:dyDescent="0.2">
      <c r="B376" s="19" t="s">
        <v>427</v>
      </c>
      <c r="C376" s="223" t="s">
        <v>184</v>
      </c>
      <c r="D376" s="224" t="s">
        <v>54</v>
      </c>
      <c r="E376" s="259">
        <v>44487</v>
      </c>
      <c r="F376" s="226">
        <v>8</v>
      </c>
      <c r="G376" s="227">
        <v>52</v>
      </c>
    </row>
    <row r="377" spans="2:7" outlineLevel="1" x14ac:dyDescent="0.2">
      <c r="B377" s="19" t="s">
        <v>427</v>
      </c>
      <c r="C377" s="223" t="s">
        <v>184</v>
      </c>
      <c r="D377" s="224" t="s">
        <v>54</v>
      </c>
      <c r="E377" s="259">
        <v>44488</v>
      </c>
      <c r="F377" s="226">
        <v>8</v>
      </c>
      <c r="G377" s="227">
        <v>52</v>
      </c>
    </row>
    <row r="378" spans="2:7" outlineLevel="1" x14ac:dyDescent="0.2">
      <c r="B378" s="19" t="s">
        <v>427</v>
      </c>
      <c r="C378" s="223" t="s">
        <v>184</v>
      </c>
      <c r="D378" s="224" t="s">
        <v>54</v>
      </c>
      <c r="E378" s="259">
        <v>44489</v>
      </c>
      <c r="F378" s="226">
        <v>8</v>
      </c>
      <c r="G378" s="227">
        <v>52</v>
      </c>
    </row>
    <row r="379" spans="2:7" outlineLevel="1" x14ac:dyDescent="0.2">
      <c r="B379" s="19" t="s">
        <v>427</v>
      </c>
      <c r="C379" s="223" t="s">
        <v>184</v>
      </c>
      <c r="D379" s="224" t="s">
        <v>54</v>
      </c>
      <c r="E379" s="259">
        <v>44490</v>
      </c>
      <c r="F379" s="226">
        <v>8</v>
      </c>
      <c r="G379" s="227">
        <v>52</v>
      </c>
    </row>
    <row r="380" spans="2:7" outlineLevel="1" x14ac:dyDescent="0.2">
      <c r="B380" s="19" t="s">
        <v>427</v>
      </c>
      <c r="C380" s="223" t="s">
        <v>184</v>
      </c>
      <c r="D380" s="224" t="s">
        <v>54</v>
      </c>
      <c r="E380" s="259">
        <v>44491</v>
      </c>
      <c r="F380" s="226">
        <v>8</v>
      </c>
      <c r="G380" s="227">
        <v>52</v>
      </c>
    </row>
    <row r="381" spans="2:7" outlineLevel="1" x14ac:dyDescent="0.2">
      <c r="B381" s="19" t="s">
        <v>427</v>
      </c>
      <c r="C381" s="223" t="s">
        <v>184</v>
      </c>
      <c r="D381" s="224" t="s">
        <v>54</v>
      </c>
      <c r="E381" s="259">
        <v>44494</v>
      </c>
      <c r="F381" s="226">
        <v>8</v>
      </c>
      <c r="G381" s="227">
        <v>52</v>
      </c>
    </row>
    <row r="382" spans="2:7" outlineLevel="1" x14ac:dyDescent="0.2">
      <c r="B382" s="19" t="s">
        <v>427</v>
      </c>
      <c r="C382" s="223" t="s">
        <v>184</v>
      </c>
      <c r="D382" s="224" t="s">
        <v>54</v>
      </c>
      <c r="E382" s="259">
        <v>44495</v>
      </c>
      <c r="F382" s="226">
        <v>8</v>
      </c>
      <c r="G382" s="227">
        <v>52</v>
      </c>
    </row>
    <row r="383" spans="2:7" outlineLevel="1" x14ac:dyDescent="0.2">
      <c r="B383" s="19" t="s">
        <v>427</v>
      </c>
      <c r="C383" s="223" t="s">
        <v>184</v>
      </c>
      <c r="D383" s="224" t="s">
        <v>54</v>
      </c>
      <c r="E383" s="259">
        <v>44496</v>
      </c>
      <c r="F383" s="226">
        <v>8</v>
      </c>
      <c r="G383" s="227">
        <v>52</v>
      </c>
    </row>
    <row r="384" spans="2:7" outlineLevel="1" x14ac:dyDescent="0.2">
      <c r="B384" s="19" t="s">
        <v>427</v>
      </c>
      <c r="C384" s="223" t="s">
        <v>184</v>
      </c>
      <c r="D384" s="224" t="s">
        <v>54</v>
      </c>
      <c r="E384" s="259">
        <v>44497</v>
      </c>
      <c r="F384" s="226">
        <v>8</v>
      </c>
      <c r="G384" s="227">
        <v>52</v>
      </c>
    </row>
    <row r="385" spans="2:7" outlineLevel="1" x14ac:dyDescent="0.2">
      <c r="B385" s="19" t="s">
        <v>427</v>
      </c>
      <c r="C385" s="223" t="s">
        <v>184</v>
      </c>
      <c r="D385" s="224" t="s">
        <v>54</v>
      </c>
      <c r="E385" s="259">
        <v>44498</v>
      </c>
      <c r="F385" s="226">
        <v>8</v>
      </c>
      <c r="G385" s="227">
        <v>52</v>
      </c>
    </row>
    <row r="386" spans="2:7" outlineLevel="1" x14ac:dyDescent="0.2">
      <c r="B386" s="19" t="s">
        <v>427</v>
      </c>
      <c r="C386" s="223" t="s">
        <v>1227</v>
      </c>
      <c r="D386" s="224" t="s">
        <v>31</v>
      </c>
      <c r="E386" s="259">
        <v>44470</v>
      </c>
      <c r="F386" s="226">
        <v>8</v>
      </c>
      <c r="G386" s="227">
        <v>66.64</v>
      </c>
    </row>
    <row r="387" spans="2:7" outlineLevel="1" x14ac:dyDescent="0.2">
      <c r="B387" s="19" t="s">
        <v>427</v>
      </c>
      <c r="C387" s="223" t="s">
        <v>1227</v>
      </c>
      <c r="D387" s="224" t="s">
        <v>31</v>
      </c>
      <c r="E387" s="259">
        <v>44473</v>
      </c>
      <c r="F387" s="226">
        <v>8</v>
      </c>
      <c r="G387" s="227">
        <v>66.64</v>
      </c>
    </row>
    <row r="388" spans="2:7" outlineLevel="1" x14ac:dyDescent="0.2">
      <c r="B388" s="19" t="s">
        <v>427</v>
      </c>
      <c r="C388" s="223" t="s">
        <v>1227</v>
      </c>
      <c r="D388" s="224" t="s">
        <v>31</v>
      </c>
      <c r="E388" s="259">
        <v>44474</v>
      </c>
      <c r="F388" s="226">
        <v>8</v>
      </c>
      <c r="G388" s="227">
        <v>66.64</v>
      </c>
    </row>
    <row r="389" spans="2:7" outlineLevel="1" x14ac:dyDescent="0.2">
      <c r="B389" s="19" t="s">
        <v>427</v>
      </c>
      <c r="C389" s="223" t="s">
        <v>1227</v>
      </c>
      <c r="D389" s="224" t="s">
        <v>31</v>
      </c>
      <c r="E389" s="259">
        <v>44476</v>
      </c>
      <c r="F389" s="226">
        <v>8</v>
      </c>
      <c r="G389" s="227">
        <v>66.64</v>
      </c>
    </row>
    <row r="390" spans="2:7" outlineLevel="1" x14ac:dyDescent="0.2">
      <c r="B390" s="19" t="s">
        <v>427</v>
      </c>
      <c r="C390" s="223" t="s">
        <v>1227</v>
      </c>
      <c r="D390" s="224" t="s">
        <v>31</v>
      </c>
      <c r="E390" s="259">
        <v>44477</v>
      </c>
      <c r="F390" s="226">
        <v>5</v>
      </c>
      <c r="G390" s="227">
        <v>41.65</v>
      </c>
    </row>
    <row r="391" spans="2:7" outlineLevel="1" x14ac:dyDescent="0.2">
      <c r="B391" s="19" t="s">
        <v>427</v>
      </c>
      <c r="C391" s="223" t="s">
        <v>1227</v>
      </c>
      <c r="D391" s="224" t="s">
        <v>31</v>
      </c>
      <c r="E391" s="259">
        <v>44482</v>
      </c>
      <c r="F391" s="226">
        <v>8</v>
      </c>
      <c r="G391" s="227">
        <v>66.64</v>
      </c>
    </row>
    <row r="392" spans="2:7" outlineLevel="1" x14ac:dyDescent="0.2">
      <c r="B392" s="19" t="s">
        <v>427</v>
      </c>
      <c r="C392" s="223" t="s">
        <v>1227</v>
      </c>
      <c r="D392" s="224" t="s">
        <v>31</v>
      </c>
      <c r="E392" s="259">
        <v>44483</v>
      </c>
      <c r="F392" s="226">
        <v>8</v>
      </c>
      <c r="G392" s="227">
        <v>66.64</v>
      </c>
    </row>
    <row r="393" spans="2:7" outlineLevel="1" x14ac:dyDescent="0.2">
      <c r="B393" s="19" t="s">
        <v>427</v>
      </c>
      <c r="C393" s="223" t="s">
        <v>1227</v>
      </c>
      <c r="D393" s="224" t="s">
        <v>31</v>
      </c>
      <c r="E393" s="259">
        <v>44484</v>
      </c>
      <c r="F393" s="226">
        <v>8</v>
      </c>
      <c r="G393" s="227">
        <v>66.64</v>
      </c>
    </row>
    <row r="394" spans="2:7" outlineLevel="1" x14ac:dyDescent="0.2">
      <c r="B394" s="19" t="s">
        <v>427</v>
      </c>
      <c r="C394" s="223" t="s">
        <v>1227</v>
      </c>
      <c r="D394" s="224" t="s">
        <v>31</v>
      </c>
      <c r="E394" s="259">
        <v>44487</v>
      </c>
      <c r="F394" s="226">
        <v>8</v>
      </c>
      <c r="G394" s="227">
        <v>66.64</v>
      </c>
    </row>
    <row r="395" spans="2:7" outlineLevel="1" x14ac:dyDescent="0.2">
      <c r="B395" s="19" t="s">
        <v>427</v>
      </c>
      <c r="C395" s="223" t="s">
        <v>1227</v>
      </c>
      <c r="D395" s="224" t="s">
        <v>31</v>
      </c>
      <c r="E395" s="259">
        <v>44488</v>
      </c>
      <c r="F395" s="226">
        <v>8</v>
      </c>
      <c r="G395" s="227">
        <v>66.64</v>
      </c>
    </row>
    <row r="396" spans="2:7" outlineLevel="1" x14ac:dyDescent="0.2">
      <c r="B396" s="19" t="s">
        <v>427</v>
      </c>
      <c r="C396" s="223" t="s">
        <v>1227</v>
      </c>
      <c r="D396" s="224" t="s">
        <v>31</v>
      </c>
      <c r="E396" s="259">
        <v>44490</v>
      </c>
      <c r="F396" s="226">
        <v>8</v>
      </c>
      <c r="G396" s="227">
        <v>66.64</v>
      </c>
    </row>
    <row r="397" spans="2:7" outlineLevel="1" x14ac:dyDescent="0.2">
      <c r="B397" s="19" t="s">
        <v>427</v>
      </c>
      <c r="C397" s="223" t="s">
        <v>1227</v>
      </c>
      <c r="D397" s="224" t="s">
        <v>31</v>
      </c>
      <c r="E397" s="259">
        <v>44491</v>
      </c>
      <c r="F397" s="226">
        <v>8</v>
      </c>
      <c r="G397" s="227">
        <v>66.64</v>
      </c>
    </row>
    <row r="398" spans="2:7" outlineLevel="1" x14ac:dyDescent="0.2">
      <c r="B398" s="19" t="s">
        <v>427</v>
      </c>
      <c r="C398" s="223" t="s">
        <v>1227</v>
      </c>
      <c r="D398" s="224" t="s">
        <v>31</v>
      </c>
      <c r="E398" s="259">
        <v>44494</v>
      </c>
      <c r="F398" s="226">
        <v>8</v>
      </c>
      <c r="G398" s="227">
        <v>66.64</v>
      </c>
    </row>
    <row r="399" spans="2:7" outlineLevel="1" x14ac:dyDescent="0.2">
      <c r="B399" s="19" t="s">
        <v>427</v>
      </c>
      <c r="C399" s="223" t="s">
        <v>1227</v>
      </c>
      <c r="D399" s="224" t="s">
        <v>31</v>
      </c>
      <c r="E399" s="259">
        <v>44495</v>
      </c>
      <c r="F399" s="226">
        <v>8</v>
      </c>
      <c r="G399" s="227">
        <v>66.64</v>
      </c>
    </row>
    <row r="400" spans="2:7" outlineLevel="1" x14ac:dyDescent="0.2">
      <c r="B400" s="19" t="s">
        <v>427</v>
      </c>
      <c r="C400" s="223" t="s">
        <v>1227</v>
      </c>
      <c r="D400" s="224" t="s">
        <v>31</v>
      </c>
      <c r="E400" s="259">
        <v>44496</v>
      </c>
      <c r="F400" s="226">
        <v>8</v>
      </c>
      <c r="G400" s="227">
        <v>66.64</v>
      </c>
    </row>
    <row r="401" spans="2:7" outlineLevel="1" x14ac:dyDescent="0.2">
      <c r="B401" s="19" t="s">
        <v>427</v>
      </c>
      <c r="C401" s="223" t="s">
        <v>1227</v>
      </c>
      <c r="D401" s="224" t="s">
        <v>31</v>
      </c>
      <c r="E401" s="259">
        <v>44497</v>
      </c>
      <c r="F401" s="226">
        <v>8</v>
      </c>
      <c r="G401" s="227">
        <v>66.64</v>
      </c>
    </row>
    <row r="402" spans="2:7" outlineLevel="1" x14ac:dyDescent="0.2">
      <c r="B402" s="19" t="s">
        <v>427</v>
      </c>
      <c r="C402" s="223" t="s">
        <v>1227</v>
      </c>
      <c r="D402" s="224" t="s">
        <v>31</v>
      </c>
      <c r="E402" s="259">
        <v>44498</v>
      </c>
      <c r="F402" s="226">
        <v>8</v>
      </c>
      <c r="G402" s="227">
        <v>66.64</v>
      </c>
    </row>
    <row r="403" spans="2:7" outlineLevel="1" x14ac:dyDescent="0.2">
      <c r="B403" s="19" t="s">
        <v>427</v>
      </c>
      <c r="C403" s="223" t="s">
        <v>948</v>
      </c>
      <c r="D403" s="224" t="s">
        <v>31</v>
      </c>
      <c r="E403" s="259">
        <v>44470</v>
      </c>
      <c r="F403" s="226">
        <v>8</v>
      </c>
      <c r="G403" s="227">
        <v>62.16</v>
      </c>
    </row>
    <row r="404" spans="2:7" outlineLevel="1" x14ac:dyDescent="0.2">
      <c r="B404" s="19" t="s">
        <v>427</v>
      </c>
      <c r="C404" s="223" t="s">
        <v>948</v>
      </c>
      <c r="D404" s="224" t="s">
        <v>31</v>
      </c>
      <c r="E404" s="259">
        <v>44473</v>
      </c>
      <c r="F404" s="226">
        <v>8</v>
      </c>
      <c r="G404" s="227">
        <v>62.16</v>
      </c>
    </row>
    <row r="405" spans="2:7" outlineLevel="1" x14ac:dyDescent="0.2">
      <c r="B405" s="19" t="s">
        <v>427</v>
      </c>
      <c r="C405" s="223" t="s">
        <v>948</v>
      </c>
      <c r="D405" s="224" t="s">
        <v>31</v>
      </c>
      <c r="E405" s="259">
        <v>44474</v>
      </c>
      <c r="F405" s="226">
        <v>8</v>
      </c>
      <c r="G405" s="227">
        <v>62.16</v>
      </c>
    </row>
    <row r="406" spans="2:7" outlineLevel="1" x14ac:dyDescent="0.2">
      <c r="B406" s="19" t="s">
        <v>427</v>
      </c>
      <c r="C406" s="223" t="s">
        <v>948</v>
      </c>
      <c r="D406" s="224" t="s">
        <v>31</v>
      </c>
      <c r="E406" s="259">
        <v>44475</v>
      </c>
      <c r="F406" s="226">
        <v>8</v>
      </c>
      <c r="G406" s="227">
        <v>62.16</v>
      </c>
    </row>
    <row r="407" spans="2:7" outlineLevel="1" x14ac:dyDescent="0.2">
      <c r="B407" s="19" t="s">
        <v>427</v>
      </c>
      <c r="C407" s="223" t="s">
        <v>948</v>
      </c>
      <c r="D407" s="224" t="s">
        <v>31</v>
      </c>
      <c r="E407" s="259">
        <v>44476</v>
      </c>
      <c r="F407" s="226">
        <v>8</v>
      </c>
      <c r="G407" s="227">
        <v>62.16</v>
      </c>
    </row>
    <row r="408" spans="2:7" outlineLevel="1" x14ac:dyDescent="0.2">
      <c r="B408" s="19" t="s">
        <v>427</v>
      </c>
      <c r="C408" s="223" t="s">
        <v>948</v>
      </c>
      <c r="D408" s="224" t="s">
        <v>31</v>
      </c>
      <c r="E408" s="259">
        <v>44477</v>
      </c>
      <c r="F408" s="226">
        <v>8</v>
      </c>
      <c r="G408" s="227">
        <v>62.16</v>
      </c>
    </row>
    <row r="409" spans="2:7" outlineLevel="1" x14ac:dyDescent="0.2">
      <c r="B409" s="19" t="s">
        <v>427</v>
      </c>
      <c r="C409" s="223" t="s">
        <v>948</v>
      </c>
      <c r="D409" s="224" t="s">
        <v>31</v>
      </c>
      <c r="E409" s="259">
        <v>44482</v>
      </c>
      <c r="F409" s="226">
        <v>8</v>
      </c>
      <c r="G409" s="227">
        <v>62.16</v>
      </c>
    </row>
    <row r="410" spans="2:7" outlineLevel="1" x14ac:dyDescent="0.2">
      <c r="B410" s="19" t="s">
        <v>427</v>
      </c>
      <c r="C410" s="223" t="s">
        <v>948</v>
      </c>
      <c r="D410" s="224" t="s">
        <v>31</v>
      </c>
      <c r="E410" s="259">
        <v>44483</v>
      </c>
      <c r="F410" s="226">
        <v>8</v>
      </c>
      <c r="G410" s="227">
        <v>62.16</v>
      </c>
    </row>
    <row r="411" spans="2:7" outlineLevel="1" x14ac:dyDescent="0.2">
      <c r="B411" s="19" t="s">
        <v>427</v>
      </c>
      <c r="C411" s="223" t="s">
        <v>948</v>
      </c>
      <c r="D411" s="224" t="s">
        <v>31</v>
      </c>
      <c r="E411" s="259">
        <v>44484</v>
      </c>
      <c r="F411" s="226">
        <v>8</v>
      </c>
      <c r="G411" s="227">
        <v>62.16</v>
      </c>
    </row>
    <row r="412" spans="2:7" outlineLevel="1" x14ac:dyDescent="0.2">
      <c r="B412" s="19" t="s">
        <v>427</v>
      </c>
      <c r="C412" s="223" t="s">
        <v>948</v>
      </c>
      <c r="D412" s="224" t="s">
        <v>31</v>
      </c>
      <c r="E412" s="259">
        <v>44487</v>
      </c>
      <c r="F412" s="226">
        <v>8</v>
      </c>
      <c r="G412" s="227">
        <v>62.16</v>
      </c>
    </row>
    <row r="413" spans="2:7" outlineLevel="1" x14ac:dyDescent="0.2">
      <c r="B413" s="19" t="s">
        <v>427</v>
      </c>
      <c r="C413" s="223" t="s">
        <v>948</v>
      </c>
      <c r="D413" s="224" t="s">
        <v>31</v>
      </c>
      <c r="E413" s="259">
        <v>44488</v>
      </c>
      <c r="F413" s="226">
        <v>8</v>
      </c>
      <c r="G413" s="227">
        <v>62.16</v>
      </c>
    </row>
    <row r="414" spans="2:7" outlineLevel="1" x14ac:dyDescent="0.2">
      <c r="B414" s="19" t="s">
        <v>427</v>
      </c>
      <c r="C414" s="223" t="s">
        <v>948</v>
      </c>
      <c r="D414" s="224" t="s">
        <v>31</v>
      </c>
      <c r="E414" s="259">
        <v>44489</v>
      </c>
      <c r="F414" s="226">
        <v>8</v>
      </c>
      <c r="G414" s="227">
        <v>62.16</v>
      </c>
    </row>
    <row r="415" spans="2:7" outlineLevel="1" x14ac:dyDescent="0.2">
      <c r="B415" s="19" t="s">
        <v>427</v>
      </c>
      <c r="C415" s="223" t="s">
        <v>948</v>
      </c>
      <c r="D415" s="224" t="s">
        <v>31</v>
      </c>
      <c r="E415" s="259">
        <v>44490</v>
      </c>
      <c r="F415" s="226">
        <v>8</v>
      </c>
      <c r="G415" s="227">
        <v>62.16</v>
      </c>
    </row>
    <row r="416" spans="2:7" outlineLevel="1" x14ac:dyDescent="0.2">
      <c r="B416" s="19" t="s">
        <v>427</v>
      </c>
      <c r="C416" s="223" t="s">
        <v>948</v>
      </c>
      <c r="D416" s="224" t="s">
        <v>31</v>
      </c>
      <c r="E416" s="259">
        <v>44491</v>
      </c>
      <c r="F416" s="226">
        <v>8</v>
      </c>
      <c r="G416" s="227">
        <v>62.16</v>
      </c>
    </row>
    <row r="417" spans="2:7" outlineLevel="1" x14ac:dyDescent="0.2">
      <c r="B417" s="19" t="s">
        <v>427</v>
      </c>
      <c r="C417" s="223" t="s">
        <v>948</v>
      </c>
      <c r="D417" s="224" t="s">
        <v>31</v>
      </c>
      <c r="E417" s="259">
        <v>44494</v>
      </c>
      <c r="F417" s="226">
        <v>8</v>
      </c>
      <c r="G417" s="227">
        <v>62.16</v>
      </c>
    </row>
    <row r="418" spans="2:7" outlineLevel="1" x14ac:dyDescent="0.2">
      <c r="B418" s="19" t="s">
        <v>427</v>
      </c>
      <c r="C418" s="223" t="s">
        <v>948</v>
      </c>
      <c r="D418" s="224" t="s">
        <v>31</v>
      </c>
      <c r="E418" s="259">
        <v>44495</v>
      </c>
      <c r="F418" s="226">
        <v>8</v>
      </c>
      <c r="G418" s="227">
        <v>62.16</v>
      </c>
    </row>
    <row r="419" spans="2:7" outlineLevel="1" x14ac:dyDescent="0.2">
      <c r="B419" s="19" t="s">
        <v>427</v>
      </c>
      <c r="C419" s="223" t="s">
        <v>948</v>
      </c>
      <c r="D419" s="224" t="s">
        <v>31</v>
      </c>
      <c r="E419" s="259">
        <v>44496</v>
      </c>
      <c r="F419" s="226">
        <v>8</v>
      </c>
      <c r="G419" s="227">
        <v>62.16</v>
      </c>
    </row>
    <row r="420" spans="2:7" outlineLevel="1" x14ac:dyDescent="0.2">
      <c r="B420" s="19" t="s">
        <v>427</v>
      </c>
      <c r="C420" s="223" t="s">
        <v>948</v>
      </c>
      <c r="D420" s="224" t="s">
        <v>31</v>
      </c>
      <c r="E420" s="259">
        <v>44497</v>
      </c>
      <c r="F420" s="226">
        <v>8</v>
      </c>
      <c r="G420" s="227">
        <v>62.16</v>
      </c>
    </row>
    <row r="421" spans="2:7" outlineLevel="1" x14ac:dyDescent="0.2">
      <c r="B421" s="19" t="s">
        <v>427</v>
      </c>
      <c r="C421" s="223" t="s">
        <v>948</v>
      </c>
      <c r="D421" s="224" t="s">
        <v>31</v>
      </c>
      <c r="E421" s="259">
        <v>44498</v>
      </c>
      <c r="F421" s="226">
        <v>8</v>
      </c>
      <c r="G421" s="227">
        <v>62.16</v>
      </c>
    </row>
    <row r="422" spans="2:7" outlineLevel="1" x14ac:dyDescent="0.2">
      <c r="B422" s="19" t="s">
        <v>427</v>
      </c>
      <c r="C422" s="223" t="s">
        <v>1227</v>
      </c>
      <c r="D422" s="224" t="s">
        <v>31</v>
      </c>
      <c r="E422" s="311">
        <v>44502</v>
      </c>
      <c r="F422" s="226">
        <v>8</v>
      </c>
      <c r="G422" s="227">
        <v>66.64</v>
      </c>
    </row>
    <row r="423" spans="2:7" outlineLevel="1" x14ac:dyDescent="0.2">
      <c r="B423" s="19" t="s">
        <v>427</v>
      </c>
      <c r="C423" s="223" t="s">
        <v>1227</v>
      </c>
      <c r="D423" s="224" t="s">
        <v>31</v>
      </c>
      <c r="E423" s="311">
        <v>44503</v>
      </c>
      <c r="F423" s="226">
        <v>8</v>
      </c>
      <c r="G423" s="227">
        <v>66.64</v>
      </c>
    </row>
    <row r="424" spans="2:7" outlineLevel="1" x14ac:dyDescent="0.2">
      <c r="B424" s="19" t="s">
        <v>427</v>
      </c>
      <c r="C424" s="223" t="s">
        <v>1227</v>
      </c>
      <c r="D424" s="224" t="s">
        <v>31</v>
      </c>
      <c r="E424" s="311">
        <v>44504</v>
      </c>
      <c r="F424" s="226">
        <v>8</v>
      </c>
      <c r="G424" s="227">
        <v>66.64</v>
      </c>
    </row>
    <row r="425" spans="2:7" outlineLevel="1" x14ac:dyDescent="0.2">
      <c r="B425" s="19" t="s">
        <v>427</v>
      </c>
      <c r="C425" s="223" t="s">
        <v>1227</v>
      </c>
      <c r="D425" s="224" t="s">
        <v>31</v>
      </c>
      <c r="E425" s="311">
        <v>44505</v>
      </c>
      <c r="F425" s="226">
        <v>8</v>
      </c>
      <c r="G425" s="227">
        <v>66.64</v>
      </c>
    </row>
    <row r="426" spans="2:7" outlineLevel="1" x14ac:dyDescent="0.2">
      <c r="B426" s="19" t="s">
        <v>427</v>
      </c>
      <c r="C426" s="223" t="s">
        <v>1227</v>
      </c>
      <c r="D426" s="224" t="s">
        <v>31</v>
      </c>
      <c r="E426" s="311">
        <v>44510</v>
      </c>
      <c r="F426" s="226">
        <v>8</v>
      </c>
      <c r="G426" s="227">
        <v>66.64</v>
      </c>
    </row>
    <row r="427" spans="2:7" outlineLevel="1" x14ac:dyDescent="0.2">
      <c r="B427" s="19" t="s">
        <v>427</v>
      </c>
      <c r="C427" s="223" t="s">
        <v>1227</v>
      </c>
      <c r="D427" s="224" t="s">
        <v>31</v>
      </c>
      <c r="E427" s="311">
        <v>44511</v>
      </c>
      <c r="F427" s="226">
        <v>8</v>
      </c>
      <c r="G427" s="227">
        <v>66.64</v>
      </c>
    </row>
    <row r="428" spans="2:7" outlineLevel="1" x14ac:dyDescent="0.2">
      <c r="B428" s="19" t="s">
        <v>427</v>
      </c>
      <c r="C428" s="223" t="s">
        <v>1227</v>
      </c>
      <c r="D428" s="224" t="s">
        <v>31</v>
      </c>
      <c r="E428" s="311">
        <v>44512</v>
      </c>
      <c r="F428" s="226">
        <v>8</v>
      </c>
      <c r="G428" s="227">
        <v>66.64</v>
      </c>
    </row>
    <row r="429" spans="2:7" outlineLevel="1" x14ac:dyDescent="0.2">
      <c r="B429" s="19" t="s">
        <v>427</v>
      </c>
      <c r="C429" s="223" t="s">
        <v>948</v>
      </c>
      <c r="D429" s="224" t="s">
        <v>31</v>
      </c>
      <c r="E429" s="311">
        <v>44510</v>
      </c>
      <c r="F429" s="226">
        <v>8</v>
      </c>
      <c r="G429" s="227">
        <v>62.16</v>
      </c>
    </row>
    <row r="430" spans="2:7" outlineLevel="1" x14ac:dyDescent="0.2">
      <c r="B430" s="19" t="s">
        <v>427</v>
      </c>
      <c r="C430" s="223" t="s">
        <v>948</v>
      </c>
      <c r="D430" s="224" t="s">
        <v>31</v>
      </c>
      <c r="E430" s="311">
        <v>44511</v>
      </c>
      <c r="F430" s="226">
        <v>8</v>
      </c>
      <c r="G430" s="227">
        <v>62.16</v>
      </c>
    </row>
    <row r="431" spans="2:7" outlineLevel="1" x14ac:dyDescent="0.2">
      <c r="B431" s="19" t="s">
        <v>427</v>
      </c>
      <c r="C431" s="223" t="s">
        <v>948</v>
      </c>
      <c r="D431" s="224" t="s">
        <v>31</v>
      </c>
      <c r="E431" s="311">
        <v>44512</v>
      </c>
      <c r="F431" s="226">
        <v>8</v>
      </c>
      <c r="G431" s="227">
        <v>62.16</v>
      </c>
    </row>
    <row r="432" spans="2:7" outlineLevel="1" x14ac:dyDescent="0.2">
      <c r="B432" s="19" t="s">
        <v>427</v>
      </c>
      <c r="C432" s="223" t="s">
        <v>948</v>
      </c>
      <c r="D432" s="224" t="s">
        <v>31</v>
      </c>
      <c r="E432" s="311">
        <v>44502</v>
      </c>
      <c r="F432" s="226">
        <v>8</v>
      </c>
      <c r="G432" s="227">
        <v>62.16</v>
      </c>
    </row>
    <row r="433" spans="2:7" outlineLevel="1" x14ac:dyDescent="0.2">
      <c r="B433" s="19" t="s">
        <v>427</v>
      </c>
      <c r="C433" s="223" t="s">
        <v>948</v>
      </c>
      <c r="D433" s="224" t="s">
        <v>31</v>
      </c>
      <c r="E433" s="311">
        <v>44503</v>
      </c>
      <c r="F433" s="226">
        <v>8</v>
      </c>
      <c r="G433" s="227">
        <v>62.16</v>
      </c>
    </row>
    <row r="434" spans="2:7" outlineLevel="1" x14ac:dyDescent="0.2">
      <c r="B434" s="19" t="s">
        <v>427</v>
      </c>
      <c r="C434" s="223" t="s">
        <v>948</v>
      </c>
      <c r="D434" s="224" t="s">
        <v>31</v>
      </c>
      <c r="E434" s="311">
        <v>44504</v>
      </c>
      <c r="F434" s="226">
        <v>8</v>
      </c>
      <c r="G434" s="227">
        <v>62.16</v>
      </c>
    </row>
    <row r="435" spans="2:7" outlineLevel="1" x14ac:dyDescent="0.2">
      <c r="B435" s="19" t="s">
        <v>427</v>
      </c>
      <c r="C435" s="223" t="s">
        <v>948</v>
      </c>
      <c r="D435" s="224" t="s">
        <v>31</v>
      </c>
      <c r="E435" s="311">
        <v>44505</v>
      </c>
      <c r="F435" s="226">
        <v>8</v>
      </c>
      <c r="G435" s="227">
        <v>62.16</v>
      </c>
    </row>
    <row r="436" spans="2:7" outlineLevel="1" x14ac:dyDescent="0.2">
      <c r="B436" s="19" t="s">
        <v>427</v>
      </c>
      <c r="C436" s="223" t="s">
        <v>184</v>
      </c>
      <c r="D436" s="224" t="s">
        <v>54</v>
      </c>
      <c r="E436" s="311">
        <v>44502</v>
      </c>
      <c r="F436" s="226">
        <v>8</v>
      </c>
      <c r="G436" s="227">
        <v>52</v>
      </c>
    </row>
    <row r="437" spans="2:7" outlineLevel="1" x14ac:dyDescent="0.2">
      <c r="B437" s="19" t="s">
        <v>427</v>
      </c>
      <c r="C437" s="223" t="s">
        <v>184</v>
      </c>
      <c r="D437" s="224" t="s">
        <v>54</v>
      </c>
      <c r="E437" s="311">
        <v>44503</v>
      </c>
      <c r="F437" s="226">
        <v>8</v>
      </c>
      <c r="G437" s="227">
        <v>52</v>
      </c>
    </row>
    <row r="438" spans="2:7" outlineLevel="1" x14ac:dyDescent="0.2">
      <c r="B438" s="19" t="s">
        <v>427</v>
      </c>
      <c r="C438" s="223" t="s">
        <v>184</v>
      </c>
      <c r="D438" s="224" t="s">
        <v>54</v>
      </c>
      <c r="E438" s="311">
        <v>44504</v>
      </c>
      <c r="F438" s="226">
        <v>8</v>
      </c>
      <c r="G438" s="227">
        <v>52</v>
      </c>
    </row>
    <row r="439" spans="2:7" outlineLevel="1" x14ac:dyDescent="0.2">
      <c r="B439" s="19" t="s">
        <v>427</v>
      </c>
      <c r="C439" s="223" t="s">
        <v>184</v>
      </c>
      <c r="D439" s="224" t="s">
        <v>54</v>
      </c>
      <c r="E439" s="311">
        <v>44505</v>
      </c>
      <c r="F439" s="226">
        <v>8</v>
      </c>
      <c r="G439" s="227">
        <v>52</v>
      </c>
    </row>
    <row r="440" spans="2:7" outlineLevel="1" x14ac:dyDescent="0.2">
      <c r="B440" s="19" t="s">
        <v>427</v>
      </c>
      <c r="C440" s="223" t="s">
        <v>184</v>
      </c>
      <c r="D440" s="224" t="s">
        <v>54</v>
      </c>
      <c r="E440" s="311">
        <v>44510</v>
      </c>
      <c r="F440" s="226">
        <v>8</v>
      </c>
      <c r="G440" s="227">
        <v>52</v>
      </c>
    </row>
    <row r="441" spans="2:7" outlineLevel="1" x14ac:dyDescent="0.2">
      <c r="B441" s="19" t="s">
        <v>427</v>
      </c>
      <c r="C441" s="223" t="s">
        <v>184</v>
      </c>
      <c r="D441" s="224" t="s">
        <v>54</v>
      </c>
      <c r="E441" s="311">
        <v>44511</v>
      </c>
      <c r="F441" s="226">
        <v>8</v>
      </c>
      <c r="G441" s="227">
        <v>52</v>
      </c>
    </row>
    <row r="442" spans="2:7" outlineLevel="1" x14ac:dyDescent="0.2">
      <c r="B442" s="19" t="s">
        <v>427</v>
      </c>
      <c r="C442" s="223" t="s">
        <v>184</v>
      </c>
      <c r="D442" s="224" t="s">
        <v>54</v>
      </c>
      <c r="E442" s="311">
        <v>44512</v>
      </c>
      <c r="F442" s="226">
        <v>8</v>
      </c>
      <c r="G442" s="227">
        <v>52</v>
      </c>
    </row>
    <row r="443" spans="2:7" outlineLevel="1" x14ac:dyDescent="0.2">
      <c r="B443" s="19" t="s">
        <v>427</v>
      </c>
      <c r="C443" s="223" t="s">
        <v>184</v>
      </c>
      <c r="D443" s="224" t="s">
        <v>54</v>
      </c>
      <c r="E443" s="311">
        <v>44515</v>
      </c>
      <c r="F443" s="226">
        <v>8</v>
      </c>
      <c r="G443" s="227">
        <v>52</v>
      </c>
    </row>
    <row r="444" spans="2:7" outlineLevel="1" x14ac:dyDescent="0.2">
      <c r="B444" s="19" t="s">
        <v>427</v>
      </c>
      <c r="C444" s="223" t="s">
        <v>184</v>
      </c>
      <c r="D444" s="224" t="s">
        <v>54</v>
      </c>
      <c r="E444" s="311">
        <v>44516</v>
      </c>
      <c r="F444" s="226">
        <v>8</v>
      </c>
      <c r="G444" s="227">
        <v>52</v>
      </c>
    </row>
    <row r="445" spans="2:7" outlineLevel="1" x14ac:dyDescent="0.2">
      <c r="B445" s="19" t="s">
        <v>427</v>
      </c>
      <c r="C445" s="223" t="s">
        <v>184</v>
      </c>
      <c r="D445" s="224" t="s">
        <v>54</v>
      </c>
      <c r="E445" s="311">
        <v>44517</v>
      </c>
      <c r="F445" s="226">
        <v>8</v>
      </c>
      <c r="G445" s="227">
        <v>52</v>
      </c>
    </row>
    <row r="446" spans="2:7" outlineLevel="1" x14ac:dyDescent="0.2">
      <c r="B446" s="19" t="s">
        <v>427</v>
      </c>
      <c r="C446" s="223" t="s">
        <v>184</v>
      </c>
      <c r="D446" s="224" t="s">
        <v>54</v>
      </c>
      <c r="E446" s="311">
        <v>44518</v>
      </c>
      <c r="F446" s="226">
        <v>8</v>
      </c>
      <c r="G446" s="227">
        <v>52</v>
      </c>
    </row>
    <row r="447" spans="2:7" outlineLevel="1" x14ac:dyDescent="0.2">
      <c r="B447" s="19" t="s">
        <v>427</v>
      </c>
      <c r="C447" s="223" t="s">
        <v>184</v>
      </c>
      <c r="D447" s="224" t="s">
        <v>54</v>
      </c>
      <c r="E447" s="311">
        <v>44519</v>
      </c>
      <c r="F447" s="226">
        <v>8</v>
      </c>
      <c r="G447" s="227">
        <v>52</v>
      </c>
    </row>
    <row r="448" spans="2:7" outlineLevel="1" x14ac:dyDescent="0.2">
      <c r="B448" s="19" t="s">
        <v>427</v>
      </c>
      <c r="C448" s="223" t="s">
        <v>948</v>
      </c>
      <c r="D448" s="224" t="s">
        <v>31</v>
      </c>
      <c r="E448" s="311">
        <v>44515</v>
      </c>
      <c r="F448" s="226">
        <v>8</v>
      </c>
      <c r="G448" s="227">
        <v>62.16</v>
      </c>
    </row>
    <row r="449" spans="2:7" outlineLevel="1" x14ac:dyDescent="0.2">
      <c r="B449" s="19" t="s">
        <v>427</v>
      </c>
      <c r="C449" s="223" t="s">
        <v>948</v>
      </c>
      <c r="D449" s="224" t="s">
        <v>31</v>
      </c>
      <c r="E449" s="311">
        <v>44516</v>
      </c>
      <c r="F449" s="226">
        <v>8</v>
      </c>
      <c r="G449" s="227">
        <v>62.16</v>
      </c>
    </row>
    <row r="450" spans="2:7" outlineLevel="1" x14ac:dyDescent="0.2">
      <c r="B450" s="19" t="s">
        <v>427</v>
      </c>
      <c r="C450" s="223" t="s">
        <v>948</v>
      </c>
      <c r="D450" s="224" t="s">
        <v>31</v>
      </c>
      <c r="E450" s="311">
        <v>44517</v>
      </c>
      <c r="F450" s="226">
        <v>8</v>
      </c>
      <c r="G450" s="227">
        <v>62.16</v>
      </c>
    </row>
    <row r="451" spans="2:7" outlineLevel="1" x14ac:dyDescent="0.2">
      <c r="B451" s="19" t="s">
        <v>427</v>
      </c>
      <c r="C451" s="223" t="s">
        <v>948</v>
      </c>
      <c r="D451" s="224" t="s">
        <v>31</v>
      </c>
      <c r="E451" s="311">
        <v>44518</v>
      </c>
      <c r="F451" s="226">
        <v>8</v>
      </c>
      <c r="G451" s="227">
        <v>62.16</v>
      </c>
    </row>
    <row r="452" spans="2:7" outlineLevel="1" x14ac:dyDescent="0.2">
      <c r="B452" s="19" t="s">
        <v>427</v>
      </c>
      <c r="C452" s="223" t="s">
        <v>948</v>
      </c>
      <c r="D452" s="224" t="s">
        <v>31</v>
      </c>
      <c r="E452" s="311">
        <v>44519</v>
      </c>
      <c r="F452" s="226">
        <v>8</v>
      </c>
      <c r="G452" s="227">
        <v>62.16</v>
      </c>
    </row>
    <row r="453" spans="2:7" outlineLevel="1" x14ac:dyDescent="0.2">
      <c r="B453" s="19" t="s">
        <v>427</v>
      </c>
      <c r="C453" s="223" t="s">
        <v>1227</v>
      </c>
      <c r="D453" s="224" t="s">
        <v>31</v>
      </c>
      <c r="E453" s="311">
        <v>44515</v>
      </c>
      <c r="F453" s="226">
        <v>8</v>
      </c>
      <c r="G453" s="227">
        <v>66.64</v>
      </c>
    </row>
    <row r="454" spans="2:7" outlineLevel="1" x14ac:dyDescent="0.2">
      <c r="B454" s="19" t="s">
        <v>427</v>
      </c>
      <c r="C454" s="223" t="s">
        <v>1227</v>
      </c>
      <c r="D454" s="224" t="s">
        <v>31</v>
      </c>
      <c r="E454" s="311">
        <v>44516</v>
      </c>
      <c r="F454" s="226">
        <v>8</v>
      </c>
      <c r="G454" s="227">
        <v>66.64</v>
      </c>
    </row>
    <row r="455" spans="2:7" outlineLevel="1" x14ac:dyDescent="0.2">
      <c r="B455" s="19" t="s">
        <v>427</v>
      </c>
      <c r="C455" s="223" t="s">
        <v>1227</v>
      </c>
      <c r="D455" s="224" t="s">
        <v>31</v>
      </c>
      <c r="E455" s="311">
        <v>44517</v>
      </c>
      <c r="F455" s="226">
        <v>8</v>
      </c>
      <c r="G455" s="227">
        <v>66.64</v>
      </c>
    </row>
    <row r="456" spans="2:7" outlineLevel="1" x14ac:dyDescent="0.2">
      <c r="B456" s="19" t="s">
        <v>427</v>
      </c>
      <c r="C456" s="223" t="s">
        <v>1227</v>
      </c>
      <c r="D456" s="224" t="s">
        <v>31</v>
      </c>
      <c r="E456" s="311">
        <v>44518</v>
      </c>
      <c r="F456" s="226">
        <v>8</v>
      </c>
      <c r="G456" s="227">
        <v>66.64</v>
      </c>
    </row>
    <row r="457" spans="2:7" outlineLevel="1" x14ac:dyDescent="0.2">
      <c r="B457" s="19" t="s">
        <v>427</v>
      </c>
      <c r="C457" s="223" t="s">
        <v>1227</v>
      </c>
      <c r="D457" s="224" t="s">
        <v>31</v>
      </c>
      <c r="E457" s="311">
        <v>44519</v>
      </c>
      <c r="F457" s="226">
        <v>8</v>
      </c>
      <c r="G457" s="227">
        <v>66.64</v>
      </c>
    </row>
    <row r="458" spans="2:7" outlineLevel="1" x14ac:dyDescent="0.2">
      <c r="B458" s="19" t="s">
        <v>427</v>
      </c>
      <c r="C458" s="223" t="s">
        <v>1227</v>
      </c>
      <c r="D458" s="224" t="s">
        <v>31</v>
      </c>
      <c r="E458" s="311">
        <v>44522</v>
      </c>
      <c r="F458" s="226">
        <v>8</v>
      </c>
      <c r="G458" s="227">
        <v>66.64</v>
      </c>
    </row>
    <row r="459" spans="2:7" outlineLevel="1" x14ac:dyDescent="0.2">
      <c r="B459" s="19" t="s">
        <v>427</v>
      </c>
      <c r="C459" s="223" t="s">
        <v>1227</v>
      </c>
      <c r="D459" s="224" t="s">
        <v>31</v>
      </c>
      <c r="E459" s="311">
        <v>44523</v>
      </c>
      <c r="F459" s="226">
        <v>8</v>
      </c>
      <c r="G459" s="227">
        <v>66.64</v>
      </c>
    </row>
    <row r="460" spans="2:7" outlineLevel="1" x14ac:dyDescent="0.2">
      <c r="B460" s="19" t="s">
        <v>427</v>
      </c>
      <c r="C460" s="223" t="s">
        <v>1227</v>
      </c>
      <c r="D460" s="224" t="s">
        <v>31</v>
      </c>
      <c r="E460" s="311">
        <v>44524</v>
      </c>
      <c r="F460" s="226">
        <v>8</v>
      </c>
      <c r="G460" s="227">
        <v>66.64</v>
      </c>
    </row>
    <row r="461" spans="2:7" outlineLevel="1" x14ac:dyDescent="0.2">
      <c r="B461" s="19" t="s">
        <v>427</v>
      </c>
      <c r="C461" s="223" t="s">
        <v>1227</v>
      </c>
      <c r="D461" s="224" t="s">
        <v>31</v>
      </c>
      <c r="E461" s="311">
        <v>44525</v>
      </c>
      <c r="F461" s="226">
        <v>8</v>
      </c>
      <c r="G461" s="227">
        <v>66.64</v>
      </c>
    </row>
    <row r="462" spans="2:7" outlineLevel="1" x14ac:dyDescent="0.2">
      <c r="B462" s="19" t="s">
        <v>427</v>
      </c>
      <c r="C462" s="223" t="s">
        <v>1227</v>
      </c>
      <c r="D462" s="224" t="s">
        <v>31</v>
      </c>
      <c r="E462" s="311">
        <v>44526</v>
      </c>
      <c r="F462" s="226">
        <v>8</v>
      </c>
      <c r="G462" s="227">
        <v>66.64</v>
      </c>
    </row>
    <row r="463" spans="2:7" outlineLevel="1" x14ac:dyDescent="0.2">
      <c r="B463" s="19" t="s">
        <v>427</v>
      </c>
      <c r="C463" s="223" t="s">
        <v>1227</v>
      </c>
      <c r="D463" s="224" t="s">
        <v>31</v>
      </c>
      <c r="E463" s="311">
        <v>44529</v>
      </c>
      <c r="F463" s="226">
        <v>8</v>
      </c>
      <c r="G463" s="227">
        <v>66.64</v>
      </c>
    </row>
    <row r="464" spans="2:7" outlineLevel="1" x14ac:dyDescent="0.2">
      <c r="B464" s="19" t="s">
        <v>427</v>
      </c>
      <c r="C464" s="223" t="s">
        <v>1227</v>
      </c>
      <c r="D464" s="224" t="s">
        <v>31</v>
      </c>
      <c r="E464" s="311">
        <v>44530</v>
      </c>
      <c r="F464" s="226">
        <v>8</v>
      </c>
      <c r="G464" s="227">
        <v>66.64</v>
      </c>
    </row>
    <row r="465" spans="2:7" outlineLevel="1" x14ac:dyDescent="0.2">
      <c r="B465" s="19" t="s">
        <v>427</v>
      </c>
      <c r="C465" s="223" t="s">
        <v>948</v>
      </c>
      <c r="D465" s="224" t="s">
        <v>31</v>
      </c>
      <c r="E465" s="311">
        <v>44523</v>
      </c>
      <c r="F465" s="226">
        <v>8</v>
      </c>
      <c r="G465" s="227">
        <v>62.16</v>
      </c>
    </row>
    <row r="466" spans="2:7" outlineLevel="1" x14ac:dyDescent="0.2">
      <c r="B466" s="19" t="s">
        <v>427</v>
      </c>
      <c r="C466" s="223" t="s">
        <v>948</v>
      </c>
      <c r="D466" s="224" t="s">
        <v>31</v>
      </c>
      <c r="E466" s="311">
        <v>44524</v>
      </c>
      <c r="F466" s="226">
        <v>8</v>
      </c>
      <c r="G466" s="227">
        <v>62.16</v>
      </c>
    </row>
    <row r="467" spans="2:7" outlineLevel="1" x14ac:dyDescent="0.2">
      <c r="B467" s="19" t="s">
        <v>427</v>
      </c>
      <c r="C467" s="223" t="s">
        <v>948</v>
      </c>
      <c r="D467" s="224" t="s">
        <v>31</v>
      </c>
      <c r="E467" s="311">
        <v>44525</v>
      </c>
      <c r="F467" s="226">
        <v>8</v>
      </c>
      <c r="G467" s="227">
        <v>62.16</v>
      </c>
    </row>
    <row r="468" spans="2:7" outlineLevel="1" x14ac:dyDescent="0.2">
      <c r="B468" s="19" t="s">
        <v>427</v>
      </c>
      <c r="C468" s="223" t="s">
        <v>948</v>
      </c>
      <c r="D468" s="224" t="s">
        <v>31</v>
      </c>
      <c r="E468" s="311">
        <v>44526</v>
      </c>
      <c r="F468" s="226">
        <v>8</v>
      </c>
      <c r="G468" s="227">
        <v>62.16</v>
      </c>
    </row>
    <row r="469" spans="2:7" outlineLevel="1" x14ac:dyDescent="0.2">
      <c r="B469" s="19" t="s">
        <v>427</v>
      </c>
      <c r="C469" s="223" t="s">
        <v>948</v>
      </c>
      <c r="D469" s="224" t="s">
        <v>31</v>
      </c>
      <c r="E469" s="311">
        <v>44529</v>
      </c>
      <c r="F469" s="226">
        <v>8</v>
      </c>
      <c r="G469" s="227">
        <v>62.16</v>
      </c>
    </row>
    <row r="470" spans="2:7" outlineLevel="1" x14ac:dyDescent="0.2">
      <c r="B470" s="19" t="s">
        <v>427</v>
      </c>
      <c r="C470" s="223" t="s">
        <v>948</v>
      </c>
      <c r="D470" s="224" t="s">
        <v>31</v>
      </c>
      <c r="E470" s="311">
        <v>44530</v>
      </c>
      <c r="F470" s="226">
        <v>8</v>
      </c>
      <c r="G470" s="227">
        <v>62.16</v>
      </c>
    </row>
    <row r="471" spans="2:7" outlineLevel="1" x14ac:dyDescent="0.2">
      <c r="B471" s="19" t="s">
        <v>427</v>
      </c>
      <c r="C471" s="223" t="s">
        <v>948</v>
      </c>
      <c r="D471" s="224" t="s">
        <v>31</v>
      </c>
      <c r="E471" s="311">
        <v>44522</v>
      </c>
      <c r="F471" s="226">
        <v>5</v>
      </c>
      <c r="G471" s="227">
        <v>38.85</v>
      </c>
    </row>
    <row r="472" spans="2:7" outlineLevel="1" x14ac:dyDescent="0.2">
      <c r="B472" s="19" t="s">
        <v>427</v>
      </c>
      <c r="C472" s="223" t="s">
        <v>184</v>
      </c>
      <c r="D472" s="224" t="s">
        <v>54</v>
      </c>
      <c r="E472" s="311">
        <v>44522</v>
      </c>
      <c r="F472" s="226">
        <v>8</v>
      </c>
      <c r="G472" s="227">
        <v>52</v>
      </c>
    </row>
    <row r="473" spans="2:7" outlineLevel="1" x14ac:dyDescent="0.2">
      <c r="B473" s="19" t="s">
        <v>427</v>
      </c>
      <c r="C473" s="223" t="s">
        <v>184</v>
      </c>
      <c r="D473" s="224" t="s">
        <v>54</v>
      </c>
      <c r="E473" s="311">
        <v>44523</v>
      </c>
      <c r="F473" s="226">
        <v>8</v>
      </c>
      <c r="G473" s="227">
        <v>52</v>
      </c>
    </row>
    <row r="474" spans="2:7" outlineLevel="1" x14ac:dyDescent="0.2">
      <c r="B474" s="19" t="s">
        <v>427</v>
      </c>
      <c r="C474" s="223" t="s">
        <v>184</v>
      </c>
      <c r="D474" s="224" t="s">
        <v>54</v>
      </c>
      <c r="E474" s="311">
        <v>44524</v>
      </c>
      <c r="F474" s="226">
        <v>8</v>
      </c>
      <c r="G474" s="227">
        <v>52</v>
      </c>
    </row>
    <row r="475" spans="2:7" outlineLevel="1" x14ac:dyDescent="0.2">
      <c r="B475" s="19" t="s">
        <v>427</v>
      </c>
      <c r="C475" s="223" t="s">
        <v>184</v>
      </c>
      <c r="D475" s="224" t="s">
        <v>54</v>
      </c>
      <c r="E475" s="311">
        <v>44525</v>
      </c>
      <c r="F475" s="226">
        <v>8</v>
      </c>
      <c r="G475" s="227">
        <v>52</v>
      </c>
    </row>
    <row r="476" spans="2:7" outlineLevel="1" x14ac:dyDescent="0.2">
      <c r="B476" s="19" t="s">
        <v>427</v>
      </c>
      <c r="C476" s="223" t="s">
        <v>184</v>
      </c>
      <c r="D476" s="224" t="s">
        <v>54</v>
      </c>
      <c r="E476" s="311">
        <v>44526</v>
      </c>
      <c r="F476" s="226">
        <v>8</v>
      </c>
      <c r="G476" s="227">
        <v>52</v>
      </c>
    </row>
    <row r="477" spans="2:7" outlineLevel="1" x14ac:dyDescent="0.2">
      <c r="B477" s="19" t="s">
        <v>427</v>
      </c>
      <c r="C477" s="223" t="s">
        <v>184</v>
      </c>
      <c r="D477" s="224" t="s">
        <v>54</v>
      </c>
      <c r="E477" s="311">
        <v>44529</v>
      </c>
      <c r="F477" s="226">
        <v>8</v>
      </c>
      <c r="G477" s="227">
        <v>52</v>
      </c>
    </row>
    <row r="478" spans="2:7" outlineLevel="1" x14ac:dyDescent="0.2">
      <c r="B478" s="19" t="s">
        <v>427</v>
      </c>
      <c r="C478" s="223" t="s">
        <v>184</v>
      </c>
      <c r="D478" s="224" t="s">
        <v>54</v>
      </c>
      <c r="E478" s="311">
        <v>44530</v>
      </c>
      <c r="F478" s="226">
        <v>8</v>
      </c>
      <c r="G478" s="227">
        <v>52</v>
      </c>
    </row>
    <row r="479" spans="2:7" outlineLevel="1" x14ac:dyDescent="0.2">
      <c r="B479" s="19"/>
      <c r="C479" s="254"/>
      <c r="D479" s="255"/>
      <c r="E479" s="265"/>
      <c r="F479" s="256"/>
      <c r="G479" s="257"/>
    </row>
    <row r="480" spans="2:7" outlineLevel="1" x14ac:dyDescent="0.2">
      <c r="B480" s="19"/>
      <c r="C480" s="223"/>
      <c r="D480" s="224"/>
      <c r="E480" s="225"/>
      <c r="F480" s="226"/>
      <c r="G480" s="227"/>
    </row>
    <row r="481" spans="3:7" outlineLevel="1" x14ac:dyDescent="0.2"/>
    <row r="482" spans="3:7" ht="12.75" thickBot="1" x14ac:dyDescent="0.25">
      <c r="C482" s="16"/>
      <c r="D482" s="16"/>
      <c r="E482" s="16"/>
      <c r="F482" s="17">
        <f>+SUM(F59:F481)</f>
        <v>2132</v>
      </c>
      <c r="G482" s="17">
        <f>+SUM(G59:G481)</f>
        <v>15632.649999999967</v>
      </c>
    </row>
    <row r="483" spans="3:7" ht="12.75" thickTop="1" x14ac:dyDescent="0.2"/>
    <row r="485" spans="3:7" x14ac:dyDescent="0.2">
      <c r="C485" s="8" t="s">
        <v>722</v>
      </c>
    </row>
    <row r="487" spans="3:7" x14ac:dyDescent="0.2">
      <c r="C487" s="19" t="s">
        <v>81</v>
      </c>
      <c r="D487" s="20">
        <f>+G46-G53-G482</f>
        <v>14403.350000000033</v>
      </c>
    </row>
    <row r="488" spans="3:7" ht="12.75" thickBot="1" x14ac:dyDescent="0.25">
      <c r="D488" s="9"/>
      <c r="G488" s="3"/>
    </row>
    <row r="489" spans="3:7" ht="12.75" thickBot="1" x14ac:dyDescent="0.25">
      <c r="C489" s="19" t="s">
        <v>713</v>
      </c>
      <c r="D489" s="21">
        <f>+D487/G46</f>
        <v>0.47953622319882916</v>
      </c>
      <c r="G489" s="3"/>
    </row>
    <row r="490" spans="3:7" x14ac:dyDescent="0.2">
      <c r="G490" s="3"/>
    </row>
    <row r="491" spans="3:7" x14ac:dyDescent="0.2">
      <c r="C491" s="19" t="s">
        <v>84</v>
      </c>
      <c r="D491" s="20">
        <f>+RESUMEN!O39</f>
        <v>10098.667501149039</v>
      </c>
      <c r="G491" s="3"/>
    </row>
    <row r="492" spans="3:7" ht="12.75" thickBot="1" x14ac:dyDescent="0.25">
      <c r="D492" s="9"/>
    </row>
    <row r="493" spans="3:7" ht="12.75" thickBot="1" x14ac:dyDescent="0.25">
      <c r="C493" s="19" t="s">
        <v>716</v>
      </c>
      <c r="D493" s="83">
        <f>+RESUMEN!P39</f>
        <v>0.3362187874933093</v>
      </c>
    </row>
    <row r="494" spans="3:7" ht="12.75" thickBot="1" x14ac:dyDescent="0.25"/>
    <row r="495" spans="3:7" ht="12.75" thickBot="1" x14ac:dyDescent="0.25">
      <c r="C495" s="19" t="s">
        <v>719</v>
      </c>
      <c r="D495" s="86" t="str">
        <f>+IF(D493&gt;D24,"OK","REVISAR")</f>
        <v>OK</v>
      </c>
    </row>
    <row r="496" spans="3:7" x14ac:dyDescent="0.2">
      <c r="G496" s="3"/>
    </row>
    <row r="498" spans="3:7" x14ac:dyDescent="0.2">
      <c r="C498" s="8" t="s">
        <v>85</v>
      </c>
    </row>
    <row r="500" spans="3:7" x14ac:dyDescent="0.2">
      <c r="C500" s="10"/>
      <c r="D500" s="10"/>
      <c r="E500" s="10"/>
      <c r="F500" s="10"/>
      <c r="G500" s="11"/>
    </row>
    <row r="501" spans="3:7" x14ac:dyDescent="0.2">
      <c r="C501" s="10"/>
      <c r="D501" s="10"/>
      <c r="E501" s="10"/>
      <c r="F501" s="10"/>
      <c r="G501" s="11"/>
    </row>
    <row r="502" spans="3:7" x14ac:dyDescent="0.2">
      <c r="C502" s="10"/>
      <c r="D502" s="10"/>
      <c r="E502" s="10"/>
      <c r="F502" s="10"/>
      <c r="G502" s="11"/>
    </row>
    <row r="505" spans="3:7" x14ac:dyDescent="0.2">
      <c r="C505" s="12"/>
      <c r="D505" s="23" t="s">
        <v>427</v>
      </c>
      <c r="E505" s="23" t="s">
        <v>428</v>
      </c>
      <c r="F505" s="23" t="s">
        <v>429</v>
      </c>
    </row>
    <row r="506" spans="3:7" x14ac:dyDescent="0.2">
      <c r="C506" s="3" t="s">
        <v>8</v>
      </c>
      <c r="D506" s="22">
        <f>+SUMIF(B39:B45,$D$505,G39:G45)</f>
        <v>30036</v>
      </c>
      <c r="E506" s="22">
        <f>+SUMIF(B39:B45,$E$505,G39:G45)</f>
        <v>0</v>
      </c>
      <c r="F506" s="22">
        <f>+SUMIF(B39:B45,$F$505,G39:G45)</f>
        <v>0</v>
      </c>
    </row>
    <row r="507" spans="3:7" x14ac:dyDescent="0.2">
      <c r="C507" s="3" t="s">
        <v>1019</v>
      </c>
      <c r="D507" s="22">
        <f>-SUMIF(B52,$D$505,G52)</f>
        <v>0</v>
      </c>
      <c r="E507" s="22">
        <f>-SUMIF(B52,$E$505,G52)</f>
        <v>0</v>
      </c>
      <c r="F507" s="22">
        <f>-SUMIF(B52,$F$505,G52)</f>
        <v>0</v>
      </c>
    </row>
    <row r="508" spans="3:7" x14ac:dyDescent="0.2">
      <c r="C508" s="3" t="s">
        <v>24</v>
      </c>
      <c r="D508" s="22">
        <f>-SUMIF(B59:B481,$D$505,G59:G481)</f>
        <v>-15632.649999999967</v>
      </c>
      <c r="E508" s="22">
        <f>-SUMIF(B59:B481,$E$505,G59:G481)</f>
        <v>0</v>
      </c>
      <c r="F508" s="22">
        <f>-SUMIF(B59:B481,$F$505,G59:G481)</f>
        <v>0</v>
      </c>
    </row>
    <row r="509" spans="3:7" ht="12.75" thickBot="1" x14ac:dyDescent="0.25">
      <c r="C509" s="16" t="s">
        <v>1036</v>
      </c>
      <c r="D509" s="182">
        <f>SUM(D506:D508)</f>
        <v>14403.350000000033</v>
      </c>
      <c r="E509" s="182">
        <f t="shared" ref="E509:F509" si="0">SUM(E506:E508)</f>
        <v>0</v>
      </c>
      <c r="F509" s="182">
        <f t="shared" si="0"/>
        <v>0</v>
      </c>
    </row>
    <row r="510" spans="3:7" ht="12.75" thickTop="1" x14ac:dyDescent="0.2"/>
  </sheetData>
  <autoFilter ref="B58:G109" xr:uid="{00000000-0009-0000-0000-000028000000}"/>
  <conditionalFormatting sqref="D495">
    <cfRule type="containsText" dxfId="148" priority="1" operator="containsText" text="OK">
      <formula>NOT(ISERROR(SEARCH("OK",D495)))</formula>
    </cfRule>
    <cfRule type="cellIs" dxfId="147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42">
    <tabColor rgb="FFFF0000"/>
  </sheetPr>
  <dimension ref="B1:K216"/>
  <sheetViews>
    <sheetView topLeftCell="A31" zoomScaleNormal="100" workbookViewId="0">
      <selection activeCell="D197" sqref="D197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2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v>44378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758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1229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19" t="s">
        <v>427</v>
      </c>
      <c r="C39" s="14">
        <v>44406</v>
      </c>
      <c r="D39" s="19" t="s">
        <v>1226</v>
      </c>
      <c r="E39" s="3">
        <v>430000002</v>
      </c>
      <c r="F39" s="3" t="s">
        <v>758</v>
      </c>
      <c r="G39" s="15">
        <v>4640</v>
      </c>
      <c r="H39" s="3"/>
      <c r="I39" s="3"/>
      <c r="J39" s="3"/>
      <c r="K39" s="3"/>
    </row>
    <row r="40" spans="2:11" s="9" customFormat="1" hidden="1" outlineLevel="1" x14ac:dyDescent="0.2">
      <c r="B40" s="19" t="s">
        <v>427</v>
      </c>
      <c r="C40" s="14">
        <v>44447</v>
      </c>
      <c r="D40" s="19" t="s">
        <v>1312</v>
      </c>
      <c r="E40" s="3">
        <v>430000002</v>
      </c>
      <c r="F40" s="3" t="s">
        <v>758</v>
      </c>
      <c r="G40" s="15">
        <v>2625</v>
      </c>
      <c r="H40" s="3"/>
      <c r="I40" s="3"/>
      <c r="J40" s="3"/>
      <c r="K40" s="3"/>
    </row>
    <row r="41" spans="2:11" s="9" customFormat="1" hidden="1" outlineLevel="1" x14ac:dyDescent="0.2">
      <c r="B41" s="19" t="s">
        <v>427</v>
      </c>
      <c r="C41" s="14">
        <v>44470</v>
      </c>
      <c r="D41" s="19" t="s">
        <v>1438</v>
      </c>
      <c r="E41" s="3">
        <v>430000002</v>
      </c>
      <c r="F41" s="3" t="s">
        <v>758</v>
      </c>
      <c r="G41" s="15">
        <v>1440</v>
      </c>
      <c r="H41" s="3"/>
      <c r="I41" s="3"/>
      <c r="J41" s="3"/>
      <c r="K41" s="3"/>
    </row>
    <row r="42" spans="2:11" s="9" customFormat="1" hidden="1" outlineLevel="1" x14ac:dyDescent="0.2">
      <c r="B42" s="19"/>
      <c r="C42" s="14"/>
      <c r="D42" s="19"/>
      <c r="E42" s="3"/>
      <c r="F42" s="3"/>
      <c r="G42" s="15"/>
      <c r="H42" s="3"/>
      <c r="I42" s="3"/>
      <c r="J42" s="3"/>
      <c r="K42" s="3"/>
    </row>
    <row r="43" spans="2:11" collapsed="1" x14ac:dyDescent="0.2">
      <c r="C43" s="14"/>
      <c r="G43" s="15"/>
    </row>
    <row r="44" spans="2:11" ht="12.75" thickBot="1" x14ac:dyDescent="0.25">
      <c r="C44" s="16"/>
      <c r="D44" s="16"/>
      <c r="E44" s="16"/>
      <c r="F44" s="16"/>
      <c r="G44" s="17">
        <f>SUM(G39:G43)</f>
        <v>8705</v>
      </c>
    </row>
    <row r="45" spans="2:11" ht="12.75" thickTop="1" x14ac:dyDescent="0.2"/>
    <row r="47" spans="2:11" x14ac:dyDescent="0.2">
      <c r="C47" s="8" t="s">
        <v>13</v>
      </c>
    </row>
    <row r="48" spans="2:11" x14ac:dyDescent="0.2">
      <c r="C48" s="18"/>
    </row>
    <row r="49" spans="2:7" x14ac:dyDescent="0.2">
      <c r="B49" s="12" t="s">
        <v>1035</v>
      </c>
      <c r="C49" s="23" t="s">
        <v>9</v>
      </c>
      <c r="D49" s="23" t="s">
        <v>14</v>
      </c>
      <c r="E49" s="23" t="s">
        <v>15</v>
      </c>
      <c r="F49" s="23" t="s">
        <v>16</v>
      </c>
      <c r="G49" s="23" t="s">
        <v>17</v>
      </c>
    </row>
    <row r="50" spans="2:7" outlineLevel="1" x14ac:dyDescent="0.2">
      <c r="B50" s="19"/>
      <c r="C50" s="14"/>
      <c r="G50" s="15"/>
    </row>
    <row r="51" spans="2:7" ht="12.75" thickBot="1" x14ac:dyDescent="0.25">
      <c r="C51" s="16"/>
      <c r="D51" s="16"/>
      <c r="E51" s="16"/>
      <c r="F51" s="16"/>
      <c r="G51" s="17">
        <f>+SUM(G50:G50)</f>
        <v>0</v>
      </c>
    </row>
    <row r="52" spans="2:7" ht="12.75" thickTop="1" x14ac:dyDescent="0.2"/>
    <row r="54" spans="2:7" x14ac:dyDescent="0.2">
      <c r="C54" s="8" t="s">
        <v>24</v>
      </c>
    </row>
    <row r="56" spans="2:7" x14ac:dyDescent="0.2">
      <c r="B56" s="12" t="s">
        <v>1035</v>
      </c>
      <c r="C56" s="12" t="s">
        <v>25</v>
      </c>
      <c r="D56" s="12" t="s">
        <v>26</v>
      </c>
      <c r="E56" s="12" t="s">
        <v>27</v>
      </c>
      <c r="F56" s="12" t="s">
        <v>28</v>
      </c>
      <c r="G56" s="13" t="s">
        <v>29</v>
      </c>
    </row>
    <row r="57" spans="2:7" hidden="1" outlineLevel="1" x14ac:dyDescent="0.2">
      <c r="B57" s="19" t="s">
        <v>427</v>
      </c>
      <c r="C57" s="223" t="s">
        <v>888</v>
      </c>
      <c r="D57" s="224" t="s">
        <v>54</v>
      </c>
      <c r="E57" s="225" t="s">
        <v>1194</v>
      </c>
      <c r="F57" s="226">
        <v>6</v>
      </c>
      <c r="G57" s="227">
        <v>33.299999999999997</v>
      </c>
    </row>
    <row r="58" spans="2:7" hidden="1" outlineLevel="1" x14ac:dyDescent="0.2">
      <c r="B58" s="19" t="s">
        <v>427</v>
      </c>
      <c r="C58" s="223" t="s">
        <v>888</v>
      </c>
      <c r="D58" s="224" t="s">
        <v>54</v>
      </c>
      <c r="E58" s="225" t="s">
        <v>1194</v>
      </c>
      <c r="F58" s="226">
        <v>2</v>
      </c>
      <c r="G58" s="227">
        <v>11.1</v>
      </c>
    </row>
    <row r="59" spans="2:7" hidden="1" outlineLevel="1" x14ac:dyDescent="0.2">
      <c r="B59" s="19" t="s">
        <v>427</v>
      </c>
      <c r="C59" s="223" t="s">
        <v>888</v>
      </c>
      <c r="D59" s="224" t="s">
        <v>54</v>
      </c>
      <c r="E59" s="225" t="s">
        <v>1195</v>
      </c>
      <c r="F59" s="226">
        <v>6</v>
      </c>
      <c r="G59" s="227">
        <v>33.299999999999997</v>
      </c>
    </row>
    <row r="60" spans="2:7" hidden="1" outlineLevel="1" x14ac:dyDescent="0.2">
      <c r="B60" s="19" t="s">
        <v>427</v>
      </c>
      <c r="C60" s="223" t="s">
        <v>888</v>
      </c>
      <c r="D60" s="224" t="s">
        <v>54</v>
      </c>
      <c r="E60" s="225" t="s">
        <v>1195</v>
      </c>
      <c r="F60" s="226">
        <v>2</v>
      </c>
      <c r="G60" s="227">
        <v>11.1</v>
      </c>
    </row>
    <row r="61" spans="2:7" hidden="1" outlineLevel="1" x14ac:dyDescent="0.2">
      <c r="B61" s="19" t="s">
        <v>427</v>
      </c>
      <c r="C61" s="223" t="s">
        <v>888</v>
      </c>
      <c r="D61" s="224" t="s">
        <v>54</v>
      </c>
      <c r="E61" s="225" t="s">
        <v>1196</v>
      </c>
      <c r="F61" s="226">
        <v>6</v>
      </c>
      <c r="G61" s="227">
        <v>33.299999999999997</v>
      </c>
    </row>
    <row r="62" spans="2:7" hidden="1" outlineLevel="1" x14ac:dyDescent="0.2">
      <c r="B62" s="19" t="s">
        <v>427</v>
      </c>
      <c r="C62" s="223" t="s">
        <v>888</v>
      </c>
      <c r="D62" s="224" t="s">
        <v>54</v>
      </c>
      <c r="E62" s="225" t="s">
        <v>1196</v>
      </c>
      <c r="F62" s="226">
        <v>2</v>
      </c>
      <c r="G62" s="227">
        <v>11.1</v>
      </c>
    </row>
    <row r="63" spans="2:7" hidden="1" outlineLevel="1" x14ac:dyDescent="0.2">
      <c r="B63" s="19" t="s">
        <v>427</v>
      </c>
      <c r="C63" s="223" t="s">
        <v>888</v>
      </c>
      <c r="D63" s="224" t="s">
        <v>54</v>
      </c>
      <c r="E63" s="225" t="s">
        <v>1197</v>
      </c>
      <c r="F63" s="226">
        <v>6</v>
      </c>
      <c r="G63" s="227">
        <v>33.299999999999997</v>
      </c>
    </row>
    <row r="64" spans="2:7" hidden="1" outlineLevel="1" x14ac:dyDescent="0.2">
      <c r="B64" s="19" t="s">
        <v>427</v>
      </c>
      <c r="C64" s="223" t="s">
        <v>888</v>
      </c>
      <c r="D64" s="224" t="s">
        <v>54</v>
      </c>
      <c r="E64" s="225" t="s">
        <v>1197</v>
      </c>
      <c r="F64" s="226">
        <v>2</v>
      </c>
      <c r="G64" s="227">
        <v>11.1</v>
      </c>
    </row>
    <row r="65" spans="2:7" hidden="1" outlineLevel="1" x14ac:dyDescent="0.2">
      <c r="B65" s="19" t="s">
        <v>427</v>
      </c>
      <c r="C65" s="223" t="s">
        <v>888</v>
      </c>
      <c r="D65" s="224" t="s">
        <v>54</v>
      </c>
      <c r="E65" s="225" t="s">
        <v>1198</v>
      </c>
      <c r="F65" s="226">
        <v>6</v>
      </c>
      <c r="G65" s="227">
        <v>33.299999999999997</v>
      </c>
    </row>
    <row r="66" spans="2:7" hidden="1" outlineLevel="1" x14ac:dyDescent="0.2">
      <c r="B66" s="19" t="s">
        <v>427</v>
      </c>
      <c r="C66" s="223" t="s">
        <v>888</v>
      </c>
      <c r="D66" s="224" t="s">
        <v>54</v>
      </c>
      <c r="E66" s="225" t="s">
        <v>1198</v>
      </c>
      <c r="F66" s="226">
        <v>2</v>
      </c>
      <c r="G66" s="227">
        <v>11.1</v>
      </c>
    </row>
    <row r="67" spans="2:7" hidden="1" outlineLevel="1" x14ac:dyDescent="0.2">
      <c r="B67" s="19" t="s">
        <v>427</v>
      </c>
      <c r="C67" s="223" t="s">
        <v>888</v>
      </c>
      <c r="D67" s="224" t="s">
        <v>54</v>
      </c>
      <c r="E67" s="225" t="s">
        <v>1199</v>
      </c>
      <c r="F67" s="226">
        <v>6</v>
      </c>
      <c r="G67" s="227">
        <v>33.299999999999997</v>
      </c>
    </row>
    <row r="68" spans="2:7" hidden="1" outlineLevel="1" x14ac:dyDescent="0.2">
      <c r="B68" s="19" t="s">
        <v>427</v>
      </c>
      <c r="C68" s="223" t="s">
        <v>888</v>
      </c>
      <c r="D68" s="224" t="s">
        <v>54</v>
      </c>
      <c r="E68" s="225" t="s">
        <v>1199</v>
      </c>
      <c r="F68" s="226">
        <v>2</v>
      </c>
      <c r="G68" s="227">
        <v>11.1</v>
      </c>
    </row>
    <row r="69" spans="2:7" hidden="1" outlineLevel="1" x14ac:dyDescent="0.2">
      <c r="B69" s="19" t="s">
        <v>427</v>
      </c>
      <c r="C69" s="223" t="s">
        <v>888</v>
      </c>
      <c r="D69" s="224" t="s">
        <v>54</v>
      </c>
      <c r="E69" s="225" t="s">
        <v>1200</v>
      </c>
      <c r="F69" s="226">
        <v>6</v>
      </c>
      <c r="G69" s="227">
        <v>33.299999999999997</v>
      </c>
    </row>
    <row r="70" spans="2:7" hidden="1" outlineLevel="1" x14ac:dyDescent="0.2">
      <c r="B70" s="19" t="s">
        <v>427</v>
      </c>
      <c r="C70" s="223" t="s">
        <v>888</v>
      </c>
      <c r="D70" s="224" t="s">
        <v>54</v>
      </c>
      <c r="E70" s="225" t="s">
        <v>1200</v>
      </c>
      <c r="F70" s="226">
        <v>2</v>
      </c>
      <c r="G70" s="227">
        <v>11.1</v>
      </c>
    </row>
    <row r="71" spans="2:7" hidden="1" outlineLevel="1" x14ac:dyDescent="0.2">
      <c r="B71" s="19" t="s">
        <v>427</v>
      </c>
      <c r="C71" s="223" t="s">
        <v>1227</v>
      </c>
      <c r="D71" s="224" t="s">
        <v>31</v>
      </c>
      <c r="E71" s="225" t="s">
        <v>1194</v>
      </c>
      <c r="F71" s="226">
        <v>6</v>
      </c>
      <c r="G71" s="227">
        <v>49.98</v>
      </c>
    </row>
    <row r="72" spans="2:7" hidden="1" outlineLevel="1" x14ac:dyDescent="0.2">
      <c r="B72" s="19" t="s">
        <v>427</v>
      </c>
      <c r="C72" s="223" t="s">
        <v>1227</v>
      </c>
      <c r="D72" s="224" t="s">
        <v>31</v>
      </c>
      <c r="E72" s="225" t="s">
        <v>1194</v>
      </c>
      <c r="F72" s="226">
        <v>2</v>
      </c>
      <c r="G72" s="227">
        <v>16.66</v>
      </c>
    </row>
    <row r="73" spans="2:7" hidden="1" outlineLevel="1" x14ac:dyDescent="0.2">
      <c r="B73" s="19" t="s">
        <v>427</v>
      </c>
      <c r="C73" s="223" t="s">
        <v>1227</v>
      </c>
      <c r="D73" s="224" t="s">
        <v>31</v>
      </c>
      <c r="E73" s="225" t="s">
        <v>1195</v>
      </c>
      <c r="F73" s="226">
        <v>6</v>
      </c>
      <c r="G73" s="227">
        <v>49.98</v>
      </c>
    </row>
    <row r="74" spans="2:7" hidden="1" outlineLevel="1" x14ac:dyDescent="0.2">
      <c r="B74" s="19" t="s">
        <v>427</v>
      </c>
      <c r="C74" s="223" t="s">
        <v>1227</v>
      </c>
      <c r="D74" s="224" t="s">
        <v>31</v>
      </c>
      <c r="E74" s="225" t="s">
        <v>1195</v>
      </c>
      <c r="F74" s="226">
        <v>2</v>
      </c>
      <c r="G74" s="227">
        <v>16.66</v>
      </c>
    </row>
    <row r="75" spans="2:7" hidden="1" outlineLevel="1" x14ac:dyDescent="0.2">
      <c r="B75" s="19" t="s">
        <v>427</v>
      </c>
      <c r="C75" s="223" t="s">
        <v>1227</v>
      </c>
      <c r="D75" s="224" t="s">
        <v>31</v>
      </c>
      <c r="E75" s="225" t="s">
        <v>1196</v>
      </c>
      <c r="F75" s="226">
        <v>6</v>
      </c>
      <c r="G75" s="227">
        <v>49.98</v>
      </c>
    </row>
    <row r="76" spans="2:7" hidden="1" outlineLevel="1" x14ac:dyDescent="0.2">
      <c r="B76" s="19" t="s">
        <v>427</v>
      </c>
      <c r="C76" s="223" t="s">
        <v>1227</v>
      </c>
      <c r="D76" s="224" t="s">
        <v>31</v>
      </c>
      <c r="E76" s="225" t="s">
        <v>1196</v>
      </c>
      <c r="F76" s="226">
        <v>2</v>
      </c>
      <c r="G76" s="227">
        <v>16.66</v>
      </c>
    </row>
    <row r="77" spans="2:7" hidden="1" outlineLevel="1" x14ac:dyDescent="0.2">
      <c r="B77" s="19" t="s">
        <v>427</v>
      </c>
      <c r="C77" s="223" t="s">
        <v>1227</v>
      </c>
      <c r="D77" s="224" t="s">
        <v>31</v>
      </c>
      <c r="E77" s="225" t="s">
        <v>1197</v>
      </c>
      <c r="F77" s="226">
        <v>6</v>
      </c>
      <c r="G77" s="227">
        <v>49.98</v>
      </c>
    </row>
    <row r="78" spans="2:7" hidden="1" outlineLevel="1" x14ac:dyDescent="0.2">
      <c r="B78" s="19" t="s">
        <v>427</v>
      </c>
      <c r="C78" s="223" t="s">
        <v>1227</v>
      </c>
      <c r="D78" s="224" t="s">
        <v>31</v>
      </c>
      <c r="E78" s="225" t="s">
        <v>1197</v>
      </c>
      <c r="F78" s="226">
        <v>2</v>
      </c>
      <c r="G78" s="227">
        <v>16.66</v>
      </c>
    </row>
    <row r="79" spans="2:7" hidden="1" outlineLevel="1" x14ac:dyDescent="0.2">
      <c r="B79" s="19" t="s">
        <v>427</v>
      </c>
      <c r="C79" s="223" t="s">
        <v>1227</v>
      </c>
      <c r="D79" s="224" t="s">
        <v>31</v>
      </c>
      <c r="E79" s="225" t="s">
        <v>1198</v>
      </c>
      <c r="F79" s="226">
        <v>6</v>
      </c>
      <c r="G79" s="227">
        <v>49.98</v>
      </c>
    </row>
    <row r="80" spans="2:7" hidden="1" outlineLevel="1" x14ac:dyDescent="0.2">
      <c r="B80" s="19" t="s">
        <v>427</v>
      </c>
      <c r="C80" s="223" t="s">
        <v>1227</v>
      </c>
      <c r="D80" s="224" t="s">
        <v>31</v>
      </c>
      <c r="E80" s="225" t="s">
        <v>1198</v>
      </c>
      <c r="F80" s="226">
        <v>2</v>
      </c>
      <c r="G80" s="227">
        <v>16.66</v>
      </c>
    </row>
    <row r="81" spans="2:7" hidden="1" outlineLevel="1" x14ac:dyDescent="0.2">
      <c r="B81" s="19" t="s">
        <v>427</v>
      </c>
      <c r="C81" s="223" t="s">
        <v>1227</v>
      </c>
      <c r="D81" s="224" t="s">
        <v>31</v>
      </c>
      <c r="E81" s="225" t="s">
        <v>1199</v>
      </c>
      <c r="F81" s="226">
        <v>6</v>
      </c>
      <c r="G81" s="227">
        <v>49.98</v>
      </c>
    </row>
    <row r="82" spans="2:7" hidden="1" outlineLevel="1" x14ac:dyDescent="0.2">
      <c r="B82" s="19" t="s">
        <v>427</v>
      </c>
      <c r="C82" s="223" t="s">
        <v>1227</v>
      </c>
      <c r="D82" s="224" t="s">
        <v>31</v>
      </c>
      <c r="E82" s="225" t="s">
        <v>1199</v>
      </c>
      <c r="F82" s="226">
        <v>2</v>
      </c>
      <c r="G82" s="227">
        <v>16.66</v>
      </c>
    </row>
    <row r="83" spans="2:7" hidden="1" outlineLevel="1" x14ac:dyDescent="0.2">
      <c r="B83" s="19" t="s">
        <v>427</v>
      </c>
      <c r="C83" s="223" t="s">
        <v>1227</v>
      </c>
      <c r="D83" s="224" t="s">
        <v>31</v>
      </c>
      <c r="E83" s="225" t="s">
        <v>1200</v>
      </c>
      <c r="F83" s="226">
        <v>6</v>
      </c>
      <c r="G83" s="227">
        <v>49.98</v>
      </c>
    </row>
    <row r="84" spans="2:7" hidden="1" outlineLevel="1" x14ac:dyDescent="0.2">
      <c r="B84" s="19" t="s">
        <v>427</v>
      </c>
      <c r="C84" s="223" t="s">
        <v>1227</v>
      </c>
      <c r="D84" s="224" t="s">
        <v>31</v>
      </c>
      <c r="E84" s="225" t="s">
        <v>1200</v>
      </c>
      <c r="F84" s="226">
        <v>2</v>
      </c>
      <c r="G84" s="227">
        <v>16.66</v>
      </c>
    </row>
    <row r="85" spans="2:7" hidden="1" outlineLevel="1" x14ac:dyDescent="0.2">
      <c r="B85" s="19" t="s">
        <v>427</v>
      </c>
      <c r="C85" s="223" t="s">
        <v>1227</v>
      </c>
      <c r="D85" s="224" t="s">
        <v>31</v>
      </c>
      <c r="E85" s="225" t="s">
        <v>1184</v>
      </c>
      <c r="F85" s="226">
        <v>6</v>
      </c>
      <c r="G85" s="227">
        <v>49.98</v>
      </c>
    </row>
    <row r="86" spans="2:7" hidden="1" outlineLevel="1" x14ac:dyDescent="0.2">
      <c r="B86" s="19" t="s">
        <v>427</v>
      </c>
      <c r="C86" s="223" t="s">
        <v>1227</v>
      </c>
      <c r="D86" s="224" t="s">
        <v>31</v>
      </c>
      <c r="E86" s="225" t="s">
        <v>1184</v>
      </c>
      <c r="F86" s="226">
        <v>2</v>
      </c>
      <c r="G86" s="227">
        <v>16.66</v>
      </c>
    </row>
    <row r="87" spans="2:7" hidden="1" outlineLevel="1" x14ac:dyDescent="0.2">
      <c r="B87" s="19" t="s">
        <v>427</v>
      </c>
      <c r="C87" s="223" t="s">
        <v>1227</v>
      </c>
      <c r="D87" s="224" t="s">
        <v>31</v>
      </c>
      <c r="E87" s="225" t="s">
        <v>1185</v>
      </c>
      <c r="F87" s="226">
        <v>6</v>
      </c>
      <c r="G87" s="227">
        <v>49.98</v>
      </c>
    </row>
    <row r="88" spans="2:7" hidden="1" outlineLevel="1" x14ac:dyDescent="0.2">
      <c r="B88" s="19" t="s">
        <v>427</v>
      </c>
      <c r="C88" s="223" t="s">
        <v>1227</v>
      </c>
      <c r="D88" s="224" t="s">
        <v>31</v>
      </c>
      <c r="E88" s="225" t="s">
        <v>1185</v>
      </c>
      <c r="F88" s="226">
        <v>2</v>
      </c>
      <c r="G88" s="227">
        <v>16.66</v>
      </c>
    </row>
    <row r="89" spans="2:7" hidden="1" outlineLevel="1" x14ac:dyDescent="0.2">
      <c r="B89" s="19" t="s">
        <v>427</v>
      </c>
      <c r="C89" s="223" t="s">
        <v>1227</v>
      </c>
      <c r="D89" s="224" t="s">
        <v>31</v>
      </c>
      <c r="E89" s="225" t="s">
        <v>1186</v>
      </c>
      <c r="F89" s="226">
        <v>6</v>
      </c>
      <c r="G89" s="227">
        <v>49.98</v>
      </c>
    </row>
    <row r="90" spans="2:7" hidden="1" outlineLevel="1" x14ac:dyDescent="0.2">
      <c r="B90" s="19" t="s">
        <v>427</v>
      </c>
      <c r="C90" s="223" t="s">
        <v>1227</v>
      </c>
      <c r="D90" s="224" t="s">
        <v>31</v>
      </c>
      <c r="E90" s="225" t="s">
        <v>1186</v>
      </c>
      <c r="F90" s="226">
        <v>2</v>
      </c>
      <c r="G90" s="227">
        <v>16.66</v>
      </c>
    </row>
    <row r="91" spans="2:7" hidden="1" outlineLevel="1" x14ac:dyDescent="0.2">
      <c r="B91" s="19" t="s">
        <v>427</v>
      </c>
      <c r="C91" s="223" t="s">
        <v>1227</v>
      </c>
      <c r="D91" s="224" t="s">
        <v>31</v>
      </c>
      <c r="E91" s="225" t="s">
        <v>1187</v>
      </c>
      <c r="F91" s="226">
        <v>6</v>
      </c>
      <c r="G91" s="227">
        <v>49.98</v>
      </c>
    </row>
    <row r="92" spans="2:7" hidden="1" outlineLevel="1" x14ac:dyDescent="0.2">
      <c r="B92" s="19" t="s">
        <v>427</v>
      </c>
      <c r="C92" s="223" t="s">
        <v>1227</v>
      </c>
      <c r="D92" s="224" t="s">
        <v>31</v>
      </c>
      <c r="E92" s="225" t="s">
        <v>1187</v>
      </c>
      <c r="F92" s="226">
        <v>2</v>
      </c>
      <c r="G92" s="227">
        <v>16.66</v>
      </c>
    </row>
    <row r="93" spans="2:7" hidden="1" outlineLevel="1" x14ac:dyDescent="0.2">
      <c r="B93" s="19" t="s">
        <v>427</v>
      </c>
      <c r="C93" s="223" t="s">
        <v>1227</v>
      </c>
      <c r="D93" s="224" t="s">
        <v>31</v>
      </c>
      <c r="E93" s="225" t="s">
        <v>1188</v>
      </c>
      <c r="F93" s="226">
        <v>6</v>
      </c>
      <c r="G93" s="227">
        <v>49.98</v>
      </c>
    </row>
    <row r="94" spans="2:7" hidden="1" outlineLevel="1" x14ac:dyDescent="0.2">
      <c r="B94" s="19" t="s">
        <v>427</v>
      </c>
      <c r="C94" s="223" t="s">
        <v>1227</v>
      </c>
      <c r="D94" s="224" t="s">
        <v>31</v>
      </c>
      <c r="E94" s="225" t="s">
        <v>1188</v>
      </c>
      <c r="F94" s="226">
        <v>2</v>
      </c>
      <c r="G94" s="227">
        <v>16.66</v>
      </c>
    </row>
    <row r="95" spans="2:7" hidden="1" outlineLevel="1" x14ac:dyDescent="0.2">
      <c r="B95" s="19" t="s">
        <v>427</v>
      </c>
      <c r="C95" s="223" t="s">
        <v>893</v>
      </c>
      <c r="D95" s="224" t="s">
        <v>54</v>
      </c>
      <c r="E95" s="225" t="s">
        <v>1194</v>
      </c>
      <c r="F95" s="226">
        <v>6</v>
      </c>
      <c r="G95" s="227">
        <v>33.299999999999997</v>
      </c>
    </row>
    <row r="96" spans="2:7" hidden="1" outlineLevel="1" x14ac:dyDescent="0.2">
      <c r="B96" s="19" t="s">
        <v>427</v>
      </c>
      <c r="C96" s="223" t="s">
        <v>893</v>
      </c>
      <c r="D96" s="224" t="s">
        <v>54</v>
      </c>
      <c r="E96" s="225" t="s">
        <v>1194</v>
      </c>
      <c r="F96" s="226">
        <v>2</v>
      </c>
      <c r="G96" s="227">
        <v>11.1</v>
      </c>
    </row>
    <row r="97" spans="2:7" hidden="1" outlineLevel="1" x14ac:dyDescent="0.2">
      <c r="B97" s="19" t="s">
        <v>427</v>
      </c>
      <c r="C97" s="223" t="s">
        <v>893</v>
      </c>
      <c r="D97" s="224" t="s">
        <v>54</v>
      </c>
      <c r="E97" s="225" t="s">
        <v>1195</v>
      </c>
      <c r="F97" s="226">
        <v>6</v>
      </c>
      <c r="G97" s="227">
        <v>33.299999999999997</v>
      </c>
    </row>
    <row r="98" spans="2:7" hidden="1" outlineLevel="1" x14ac:dyDescent="0.2">
      <c r="B98" s="19" t="s">
        <v>427</v>
      </c>
      <c r="C98" s="223" t="s">
        <v>893</v>
      </c>
      <c r="D98" s="224" t="s">
        <v>54</v>
      </c>
      <c r="E98" s="225" t="s">
        <v>1195</v>
      </c>
      <c r="F98" s="226">
        <v>2</v>
      </c>
      <c r="G98" s="227">
        <v>11.1</v>
      </c>
    </row>
    <row r="99" spans="2:7" hidden="1" outlineLevel="1" x14ac:dyDescent="0.2">
      <c r="B99" s="19" t="s">
        <v>427</v>
      </c>
      <c r="C99" s="223" t="s">
        <v>893</v>
      </c>
      <c r="D99" s="224" t="s">
        <v>54</v>
      </c>
      <c r="E99" s="225" t="s">
        <v>1196</v>
      </c>
      <c r="F99" s="226">
        <v>6</v>
      </c>
      <c r="G99" s="227">
        <v>33.299999999999997</v>
      </c>
    </row>
    <row r="100" spans="2:7" hidden="1" outlineLevel="1" x14ac:dyDescent="0.2">
      <c r="B100" s="19" t="s">
        <v>427</v>
      </c>
      <c r="C100" s="223" t="s">
        <v>893</v>
      </c>
      <c r="D100" s="224" t="s">
        <v>54</v>
      </c>
      <c r="E100" s="225" t="s">
        <v>1196</v>
      </c>
      <c r="F100" s="226">
        <v>2</v>
      </c>
      <c r="G100" s="227">
        <v>11.1</v>
      </c>
    </row>
    <row r="101" spans="2:7" hidden="1" outlineLevel="1" x14ac:dyDescent="0.2">
      <c r="B101" s="19" t="s">
        <v>427</v>
      </c>
      <c r="C101" s="223" t="s">
        <v>893</v>
      </c>
      <c r="D101" s="224" t="s">
        <v>54</v>
      </c>
      <c r="E101" s="225" t="s">
        <v>1197</v>
      </c>
      <c r="F101" s="226">
        <v>6</v>
      </c>
      <c r="G101" s="227">
        <v>33.299999999999997</v>
      </c>
    </row>
    <row r="102" spans="2:7" hidden="1" outlineLevel="1" x14ac:dyDescent="0.2">
      <c r="B102" s="19" t="s">
        <v>427</v>
      </c>
      <c r="C102" s="223" t="s">
        <v>893</v>
      </c>
      <c r="D102" s="224" t="s">
        <v>54</v>
      </c>
      <c r="E102" s="225" t="s">
        <v>1197</v>
      </c>
      <c r="F102" s="226">
        <v>2</v>
      </c>
      <c r="G102" s="227">
        <v>11.1</v>
      </c>
    </row>
    <row r="103" spans="2:7" hidden="1" outlineLevel="1" x14ac:dyDescent="0.2">
      <c r="B103" s="19" t="s">
        <v>427</v>
      </c>
      <c r="C103" s="223" t="s">
        <v>893</v>
      </c>
      <c r="D103" s="224" t="s">
        <v>54</v>
      </c>
      <c r="E103" s="225" t="s">
        <v>1198</v>
      </c>
      <c r="F103" s="226">
        <v>6</v>
      </c>
      <c r="G103" s="227">
        <v>33.299999999999997</v>
      </c>
    </row>
    <row r="104" spans="2:7" hidden="1" outlineLevel="1" x14ac:dyDescent="0.2">
      <c r="B104" s="19" t="s">
        <v>427</v>
      </c>
      <c r="C104" s="223" t="s">
        <v>893</v>
      </c>
      <c r="D104" s="224" t="s">
        <v>54</v>
      </c>
      <c r="E104" s="225" t="s">
        <v>1198</v>
      </c>
      <c r="F104" s="226">
        <v>2</v>
      </c>
      <c r="G104" s="227">
        <v>11.1</v>
      </c>
    </row>
    <row r="105" spans="2:7" hidden="1" outlineLevel="1" x14ac:dyDescent="0.2">
      <c r="B105" s="19" t="s">
        <v>427</v>
      </c>
      <c r="C105" s="223" t="s">
        <v>893</v>
      </c>
      <c r="D105" s="224" t="s">
        <v>54</v>
      </c>
      <c r="E105" s="225" t="s">
        <v>1199</v>
      </c>
      <c r="F105" s="226">
        <v>6</v>
      </c>
      <c r="G105" s="227">
        <v>33.299999999999997</v>
      </c>
    </row>
    <row r="106" spans="2:7" hidden="1" outlineLevel="1" x14ac:dyDescent="0.2">
      <c r="B106" s="19" t="s">
        <v>427</v>
      </c>
      <c r="C106" s="223" t="s">
        <v>893</v>
      </c>
      <c r="D106" s="224" t="s">
        <v>54</v>
      </c>
      <c r="E106" s="225" t="s">
        <v>1199</v>
      </c>
      <c r="F106" s="226">
        <v>2</v>
      </c>
      <c r="G106" s="227">
        <v>11.1</v>
      </c>
    </row>
    <row r="107" spans="2:7" hidden="1" outlineLevel="1" x14ac:dyDescent="0.2">
      <c r="B107" s="19" t="s">
        <v>427</v>
      </c>
      <c r="C107" s="223" t="s">
        <v>893</v>
      </c>
      <c r="D107" s="224" t="s">
        <v>54</v>
      </c>
      <c r="E107" s="225" t="s">
        <v>1200</v>
      </c>
      <c r="F107" s="226">
        <v>6</v>
      </c>
      <c r="G107" s="227">
        <v>33.299999999999997</v>
      </c>
    </row>
    <row r="108" spans="2:7" hidden="1" outlineLevel="1" x14ac:dyDescent="0.2">
      <c r="B108" s="19" t="s">
        <v>427</v>
      </c>
      <c r="C108" s="223" t="s">
        <v>893</v>
      </c>
      <c r="D108" s="224" t="s">
        <v>54</v>
      </c>
      <c r="E108" s="225" t="s">
        <v>1200</v>
      </c>
      <c r="F108" s="226">
        <v>2</v>
      </c>
      <c r="G108" s="227">
        <v>11.1</v>
      </c>
    </row>
    <row r="109" spans="2:7" hidden="1" outlineLevel="1" x14ac:dyDescent="0.2">
      <c r="B109" s="19" t="s">
        <v>427</v>
      </c>
      <c r="C109" s="223" t="s">
        <v>1227</v>
      </c>
      <c r="D109" s="224" t="s">
        <v>31</v>
      </c>
      <c r="E109" s="225" t="s">
        <v>1190</v>
      </c>
      <c r="F109" s="226">
        <v>6</v>
      </c>
      <c r="G109" s="227">
        <v>49.98</v>
      </c>
    </row>
    <row r="110" spans="2:7" hidden="1" outlineLevel="1" x14ac:dyDescent="0.2">
      <c r="B110" s="19" t="s">
        <v>427</v>
      </c>
      <c r="C110" s="223" t="s">
        <v>1227</v>
      </c>
      <c r="D110" s="224" t="s">
        <v>31</v>
      </c>
      <c r="E110" s="225" t="s">
        <v>1190</v>
      </c>
      <c r="F110" s="226">
        <v>2</v>
      </c>
      <c r="G110" s="227">
        <v>16.66</v>
      </c>
    </row>
    <row r="111" spans="2:7" hidden="1" outlineLevel="1" x14ac:dyDescent="0.2">
      <c r="B111" s="19" t="s">
        <v>427</v>
      </c>
      <c r="C111" s="223" t="s">
        <v>1227</v>
      </c>
      <c r="D111" s="224" t="s">
        <v>31</v>
      </c>
      <c r="E111" s="225" t="s">
        <v>1191</v>
      </c>
      <c r="F111" s="226">
        <v>6</v>
      </c>
      <c r="G111" s="227">
        <v>49.98</v>
      </c>
    </row>
    <row r="112" spans="2:7" hidden="1" outlineLevel="1" x14ac:dyDescent="0.2">
      <c r="B112" s="19" t="s">
        <v>427</v>
      </c>
      <c r="C112" s="223" t="s">
        <v>1227</v>
      </c>
      <c r="D112" s="224" t="s">
        <v>31</v>
      </c>
      <c r="E112" s="225" t="s">
        <v>1191</v>
      </c>
      <c r="F112" s="226">
        <v>2</v>
      </c>
      <c r="G112" s="227">
        <v>16.66</v>
      </c>
    </row>
    <row r="113" spans="2:7" hidden="1" outlineLevel="1" x14ac:dyDescent="0.2">
      <c r="B113" s="19" t="s">
        <v>427</v>
      </c>
      <c r="C113" s="223" t="s">
        <v>1227</v>
      </c>
      <c r="D113" s="224" t="s">
        <v>31</v>
      </c>
      <c r="E113" s="225" t="s">
        <v>1192</v>
      </c>
      <c r="F113" s="226">
        <v>6</v>
      </c>
      <c r="G113" s="227">
        <v>49.98</v>
      </c>
    </row>
    <row r="114" spans="2:7" hidden="1" outlineLevel="1" x14ac:dyDescent="0.2">
      <c r="B114" s="19" t="s">
        <v>427</v>
      </c>
      <c r="C114" s="223" t="s">
        <v>1227</v>
      </c>
      <c r="D114" s="224" t="s">
        <v>31</v>
      </c>
      <c r="E114" s="225" t="s">
        <v>1192</v>
      </c>
      <c r="F114" s="226">
        <v>2</v>
      </c>
      <c r="G114" s="227">
        <v>16.66</v>
      </c>
    </row>
    <row r="115" spans="2:7" hidden="1" outlineLevel="1" x14ac:dyDescent="0.2">
      <c r="B115" s="19" t="s">
        <v>427</v>
      </c>
      <c r="C115" s="223" t="s">
        <v>1227</v>
      </c>
      <c r="D115" s="224" t="s">
        <v>31</v>
      </c>
      <c r="E115" s="225" t="s">
        <v>1189</v>
      </c>
      <c r="F115" s="226">
        <v>6</v>
      </c>
      <c r="G115" s="227">
        <v>49.98</v>
      </c>
    </row>
    <row r="116" spans="2:7" hidden="1" outlineLevel="1" x14ac:dyDescent="0.2">
      <c r="B116" s="19" t="s">
        <v>427</v>
      </c>
      <c r="C116" s="223" t="s">
        <v>1227</v>
      </c>
      <c r="D116" s="224" t="s">
        <v>31</v>
      </c>
      <c r="E116" s="225" t="s">
        <v>1189</v>
      </c>
      <c r="F116" s="226">
        <v>2</v>
      </c>
      <c r="G116" s="227">
        <v>16.66</v>
      </c>
    </row>
    <row r="117" spans="2:7" hidden="1" outlineLevel="1" x14ac:dyDescent="0.2">
      <c r="B117" s="19" t="s">
        <v>427</v>
      </c>
      <c r="C117" s="223" t="s">
        <v>1227</v>
      </c>
      <c r="D117" s="224" t="s">
        <v>31</v>
      </c>
      <c r="E117" s="225" t="s">
        <v>1193</v>
      </c>
      <c r="F117" s="226">
        <v>6</v>
      </c>
      <c r="G117" s="227">
        <v>49.98</v>
      </c>
    </row>
    <row r="118" spans="2:7" hidden="1" outlineLevel="1" x14ac:dyDescent="0.2">
      <c r="B118" s="19" t="s">
        <v>427</v>
      </c>
      <c r="C118" s="223" t="s">
        <v>1227</v>
      </c>
      <c r="D118" s="224" t="s">
        <v>31</v>
      </c>
      <c r="E118" s="225" t="s">
        <v>1193</v>
      </c>
      <c r="F118" s="226">
        <v>2</v>
      </c>
      <c r="G118" s="227">
        <v>16.66</v>
      </c>
    </row>
    <row r="119" spans="2:7" hidden="1" outlineLevel="1" x14ac:dyDescent="0.2">
      <c r="B119" s="19" t="s">
        <v>427</v>
      </c>
      <c r="C119" s="223" t="s">
        <v>1227</v>
      </c>
      <c r="D119" s="224" t="s">
        <v>31</v>
      </c>
      <c r="E119" s="225" t="s">
        <v>1204</v>
      </c>
      <c r="F119" s="226">
        <v>6</v>
      </c>
      <c r="G119" s="227">
        <v>49.98</v>
      </c>
    </row>
    <row r="120" spans="2:7" hidden="1" outlineLevel="1" x14ac:dyDescent="0.2">
      <c r="B120" s="19" t="s">
        <v>427</v>
      </c>
      <c r="C120" s="223" t="s">
        <v>1227</v>
      </c>
      <c r="D120" s="224" t="s">
        <v>31</v>
      </c>
      <c r="E120" s="225" t="s">
        <v>1204</v>
      </c>
      <c r="F120" s="226">
        <v>2</v>
      </c>
      <c r="G120" s="227">
        <v>16.66</v>
      </c>
    </row>
    <row r="121" spans="2:7" hidden="1" outlineLevel="1" x14ac:dyDescent="0.2">
      <c r="B121" s="19" t="s">
        <v>427</v>
      </c>
      <c r="C121" s="223" t="s">
        <v>1227</v>
      </c>
      <c r="D121" s="224" t="s">
        <v>31</v>
      </c>
      <c r="E121" s="225" t="s">
        <v>1205</v>
      </c>
      <c r="F121" s="226">
        <v>6</v>
      </c>
      <c r="G121" s="227">
        <v>49.98</v>
      </c>
    </row>
    <row r="122" spans="2:7" hidden="1" outlineLevel="1" x14ac:dyDescent="0.2">
      <c r="B122" s="19" t="s">
        <v>427</v>
      </c>
      <c r="C122" s="223" t="s">
        <v>1227</v>
      </c>
      <c r="D122" s="224" t="s">
        <v>31</v>
      </c>
      <c r="E122" s="225" t="s">
        <v>1205</v>
      </c>
      <c r="F122" s="226">
        <v>2</v>
      </c>
      <c r="G122" s="227">
        <v>16.66</v>
      </c>
    </row>
    <row r="123" spans="2:7" hidden="1" outlineLevel="1" x14ac:dyDescent="0.2">
      <c r="B123" s="19" t="s">
        <v>427</v>
      </c>
      <c r="C123" s="223" t="s">
        <v>1227</v>
      </c>
      <c r="D123" s="224" t="s">
        <v>31</v>
      </c>
      <c r="E123" s="225" t="s">
        <v>1206</v>
      </c>
      <c r="F123" s="226">
        <v>6</v>
      </c>
      <c r="G123" s="227">
        <v>49.98</v>
      </c>
    </row>
    <row r="124" spans="2:7" hidden="1" outlineLevel="1" x14ac:dyDescent="0.2">
      <c r="B124" s="19" t="s">
        <v>427</v>
      </c>
      <c r="C124" s="223" t="s">
        <v>1227</v>
      </c>
      <c r="D124" s="224" t="s">
        <v>31</v>
      </c>
      <c r="E124" s="225" t="s">
        <v>1206</v>
      </c>
      <c r="F124" s="226">
        <v>2</v>
      </c>
      <c r="G124" s="227">
        <v>16.66</v>
      </c>
    </row>
    <row r="125" spans="2:7" hidden="1" outlineLevel="1" x14ac:dyDescent="0.2">
      <c r="B125" s="19" t="s">
        <v>427</v>
      </c>
      <c r="C125" s="223" t="s">
        <v>1227</v>
      </c>
      <c r="D125" s="224" t="s">
        <v>31</v>
      </c>
      <c r="E125" s="225" t="s">
        <v>1208</v>
      </c>
      <c r="F125" s="226">
        <v>6</v>
      </c>
      <c r="G125" s="227">
        <v>49.98</v>
      </c>
    </row>
    <row r="126" spans="2:7" hidden="1" outlineLevel="1" x14ac:dyDescent="0.2">
      <c r="B126" s="19" t="s">
        <v>427</v>
      </c>
      <c r="C126" s="223" t="s">
        <v>1227</v>
      </c>
      <c r="D126" s="224" t="s">
        <v>31</v>
      </c>
      <c r="E126" s="225" t="s">
        <v>1208</v>
      </c>
      <c r="F126" s="226">
        <v>2</v>
      </c>
      <c r="G126" s="227">
        <v>16.66</v>
      </c>
    </row>
    <row r="127" spans="2:7" hidden="1" outlineLevel="1" x14ac:dyDescent="0.2">
      <c r="B127" s="19" t="s">
        <v>427</v>
      </c>
      <c r="C127" s="223" t="s">
        <v>1227</v>
      </c>
      <c r="D127" s="224" t="s">
        <v>31</v>
      </c>
      <c r="E127" s="225" t="s">
        <v>1209</v>
      </c>
      <c r="F127" s="226">
        <v>6</v>
      </c>
      <c r="G127" s="227">
        <v>49.98</v>
      </c>
    </row>
    <row r="128" spans="2:7" hidden="1" outlineLevel="1" x14ac:dyDescent="0.2">
      <c r="B128" s="19" t="s">
        <v>427</v>
      </c>
      <c r="C128" s="223" t="s">
        <v>1227</v>
      </c>
      <c r="D128" s="224" t="s">
        <v>31</v>
      </c>
      <c r="E128" s="225" t="s">
        <v>1209</v>
      </c>
      <c r="F128" s="226">
        <v>2</v>
      </c>
      <c r="G128" s="227">
        <v>16.66</v>
      </c>
    </row>
    <row r="129" spans="2:7" hidden="1" outlineLevel="1" x14ac:dyDescent="0.2">
      <c r="B129" s="19" t="s">
        <v>427</v>
      </c>
      <c r="C129" s="254" t="s">
        <v>1227</v>
      </c>
      <c r="D129" s="255" t="s">
        <v>31</v>
      </c>
      <c r="E129" s="265" t="s">
        <v>1289</v>
      </c>
      <c r="F129" s="256">
        <v>6</v>
      </c>
      <c r="G129" s="257">
        <v>49.98</v>
      </c>
    </row>
    <row r="130" spans="2:7" hidden="1" outlineLevel="1" x14ac:dyDescent="0.2">
      <c r="B130" s="19" t="s">
        <v>427</v>
      </c>
      <c r="C130" s="254" t="s">
        <v>1227</v>
      </c>
      <c r="D130" s="255" t="s">
        <v>31</v>
      </c>
      <c r="E130" s="265" t="s">
        <v>1289</v>
      </c>
      <c r="F130" s="256">
        <v>2</v>
      </c>
      <c r="G130" s="257">
        <v>16.66</v>
      </c>
    </row>
    <row r="131" spans="2:7" hidden="1" outlineLevel="1" x14ac:dyDescent="0.2">
      <c r="B131" s="19" t="s">
        <v>427</v>
      </c>
      <c r="C131" s="254" t="s">
        <v>1227</v>
      </c>
      <c r="D131" s="255" t="s">
        <v>31</v>
      </c>
      <c r="E131" s="265" t="s">
        <v>1275</v>
      </c>
      <c r="F131" s="256">
        <v>6</v>
      </c>
      <c r="G131" s="257">
        <v>49.98</v>
      </c>
    </row>
    <row r="132" spans="2:7" hidden="1" outlineLevel="1" x14ac:dyDescent="0.2">
      <c r="B132" s="19" t="s">
        <v>427</v>
      </c>
      <c r="C132" s="254" t="s">
        <v>1227</v>
      </c>
      <c r="D132" s="255" t="s">
        <v>31</v>
      </c>
      <c r="E132" s="265" t="s">
        <v>1275</v>
      </c>
      <c r="F132" s="256">
        <v>2</v>
      </c>
      <c r="G132" s="257">
        <v>16.66</v>
      </c>
    </row>
    <row r="133" spans="2:7" hidden="1" outlineLevel="1" x14ac:dyDescent="0.2">
      <c r="B133" s="19" t="s">
        <v>427</v>
      </c>
      <c r="C133" s="254" t="s">
        <v>1227</v>
      </c>
      <c r="D133" s="255" t="s">
        <v>31</v>
      </c>
      <c r="E133" s="265" t="s">
        <v>1276</v>
      </c>
      <c r="F133" s="256">
        <v>6</v>
      </c>
      <c r="G133" s="257">
        <v>49.98</v>
      </c>
    </row>
    <row r="134" spans="2:7" hidden="1" outlineLevel="1" x14ac:dyDescent="0.2">
      <c r="B134" s="19" t="s">
        <v>427</v>
      </c>
      <c r="C134" s="254" t="s">
        <v>1227</v>
      </c>
      <c r="D134" s="255" t="s">
        <v>31</v>
      </c>
      <c r="E134" s="265" t="s">
        <v>1276</v>
      </c>
      <c r="F134" s="256">
        <v>2</v>
      </c>
      <c r="G134" s="257">
        <v>16.66</v>
      </c>
    </row>
    <row r="135" spans="2:7" hidden="1" outlineLevel="1" x14ac:dyDescent="0.2">
      <c r="B135" s="19" t="s">
        <v>427</v>
      </c>
      <c r="C135" s="254" t="s">
        <v>1227</v>
      </c>
      <c r="D135" s="255" t="s">
        <v>31</v>
      </c>
      <c r="E135" s="265" t="s">
        <v>1277</v>
      </c>
      <c r="F135" s="256">
        <v>6</v>
      </c>
      <c r="G135" s="257">
        <v>49.98</v>
      </c>
    </row>
    <row r="136" spans="2:7" hidden="1" outlineLevel="1" x14ac:dyDescent="0.2">
      <c r="B136" s="19" t="s">
        <v>427</v>
      </c>
      <c r="C136" s="254" t="s">
        <v>1227</v>
      </c>
      <c r="D136" s="255" t="s">
        <v>31</v>
      </c>
      <c r="E136" s="265" t="s">
        <v>1277</v>
      </c>
      <c r="F136" s="256">
        <v>2</v>
      </c>
      <c r="G136" s="257">
        <v>16.66</v>
      </c>
    </row>
    <row r="137" spans="2:7" hidden="1" outlineLevel="1" x14ac:dyDescent="0.2">
      <c r="B137" s="19" t="s">
        <v>427</v>
      </c>
      <c r="C137" s="254" t="s">
        <v>1227</v>
      </c>
      <c r="D137" s="255" t="s">
        <v>31</v>
      </c>
      <c r="E137" s="265" t="s">
        <v>1279</v>
      </c>
      <c r="F137" s="256">
        <v>6</v>
      </c>
      <c r="G137" s="257">
        <v>49.98</v>
      </c>
    </row>
    <row r="138" spans="2:7" hidden="1" outlineLevel="1" x14ac:dyDescent="0.2">
      <c r="B138" s="19" t="s">
        <v>427</v>
      </c>
      <c r="C138" s="254" t="s">
        <v>1227</v>
      </c>
      <c r="D138" s="255" t="s">
        <v>31</v>
      </c>
      <c r="E138" s="265" t="s">
        <v>1279</v>
      </c>
      <c r="F138" s="256">
        <v>2</v>
      </c>
      <c r="G138" s="257">
        <v>16.66</v>
      </c>
    </row>
    <row r="139" spans="2:7" hidden="1" outlineLevel="1" x14ac:dyDescent="0.2">
      <c r="B139" s="19" t="s">
        <v>427</v>
      </c>
      <c r="C139" s="254" t="s">
        <v>1227</v>
      </c>
      <c r="D139" s="255" t="s">
        <v>31</v>
      </c>
      <c r="E139" s="265" t="s">
        <v>1280</v>
      </c>
      <c r="F139" s="256">
        <v>6</v>
      </c>
      <c r="G139" s="257">
        <v>49.98</v>
      </c>
    </row>
    <row r="140" spans="2:7" hidden="1" outlineLevel="1" x14ac:dyDescent="0.2">
      <c r="B140" s="19" t="s">
        <v>427</v>
      </c>
      <c r="C140" s="254" t="s">
        <v>1227</v>
      </c>
      <c r="D140" s="255" t="s">
        <v>31</v>
      </c>
      <c r="E140" s="265" t="s">
        <v>1280</v>
      </c>
      <c r="F140" s="256">
        <v>2</v>
      </c>
      <c r="G140" s="257">
        <v>16.66</v>
      </c>
    </row>
    <row r="141" spans="2:7" hidden="1" outlineLevel="1" x14ac:dyDescent="0.2">
      <c r="B141" s="19" t="s">
        <v>427</v>
      </c>
      <c r="C141" s="254" t="s">
        <v>1227</v>
      </c>
      <c r="D141" s="255" t="s">
        <v>31</v>
      </c>
      <c r="E141" s="265" t="s">
        <v>1281</v>
      </c>
      <c r="F141" s="256">
        <v>6</v>
      </c>
      <c r="G141" s="257">
        <v>49.98</v>
      </c>
    </row>
    <row r="142" spans="2:7" hidden="1" outlineLevel="1" x14ac:dyDescent="0.2">
      <c r="B142" s="19" t="s">
        <v>427</v>
      </c>
      <c r="C142" s="254" t="s">
        <v>1227</v>
      </c>
      <c r="D142" s="255" t="s">
        <v>31</v>
      </c>
      <c r="E142" s="265" t="s">
        <v>1281</v>
      </c>
      <c r="F142" s="256">
        <v>2</v>
      </c>
      <c r="G142" s="257">
        <v>16.66</v>
      </c>
    </row>
    <row r="143" spans="2:7" hidden="1" outlineLevel="1" x14ac:dyDescent="0.2">
      <c r="B143" s="19" t="s">
        <v>427</v>
      </c>
      <c r="C143" s="254" t="s">
        <v>1227</v>
      </c>
      <c r="D143" s="255" t="s">
        <v>31</v>
      </c>
      <c r="E143" s="265" t="s">
        <v>1282</v>
      </c>
      <c r="F143" s="256">
        <v>6</v>
      </c>
      <c r="G143" s="257">
        <v>49.98</v>
      </c>
    </row>
    <row r="144" spans="2:7" hidden="1" outlineLevel="1" x14ac:dyDescent="0.2">
      <c r="B144" s="19" t="s">
        <v>427</v>
      </c>
      <c r="C144" s="254" t="s">
        <v>1227</v>
      </c>
      <c r="D144" s="255" t="s">
        <v>31</v>
      </c>
      <c r="E144" s="265" t="s">
        <v>1282</v>
      </c>
      <c r="F144" s="256">
        <v>2</v>
      </c>
      <c r="G144" s="257">
        <v>16.66</v>
      </c>
    </row>
    <row r="145" spans="2:7" hidden="1" outlineLevel="1" x14ac:dyDescent="0.2">
      <c r="B145" s="19" t="s">
        <v>427</v>
      </c>
      <c r="C145" s="254" t="s">
        <v>1227</v>
      </c>
      <c r="D145" s="255" t="s">
        <v>31</v>
      </c>
      <c r="E145" s="265" t="s">
        <v>1284</v>
      </c>
      <c r="F145" s="256">
        <v>6</v>
      </c>
      <c r="G145" s="257">
        <v>49.98</v>
      </c>
    </row>
    <row r="146" spans="2:7" hidden="1" outlineLevel="1" x14ac:dyDescent="0.2">
      <c r="B146" s="19" t="s">
        <v>427</v>
      </c>
      <c r="C146" s="254" t="s">
        <v>1227</v>
      </c>
      <c r="D146" s="255" t="s">
        <v>31</v>
      </c>
      <c r="E146" s="265" t="s">
        <v>1284</v>
      </c>
      <c r="F146" s="256">
        <v>2</v>
      </c>
      <c r="G146" s="257">
        <v>16.66</v>
      </c>
    </row>
    <row r="147" spans="2:7" hidden="1" outlineLevel="1" x14ac:dyDescent="0.2">
      <c r="B147" s="19" t="s">
        <v>427</v>
      </c>
      <c r="C147" s="254" t="s">
        <v>1227</v>
      </c>
      <c r="D147" s="255" t="s">
        <v>31</v>
      </c>
      <c r="E147" s="265" t="s">
        <v>1285</v>
      </c>
      <c r="F147" s="256">
        <v>6</v>
      </c>
      <c r="G147" s="257">
        <v>49.98</v>
      </c>
    </row>
    <row r="148" spans="2:7" hidden="1" outlineLevel="1" x14ac:dyDescent="0.2">
      <c r="B148" s="19" t="s">
        <v>427</v>
      </c>
      <c r="C148" s="254" t="s">
        <v>1227</v>
      </c>
      <c r="D148" s="255" t="s">
        <v>31</v>
      </c>
      <c r="E148" s="265" t="s">
        <v>1285</v>
      </c>
      <c r="F148" s="256">
        <v>2</v>
      </c>
      <c r="G148" s="257">
        <v>16.66</v>
      </c>
    </row>
    <row r="149" spans="2:7" hidden="1" outlineLevel="1" x14ac:dyDescent="0.2">
      <c r="B149" s="19" t="s">
        <v>427</v>
      </c>
      <c r="C149" s="254" t="s">
        <v>1227</v>
      </c>
      <c r="D149" s="255" t="s">
        <v>31</v>
      </c>
      <c r="E149" s="265" t="s">
        <v>1286</v>
      </c>
      <c r="F149" s="256">
        <v>6</v>
      </c>
      <c r="G149" s="257">
        <v>49.98</v>
      </c>
    </row>
    <row r="150" spans="2:7" hidden="1" outlineLevel="1" x14ac:dyDescent="0.2">
      <c r="B150" s="19" t="s">
        <v>427</v>
      </c>
      <c r="C150" s="254" t="s">
        <v>1227</v>
      </c>
      <c r="D150" s="255" t="s">
        <v>31</v>
      </c>
      <c r="E150" s="265" t="s">
        <v>1286</v>
      </c>
      <c r="F150" s="256">
        <v>2</v>
      </c>
      <c r="G150" s="257">
        <v>16.66</v>
      </c>
    </row>
    <row r="151" spans="2:7" hidden="1" outlineLevel="1" x14ac:dyDescent="0.2">
      <c r="B151" s="19" t="s">
        <v>427</v>
      </c>
      <c r="C151" s="254" t="s">
        <v>1227</v>
      </c>
      <c r="D151" s="255" t="s">
        <v>31</v>
      </c>
      <c r="E151" s="265" t="s">
        <v>1287</v>
      </c>
      <c r="F151" s="256">
        <v>6</v>
      </c>
      <c r="G151" s="257">
        <v>49.98</v>
      </c>
    </row>
    <row r="152" spans="2:7" hidden="1" outlineLevel="1" x14ac:dyDescent="0.2">
      <c r="B152" s="19" t="s">
        <v>427</v>
      </c>
      <c r="C152" s="254" t="s">
        <v>1227</v>
      </c>
      <c r="D152" s="255" t="s">
        <v>31</v>
      </c>
      <c r="E152" s="265" t="s">
        <v>1287</v>
      </c>
      <c r="F152" s="256">
        <v>2</v>
      </c>
      <c r="G152" s="257">
        <v>16.66</v>
      </c>
    </row>
    <row r="153" spans="2:7" hidden="1" outlineLevel="1" x14ac:dyDescent="0.2">
      <c r="B153" s="19" t="s">
        <v>427</v>
      </c>
      <c r="C153" s="254" t="s">
        <v>1227</v>
      </c>
      <c r="D153" s="255" t="s">
        <v>31</v>
      </c>
      <c r="E153" s="265" t="s">
        <v>1278</v>
      </c>
      <c r="F153" s="256">
        <v>5</v>
      </c>
      <c r="G153" s="257">
        <v>41.65</v>
      </c>
    </row>
    <row r="154" spans="2:7" hidden="1" outlineLevel="1" x14ac:dyDescent="0.2">
      <c r="B154" s="19" t="s">
        <v>427</v>
      </c>
      <c r="C154" s="254" t="s">
        <v>1227</v>
      </c>
      <c r="D154" s="255" t="s">
        <v>31</v>
      </c>
      <c r="E154" s="265" t="s">
        <v>1283</v>
      </c>
      <c r="F154" s="256">
        <v>5</v>
      </c>
      <c r="G154" s="257">
        <v>41.65</v>
      </c>
    </row>
    <row r="155" spans="2:7" hidden="1" outlineLevel="1" x14ac:dyDescent="0.2">
      <c r="B155" s="19" t="s">
        <v>427</v>
      </c>
      <c r="C155" s="254" t="s">
        <v>1227</v>
      </c>
      <c r="D155" s="255" t="s">
        <v>31</v>
      </c>
      <c r="E155" s="265" t="s">
        <v>1288</v>
      </c>
      <c r="F155" s="256">
        <v>5</v>
      </c>
      <c r="G155" s="257">
        <v>41.65</v>
      </c>
    </row>
    <row r="156" spans="2:7" hidden="1" outlineLevel="1" x14ac:dyDescent="0.2">
      <c r="B156" s="19" t="s">
        <v>427</v>
      </c>
      <c r="C156" s="254" t="s">
        <v>1227</v>
      </c>
      <c r="D156" s="255" t="s">
        <v>31</v>
      </c>
      <c r="E156" s="265" t="s">
        <v>1290</v>
      </c>
      <c r="F156" s="256">
        <v>6</v>
      </c>
      <c r="G156" s="257">
        <v>49.98</v>
      </c>
    </row>
    <row r="157" spans="2:7" hidden="1" outlineLevel="1" x14ac:dyDescent="0.2">
      <c r="B157" s="19" t="s">
        <v>427</v>
      </c>
      <c r="C157" s="254" t="s">
        <v>1227</v>
      </c>
      <c r="D157" s="255" t="s">
        <v>31</v>
      </c>
      <c r="E157" s="265" t="s">
        <v>1290</v>
      </c>
      <c r="F157" s="256">
        <v>2</v>
      </c>
      <c r="G157" s="257">
        <v>16.66</v>
      </c>
    </row>
    <row r="158" spans="2:7" hidden="1" outlineLevel="1" x14ac:dyDescent="0.2">
      <c r="B158" s="19" t="s">
        <v>427</v>
      </c>
      <c r="C158" s="254" t="s">
        <v>1227</v>
      </c>
      <c r="D158" s="255" t="s">
        <v>31</v>
      </c>
      <c r="E158" s="265" t="s">
        <v>1291</v>
      </c>
      <c r="F158" s="256">
        <v>6</v>
      </c>
      <c r="G158" s="257">
        <v>49.98</v>
      </c>
    </row>
    <row r="159" spans="2:7" hidden="1" outlineLevel="1" x14ac:dyDescent="0.2">
      <c r="B159" s="19" t="s">
        <v>427</v>
      </c>
      <c r="C159" s="254" t="s">
        <v>1227</v>
      </c>
      <c r="D159" s="255" t="s">
        <v>31</v>
      </c>
      <c r="E159" s="265" t="s">
        <v>1291</v>
      </c>
      <c r="F159" s="256">
        <v>2</v>
      </c>
      <c r="G159" s="257">
        <v>16.66</v>
      </c>
    </row>
    <row r="160" spans="2:7" hidden="1" outlineLevel="1" x14ac:dyDescent="0.2">
      <c r="B160" s="19" t="s">
        <v>427</v>
      </c>
      <c r="C160" s="254" t="s">
        <v>1227</v>
      </c>
      <c r="D160" s="255" t="s">
        <v>31</v>
      </c>
      <c r="E160" s="265" t="s">
        <v>1292</v>
      </c>
      <c r="F160" s="256">
        <v>6</v>
      </c>
      <c r="G160" s="257">
        <v>49.98</v>
      </c>
    </row>
    <row r="161" spans="2:7" hidden="1" outlineLevel="1" x14ac:dyDescent="0.2">
      <c r="B161" s="19" t="s">
        <v>427</v>
      </c>
      <c r="C161" s="254" t="s">
        <v>1227</v>
      </c>
      <c r="D161" s="255" t="s">
        <v>31</v>
      </c>
      <c r="E161" s="265" t="s">
        <v>1292</v>
      </c>
      <c r="F161" s="256">
        <v>2</v>
      </c>
      <c r="G161" s="257">
        <v>16.66</v>
      </c>
    </row>
    <row r="162" spans="2:7" hidden="1" outlineLevel="1" x14ac:dyDescent="0.2">
      <c r="B162" s="19" t="s">
        <v>427</v>
      </c>
      <c r="C162" s="254" t="s">
        <v>1227</v>
      </c>
      <c r="D162" s="255" t="s">
        <v>31</v>
      </c>
      <c r="E162" s="265" t="s">
        <v>1293</v>
      </c>
      <c r="F162" s="256">
        <v>6</v>
      </c>
      <c r="G162" s="257">
        <v>49.98</v>
      </c>
    </row>
    <row r="163" spans="2:7" hidden="1" outlineLevel="1" x14ac:dyDescent="0.2">
      <c r="B163" s="19" t="s">
        <v>427</v>
      </c>
      <c r="C163" s="254" t="s">
        <v>1227</v>
      </c>
      <c r="D163" s="255" t="s">
        <v>31</v>
      </c>
      <c r="E163" s="265" t="s">
        <v>1293</v>
      </c>
      <c r="F163" s="256">
        <v>2</v>
      </c>
      <c r="G163" s="257">
        <v>16.66</v>
      </c>
    </row>
    <row r="164" spans="2:7" hidden="1" outlineLevel="1" x14ac:dyDescent="0.2">
      <c r="B164" s="19" t="s">
        <v>427</v>
      </c>
      <c r="C164" s="254" t="s">
        <v>1227</v>
      </c>
      <c r="D164" s="255" t="s">
        <v>31</v>
      </c>
      <c r="E164" s="265" t="s">
        <v>1294</v>
      </c>
      <c r="F164" s="256">
        <v>6</v>
      </c>
      <c r="G164" s="257">
        <v>49.98</v>
      </c>
    </row>
    <row r="165" spans="2:7" hidden="1" outlineLevel="1" x14ac:dyDescent="0.2">
      <c r="B165" s="19" t="s">
        <v>427</v>
      </c>
      <c r="C165" s="254" t="s">
        <v>1227</v>
      </c>
      <c r="D165" s="255" t="s">
        <v>31</v>
      </c>
      <c r="E165" s="265" t="s">
        <v>1294</v>
      </c>
      <c r="F165" s="256">
        <v>2</v>
      </c>
      <c r="G165" s="257">
        <v>16.66</v>
      </c>
    </row>
    <row r="166" spans="2:7" hidden="1" outlineLevel="1" x14ac:dyDescent="0.2">
      <c r="B166" s="19" t="s">
        <v>427</v>
      </c>
      <c r="C166" s="254" t="s">
        <v>1227</v>
      </c>
      <c r="D166" s="255" t="s">
        <v>31</v>
      </c>
      <c r="E166" s="265" t="s">
        <v>1295</v>
      </c>
      <c r="F166" s="256">
        <v>6</v>
      </c>
      <c r="G166" s="257">
        <v>49.98</v>
      </c>
    </row>
    <row r="167" spans="2:7" hidden="1" outlineLevel="1" x14ac:dyDescent="0.2">
      <c r="B167" s="19" t="s">
        <v>427</v>
      </c>
      <c r="C167" s="254" t="s">
        <v>1227</v>
      </c>
      <c r="D167" s="255" t="s">
        <v>31</v>
      </c>
      <c r="E167" s="265" t="s">
        <v>1295</v>
      </c>
      <c r="F167" s="256">
        <v>2</v>
      </c>
      <c r="G167" s="257">
        <v>16.66</v>
      </c>
    </row>
    <row r="168" spans="2:7" hidden="1" outlineLevel="1" x14ac:dyDescent="0.2">
      <c r="B168" s="19" t="s">
        <v>427</v>
      </c>
      <c r="C168" s="254" t="s">
        <v>1227</v>
      </c>
      <c r="D168" s="255" t="s">
        <v>31</v>
      </c>
      <c r="E168" s="265" t="s">
        <v>1296</v>
      </c>
      <c r="F168" s="256">
        <v>6</v>
      </c>
      <c r="G168" s="257">
        <v>49.98</v>
      </c>
    </row>
    <row r="169" spans="2:7" hidden="1" outlineLevel="1" x14ac:dyDescent="0.2">
      <c r="B169" s="19" t="s">
        <v>427</v>
      </c>
      <c r="C169" s="254" t="s">
        <v>1227</v>
      </c>
      <c r="D169" s="255" t="s">
        <v>31</v>
      </c>
      <c r="E169" s="265" t="s">
        <v>1296</v>
      </c>
      <c r="F169" s="256">
        <v>2</v>
      </c>
      <c r="G169" s="257">
        <v>16.66</v>
      </c>
    </row>
    <row r="170" spans="2:7" hidden="1" outlineLevel="1" x14ac:dyDescent="0.2">
      <c r="B170" s="19" t="s">
        <v>427</v>
      </c>
      <c r="C170" s="223" t="s">
        <v>1227</v>
      </c>
      <c r="D170" s="224" t="s">
        <v>31</v>
      </c>
      <c r="E170" s="225" t="s">
        <v>1418</v>
      </c>
      <c r="F170" s="226">
        <v>6</v>
      </c>
      <c r="G170" s="227">
        <v>49.98</v>
      </c>
    </row>
    <row r="171" spans="2:7" hidden="1" outlineLevel="1" x14ac:dyDescent="0.2">
      <c r="B171" s="19" t="s">
        <v>427</v>
      </c>
      <c r="C171" s="223" t="s">
        <v>1227</v>
      </c>
      <c r="D171" s="224" t="s">
        <v>31</v>
      </c>
      <c r="E171" s="225" t="s">
        <v>1418</v>
      </c>
      <c r="F171" s="226">
        <v>2</v>
      </c>
      <c r="G171" s="227">
        <v>16.66</v>
      </c>
    </row>
    <row r="172" spans="2:7" hidden="1" outlineLevel="1" x14ac:dyDescent="0.2">
      <c r="B172" s="19" t="s">
        <v>427</v>
      </c>
      <c r="C172" s="223" t="s">
        <v>1227</v>
      </c>
      <c r="D172" s="224" t="s">
        <v>31</v>
      </c>
      <c r="E172" s="225" t="s">
        <v>1419</v>
      </c>
      <c r="F172" s="226">
        <v>6</v>
      </c>
      <c r="G172" s="227">
        <v>49.98</v>
      </c>
    </row>
    <row r="173" spans="2:7" hidden="1" outlineLevel="1" x14ac:dyDescent="0.2">
      <c r="B173" s="19" t="s">
        <v>427</v>
      </c>
      <c r="C173" s="223" t="s">
        <v>1227</v>
      </c>
      <c r="D173" s="224" t="s">
        <v>31</v>
      </c>
      <c r="E173" s="225" t="s">
        <v>1419</v>
      </c>
      <c r="F173" s="226">
        <v>2</v>
      </c>
      <c r="G173" s="227">
        <v>16.66</v>
      </c>
    </row>
    <row r="174" spans="2:7" hidden="1" outlineLevel="1" x14ac:dyDescent="0.2">
      <c r="B174" s="19" t="s">
        <v>427</v>
      </c>
      <c r="C174" s="223" t="s">
        <v>1227</v>
      </c>
      <c r="D174" s="224" t="s">
        <v>31</v>
      </c>
      <c r="E174" s="225" t="s">
        <v>1420</v>
      </c>
      <c r="F174" s="226">
        <v>6</v>
      </c>
      <c r="G174" s="227">
        <v>49.98</v>
      </c>
    </row>
    <row r="175" spans="2:7" hidden="1" outlineLevel="1" x14ac:dyDescent="0.2">
      <c r="B175" s="19" t="s">
        <v>427</v>
      </c>
      <c r="C175" s="223" t="s">
        <v>1227</v>
      </c>
      <c r="D175" s="224" t="s">
        <v>31</v>
      </c>
      <c r="E175" s="225" t="s">
        <v>1420</v>
      </c>
      <c r="F175" s="226">
        <v>2</v>
      </c>
      <c r="G175" s="227">
        <v>16.66</v>
      </c>
    </row>
    <row r="176" spans="2:7" hidden="1" outlineLevel="1" x14ac:dyDescent="0.2">
      <c r="B176" s="19" t="s">
        <v>427</v>
      </c>
      <c r="C176" s="223" t="s">
        <v>1227</v>
      </c>
      <c r="D176" s="224" t="s">
        <v>31</v>
      </c>
      <c r="E176" s="225" t="s">
        <v>1421</v>
      </c>
      <c r="F176" s="226">
        <v>6</v>
      </c>
      <c r="G176" s="227">
        <v>49.98</v>
      </c>
    </row>
    <row r="177" spans="2:7" hidden="1" outlineLevel="1" x14ac:dyDescent="0.2">
      <c r="B177" s="19" t="s">
        <v>427</v>
      </c>
      <c r="C177" s="223" t="s">
        <v>1227</v>
      </c>
      <c r="D177" s="224" t="s">
        <v>31</v>
      </c>
      <c r="E177" s="225" t="s">
        <v>1421</v>
      </c>
      <c r="F177" s="226">
        <v>2</v>
      </c>
      <c r="G177" s="227">
        <v>16.66</v>
      </c>
    </row>
    <row r="178" spans="2:7" hidden="1" outlineLevel="1" x14ac:dyDescent="0.2">
      <c r="B178" s="19" t="s">
        <v>427</v>
      </c>
      <c r="C178" s="223" t="s">
        <v>1227</v>
      </c>
      <c r="D178" s="224" t="s">
        <v>31</v>
      </c>
      <c r="E178" s="225" t="s">
        <v>1422</v>
      </c>
      <c r="F178" s="226">
        <v>6</v>
      </c>
      <c r="G178" s="227">
        <v>49.98</v>
      </c>
    </row>
    <row r="179" spans="2:7" hidden="1" outlineLevel="1" x14ac:dyDescent="0.2">
      <c r="B179" s="19" t="s">
        <v>427</v>
      </c>
      <c r="C179" s="223" t="s">
        <v>1227</v>
      </c>
      <c r="D179" s="224" t="s">
        <v>31</v>
      </c>
      <c r="E179" s="225" t="s">
        <v>1422</v>
      </c>
      <c r="F179" s="226">
        <v>2</v>
      </c>
      <c r="G179" s="227">
        <v>16.66</v>
      </c>
    </row>
    <row r="180" spans="2:7" hidden="1" outlineLevel="1" x14ac:dyDescent="0.2">
      <c r="B180" s="19" t="s">
        <v>427</v>
      </c>
      <c r="C180" s="223" t="s">
        <v>1227</v>
      </c>
      <c r="D180" s="224" t="s">
        <v>31</v>
      </c>
      <c r="E180" s="225" t="s">
        <v>1375</v>
      </c>
      <c r="F180" s="226">
        <v>6</v>
      </c>
      <c r="G180" s="227">
        <v>49.98</v>
      </c>
    </row>
    <row r="181" spans="2:7" hidden="1" outlineLevel="1" x14ac:dyDescent="0.2">
      <c r="B181" s="19" t="s">
        <v>427</v>
      </c>
      <c r="C181" s="223" t="s">
        <v>1227</v>
      </c>
      <c r="D181" s="224" t="s">
        <v>31</v>
      </c>
      <c r="E181" s="225" t="s">
        <v>1375</v>
      </c>
      <c r="F181" s="226">
        <v>2</v>
      </c>
      <c r="G181" s="227">
        <v>16.66</v>
      </c>
    </row>
    <row r="182" spans="2:7" hidden="1" outlineLevel="1" x14ac:dyDescent="0.2">
      <c r="B182" s="19" t="s">
        <v>427</v>
      </c>
      <c r="C182" s="223" t="s">
        <v>1227</v>
      </c>
      <c r="D182" s="224" t="s">
        <v>31</v>
      </c>
      <c r="E182" s="225" t="s">
        <v>1376</v>
      </c>
      <c r="F182" s="226">
        <v>6</v>
      </c>
      <c r="G182" s="227">
        <v>49.98</v>
      </c>
    </row>
    <row r="183" spans="2:7" hidden="1" outlineLevel="1" x14ac:dyDescent="0.2">
      <c r="B183" s="19" t="s">
        <v>427</v>
      </c>
      <c r="C183" s="223" t="s">
        <v>1227</v>
      </c>
      <c r="D183" s="224" t="s">
        <v>31</v>
      </c>
      <c r="E183" s="225" t="s">
        <v>1376</v>
      </c>
      <c r="F183" s="226">
        <v>2</v>
      </c>
      <c r="G183" s="227">
        <v>16.66</v>
      </c>
    </row>
    <row r="184" spans="2:7" hidden="1" outlineLevel="1" x14ac:dyDescent="0.2">
      <c r="B184" s="19" t="s">
        <v>427</v>
      </c>
      <c r="C184" s="223" t="s">
        <v>1227</v>
      </c>
      <c r="D184" s="224" t="s">
        <v>31</v>
      </c>
      <c r="E184" s="225" t="s">
        <v>1377</v>
      </c>
      <c r="F184" s="226">
        <v>6</v>
      </c>
      <c r="G184" s="227">
        <v>49.98</v>
      </c>
    </row>
    <row r="185" spans="2:7" hidden="1" outlineLevel="1" x14ac:dyDescent="0.2">
      <c r="B185" s="19" t="s">
        <v>427</v>
      </c>
      <c r="C185" s="223" t="s">
        <v>1227</v>
      </c>
      <c r="D185" s="224" t="s">
        <v>31</v>
      </c>
      <c r="E185" s="225" t="s">
        <v>1377</v>
      </c>
      <c r="F185" s="226">
        <v>2</v>
      </c>
      <c r="G185" s="227">
        <v>16.66</v>
      </c>
    </row>
    <row r="186" spans="2:7" hidden="1" outlineLevel="1" x14ac:dyDescent="0.2">
      <c r="B186" s="19"/>
      <c r="C186" s="254"/>
      <c r="D186" s="255"/>
      <c r="E186" s="265"/>
      <c r="F186" s="256"/>
      <c r="G186" s="257"/>
    </row>
    <row r="187" spans="2:7" hidden="1" outlineLevel="1" x14ac:dyDescent="0.2">
      <c r="B187" s="19"/>
      <c r="C187" s="254"/>
      <c r="D187" s="255"/>
      <c r="E187" s="265"/>
      <c r="F187" s="256"/>
      <c r="G187" s="257"/>
    </row>
    <row r="188" spans="2:7" ht="12.75" collapsed="1" thickBot="1" x14ac:dyDescent="0.25">
      <c r="C188" s="16"/>
      <c r="D188" s="16"/>
      <c r="E188" s="16"/>
      <c r="F188" s="17">
        <f>+SUM(F57:F187)</f>
        <v>519</v>
      </c>
      <c r="G188" s="17">
        <f>+SUM(G57:G187)</f>
        <v>4011.9099999999967</v>
      </c>
    </row>
    <row r="189" spans="2:7" ht="12.75" thickTop="1" x14ac:dyDescent="0.2"/>
    <row r="191" spans="2:7" x14ac:dyDescent="0.2">
      <c r="C191" s="8" t="s">
        <v>722</v>
      </c>
    </row>
    <row r="193" spans="3:7" x14ac:dyDescent="0.2">
      <c r="C193" s="19" t="s">
        <v>81</v>
      </c>
      <c r="D193" s="20">
        <f>+G44-G51-G188</f>
        <v>4693.0900000000038</v>
      </c>
    </row>
    <row r="194" spans="3:7" ht="12.75" thickBot="1" x14ac:dyDescent="0.25">
      <c r="D194" s="9"/>
      <c r="G194" s="3"/>
    </row>
    <row r="195" spans="3:7" ht="12.75" thickBot="1" x14ac:dyDescent="0.25">
      <c r="C195" s="19" t="s">
        <v>713</v>
      </c>
      <c r="D195" s="21">
        <f>+D193/G44</f>
        <v>0.53912578977599124</v>
      </c>
      <c r="G195" s="3"/>
    </row>
    <row r="196" spans="3:7" x14ac:dyDescent="0.2">
      <c r="G196" s="3"/>
    </row>
    <row r="197" spans="3:7" x14ac:dyDescent="0.2">
      <c r="C197" s="19" t="s">
        <v>84</v>
      </c>
      <c r="D197" s="20">
        <f>+RESUMEN!O40</f>
        <v>3445.5117221834535</v>
      </c>
      <c r="G197" s="3"/>
    </row>
    <row r="198" spans="3:7" ht="12.75" thickBot="1" x14ac:dyDescent="0.25">
      <c r="D198" s="9"/>
    </row>
    <row r="199" spans="3:7" ht="12.75" thickBot="1" x14ac:dyDescent="0.25">
      <c r="C199" s="19" t="s">
        <v>716</v>
      </c>
      <c r="D199" s="83">
        <f>+RESUMEN!P40</f>
        <v>0.39580835407047138</v>
      </c>
    </row>
    <row r="200" spans="3:7" ht="12.75" thickBot="1" x14ac:dyDescent="0.25"/>
    <row r="201" spans="3:7" ht="12.75" thickBot="1" x14ac:dyDescent="0.25">
      <c r="C201" s="19" t="s">
        <v>719</v>
      </c>
      <c r="D201" s="86" t="str">
        <f>+IF(D199&gt;D24,"OK","REVISAR")</f>
        <v>OK</v>
      </c>
    </row>
    <row r="202" spans="3:7" x14ac:dyDescent="0.2">
      <c r="G202" s="3"/>
    </row>
    <row r="204" spans="3:7" x14ac:dyDescent="0.2">
      <c r="C204" s="8" t="s">
        <v>85</v>
      </c>
    </row>
    <row r="206" spans="3:7" x14ac:dyDescent="0.2">
      <c r="C206" s="10"/>
      <c r="D206" s="10"/>
      <c r="E206" s="10"/>
      <c r="F206" s="10"/>
      <c r="G206" s="11"/>
    </row>
    <row r="207" spans="3:7" x14ac:dyDescent="0.2">
      <c r="C207" s="10"/>
      <c r="D207" s="10"/>
      <c r="E207" s="10"/>
      <c r="F207" s="10"/>
      <c r="G207" s="11"/>
    </row>
    <row r="208" spans="3:7" x14ac:dyDescent="0.2">
      <c r="C208" s="10"/>
      <c r="D208" s="10"/>
      <c r="E208" s="10"/>
      <c r="F208" s="10"/>
      <c r="G208" s="11"/>
    </row>
    <row r="211" spans="3:6" x14ac:dyDescent="0.2">
      <c r="C211" s="12"/>
      <c r="D211" s="23" t="s">
        <v>427</v>
      </c>
      <c r="E211" s="23" t="s">
        <v>428</v>
      </c>
      <c r="F211" s="23" t="s">
        <v>429</v>
      </c>
    </row>
    <row r="212" spans="3:6" x14ac:dyDescent="0.2">
      <c r="C212" s="3" t="s">
        <v>8</v>
      </c>
      <c r="D212" s="22">
        <f>+SUMIF(B39:B43,$D$211,G39:G43)</f>
        <v>8705</v>
      </c>
      <c r="E212" s="22">
        <f>+SUMIF(B39:B43,$E$211,G39:G43)</f>
        <v>0</v>
      </c>
      <c r="F212" s="22">
        <f>+SUMIF(B39:B43,$F$211,G39:G43)</f>
        <v>0</v>
      </c>
    </row>
    <row r="213" spans="3:6" x14ac:dyDescent="0.2">
      <c r="C213" s="3" t="s">
        <v>1019</v>
      </c>
      <c r="D213" s="22">
        <f>-SUMIF(B50,$D$211,G50)</f>
        <v>0</v>
      </c>
      <c r="E213" s="22">
        <f>-SUMIF(B50,$E$211,G50)</f>
        <v>0</v>
      </c>
      <c r="F213" s="22">
        <f>-SUMIF(B50,$F$211,G50)</f>
        <v>0</v>
      </c>
    </row>
    <row r="214" spans="3:6" x14ac:dyDescent="0.2">
      <c r="C214" s="3" t="s">
        <v>24</v>
      </c>
      <c r="D214" s="22">
        <f>-SUMIF(B57:B187,$D$211,G57:G187)</f>
        <v>-4011.9099999999967</v>
      </c>
      <c r="E214" s="22">
        <f>-SUMIF(B57:B187,$E$211,G57:G187)</f>
        <v>0</v>
      </c>
      <c r="F214" s="22">
        <f>-SUMIF(B57:B187,$F$211,G57:G187)</f>
        <v>0</v>
      </c>
    </row>
    <row r="215" spans="3:6" ht="12.75" thickBot="1" x14ac:dyDescent="0.25">
      <c r="C215" s="16" t="s">
        <v>1036</v>
      </c>
      <c r="D215" s="182">
        <f>SUM(D212:D214)</f>
        <v>4693.0900000000038</v>
      </c>
      <c r="E215" s="182">
        <f t="shared" ref="E215:F215" si="0">SUM(E212:E214)</f>
        <v>0</v>
      </c>
      <c r="F215" s="182">
        <f t="shared" si="0"/>
        <v>0</v>
      </c>
    </row>
    <row r="216" spans="3:6" ht="12.75" thickTop="1" x14ac:dyDescent="0.2"/>
  </sheetData>
  <autoFilter ref="B56:G107" xr:uid="{00000000-0009-0000-0000-000029000000}"/>
  <conditionalFormatting sqref="D201">
    <cfRule type="containsText" dxfId="146" priority="1" operator="containsText" text="OK">
      <formula>NOT(ISERROR(SEARCH("OK",D201)))</formula>
    </cfRule>
    <cfRule type="cellIs" dxfId="145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43">
    <tabColor rgb="FFFF0000"/>
  </sheetPr>
  <dimension ref="B1:K538"/>
  <sheetViews>
    <sheetView topLeftCell="A45" zoomScaleNormal="100" workbookViewId="0">
      <selection activeCell="D519" sqref="D519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2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v>44378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758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1232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19" t="s">
        <v>427</v>
      </c>
      <c r="C39" s="14">
        <v>44406</v>
      </c>
      <c r="D39" s="19" t="s">
        <v>1231</v>
      </c>
      <c r="E39" s="3">
        <v>430000002</v>
      </c>
      <c r="F39" s="3" t="s">
        <v>758</v>
      </c>
      <c r="G39" s="15">
        <v>6048</v>
      </c>
      <c r="H39" s="3"/>
      <c r="I39" s="3"/>
      <c r="J39" s="3"/>
      <c r="K39" s="3"/>
    </row>
    <row r="40" spans="2:11" s="9" customFormat="1" hidden="1" outlineLevel="1" x14ac:dyDescent="0.2">
      <c r="B40" s="19" t="s">
        <v>427</v>
      </c>
      <c r="C40" s="14">
        <v>44447</v>
      </c>
      <c r="D40" s="19" t="s">
        <v>1313</v>
      </c>
      <c r="E40" s="3">
        <v>430000002</v>
      </c>
      <c r="F40" s="3" t="s">
        <v>758</v>
      </c>
      <c r="G40" s="15">
        <v>13510</v>
      </c>
      <c r="H40" s="3"/>
      <c r="I40" s="3"/>
      <c r="J40" s="3"/>
      <c r="K40" s="3"/>
    </row>
    <row r="41" spans="2:11" s="9" customFormat="1" hidden="1" outlineLevel="1" x14ac:dyDescent="0.2">
      <c r="B41" s="19" t="s">
        <v>427</v>
      </c>
      <c r="C41" s="14">
        <v>44470</v>
      </c>
      <c r="D41" s="19" t="s">
        <v>1439</v>
      </c>
      <c r="E41" s="3">
        <v>430000002</v>
      </c>
      <c r="F41" s="3" t="s">
        <v>758</v>
      </c>
      <c r="G41" s="15">
        <v>6352</v>
      </c>
      <c r="H41" s="3"/>
      <c r="I41" s="3"/>
      <c r="J41" s="3"/>
      <c r="K41" s="3"/>
    </row>
    <row r="42" spans="2:11" collapsed="1" x14ac:dyDescent="0.2">
      <c r="C42" s="14"/>
      <c r="G42" s="15"/>
    </row>
    <row r="43" spans="2:11" ht="12.75" thickBot="1" x14ac:dyDescent="0.25">
      <c r="C43" s="16"/>
      <c r="D43" s="16"/>
      <c r="E43" s="16"/>
      <c r="F43" s="16"/>
      <c r="G43" s="17">
        <f>SUM(G39:G42)</f>
        <v>25910</v>
      </c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7" outlineLevel="1" x14ac:dyDescent="0.2">
      <c r="B49" s="19"/>
      <c r="C49" s="14"/>
      <c r="G49" s="15"/>
    </row>
    <row r="50" spans="2:7" ht="12.75" thickBot="1" x14ac:dyDescent="0.25">
      <c r="C50" s="16"/>
      <c r="D50" s="16"/>
      <c r="E50" s="16"/>
      <c r="F50" s="16"/>
      <c r="G50" s="17">
        <f>+SUM(G49:G49)</f>
        <v>0</v>
      </c>
    </row>
    <row r="51" spans="2:7" ht="12.75" thickTop="1" x14ac:dyDescent="0.2"/>
    <row r="53" spans="2:7" x14ac:dyDescent="0.2">
      <c r="C53" s="8" t="s">
        <v>24</v>
      </c>
    </row>
    <row r="55" spans="2:7" x14ac:dyDescent="0.2">
      <c r="B55" s="12" t="s">
        <v>1035</v>
      </c>
      <c r="C55" s="12" t="s">
        <v>25</v>
      </c>
      <c r="D55" s="12" t="s">
        <v>26</v>
      </c>
      <c r="E55" s="12" t="s">
        <v>27</v>
      </c>
      <c r="F55" s="12" t="s">
        <v>28</v>
      </c>
      <c r="G55" s="13" t="s">
        <v>29</v>
      </c>
    </row>
    <row r="56" spans="2:7" hidden="1" outlineLevel="1" x14ac:dyDescent="0.2">
      <c r="B56" s="19" t="s">
        <v>427</v>
      </c>
      <c r="C56" s="223" t="s">
        <v>1233</v>
      </c>
      <c r="D56" s="224" t="s">
        <v>54</v>
      </c>
      <c r="E56" s="259" t="s">
        <v>1194</v>
      </c>
      <c r="F56" s="226">
        <v>6</v>
      </c>
      <c r="G56" s="227">
        <v>33.299999999999997</v>
      </c>
    </row>
    <row r="57" spans="2:7" hidden="1" outlineLevel="1" x14ac:dyDescent="0.2">
      <c r="B57" s="19" t="s">
        <v>427</v>
      </c>
      <c r="C57" s="223" t="s">
        <v>1233</v>
      </c>
      <c r="D57" s="224" t="s">
        <v>54</v>
      </c>
      <c r="E57" s="259" t="s">
        <v>1194</v>
      </c>
      <c r="F57" s="226">
        <v>2</v>
      </c>
      <c r="G57" s="227">
        <v>11.1</v>
      </c>
    </row>
    <row r="58" spans="2:7" hidden="1" outlineLevel="1" x14ac:dyDescent="0.2">
      <c r="B58" s="19" t="s">
        <v>427</v>
      </c>
      <c r="C58" s="223" t="s">
        <v>1233</v>
      </c>
      <c r="D58" s="224" t="s">
        <v>54</v>
      </c>
      <c r="E58" s="259" t="s">
        <v>1195</v>
      </c>
      <c r="F58" s="226">
        <v>6</v>
      </c>
      <c r="G58" s="227">
        <v>33.299999999999997</v>
      </c>
    </row>
    <row r="59" spans="2:7" hidden="1" outlineLevel="1" x14ac:dyDescent="0.2">
      <c r="B59" s="19" t="s">
        <v>427</v>
      </c>
      <c r="C59" s="223" t="s">
        <v>1233</v>
      </c>
      <c r="D59" s="224" t="s">
        <v>54</v>
      </c>
      <c r="E59" s="259" t="s">
        <v>1195</v>
      </c>
      <c r="F59" s="226">
        <v>2</v>
      </c>
      <c r="G59" s="227">
        <v>11.1</v>
      </c>
    </row>
    <row r="60" spans="2:7" hidden="1" outlineLevel="1" x14ac:dyDescent="0.2">
      <c r="B60" s="19" t="s">
        <v>427</v>
      </c>
      <c r="C60" s="223" t="s">
        <v>1233</v>
      </c>
      <c r="D60" s="224" t="s">
        <v>54</v>
      </c>
      <c r="E60" s="259" t="s">
        <v>1196</v>
      </c>
      <c r="F60" s="226">
        <v>6</v>
      </c>
      <c r="G60" s="227">
        <v>33.299999999999997</v>
      </c>
    </row>
    <row r="61" spans="2:7" hidden="1" outlineLevel="1" x14ac:dyDescent="0.2">
      <c r="B61" s="19" t="s">
        <v>427</v>
      </c>
      <c r="C61" s="223" t="s">
        <v>1233</v>
      </c>
      <c r="D61" s="224" t="s">
        <v>54</v>
      </c>
      <c r="E61" s="259" t="s">
        <v>1196</v>
      </c>
      <c r="F61" s="226">
        <v>2</v>
      </c>
      <c r="G61" s="227">
        <v>11.1</v>
      </c>
    </row>
    <row r="62" spans="2:7" hidden="1" outlineLevel="1" x14ac:dyDescent="0.2">
      <c r="B62" s="19" t="s">
        <v>427</v>
      </c>
      <c r="C62" s="223" t="s">
        <v>1233</v>
      </c>
      <c r="D62" s="224" t="s">
        <v>54</v>
      </c>
      <c r="E62" s="259" t="s">
        <v>1197</v>
      </c>
      <c r="F62" s="226">
        <v>6</v>
      </c>
      <c r="G62" s="227">
        <v>33.299999999999997</v>
      </c>
    </row>
    <row r="63" spans="2:7" hidden="1" outlineLevel="1" x14ac:dyDescent="0.2">
      <c r="B63" s="19" t="s">
        <v>427</v>
      </c>
      <c r="C63" s="223" t="s">
        <v>1233</v>
      </c>
      <c r="D63" s="224" t="s">
        <v>54</v>
      </c>
      <c r="E63" s="259" t="s">
        <v>1197</v>
      </c>
      <c r="F63" s="226">
        <v>2</v>
      </c>
      <c r="G63" s="227">
        <v>11.1</v>
      </c>
    </row>
    <row r="64" spans="2:7" hidden="1" outlineLevel="1" x14ac:dyDescent="0.2">
      <c r="B64" s="19" t="s">
        <v>427</v>
      </c>
      <c r="C64" s="223" t="s">
        <v>1233</v>
      </c>
      <c r="D64" s="224" t="s">
        <v>54</v>
      </c>
      <c r="E64" s="259" t="s">
        <v>1198</v>
      </c>
      <c r="F64" s="226">
        <v>6</v>
      </c>
      <c r="G64" s="227">
        <v>33.299999999999997</v>
      </c>
    </row>
    <row r="65" spans="2:7" hidden="1" outlineLevel="1" x14ac:dyDescent="0.2">
      <c r="B65" s="19" t="s">
        <v>427</v>
      </c>
      <c r="C65" s="223" t="s">
        <v>1233</v>
      </c>
      <c r="D65" s="224" t="s">
        <v>54</v>
      </c>
      <c r="E65" s="259" t="s">
        <v>1198</v>
      </c>
      <c r="F65" s="226">
        <v>2</v>
      </c>
      <c r="G65" s="227">
        <v>11.1</v>
      </c>
    </row>
    <row r="66" spans="2:7" hidden="1" outlineLevel="1" x14ac:dyDescent="0.2">
      <c r="B66" s="19" t="s">
        <v>427</v>
      </c>
      <c r="C66" s="223" t="s">
        <v>1233</v>
      </c>
      <c r="D66" s="224" t="s">
        <v>54</v>
      </c>
      <c r="E66" s="259" t="s">
        <v>1199</v>
      </c>
      <c r="F66" s="226">
        <v>6</v>
      </c>
      <c r="G66" s="227">
        <v>33.299999999999997</v>
      </c>
    </row>
    <row r="67" spans="2:7" hidden="1" outlineLevel="1" x14ac:dyDescent="0.2">
      <c r="B67" s="19" t="s">
        <v>427</v>
      </c>
      <c r="C67" s="223" t="s">
        <v>1233</v>
      </c>
      <c r="D67" s="224" t="s">
        <v>54</v>
      </c>
      <c r="E67" s="259" t="s">
        <v>1199</v>
      </c>
      <c r="F67" s="226">
        <v>2</v>
      </c>
      <c r="G67" s="227">
        <v>11.1</v>
      </c>
    </row>
    <row r="68" spans="2:7" hidden="1" outlineLevel="1" x14ac:dyDescent="0.2">
      <c r="B68" s="19" t="s">
        <v>427</v>
      </c>
      <c r="C68" s="223" t="s">
        <v>1233</v>
      </c>
      <c r="D68" s="224" t="s">
        <v>54</v>
      </c>
      <c r="E68" s="259" t="s">
        <v>1200</v>
      </c>
      <c r="F68" s="226">
        <v>6</v>
      </c>
      <c r="G68" s="227">
        <v>33.299999999999997</v>
      </c>
    </row>
    <row r="69" spans="2:7" hidden="1" outlineLevel="1" x14ac:dyDescent="0.2">
      <c r="B69" s="19" t="s">
        <v>427</v>
      </c>
      <c r="C69" s="223" t="s">
        <v>1233</v>
      </c>
      <c r="D69" s="224" t="s">
        <v>54</v>
      </c>
      <c r="E69" s="259" t="s">
        <v>1200</v>
      </c>
      <c r="F69" s="226">
        <v>2</v>
      </c>
      <c r="G69" s="227">
        <v>11.1</v>
      </c>
    </row>
    <row r="70" spans="2:7" hidden="1" outlineLevel="1" x14ac:dyDescent="0.2">
      <c r="B70" s="19" t="s">
        <v>427</v>
      </c>
      <c r="C70" s="223" t="s">
        <v>1029</v>
      </c>
      <c r="D70" s="224" t="s">
        <v>54</v>
      </c>
      <c r="E70" s="259" t="s">
        <v>1194</v>
      </c>
      <c r="F70" s="226">
        <v>6</v>
      </c>
      <c r="G70" s="227">
        <v>33.299999999999997</v>
      </c>
    </row>
    <row r="71" spans="2:7" hidden="1" outlineLevel="1" x14ac:dyDescent="0.2">
      <c r="B71" s="19" t="s">
        <v>427</v>
      </c>
      <c r="C71" s="223" t="s">
        <v>1029</v>
      </c>
      <c r="D71" s="224" t="s">
        <v>54</v>
      </c>
      <c r="E71" s="259" t="s">
        <v>1194</v>
      </c>
      <c r="F71" s="226">
        <v>2</v>
      </c>
      <c r="G71" s="227">
        <v>11.1</v>
      </c>
    </row>
    <row r="72" spans="2:7" hidden="1" outlineLevel="1" x14ac:dyDescent="0.2">
      <c r="B72" s="19" t="s">
        <v>427</v>
      </c>
      <c r="C72" s="223" t="s">
        <v>1029</v>
      </c>
      <c r="D72" s="224" t="s">
        <v>54</v>
      </c>
      <c r="E72" s="259" t="s">
        <v>1195</v>
      </c>
      <c r="F72" s="226">
        <v>6</v>
      </c>
      <c r="G72" s="227">
        <v>33.299999999999997</v>
      </c>
    </row>
    <row r="73" spans="2:7" hidden="1" outlineLevel="1" x14ac:dyDescent="0.2">
      <c r="B73" s="19" t="s">
        <v>427</v>
      </c>
      <c r="C73" s="223" t="s">
        <v>1029</v>
      </c>
      <c r="D73" s="224" t="s">
        <v>54</v>
      </c>
      <c r="E73" s="259" t="s">
        <v>1195</v>
      </c>
      <c r="F73" s="226">
        <v>2</v>
      </c>
      <c r="G73" s="227">
        <v>11.1</v>
      </c>
    </row>
    <row r="74" spans="2:7" hidden="1" outlineLevel="1" x14ac:dyDescent="0.2">
      <c r="B74" s="19" t="s">
        <v>427</v>
      </c>
      <c r="C74" s="223" t="s">
        <v>1029</v>
      </c>
      <c r="D74" s="224" t="s">
        <v>54</v>
      </c>
      <c r="E74" s="259" t="s">
        <v>1196</v>
      </c>
      <c r="F74" s="226">
        <v>6</v>
      </c>
      <c r="G74" s="227">
        <v>33.299999999999997</v>
      </c>
    </row>
    <row r="75" spans="2:7" hidden="1" outlineLevel="1" x14ac:dyDescent="0.2">
      <c r="B75" s="19" t="s">
        <v>427</v>
      </c>
      <c r="C75" s="223" t="s">
        <v>1029</v>
      </c>
      <c r="D75" s="224" t="s">
        <v>54</v>
      </c>
      <c r="E75" s="259" t="s">
        <v>1196</v>
      </c>
      <c r="F75" s="226">
        <v>2</v>
      </c>
      <c r="G75" s="227">
        <v>11.1</v>
      </c>
    </row>
    <row r="76" spans="2:7" hidden="1" outlineLevel="1" x14ac:dyDescent="0.2">
      <c r="B76" s="19" t="s">
        <v>427</v>
      </c>
      <c r="C76" s="223" t="s">
        <v>1029</v>
      </c>
      <c r="D76" s="224" t="s">
        <v>54</v>
      </c>
      <c r="E76" s="259" t="s">
        <v>1197</v>
      </c>
      <c r="F76" s="226">
        <v>6</v>
      </c>
      <c r="G76" s="227">
        <v>33.299999999999997</v>
      </c>
    </row>
    <row r="77" spans="2:7" hidden="1" outlineLevel="1" x14ac:dyDescent="0.2">
      <c r="B77" s="19" t="s">
        <v>427</v>
      </c>
      <c r="C77" s="223" t="s">
        <v>1029</v>
      </c>
      <c r="D77" s="224" t="s">
        <v>54</v>
      </c>
      <c r="E77" s="259" t="s">
        <v>1197</v>
      </c>
      <c r="F77" s="226">
        <v>2</v>
      </c>
      <c r="G77" s="227">
        <v>11.1</v>
      </c>
    </row>
    <row r="78" spans="2:7" hidden="1" outlineLevel="1" x14ac:dyDescent="0.2">
      <c r="B78" s="19" t="s">
        <v>427</v>
      </c>
      <c r="C78" s="223" t="s">
        <v>1029</v>
      </c>
      <c r="D78" s="224" t="s">
        <v>54</v>
      </c>
      <c r="E78" s="259" t="s">
        <v>1198</v>
      </c>
      <c r="F78" s="226">
        <v>6</v>
      </c>
      <c r="G78" s="227">
        <v>33.299999999999997</v>
      </c>
    </row>
    <row r="79" spans="2:7" hidden="1" outlineLevel="1" x14ac:dyDescent="0.2">
      <c r="B79" s="19" t="s">
        <v>427</v>
      </c>
      <c r="C79" s="223" t="s">
        <v>1029</v>
      </c>
      <c r="D79" s="224" t="s">
        <v>54</v>
      </c>
      <c r="E79" s="259" t="s">
        <v>1198</v>
      </c>
      <c r="F79" s="226">
        <v>2</v>
      </c>
      <c r="G79" s="227">
        <v>11.1</v>
      </c>
    </row>
    <row r="80" spans="2:7" hidden="1" outlineLevel="1" x14ac:dyDescent="0.2">
      <c r="B80" s="19" t="s">
        <v>427</v>
      </c>
      <c r="C80" s="223" t="s">
        <v>1029</v>
      </c>
      <c r="D80" s="224" t="s">
        <v>54</v>
      </c>
      <c r="E80" s="259" t="s">
        <v>1199</v>
      </c>
      <c r="F80" s="226">
        <v>6</v>
      </c>
      <c r="G80" s="227">
        <v>33.299999999999997</v>
      </c>
    </row>
    <row r="81" spans="2:7" hidden="1" outlineLevel="1" x14ac:dyDescent="0.2">
      <c r="B81" s="19" t="s">
        <v>427</v>
      </c>
      <c r="C81" s="223" t="s">
        <v>1029</v>
      </c>
      <c r="D81" s="224" t="s">
        <v>54</v>
      </c>
      <c r="E81" s="259" t="s">
        <v>1199</v>
      </c>
      <c r="F81" s="226">
        <v>2</v>
      </c>
      <c r="G81" s="227">
        <v>11.1</v>
      </c>
    </row>
    <row r="82" spans="2:7" hidden="1" outlineLevel="1" x14ac:dyDescent="0.2">
      <c r="B82" s="19" t="s">
        <v>427</v>
      </c>
      <c r="C82" s="223" t="s">
        <v>1029</v>
      </c>
      <c r="D82" s="224" t="s">
        <v>54</v>
      </c>
      <c r="E82" s="259" t="s">
        <v>1200</v>
      </c>
      <c r="F82" s="226">
        <v>6</v>
      </c>
      <c r="G82" s="227">
        <v>33.299999999999997</v>
      </c>
    </row>
    <row r="83" spans="2:7" hidden="1" outlineLevel="1" x14ac:dyDescent="0.2">
      <c r="B83" s="19" t="s">
        <v>427</v>
      </c>
      <c r="C83" s="223" t="s">
        <v>1029</v>
      </c>
      <c r="D83" s="224" t="s">
        <v>54</v>
      </c>
      <c r="E83" s="259" t="s">
        <v>1200</v>
      </c>
      <c r="F83" s="226">
        <v>2</v>
      </c>
      <c r="G83" s="227">
        <v>11.1</v>
      </c>
    </row>
    <row r="84" spans="2:7" hidden="1" outlineLevel="1" x14ac:dyDescent="0.2">
      <c r="B84" s="19" t="s">
        <v>427</v>
      </c>
      <c r="C84" s="223" t="s">
        <v>888</v>
      </c>
      <c r="D84" s="224" t="s">
        <v>54</v>
      </c>
      <c r="E84" s="259" t="s">
        <v>1184</v>
      </c>
      <c r="F84" s="226">
        <v>6</v>
      </c>
      <c r="G84" s="227">
        <v>33.299999999999997</v>
      </c>
    </row>
    <row r="85" spans="2:7" hidden="1" outlineLevel="1" x14ac:dyDescent="0.2">
      <c r="B85" s="19" t="s">
        <v>427</v>
      </c>
      <c r="C85" s="223" t="s">
        <v>888</v>
      </c>
      <c r="D85" s="224" t="s">
        <v>54</v>
      </c>
      <c r="E85" s="259" t="s">
        <v>1184</v>
      </c>
      <c r="F85" s="226">
        <v>2</v>
      </c>
      <c r="G85" s="227">
        <v>11.1</v>
      </c>
    </row>
    <row r="86" spans="2:7" hidden="1" outlineLevel="1" x14ac:dyDescent="0.2">
      <c r="B86" s="19" t="s">
        <v>427</v>
      </c>
      <c r="C86" s="223" t="s">
        <v>888</v>
      </c>
      <c r="D86" s="224" t="s">
        <v>54</v>
      </c>
      <c r="E86" s="259" t="s">
        <v>1185</v>
      </c>
      <c r="F86" s="226">
        <v>6</v>
      </c>
      <c r="G86" s="227">
        <v>33.299999999999997</v>
      </c>
    </row>
    <row r="87" spans="2:7" hidden="1" outlineLevel="1" x14ac:dyDescent="0.2">
      <c r="B87" s="19" t="s">
        <v>427</v>
      </c>
      <c r="C87" s="223" t="s">
        <v>888</v>
      </c>
      <c r="D87" s="224" t="s">
        <v>54</v>
      </c>
      <c r="E87" s="259" t="s">
        <v>1185</v>
      </c>
      <c r="F87" s="226">
        <v>2</v>
      </c>
      <c r="G87" s="227">
        <v>11.1</v>
      </c>
    </row>
    <row r="88" spans="2:7" hidden="1" outlineLevel="1" x14ac:dyDescent="0.2">
      <c r="B88" s="19" t="s">
        <v>427</v>
      </c>
      <c r="C88" s="223" t="s">
        <v>888</v>
      </c>
      <c r="D88" s="224" t="s">
        <v>54</v>
      </c>
      <c r="E88" s="259" t="s">
        <v>1186</v>
      </c>
      <c r="F88" s="226">
        <v>6</v>
      </c>
      <c r="G88" s="227">
        <v>33.299999999999997</v>
      </c>
    </row>
    <row r="89" spans="2:7" hidden="1" outlineLevel="1" x14ac:dyDescent="0.2">
      <c r="B89" s="19" t="s">
        <v>427</v>
      </c>
      <c r="C89" s="223" t="s">
        <v>888</v>
      </c>
      <c r="D89" s="224" t="s">
        <v>54</v>
      </c>
      <c r="E89" s="259" t="s">
        <v>1186</v>
      </c>
      <c r="F89" s="226">
        <v>2</v>
      </c>
      <c r="G89" s="227">
        <v>11.1</v>
      </c>
    </row>
    <row r="90" spans="2:7" hidden="1" outlineLevel="1" x14ac:dyDescent="0.2">
      <c r="B90" s="19" t="s">
        <v>427</v>
      </c>
      <c r="C90" s="223" t="s">
        <v>888</v>
      </c>
      <c r="D90" s="224" t="s">
        <v>54</v>
      </c>
      <c r="E90" s="259" t="s">
        <v>1187</v>
      </c>
      <c r="F90" s="226">
        <v>6</v>
      </c>
      <c r="G90" s="227">
        <v>33.299999999999997</v>
      </c>
    </row>
    <row r="91" spans="2:7" hidden="1" outlineLevel="1" x14ac:dyDescent="0.2">
      <c r="B91" s="19" t="s">
        <v>427</v>
      </c>
      <c r="C91" s="223" t="s">
        <v>888</v>
      </c>
      <c r="D91" s="224" t="s">
        <v>54</v>
      </c>
      <c r="E91" s="259" t="s">
        <v>1187</v>
      </c>
      <c r="F91" s="226">
        <v>2</v>
      </c>
      <c r="G91" s="227">
        <v>11.1</v>
      </c>
    </row>
    <row r="92" spans="2:7" hidden="1" outlineLevel="1" x14ac:dyDescent="0.2">
      <c r="B92" s="19" t="s">
        <v>427</v>
      </c>
      <c r="C92" s="223" t="s">
        <v>888</v>
      </c>
      <c r="D92" s="224" t="s">
        <v>54</v>
      </c>
      <c r="E92" s="259" t="s">
        <v>1188</v>
      </c>
      <c r="F92" s="226">
        <v>6</v>
      </c>
      <c r="G92" s="227">
        <v>33.299999999999997</v>
      </c>
    </row>
    <row r="93" spans="2:7" hidden="1" outlineLevel="1" x14ac:dyDescent="0.2">
      <c r="B93" s="19" t="s">
        <v>427</v>
      </c>
      <c r="C93" s="223" t="s">
        <v>888</v>
      </c>
      <c r="D93" s="224" t="s">
        <v>54</v>
      </c>
      <c r="E93" s="259" t="s">
        <v>1188</v>
      </c>
      <c r="F93" s="226">
        <v>2</v>
      </c>
      <c r="G93" s="227">
        <v>11.1</v>
      </c>
    </row>
    <row r="94" spans="2:7" hidden="1" outlineLevel="1" x14ac:dyDescent="0.2">
      <c r="B94" s="19" t="s">
        <v>427</v>
      </c>
      <c r="C94" s="223" t="s">
        <v>1029</v>
      </c>
      <c r="D94" s="224" t="s">
        <v>54</v>
      </c>
      <c r="E94" s="259" t="s">
        <v>1184</v>
      </c>
      <c r="F94" s="226">
        <v>6</v>
      </c>
      <c r="G94" s="227">
        <v>33.299999999999997</v>
      </c>
    </row>
    <row r="95" spans="2:7" hidden="1" outlineLevel="1" x14ac:dyDescent="0.2">
      <c r="B95" s="19" t="s">
        <v>427</v>
      </c>
      <c r="C95" s="223" t="s">
        <v>1029</v>
      </c>
      <c r="D95" s="224" t="s">
        <v>54</v>
      </c>
      <c r="E95" s="259" t="s">
        <v>1184</v>
      </c>
      <c r="F95" s="226">
        <v>2</v>
      </c>
      <c r="G95" s="227">
        <v>11.1</v>
      </c>
    </row>
    <row r="96" spans="2:7" hidden="1" outlineLevel="1" x14ac:dyDescent="0.2">
      <c r="B96" s="19" t="s">
        <v>427</v>
      </c>
      <c r="C96" s="223" t="s">
        <v>1029</v>
      </c>
      <c r="D96" s="224" t="s">
        <v>54</v>
      </c>
      <c r="E96" s="259" t="s">
        <v>1185</v>
      </c>
      <c r="F96" s="226">
        <v>6</v>
      </c>
      <c r="G96" s="227">
        <v>33.299999999999997</v>
      </c>
    </row>
    <row r="97" spans="2:7" hidden="1" outlineLevel="1" x14ac:dyDescent="0.2">
      <c r="B97" s="19" t="s">
        <v>427</v>
      </c>
      <c r="C97" s="223" t="s">
        <v>1029</v>
      </c>
      <c r="D97" s="224" t="s">
        <v>54</v>
      </c>
      <c r="E97" s="259" t="s">
        <v>1185</v>
      </c>
      <c r="F97" s="226">
        <v>2</v>
      </c>
      <c r="G97" s="227">
        <v>11.1</v>
      </c>
    </row>
    <row r="98" spans="2:7" hidden="1" outlineLevel="1" x14ac:dyDescent="0.2">
      <c r="B98" s="19" t="s">
        <v>427</v>
      </c>
      <c r="C98" s="223" t="s">
        <v>1029</v>
      </c>
      <c r="D98" s="224" t="s">
        <v>54</v>
      </c>
      <c r="E98" s="259" t="s">
        <v>1186</v>
      </c>
      <c r="F98" s="226">
        <v>6</v>
      </c>
      <c r="G98" s="227">
        <v>33.299999999999997</v>
      </c>
    </row>
    <row r="99" spans="2:7" hidden="1" outlineLevel="1" x14ac:dyDescent="0.2">
      <c r="B99" s="19" t="s">
        <v>427</v>
      </c>
      <c r="C99" s="223" t="s">
        <v>1029</v>
      </c>
      <c r="D99" s="224" t="s">
        <v>54</v>
      </c>
      <c r="E99" s="259" t="s">
        <v>1186</v>
      </c>
      <c r="F99" s="226">
        <v>2</v>
      </c>
      <c r="G99" s="227">
        <v>11.1</v>
      </c>
    </row>
    <row r="100" spans="2:7" hidden="1" outlineLevel="1" x14ac:dyDescent="0.2">
      <c r="B100" s="19" t="s">
        <v>427</v>
      </c>
      <c r="C100" s="223" t="s">
        <v>1029</v>
      </c>
      <c r="D100" s="224" t="s">
        <v>54</v>
      </c>
      <c r="E100" s="259" t="s">
        <v>1187</v>
      </c>
      <c r="F100" s="226">
        <v>6</v>
      </c>
      <c r="G100" s="227">
        <v>33.299999999999997</v>
      </c>
    </row>
    <row r="101" spans="2:7" hidden="1" outlineLevel="1" x14ac:dyDescent="0.2">
      <c r="B101" s="19" t="s">
        <v>427</v>
      </c>
      <c r="C101" s="223" t="s">
        <v>1029</v>
      </c>
      <c r="D101" s="224" t="s">
        <v>54</v>
      </c>
      <c r="E101" s="259" t="s">
        <v>1187</v>
      </c>
      <c r="F101" s="226">
        <v>2</v>
      </c>
      <c r="G101" s="227">
        <v>11.1</v>
      </c>
    </row>
    <row r="102" spans="2:7" hidden="1" outlineLevel="1" x14ac:dyDescent="0.2">
      <c r="B102" s="19" t="s">
        <v>427</v>
      </c>
      <c r="C102" s="223" t="s">
        <v>1029</v>
      </c>
      <c r="D102" s="224" t="s">
        <v>54</v>
      </c>
      <c r="E102" s="259" t="s">
        <v>1188</v>
      </c>
      <c r="F102" s="226">
        <v>6</v>
      </c>
      <c r="G102" s="227">
        <v>33.299999999999997</v>
      </c>
    </row>
    <row r="103" spans="2:7" hidden="1" outlineLevel="1" x14ac:dyDescent="0.2">
      <c r="B103" s="19" t="s">
        <v>427</v>
      </c>
      <c r="C103" s="223" t="s">
        <v>1029</v>
      </c>
      <c r="D103" s="224" t="s">
        <v>54</v>
      </c>
      <c r="E103" s="259" t="s">
        <v>1188</v>
      </c>
      <c r="F103" s="226">
        <v>2</v>
      </c>
      <c r="G103" s="227">
        <v>11.1</v>
      </c>
    </row>
    <row r="104" spans="2:7" hidden="1" outlineLevel="1" x14ac:dyDescent="0.2">
      <c r="B104" s="19" t="s">
        <v>427</v>
      </c>
      <c r="C104" s="223" t="s">
        <v>1233</v>
      </c>
      <c r="D104" s="224" t="s">
        <v>54</v>
      </c>
      <c r="E104" s="259" t="s">
        <v>1184</v>
      </c>
      <c r="F104" s="226">
        <v>6</v>
      </c>
      <c r="G104" s="227">
        <v>33.299999999999997</v>
      </c>
    </row>
    <row r="105" spans="2:7" hidden="1" outlineLevel="1" x14ac:dyDescent="0.2">
      <c r="B105" s="19" t="s">
        <v>427</v>
      </c>
      <c r="C105" s="223" t="s">
        <v>1233</v>
      </c>
      <c r="D105" s="224" t="s">
        <v>54</v>
      </c>
      <c r="E105" s="259" t="s">
        <v>1184</v>
      </c>
      <c r="F105" s="226">
        <v>2</v>
      </c>
      <c r="G105" s="227">
        <v>11.1</v>
      </c>
    </row>
    <row r="106" spans="2:7" hidden="1" outlineLevel="1" x14ac:dyDescent="0.2">
      <c r="B106" s="19" t="s">
        <v>427</v>
      </c>
      <c r="C106" s="223" t="s">
        <v>1233</v>
      </c>
      <c r="D106" s="224" t="s">
        <v>54</v>
      </c>
      <c r="E106" s="259" t="s">
        <v>1185</v>
      </c>
      <c r="F106" s="226">
        <v>6</v>
      </c>
      <c r="G106" s="227">
        <v>33.299999999999997</v>
      </c>
    </row>
    <row r="107" spans="2:7" hidden="1" outlineLevel="1" x14ac:dyDescent="0.2">
      <c r="B107" s="19" t="s">
        <v>427</v>
      </c>
      <c r="C107" s="223" t="s">
        <v>1233</v>
      </c>
      <c r="D107" s="224" t="s">
        <v>54</v>
      </c>
      <c r="E107" s="259" t="s">
        <v>1185</v>
      </c>
      <c r="F107" s="226">
        <v>2</v>
      </c>
      <c r="G107" s="227">
        <v>11.1</v>
      </c>
    </row>
    <row r="108" spans="2:7" hidden="1" outlineLevel="1" x14ac:dyDescent="0.2">
      <c r="B108" s="19" t="s">
        <v>427</v>
      </c>
      <c r="C108" s="223" t="s">
        <v>1233</v>
      </c>
      <c r="D108" s="224" t="s">
        <v>54</v>
      </c>
      <c r="E108" s="259" t="s">
        <v>1186</v>
      </c>
      <c r="F108" s="226">
        <v>6</v>
      </c>
      <c r="G108" s="227">
        <v>33.299999999999997</v>
      </c>
    </row>
    <row r="109" spans="2:7" hidden="1" outlineLevel="1" x14ac:dyDescent="0.2">
      <c r="B109" s="19" t="s">
        <v>427</v>
      </c>
      <c r="C109" s="223" t="s">
        <v>1233</v>
      </c>
      <c r="D109" s="224" t="s">
        <v>54</v>
      </c>
      <c r="E109" s="259" t="s">
        <v>1186</v>
      </c>
      <c r="F109" s="226">
        <v>2</v>
      </c>
      <c r="G109" s="227">
        <v>11.1</v>
      </c>
    </row>
    <row r="110" spans="2:7" hidden="1" outlineLevel="1" x14ac:dyDescent="0.2">
      <c r="B110" s="19" t="s">
        <v>427</v>
      </c>
      <c r="C110" s="223" t="s">
        <v>1233</v>
      </c>
      <c r="D110" s="224" t="s">
        <v>54</v>
      </c>
      <c r="E110" s="259" t="s">
        <v>1187</v>
      </c>
      <c r="F110" s="226">
        <v>6</v>
      </c>
      <c r="G110" s="227">
        <v>33.299999999999997</v>
      </c>
    </row>
    <row r="111" spans="2:7" hidden="1" outlineLevel="1" x14ac:dyDescent="0.2">
      <c r="B111" s="19" t="s">
        <v>427</v>
      </c>
      <c r="C111" s="223" t="s">
        <v>1233</v>
      </c>
      <c r="D111" s="224" t="s">
        <v>54</v>
      </c>
      <c r="E111" s="259" t="s">
        <v>1187</v>
      </c>
      <c r="F111" s="226">
        <v>2</v>
      </c>
      <c r="G111" s="227">
        <v>11.1</v>
      </c>
    </row>
    <row r="112" spans="2:7" hidden="1" outlineLevel="1" x14ac:dyDescent="0.2">
      <c r="B112" s="19" t="s">
        <v>427</v>
      </c>
      <c r="C112" s="223" t="s">
        <v>1233</v>
      </c>
      <c r="D112" s="224" t="s">
        <v>54</v>
      </c>
      <c r="E112" s="259" t="s">
        <v>1188</v>
      </c>
      <c r="F112" s="226">
        <v>6</v>
      </c>
      <c r="G112" s="227">
        <v>33.299999999999997</v>
      </c>
    </row>
    <row r="113" spans="2:7" hidden="1" outlineLevel="1" x14ac:dyDescent="0.2">
      <c r="B113" s="19" t="s">
        <v>427</v>
      </c>
      <c r="C113" s="223" t="s">
        <v>1233</v>
      </c>
      <c r="D113" s="224" t="s">
        <v>54</v>
      </c>
      <c r="E113" s="259" t="s">
        <v>1188</v>
      </c>
      <c r="F113" s="226">
        <v>2</v>
      </c>
      <c r="G113" s="227">
        <v>11.1</v>
      </c>
    </row>
    <row r="114" spans="2:7" hidden="1" outlineLevel="1" x14ac:dyDescent="0.2">
      <c r="B114" s="19" t="s">
        <v>427</v>
      </c>
      <c r="C114" s="223" t="s">
        <v>893</v>
      </c>
      <c r="D114" s="224" t="s">
        <v>54</v>
      </c>
      <c r="E114" s="259" t="s">
        <v>1184</v>
      </c>
      <c r="F114" s="226">
        <v>6</v>
      </c>
      <c r="G114" s="227">
        <v>33.299999999999997</v>
      </c>
    </row>
    <row r="115" spans="2:7" hidden="1" outlineLevel="1" x14ac:dyDescent="0.2">
      <c r="B115" s="19" t="s">
        <v>427</v>
      </c>
      <c r="C115" s="223" t="s">
        <v>893</v>
      </c>
      <c r="D115" s="224" t="s">
        <v>54</v>
      </c>
      <c r="E115" s="259" t="s">
        <v>1184</v>
      </c>
      <c r="F115" s="226">
        <v>2</v>
      </c>
      <c r="G115" s="227">
        <v>11.1</v>
      </c>
    </row>
    <row r="116" spans="2:7" hidden="1" outlineLevel="1" x14ac:dyDescent="0.2">
      <c r="B116" s="19" t="s">
        <v>427</v>
      </c>
      <c r="C116" s="223" t="s">
        <v>893</v>
      </c>
      <c r="D116" s="224" t="s">
        <v>54</v>
      </c>
      <c r="E116" s="259" t="s">
        <v>1185</v>
      </c>
      <c r="F116" s="226">
        <v>6</v>
      </c>
      <c r="G116" s="227">
        <v>33.299999999999997</v>
      </c>
    </row>
    <row r="117" spans="2:7" hidden="1" outlineLevel="1" x14ac:dyDescent="0.2">
      <c r="B117" s="19" t="s">
        <v>427</v>
      </c>
      <c r="C117" s="223" t="s">
        <v>893</v>
      </c>
      <c r="D117" s="224" t="s">
        <v>54</v>
      </c>
      <c r="E117" s="259" t="s">
        <v>1185</v>
      </c>
      <c r="F117" s="226">
        <v>2</v>
      </c>
      <c r="G117" s="227">
        <v>11.1</v>
      </c>
    </row>
    <row r="118" spans="2:7" hidden="1" outlineLevel="1" x14ac:dyDescent="0.2">
      <c r="B118" s="19" t="s">
        <v>427</v>
      </c>
      <c r="C118" s="223" t="s">
        <v>893</v>
      </c>
      <c r="D118" s="224" t="s">
        <v>54</v>
      </c>
      <c r="E118" s="259" t="s">
        <v>1186</v>
      </c>
      <c r="F118" s="226">
        <v>6</v>
      </c>
      <c r="G118" s="227">
        <v>33.299999999999997</v>
      </c>
    </row>
    <row r="119" spans="2:7" hidden="1" outlineLevel="1" x14ac:dyDescent="0.2">
      <c r="B119" s="19" t="s">
        <v>427</v>
      </c>
      <c r="C119" s="223" t="s">
        <v>893</v>
      </c>
      <c r="D119" s="224" t="s">
        <v>54</v>
      </c>
      <c r="E119" s="259" t="s">
        <v>1186</v>
      </c>
      <c r="F119" s="226">
        <v>2</v>
      </c>
      <c r="G119" s="227">
        <v>11.1</v>
      </c>
    </row>
    <row r="120" spans="2:7" hidden="1" outlineLevel="1" x14ac:dyDescent="0.2">
      <c r="B120" s="19" t="s">
        <v>427</v>
      </c>
      <c r="C120" s="223" t="s">
        <v>893</v>
      </c>
      <c r="D120" s="224" t="s">
        <v>54</v>
      </c>
      <c r="E120" s="259" t="s">
        <v>1187</v>
      </c>
      <c r="F120" s="226">
        <v>6</v>
      </c>
      <c r="G120" s="227">
        <v>33.299999999999997</v>
      </c>
    </row>
    <row r="121" spans="2:7" hidden="1" outlineLevel="1" x14ac:dyDescent="0.2">
      <c r="B121" s="19" t="s">
        <v>427</v>
      </c>
      <c r="C121" s="223" t="s">
        <v>893</v>
      </c>
      <c r="D121" s="224" t="s">
        <v>54</v>
      </c>
      <c r="E121" s="259" t="s">
        <v>1187</v>
      </c>
      <c r="F121" s="226">
        <v>2</v>
      </c>
      <c r="G121" s="227">
        <v>11.1</v>
      </c>
    </row>
    <row r="122" spans="2:7" hidden="1" outlineLevel="1" x14ac:dyDescent="0.2">
      <c r="B122" s="19" t="s">
        <v>427</v>
      </c>
      <c r="C122" s="223" t="s">
        <v>893</v>
      </c>
      <c r="D122" s="224" t="s">
        <v>54</v>
      </c>
      <c r="E122" s="259" t="s">
        <v>1188</v>
      </c>
      <c r="F122" s="226">
        <v>6</v>
      </c>
      <c r="G122" s="227">
        <v>33.299999999999997</v>
      </c>
    </row>
    <row r="123" spans="2:7" hidden="1" outlineLevel="1" x14ac:dyDescent="0.2">
      <c r="B123" s="19" t="s">
        <v>427</v>
      </c>
      <c r="C123" s="223" t="s">
        <v>893</v>
      </c>
      <c r="D123" s="224" t="s">
        <v>54</v>
      </c>
      <c r="E123" s="259" t="s">
        <v>1188</v>
      </c>
      <c r="F123" s="226">
        <v>2</v>
      </c>
      <c r="G123" s="227">
        <v>11.1</v>
      </c>
    </row>
    <row r="124" spans="2:7" hidden="1" outlineLevel="1" x14ac:dyDescent="0.2">
      <c r="B124" s="19" t="s">
        <v>427</v>
      </c>
      <c r="C124" s="223" t="s">
        <v>888</v>
      </c>
      <c r="D124" s="224" t="s">
        <v>54</v>
      </c>
      <c r="E124" s="259" t="s">
        <v>1190</v>
      </c>
      <c r="F124" s="226">
        <v>6</v>
      </c>
      <c r="G124" s="227">
        <v>33.299999999999997</v>
      </c>
    </row>
    <row r="125" spans="2:7" hidden="1" outlineLevel="1" x14ac:dyDescent="0.2">
      <c r="B125" s="19" t="s">
        <v>427</v>
      </c>
      <c r="C125" s="223" t="s">
        <v>888</v>
      </c>
      <c r="D125" s="224" t="s">
        <v>54</v>
      </c>
      <c r="E125" s="259" t="s">
        <v>1190</v>
      </c>
      <c r="F125" s="226">
        <v>2</v>
      </c>
      <c r="G125" s="227">
        <v>11.1</v>
      </c>
    </row>
    <row r="126" spans="2:7" hidden="1" outlineLevel="1" x14ac:dyDescent="0.2">
      <c r="B126" s="19" t="s">
        <v>427</v>
      </c>
      <c r="C126" s="223" t="s">
        <v>888</v>
      </c>
      <c r="D126" s="224" t="s">
        <v>54</v>
      </c>
      <c r="E126" s="259" t="s">
        <v>1191</v>
      </c>
      <c r="F126" s="226">
        <v>6</v>
      </c>
      <c r="G126" s="227">
        <v>33.299999999999997</v>
      </c>
    </row>
    <row r="127" spans="2:7" hidden="1" outlineLevel="1" x14ac:dyDescent="0.2">
      <c r="B127" s="19" t="s">
        <v>427</v>
      </c>
      <c r="C127" s="223" t="s">
        <v>888</v>
      </c>
      <c r="D127" s="224" t="s">
        <v>54</v>
      </c>
      <c r="E127" s="259" t="s">
        <v>1191</v>
      </c>
      <c r="F127" s="226">
        <v>2</v>
      </c>
      <c r="G127" s="227">
        <v>11.1</v>
      </c>
    </row>
    <row r="128" spans="2:7" hidden="1" outlineLevel="1" x14ac:dyDescent="0.2">
      <c r="B128" s="19" t="s">
        <v>427</v>
      </c>
      <c r="C128" s="223" t="s">
        <v>888</v>
      </c>
      <c r="D128" s="224" t="s">
        <v>54</v>
      </c>
      <c r="E128" s="259" t="s">
        <v>1192</v>
      </c>
      <c r="F128" s="226">
        <v>6</v>
      </c>
      <c r="G128" s="227">
        <v>33.299999999999997</v>
      </c>
    </row>
    <row r="129" spans="2:7" hidden="1" outlineLevel="1" x14ac:dyDescent="0.2">
      <c r="B129" s="19" t="s">
        <v>427</v>
      </c>
      <c r="C129" s="223" t="s">
        <v>888</v>
      </c>
      <c r="D129" s="224" t="s">
        <v>54</v>
      </c>
      <c r="E129" s="259" t="s">
        <v>1192</v>
      </c>
      <c r="F129" s="226">
        <v>2</v>
      </c>
      <c r="G129" s="227">
        <v>11.1</v>
      </c>
    </row>
    <row r="130" spans="2:7" hidden="1" outlineLevel="1" x14ac:dyDescent="0.2">
      <c r="B130" s="19" t="s">
        <v>427</v>
      </c>
      <c r="C130" s="223" t="s">
        <v>888</v>
      </c>
      <c r="D130" s="224" t="s">
        <v>54</v>
      </c>
      <c r="E130" s="259" t="s">
        <v>1189</v>
      </c>
      <c r="F130" s="226">
        <v>6</v>
      </c>
      <c r="G130" s="227">
        <v>33.299999999999997</v>
      </c>
    </row>
    <row r="131" spans="2:7" hidden="1" outlineLevel="1" x14ac:dyDescent="0.2">
      <c r="B131" s="19" t="s">
        <v>427</v>
      </c>
      <c r="C131" s="223" t="s">
        <v>888</v>
      </c>
      <c r="D131" s="224" t="s">
        <v>54</v>
      </c>
      <c r="E131" s="259" t="s">
        <v>1189</v>
      </c>
      <c r="F131" s="226">
        <v>2</v>
      </c>
      <c r="G131" s="227">
        <v>11.1</v>
      </c>
    </row>
    <row r="132" spans="2:7" hidden="1" outlineLevel="1" x14ac:dyDescent="0.2">
      <c r="B132" s="19" t="s">
        <v>427</v>
      </c>
      <c r="C132" s="223" t="s">
        <v>888</v>
      </c>
      <c r="D132" s="224" t="s">
        <v>54</v>
      </c>
      <c r="E132" s="259" t="s">
        <v>1193</v>
      </c>
      <c r="F132" s="226">
        <v>6</v>
      </c>
      <c r="G132" s="227">
        <v>33.299999999999997</v>
      </c>
    </row>
    <row r="133" spans="2:7" hidden="1" outlineLevel="1" x14ac:dyDescent="0.2">
      <c r="B133" s="19" t="s">
        <v>427</v>
      </c>
      <c r="C133" s="223" t="s">
        <v>888</v>
      </c>
      <c r="D133" s="224" t="s">
        <v>54</v>
      </c>
      <c r="E133" s="259" t="s">
        <v>1193</v>
      </c>
      <c r="F133" s="226">
        <v>2</v>
      </c>
      <c r="G133" s="227">
        <v>11.1</v>
      </c>
    </row>
    <row r="134" spans="2:7" hidden="1" outlineLevel="1" x14ac:dyDescent="0.2">
      <c r="B134" s="19" t="s">
        <v>427</v>
      </c>
      <c r="C134" s="223" t="s">
        <v>893</v>
      </c>
      <c r="D134" s="224" t="s">
        <v>54</v>
      </c>
      <c r="E134" s="259" t="s">
        <v>1190</v>
      </c>
      <c r="F134" s="226">
        <v>6</v>
      </c>
      <c r="G134" s="227">
        <v>33.299999999999997</v>
      </c>
    </row>
    <row r="135" spans="2:7" hidden="1" outlineLevel="1" x14ac:dyDescent="0.2">
      <c r="B135" s="19" t="s">
        <v>427</v>
      </c>
      <c r="C135" s="223" t="s">
        <v>893</v>
      </c>
      <c r="D135" s="224" t="s">
        <v>54</v>
      </c>
      <c r="E135" s="259" t="s">
        <v>1190</v>
      </c>
      <c r="F135" s="226">
        <v>2</v>
      </c>
      <c r="G135" s="227">
        <v>11.1</v>
      </c>
    </row>
    <row r="136" spans="2:7" hidden="1" outlineLevel="1" x14ac:dyDescent="0.2">
      <c r="B136" s="19" t="s">
        <v>427</v>
      </c>
      <c r="C136" s="223" t="s">
        <v>893</v>
      </c>
      <c r="D136" s="224" t="s">
        <v>54</v>
      </c>
      <c r="E136" s="259" t="s">
        <v>1191</v>
      </c>
      <c r="F136" s="226">
        <v>6</v>
      </c>
      <c r="G136" s="227">
        <v>33.299999999999997</v>
      </c>
    </row>
    <row r="137" spans="2:7" hidden="1" outlineLevel="1" x14ac:dyDescent="0.2">
      <c r="B137" s="19" t="s">
        <v>427</v>
      </c>
      <c r="C137" s="223" t="s">
        <v>893</v>
      </c>
      <c r="D137" s="224" t="s">
        <v>54</v>
      </c>
      <c r="E137" s="259" t="s">
        <v>1191</v>
      </c>
      <c r="F137" s="226">
        <v>2</v>
      </c>
      <c r="G137" s="227">
        <v>11.1</v>
      </c>
    </row>
    <row r="138" spans="2:7" hidden="1" outlineLevel="1" x14ac:dyDescent="0.2">
      <c r="B138" s="19" t="s">
        <v>427</v>
      </c>
      <c r="C138" s="223" t="s">
        <v>893</v>
      </c>
      <c r="D138" s="224" t="s">
        <v>54</v>
      </c>
      <c r="E138" s="259" t="s">
        <v>1192</v>
      </c>
      <c r="F138" s="226">
        <v>6</v>
      </c>
      <c r="G138" s="227">
        <v>33.299999999999997</v>
      </c>
    </row>
    <row r="139" spans="2:7" hidden="1" outlineLevel="1" x14ac:dyDescent="0.2">
      <c r="B139" s="19" t="s">
        <v>427</v>
      </c>
      <c r="C139" s="223" t="s">
        <v>893</v>
      </c>
      <c r="D139" s="224" t="s">
        <v>54</v>
      </c>
      <c r="E139" s="259" t="s">
        <v>1192</v>
      </c>
      <c r="F139" s="226">
        <v>2</v>
      </c>
      <c r="G139" s="227">
        <v>11.1</v>
      </c>
    </row>
    <row r="140" spans="2:7" hidden="1" outlineLevel="1" x14ac:dyDescent="0.2">
      <c r="B140" s="19" t="s">
        <v>427</v>
      </c>
      <c r="C140" s="223" t="s">
        <v>893</v>
      </c>
      <c r="D140" s="224" t="s">
        <v>54</v>
      </c>
      <c r="E140" s="259" t="s">
        <v>1189</v>
      </c>
      <c r="F140" s="226">
        <v>6</v>
      </c>
      <c r="G140" s="227">
        <v>33.299999999999997</v>
      </c>
    </row>
    <row r="141" spans="2:7" hidden="1" outlineLevel="1" x14ac:dyDescent="0.2">
      <c r="B141" s="19" t="s">
        <v>427</v>
      </c>
      <c r="C141" s="223" t="s">
        <v>893</v>
      </c>
      <c r="D141" s="224" t="s">
        <v>54</v>
      </c>
      <c r="E141" s="259" t="s">
        <v>1189</v>
      </c>
      <c r="F141" s="226">
        <v>2</v>
      </c>
      <c r="G141" s="227">
        <v>11.1</v>
      </c>
    </row>
    <row r="142" spans="2:7" hidden="1" outlineLevel="1" x14ac:dyDescent="0.2">
      <c r="B142" s="19" t="s">
        <v>427</v>
      </c>
      <c r="C142" s="223" t="s">
        <v>893</v>
      </c>
      <c r="D142" s="224" t="s">
        <v>54</v>
      </c>
      <c r="E142" s="259" t="s">
        <v>1193</v>
      </c>
      <c r="F142" s="226">
        <v>6</v>
      </c>
      <c r="G142" s="227">
        <v>33.299999999999997</v>
      </c>
    </row>
    <row r="143" spans="2:7" hidden="1" outlineLevel="1" x14ac:dyDescent="0.2">
      <c r="B143" s="19" t="s">
        <v>427</v>
      </c>
      <c r="C143" s="223" t="s">
        <v>893</v>
      </c>
      <c r="D143" s="224" t="s">
        <v>54</v>
      </c>
      <c r="E143" s="259" t="s">
        <v>1193</v>
      </c>
      <c r="F143" s="226">
        <v>2</v>
      </c>
      <c r="G143" s="227">
        <v>11.1</v>
      </c>
    </row>
    <row r="144" spans="2:7" hidden="1" outlineLevel="1" x14ac:dyDescent="0.2">
      <c r="B144" s="19" t="s">
        <v>427</v>
      </c>
      <c r="C144" s="223" t="s">
        <v>1029</v>
      </c>
      <c r="D144" s="224" t="s">
        <v>54</v>
      </c>
      <c r="E144" s="259" t="s">
        <v>1190</v>
      </c>
      <c r="F144" s="226">
        <v>6</v>
      </c>
      <c r="G144" s="227">
        <v>33.299999999999997</v>
      </c>
    </row>
    <row r="145" spans="2:7" hidden="1" outlineLevel="1" x14ac:dyDescent="0.2">
      <c r="B145" s="19" t="s">
        <v>427</v>
      </c>
      <c r="C145" s="223" t="s">
        <v>1029</v>
      </c>
      <c r="D145" s="224" t="s">
        <v>54</v>
      </c>
      <c r="E145" s="259" t="s">
        <v>1190</v>
      </c>
      <c r="F145" s="226">
        <v>2</v>
      </c>
      <c r="G145" s="227">
        <v>11.1</v>
      </c>
    </row>
    <row r="146" spans="2:7" hidden="1" outlineLevel="1" x14ac:dyDescent="0.2">
      <c r="B146" s="19" t="s">
        <v>427</v>
      </c>
      <c r="C146" s="223" t="s">
        <v>1029</v>
      </c>
      <c r="D146" s="224" t="s">
        <v>54</v>
      </c>
      <c r="E146" s="259" t="s">
        <v>1191</v>
      </c>
      <c r="F146" s="226">
        <v>6</v>
      </c>
      <c r="G146" s="227">
        <v>33.299999999999997</v>
      </c>
    </row>
    <row r="147" spans="2:7" hidden="1" outlineLevel="1" x14ac:dyDescent="0.2">
      <c r="B147" s="19" t="s">
        <v>427</v>
      </c>
      <c r="C147" s="223" t="s">
        <v>1029</v>
      </c>
      <c r="D147" s="224" t="s">
        <v>54</v>
      </c>
      <c r="E147" s="259" t="s">
        <v>1191</v>
      </c>
      <c r="F147" s="226">
        <v>2</v>
      </c>
      <c r="G147" s="227">
        <v>11.1</v>
      </c>
    </row>
    <row r="148" spans="2:7" hidden="1" outlineLevel="1" x14ac:dyDescent="0.2">
      <c r="B148" s="19" t="s">
        <v>427</v>
      </c>
      <c r="C148" s="223" t="s">
        <v>1029</v>
      </c>
      <c r="D148" s="224" t="s">
        <v>54</v>
      </c>
      <c r="E148" s="259" t="s">
        <v>1192</v>
      </c>
      <c r="F148" s="226">
        <v>6</v>
      </c>
      <c r="G148" s="227">
        <v>33.299999999999997</v>
      </c>
    </row>
    <row r="149" spans="2:7" hidden="1" outlineLevel="1" x14ac:dyDescent="0.2">
      <c r="B149" s="19" t="s">
        <v>427</v>
      </c>
      <c r="C149" s="223" t="s">
        <v>1029</v>
      </c>
      <c r="D149" s="224" t="s">
        <v>54</v>
      </c>
      <c r="E149" s="259" t="s">
        <v>1192</v>
      </c>
      <c r="F149" s="226">
        <v>2</v>
      </c>
      <c r="G149" s="227">
        <v>11.1</v>
      </c>
    </row>
    <row r="150" spans="2:7" hidden="1" outlineLevel="1" x14ac:dyDescent="0.2">
      <c r="B150" s="19" t="s">
        <v>427</v>
      </c>
      <c r="C150" s="223" t="s">
        <v>1029</v>
      </c>
      <c r="D150" s="224" t="s">
        <v>54</v>
      </c>
      <c r="E150" s="259" t="s">
        <v>1189</v>
      </c>
      <c r="F150" s="226">
        <v>6</v>
      </c>
      <c r="G150" s="227">
        <v>33.299999999999997</v>
      </c>
    </row>
    <row r="151" spans="2:7" hidden="1" outlineLevel="1" x14ac:dyDescent="0.2">
      <c r="B151" s="19" t="s">
        <v>427</v>
      </c>
      <c r="C151" s="223" t="s">
        <v>1029</v>
      </c>
      <c r="D151" s="224" t="s">
        <v>54</v>
      </c>
      <c r="E151" s="259" t="s">
        <v>1189</v>
      </c>
      <c r="F151" s="226">
        <v>2</v>
      </c>
      <c r="G151" s="227">
        <v>11.1</v>
      </c>
    </row>
    <row r="152" spans="2:7" hidden="1" outlineLevel="1" x14ac:dyDescent="0.2">
      <c r="B152" s="19" t="s">
        <v>427</v>
      </c>
      <c r="C152" s="223" t="s">
        <v>1029</v>
      </c>
      <c r="D152" s="224" t="s">
        <v>54</v>
      </c>
      <c r="E152" s="259" t="s">
        <v>1193</v>
      </c>
      <c r="F152" s="226">
        <v>6</v>
      </c>
      <c r="G152" s="227">
        <v>33.299999999999997</v>
      </c>
    </row>
    <row r="153" spans="2:7" hidden="1" outlineLevel="1" x14ac:dyDescent="0.2">
      <c r="B153" s="19" t="s">
        <v>427</v>
      </c>
      <c r="C153" s="223" t="s">
        <v>1029</v>
      </c>
      <c r="D153" s="224" t="s">
        <v>54</v>
      </c>
      <c r="E153" s="259" t="s">
        <v>1193</v>
      </c>
      <c r="F153" s="226">
        <v>2</v>
      </c>
      <c r="G153" s="227">
        <v>11.1</v>
      </c>
    </row>
    <row r="154" spans="2:7" hidden="1" outlineLevel="1" x14ac:dyDescent="0.2">
      <c r="B154" s="19" t="s">
        <v>427</v>
      </c>
      <c r="C154" s="223" t="s">
        <v>888</v>
      </c>
      <c r="D154" s="224" t="s">
        <v>54</v>
      </c>
      <c r="E154" s="259" t="s">
        <v>1204</v>
      </c>
      <c r="F154" s="226">
        <v>6</v>
      </c>
      <c r="G154" s="227">
        <v>33.299999999999997</v>
      </c>
    </row>
    <row r="155" spans="2:7" hidden="1" outlineLevel="1" x14ac:dyDescent="0.2">
      <c r="B155" s="19" t="s">
        <v>427</v>
      </c>
      <c r="C155" s="223" t="s">
        <v>888</v>
      </c>
      <c r="D155" s="224" t="s">
        <v>54</v>
      </c>
      <c r="E155" s="259" t="s">
        <v>1204</v>
      </c>
      <c r="F155" s="226">
        <v>2</v>
      </c>
      <c r="G155" s="227">
        <v>11.1</v>
      </c>
    </row>
    <row r="156" spans="2:7" hidden="1" outlineLevel="1" x14ac:dyDescent="0.2">
      <c r="B156" s="19" t="s">
        <v>427</v>
      </c>
      <c r="C156" s="223" t="s">
        <v>888</v>
      </c>
      <c r="D156" s="224" t="s">
        <v>54</v>
      </c>
      <c r="E156" s="259" t="s">
        <v>1205</v>
      </c>
      <c r="F156" s="226">
        <v>6</v>
      </c>
      <c r="G156" s="227">
        <v>33.299999999999997</v>
      </c>
    </row>
    <row r="157" spans="2:7" hidden="1" outlineLevel="1" x14ac:dyDescent="0.2">
      <c r="B157" s="19" t="s">
        <v>427</v>
      </c>
      <c r="C157" s="223" t="s">
        <v>888</v>
      </c>
      <c r="D157" s="224" t="s">
        <v>54</v>
      </c>
      <c r="E157" s="259" t="s">
        <v>1205</v>
      </c>
      <c r="F157" s="226">
        <v>2</v>
      </c>
      <c r="G157" s="227">
        <v>11.1</v>
      </c>
    </row>
    <row r="158" spans="2:7" hidden="1" outlineLevel="1" x14ac:dyDescent="0.2">
      <c r="B158" s="19" t="s">
        <v>427</v>
      </c>
      <c r="C158" s="223" t="s">
        <v>888</v>
      </c>
      <c r="D158" s="224" t="s">
        <v>54</v>
      </c>
      <c r="E158" s="259" t="s">
        <v>1206</v>
      </c>
      <c r="F158" s="226">
        <v>6</v>
      </c>
      <c r="G158" s="227">
        <v>33.299999999999997</v>
      </c>
    </row>
    <row r="159" spans="2:7" hidden="1" outlineLevel="1" x14ac:dyDescent="0.2">
      <c r="B159" s="19" t="s">
        <v>427</v>
      </c>
      <c r="C159" s="223" t="s">
        <v>888</v>
      </c>
      <c r="D159" s="224" t="s">
        <v>54</v>
      </c>
      <c r="E159" s="259" t="s">
        <v>1206</v>
      </c>
      <c r="F159" s="226">
        <v>2</v>
      </c>
      <c r="G159" s="227">
        <v>11.1</v>
      </c>
    </row>
    <row r="160" spans="2:7" hidden="1" outlineLevel="1" x14ac:dyDescent="0.2">
      <c r="B160" s="19" t="s">
        <v>427</v>
      </c>
      <c r="C160" s="223" t="s">
        <v>888</v>
      </c>
      <c r="D160" s="224" t="s">
        <v>54</v>
      </c>
      <c r="E160" s="259" t="s">
        <v>1208</v>
      </c>
      <c r="F160" s="226">
        <v>6</v>
      </c>
      <c r="G160" s="227">
        <v>33.299999999999997</v>
      </c>
    </row>
    <row r="161" spans="2:7" hidden="1" outlineLevel="1" x14ac:dyDescent="0.2">
      <c r="B161" s="19" t="s">
        <v>427</v>
      </c>
      <c r="C161" s="223" t="s">
        <v>888</v>
      </c>
      <c r="D161" s="224" t="s">
        <v>54</v>
      </c>
      <c r="E161" s="259" t="s">
        <v>1208</v>
      </c>
      <c r="F161" s="226">
        <v>2</v>
      </c>
      <c r="G161" s="227">
        <v>11.1</v>
      </c>
    </row>
    <row r="162" spans="2:7" hidden="1" outlineLevel="1" x14ac:dyDescent="0.2">
      <c r="B162" s="19" t="s">
        <v>427</v>
      </c>
      <c r="C162" s="223" t="s">
        <v>888</v>
      </c>
      <c r="D162" s="224" t="s">
        <v>54</v>
      </c>
      <c r="E162" s="259" t="s">
        <v>1209</v>
      </c>
      <c r="F162" s="226">
        <v>6</v>
      </c>
      <c r="G162" s="227">
        <v>33.299999999999997</v>
      </c>
    </row>
    <row r="163" spans="2:7" hidden="1" outlineLevel="1" x14ac:dyDescent="0.2">
      <c r="B163" s="19" t="s">
        <v>427</v>
      </c>
      <c r="C163" s="223" t="s">
        <v>888</v>
      </c>
      <c r="D163" s="224" t="s">
        <v>54</v>
      </c>
      <c r="E163" s="259" t="s">
        <v>1209</v>
      </c>
      <c r="F163" s="226">
        <v>2</v>
      </c>
      <c r="G163" s="227">
        <v>11.1</v>
      </c>
    </row>
    <row r="164" spans="2:7" hidden="1" outlineLevel="1" x14ac:dyDescent="0.2">
      <c r="B164" s="19" t="s">
        <v>427</v>
      </c>
      <c r="C164" s="223" t="s">
        <v>1029</v>
      </c>
      <c r="D164" s="224" t="s">
        <v>54</v>
      </c>
      <c r="E164" s="259" t="s">
        <v>1204</v>
      </c>
      <c r="F164" s="226">
        <v>6</v>
      </c>
      <c r="G164" s="227">
        <v>33.299999999999997</v>
      </c>
    </row>
    <row r="165" spans="2:7" hidden="1" outlineLevel="1" x14ac:dyDescent="0.2">
      <c r="B165" s="19" t="s">
        <v>427</v>
      </c>
      <c r="C165" s="223" t="s">
        <v>1029</v>
      </c>
      <c r="D165" s="224" t="s">
        <v>54</v>
      </c>
      <c r="E165" s="259" t="s">
        <v>1204</v>
      </c>
      <c r="F165" s="226">
        <v>2</v>
      </c>
      <c r="G165" s="227">
        <v>11.1</v>
      </c>
    </row>
    <row r="166" spans="2:7" hidden="1" outlineLevel="1" x14ac:dyDescent="0.2">
      <c r="B166" s="19" t="s">
        <v>427</v>
      </c>
      <c r="C166" s="223" t="s">
        <v>1029</v>
      </c>
      <c r="D166" s="224" t="s">
        <v>54</v>
      </c>
      <c r="E166" s="259" t="s">
        <v>1205</v>
      </c>
      <c r="F166" s="226">
        <v>6</v>
      </c>
      <c r="G166" s="227">
        <v>33.299999999999997</v>
      </c>
    </row>
    <row r="167" spans="2:7" hidden="1" outlineLevel="1" x14ac:dyDescent="0.2">
      <c r="B167" s="19" t="s">
        <v>427</v>
      </c>
      <c r="C167" s="223" t="s">
        <v>1029</v>
      </c>
      <c r="D167" s="224" t="s">
        <v>54</v>
      </c>
      <c r="E167" s="259" t="s">
        <v>1205</v>
      </c>
      <c r="F167" s="226">
        <v>2</v>
      </c>
      <c r="G167" s="227">
        <v>11.1</v>
      </c>
    </row>
    <row r="168" spans="2:7" hidden="1" outlineLevel="1" x14ac:dyDescent="0.2">
      <c r="B168" s="19" t="s">
        <v>427</v>
      </c>
      <c r="C168" s="223" t="s">
        <v>1029</v>
      </c>
      <c r="D168" s="224" t="s">
        <v>54</v>
      </c>
      <c r="E168" s="259" t="s">
        <v>1206</v>
      </c>
      <c r="F168" s="226">
        <v>6</v>
      </c>
      <c r="G168" s="227">
        <v>33.299999999999997</v>
      </c>
    </row>
    <row r="169" spans="2:7" hidden="1" outlineLevel="1" x14ac:dyDescent="0.2">
      <c r="B169" s="19" t="s">
        <v>427</v>
      </c>
      <c r="C169" s="223" t="s">
        <v>1029</v>
      </c>
      <c r="D169" s="224" t="s">
        <v>54</v>
      </c>
      <c r="E169" s="259" t="s">
        <v>1206</v>
      </c>
      <c r="F169" s="226">
        <v>2</v>
      </c>
      <c r="G169" s="227">
        <v>11.1</v>
      </c>
    </row>
    <row r="170" spans="2:7" hidden="1" outlineLevel="1" x14ac:dyDescent="0.2">
      <c r="B170" s="19" t="s">
        <v>427</v>
      </c>
      <c r="C170" s="223" t="s">
        <v>1029</v>
      </c>
      <c r="D170" s="224" t="s">
        <v>54</v>
      </c>
      <c r="E170" s="259" t="s">
        <v>1208</v>
      </c>
      <c r="F170" s="226">
        <v>6</v>
      </c>
      <c r="G170" s="227">
        <v>33.299999999999997</v>
      </c>
    </row>
    <row r="171" spans="2:7" hidden="1" outlineLevel="1" x14ac:dyDescent="0.2">
      <c r="B171" s="19" t="s">
        <v>427</v>
      </c>
      <c r="C171" s="223" t="s">
        <v>1029</v>
      </c>
      <c r="D171" s="224" t="s">
        <v>54</v>
      </c>
      <c r="E171" s="259" t="s">
        <v>1208</v>
      </c>
      <c r="F171" s="226">
        <v>2</v>
      </c>
      <c r="G171" s="227">
        <v>11.1</v>
      </c>
    </row>
    <row r="172" spans="2:7" hidden="1" outlineLevel="1" x14ac:dyDescent="0.2">
      <c r="B172" s="19" t="s">
        <v>427</v>
      </c>
      <c r="C172" s="223" t="s">
        <v>1029</v>
      </c>
      <c r="D172" s="224" t="s">
        <v>54</v>
      </c>
      <c r="E172" s="259" t="s">
        <v>1209</v>
      </c>
      <c r="F172" s="226">
        <v>6</v>
      </c>
      <c r="G172" s="227">
        <v>33.299999999999997</v>
      </c>
    </row>
    <row r="173" spans="2:7" hidden="1" outlineLevel="1" x14ac:dyDescent="0.2">
      <c r="B173" s="19" t="s">
        <v>427</v>
      </c>
      <c r="C173" s="223" t="s">
        <v>1029</v>
      </c>
      <c r="D173" s="224" t="s">
        <v>54</v>
      </c>
      <c r="E173" s="259" t="s">
        <v>1209</v>
      </c>
      <c r="F173" s="226">
        <v>2</v>
      </c>
      <c r="G173" s="227">
        <v>11.1</v>
      </c>
    </row>
    <row r="174" spans="2:7" hidden="1" outlineLevel="1" x14ac:dyDescent="0.2">
      <c r="B174" s="19" t="s">
        <v>427</v>
      </c>
      <c r="C174" s="223" t="s">
        <v>893</v>
      </c>
      <c r="D174" s="224" t="s">
        <v>54</v>
      </c>
      <c r="E174" s="259" t="s">
        <v>1204</v>
      </c>
      <c r="F174" s="226">
        <v>6</v>
      </c>
      <c r="G174" s="227">
        <v>33.299999999999997</v>
      </c>
    </row>
    <row r="175" spans="2:7" hidden="1" outlineLevel="1" x14ac:dyDescent="0.2">
      <c r="B175" s="19" t="s">
        <v>427</v>
      </c>
      <c r="C175" s="223" t="s">
        <v>893</v>
      </c>
      <c r="D175" s="224" t="s">
        <v>54</v>
      </c>
      <c r="E175" s="259" t="s">
        <v>1204</v>
      </c>
      <c r="F175" s="226">
        <v>2</v>
      </c>
      <c r="G175" s="227">
        <v>11.1</v>
      </c>
    </row>
    <row r="176" spans="2:7" hidden="1" outlineLevel="1" x14ac:dyDescent="0.2">
      <c r="B176" s="19" t="s">
        <v>427</v>
      </c>
      <c r="C176" s="223" t="s">
        <v>893</v>
      </c>
      <c r="D176" s="224" t="s">
        <v>54</v>
      </c>
      <c r="E176" s="259" t="s">
        <v>1205</v>
      </c>
      <c r="F176" s="226">
        <v>6</v>
      </c>
      <c r="G176" s="227">
        <v>33.299999999999997</v>
      </c>
    </row>
    <row r="177" spans="2:7" hidden="1" outlineLevel="1" x14ac:dyDescent="0.2">
      <c r="B177" s="19" t="s">
        <v>427</v>
      </c>
      <c r="C177" s="223" t="s">
        <v>893</v>
      </c>
      <c r="D177" s="224" t="s">
        <v>54</v>
      </c>
      <c r="E177" s="259" t="s">
        <v>1205</v>
      </c>
      <c r="F177" s="226">
        <v>2</v>
      </c>
      <c r="G177" s="227">
        <v>11.1</v>
      </c>
    </row>
    <row r="178" spans="2:7" hidden="1" outlineLevel="1" x14ac:dyDescent="0.2">
      <c r="B178" s="19" t="s">
        <v>427</v>
      </c>
      <c r="C178" s="223" t="s">
        <v>893</v>
      </c>
      <c r="D178" s="224" t="s">
        <v>54</v>
      </c>
      <c r="E178" s="259" t="s">
        <v>1206</v>
      </c>
      <c r="F178" s="226">
        <v>6</v>
      </c>
      <c r="G178" s="227">
        <v>33.299999999999997</v>
      </c>
    </row>
    <row r="179" spans="2:7" hidden="1" outlineLevel="1" x14ac:dyDescent="0.2">
      <c r="B179" s="19" t="s">
        <v>427</v>
      </c>
      <c r="C179" s="223" t="s">
        <v>893</v>
      </c>
      <c r="D179" s="224" t="s">
        <v>54</v>
      </c>
      <c r="E179" s="259" t="s">
        <v>1206</v>
      </c>
      <c r="F179" s="226">
        <v>2</v>
      </c>
      <c r="G179" s="227">
        <v>11.1</v>
      </c>
    </row>
    <row r="180" spans="2:7" hidden="1" outlineLevel="1" x14ac:dyDescent="0.2">
      <c r="B180" s="19" t="s">
        <v>427</v>
      </c>
      <c r="C180" s="223" t="s">
        <v>893</v>
      </c>
      <c r="D180" s="224" t="s">
        <v>54</v>
      </c>
      <c r="E180" s="259" t="s">
        <v>1208</v>
      </c>
      <c r="F180" s="226">
        <v>6</v>
      </c>
      <c r="G180" s="227">
        <v>33.299999999999997</v>
      </c>
    </row>
    <row r="181" spans="2:7" hidden="1" outlineLevel="1" x14ac:dyDescent="0.2">
      <c r="B181" s="19" t="s">
        <v>427</v>
      </c>
      <c r="C181" s="223" t="s">
        <v>893</v>
      </c>
      <c r="D181" s="224" t="s">
        <v>54</v>
      </c>
      <c r="E181" s="259" t="s">
        <v>1208</v>
      </c>
      <c r="F181" s="226">
        <v>2</v>
      </c>
      <c r="G181" s="227">
        <v>11.1</v>
      </c>
    </row>
    <row r="182" spans="2:7" hidden="1" outlineLevel="1" x14ac:dyDescent="0.2">
      <c r="B182" s="19" t="s">
        <v>427</v>
      </c>
      <c r="C182" s="223" t="s">
        <v>893</v>
      </c>
      <c r="D182" s="224" t="s">
        <v>54</v>
      </c>
      <c r="E182" s="259" t="s">
        <v>1209</v>
      </c>
      <c r="F182" s="226">
        <v>6</v>
      </c>
      <c r="G182" s="227">
        <v>33.299999999999997</v>
      </c>
    </row>
    <row r="183" spans="2:7" hidden="1" outlineLevel="1" x14ac:dyDescent="0.2">
      <c r="B183" s="19" t="s">
        <v>427</v>
      </c>
      <c r="C183" s="223" t="s">
        <v>893</v>
      </c>
      <c r="D183" s="224" t="s">
        <v>54</v>
      </c>
      <c r="E183" s="259" t="s">
        <v>1209</v>
      </c>
      <c r="F183" s="226">
        <v>2</v>
      </c>
      <c r="G183" s="227">
        <v>11.1</v>
      </c>
    </row>
    <row r="184" spans="2:7" hidden="1" outlineLevel="1" x14ac:dyDescent="0.2">
      <c r="B184" s="19" t="s">
        <v>427</v>
      </c>
      <c r="C184" s="223" t="s">
        <v>183</v>
      </c>
      <c r="D184" s="224" t="s">
        <v>54</v>
      </c>
      <c r="E184" s="259" t="s">
        <v>1205</v>
      </c>
      <c r="F184" s="226">
        <v>6</v>
      </c>
      <c r="G184" s="227">
        <v>39</v>
      </c>
    </row>
    <row r="185" spans="2:7" hidden="1" outlineLevel="1" x14ac:dyDescent="0.2">
      <c r="B185" s="19" t="s">
        <v>427</v>
      </c>
      <c r="C185" s="223" t="s">
        <v>183</v>
      </c>
      <c r="D185" s="224" t="s">
        <v>54</v>
      </c>
      <c r="E185" s="259" t="s">
        <v>1205</v>
      </c>
      <c r="F185" s="226">
        <v>2</v>
      </c>
      <c r="G185" s="227">
        <v>13</v>
      </c>
    </row>
    <row r="186" spans="2:7" hidden="1" outlineLevel="1" x14ac:dyDescent="0.2">
      <c r="B186" s="19" t="s">
        <v>427</v>
      </c>
      <c r="C186" s="223" t="s">
        <v>183</v>
      </c>
      <c r="D186" s="224" t="s">
        <v>54</v>
      </c>
      <c r="E186" s="259" t="s">
        <v>1206</v>
      </c>
      <c r="F186" s="226">
        <v>6</v>
      </c>
      <c r="G186" s="227">
        <v>39</v>
      </c>
    </row>
    <row r="187" spans="2:7" hidden="1" outlineLevel="1" x14ac:dyDescent="0.2">
      <c r="B187" s="19" t="s">
        <v>427</v>
      </c>
      <c r="C187" s="223" t="s">
        <v>183</v>
      </c>
      <c r="D187" s="224" t="s">
        <v>54</v>
      </c>
      <c r="E187" s="259" t="s">
        <v>1206</v>
      </c>
      <c r="F187" s="226">
        <v>2</v>
      </c>
      <c r="G187" s="227">
        <v>13</v>
      </c>
    </row>
    <row r="188" spans="2:7" hidden="1" outlineLevel="1" x14ac:dyDescent="0.2">
      <c r="B188" s="19" t="s">
        <v>427</v>
      </c>
      <c r="C188" s="223" t="s">
        <v>183</v>
      </c>
      <c r="D188" s="224" t="s">
        <v>54</v>
      </c>
      <c r="E188" s="259" t="s">
        <v>1208</v>
      </c>
      <c r="F188" s="226">
        <v>6</v>
      </c>
      <c r="G188" s="227">
        <v>39</v>
      </c>
    </row>
    <row r="189" spans="2:7" hidden="1" outlineLevel="1" x14ac:dyDescent="0.2">
      <c r="B189" s="19" t="s">
        <v>427</v>
      </c>
      <c r="C189" s="223" t="s">
        <v>183</v>
      </c>
      <c r="D189" s="224" t="s">
        <v>54</v>
      </c>
      <c r="E189" s="259" t="s">
        <v>1208</v>
      </c>
      <c r="F189" s="226">
        <v>2</v>
      </c>
      <c r="G189" s="227">
        <v>13</v>
      </c>
    </row>
    <row r="190" spans="2:7" hidden="1" outlineLevel="1" x14ac:dyDescent="0.2">
      <c r="B190" s="19" t="s">
        <v>427</v>
      </c>
      <c r="C190" s="223" t="s">
        <v>183</v>
      </c>
      <c r="D190" s="224" t="s">
        <v>54</v>
      </c>
      <c r="E190" s="259" t="s">
        <v>1209</v>
      </c>
      <c r="F190" s="226">
        <v>6</v>
      </c>
      <c r="G190" s="227">
        <v>39</v>
      </c>
    </row>
    <row r="191" spans="2:7" hidden="1" outlineLevel="1" x14ac:dyDescent="0.2">
      <c r="B191" s="19" t="s">
        <v>427</v>
      </c>
      <c r="C191" s="223" t="s">
        <v>183</v>
      </c>
      <c r="D191" s="224" t="s">
        <v>54</v>
      </c>
      <c r="E191" s="259" t="s">
        <v>1209</v>
      </c>
      <c r="F191" s="226">
        <v>2</v>
      </c>
      <c r="G191" s="227">
        <v>13</v>
      </c>
    </row>
    <row r="192" spans="2:7" hidden="1" outlineLevel="1" x14ac:dyDescent="0.2">
      <c r="B192" s="19" t="s">
        <v>427</v>
      </c>
      <c r="C192" s="223" t="s">
        <v>182</v>
      </c>
      <c r="D192" s="224" t="s">
        <v>54</v>
      </c>
      <c r="E192" s="259" t="s">
        <v>1204</v>
      </c>
      <c r="F192" s="226">
        <v>5</v>
      </c>
      <c r="G192" s="227">
        <v>32.5</v>
      </c>
    </row>
    <row r="193" spans="2:7" hidden="1" outlineLevel="1" x14ac:dyDescent="0.2">
      <c r="B193" s="19" t="s">
        <v>427</v>
      </c>
      <c r="C193" s="223" t="s">
        <v>182</v>
      </c>
      <c r="D193" s="224" t="s">
        <v>54</v>
      </c>
      <c r="E193" s="259" t="s">
        <v>1205</v>
      </c>
      <c r="F193" s="226">
        <v>6</v>
      </c>
      <c r="G193" s="227">
        <v>39</v>
      </c>
    </row>
    <row r="194" spans="2:7" hidden="1" outlineLevel="1" x14ac:dyDescent="0.2">
      <c r="B194" s="19" t="s">
        <v>427</v>
      </c>
      <c r="C194" s="223" t="s">
        <v>182</v>
      </c>
      <c r="D194" s="224" t="s">
        <v>54</v>
      </c>
      <c r="E194" s="259" t="s">
        <v>1205</v>
      </c>
      <c r="F194" s="226">
        <v>2</v>
      </c>
      <c r="G194" s="227">
        <v>13</v>
      </c>
    </row>
    <row r="195" spans="2:7" hidden="1" outlineLevel="1" x14ac:dyDescent="0.2">
      <c r="B195" s="19" t="s">
        <v>427</v>
      </c>
      <c r="C195" s="223" t="s">
        <v>182</v>
      </c>
      <c r="D195" s="224" t="s">
        <v>54</v>
      </c>
      <c r="E195" s="259" t="s">
        <v>1206</v>
      </c>
      <c r="F195" s="226">
        <v>6</v>
      </c>
      <c r="G195" s="227">
        <v>39</v>
      </c>
    </row>
    <row r="196" spans="2:7" hidden="1" outlineLevel="1" x14ac:dyDescent="0.2">
      <c r="B196" s="19" t="s">
        <v>427</v>
      </c>
      <c r="C196" s="223" t="s">
        <v>182</v>
      </c>
      <c r="D196" s="224" t="s">
        <v>54</v>
      </c>
      <c r="E196" s="259" t="s">
        <v>1206</v>
      </c>
      <c r="F196" s="226">
        <v>2</v>
      </c>
      <c r="G196" s="227">
        <v>13</v>
      </c>
    </row>
    <row r="197" spans="2:7" hidden="1" outlineLevel="1" x14ac:dyDescent="0.2">
      <c r="B197" s="19" t="s">
        <v>427</v>
      </c>
      <c r="C197" s="223" t="s">
        <v>182</v>
      </c>
      <c r="D197" s="224" t="s">
        <v>54</v>
      </c>
      <c r="E197" s="259" t="s">
        <v>1208</v>
      </c>
      <c r="F197" s="226">
        <v>6</v>
      </c>
      <c r="G197" s="227">
        <v>39</v>
      </c>
    </row>
    <row r="198" spans="2:7" hidden="1" outlineLevel="1" x14ac:dyDescent="0.2">
      <c r="B198" s="19" t="s">
        <v>427</v>
      </c>
      <c r="C198" s="223" t="s">
        <v>182</v>
      </c>
      <c r="D198" s="224" t="s">
        <v>54</v>
      </c>
      <c r="E198" s="259" t="s">
        <v>1208</v>
      </c>
      <c r="F198" s="226">
        <v>2</v>
      </c>
      <c r="G198" s="227">
        <v>13</v>
      </c>
    </row>
    <row r="199" spans="2:7" hidden="1" outlineLevel="1" x14ac:dyDescent="0.2">
      <c r="B199" s="19" t="s">
        <v>427</v>
      </c>
      <c r="C199" s="223" t="s">
        <v>182</v>
      </c>
      <c r="D199" s="224" t="s">
        <v>54</v>
      </c>
      <c r="E199" s="259" t="s">
        <v>1209</v>
      </c>
      <c r="F199" s="226">
        <v>6</v>
      </c>
      <c r="G199" s="227">
        <v>39</v>
      </c>
    </row>
    <row r="200" spans="2:7" hidden="1" outlineLevel="1" x14ac:dyDescent="0.2">
      <c r="B200" s="19" t="s">
        <v>427</v>
      </c>
      <c r="C200" s="223" t="s">
        <v>182</v>
      </c>
      <c r="D200" s="224" t="s">
        <v>54</v>
      </c>
      <c r="E200" s="259" t="s">
        <v>1209</v>
      </c>
      <c r="F200" s="226">
        <v>2</v>
      </c>
      <c r="G200" s="227">
        <v>13</v>
      </c>
    </row>
    <row r="201" spans="2:7" hidden="1" outlineLevel="1" x14ac:dyDescent="0.2">
      <c r="B201" s="19" t="s">
        <v>427</v>
      </c>
      <c r="C201" s="223" t="s">
        <v>1233</v>
      </c>
      <c r="D201" s="224" t="s">
        <v>54</v>
      </c>
      <c r="E201" s="259" t="s">
        <v>1204</v>
      </c>
      <c r="F201" s="226">
        <v>6</v>
      </c>
      <c r="G201" s="227">
        <v>33.299999999999997</v>
      </c>
    </row>
    <row r="202" spans="2:7" hidden="1" outlineLevel="1" x14ac:dyDescent="0.2">
      <c r="B202" s="19" t="s">
        <v>427</v>
      </c>
      <c r="C202" s="223" t="s">
        <v>1233</v>
      </c>
      <c r="D202" s="224" t="s">
        <v>54</v>
      </c>
      <c r="E202" s="259" t="s">
        <v>1204</v>
      </c>
      <c r="F202" s="226">
        <v>2</v>
      </c>
      <c r="G202" s="227">
        <v>11.1</v>
      </c>
    </row>
    <row r="203" spans="2:7" hidden="1" outlineLevel="1" x14ac:dyDescent="0.2">
      <c r="B203" s="19" t="s">
        <v>427</v>
      </c>
      <c r="C203" s="223" t="s">
        <v>1233</v>
      </c>
      <c r="D203" s="224" t="s">
        <v>54</v>
      </c>
      <c r="E203" s="259" t="s">
        <v>1205</v>
      </c>
      <c r="F203" s="226">
        <v>6</v>
      </c>
      <c r="G203" s="227">
        <v>33.299999999999997</v>
      </c>
    </row>
    <row r="204" spans="2:7" hidden="1" outlineLevel="1" x14ac:dyDescent="0.2">
      <c r="B204" s="19" t="s">
        <v>427</v>
      </c>
      <c r="C204" s="223" t="s">
        <v>1233</v>
      </c>
      <c r="D204" s="224" t="s">
        <v>54</v>
      </c>
      <c r="E204" s="259" t="s">
        <v>1205</v>
      </c>
      <c r="F204" s="226">
        <v>2</v>
      </c>
      <c r="G204" s="227">
        <v>11.1</v>
      </c>
    </row>
    <row r="205" spans="2:7" hidden="1" outlineLevel="1" x14ac:dyDescent="0.2">
      <c r="B205" s="19" t="s">
        <v>427</v>
      </c>
      <c r="C205" s="223" t="s">
        <v>1233</v>
      </c>
      <c r="D205" s="224" t="s">
        <v>54</v>
      </c>
      <c r="E205" s="259" t="s">
        <v>1206</v>
      </c>
      <c r="F205" s="226">
        <v>6</v>
      </c>
      <c r="G205" s="227">
        <v>33.299999999999997</v>
      </c>
    </row>
    <row r="206" spans="2:7" hidden="1" outlineLevel="1" x14ac:dyDescent="0.2">
      <c r="B206" s="19" t="s">
        <v>427</v>
      </c>
      <c r="C206" s="223" t="s">
        <v>1233</v>
      </c>
      <c r="D206" s="224" t="s">
        <v>54</v>
      </c>
      <c r="E206" s="259" t="s">
        <v>1206</v>
      </c>
      <c r="F206" s="226">
        <v>2</v>
      </c>
      <c r="G206" s="227">
        <v>11.1</v>
      </c>
    </row>
    <row r="207" spans="2:7" hidden="1" outlineLevel="1" x14ac:dyDescent="0.2">
      <c r="B207" s="19" t="s">
        <v>427</v>
      </c>
      <c r="C207" s="223" t="s">
        <v>1233</v>
      </c>
      <c r="D207" s="224" t="s">
        <v>54</v>
      </c>
      <c r="E207" s="259" t="s">
        <v>1208</v>
      </c>
      <c r="F207" s="226">
        <v>6</v>
      </c>
      <c r="G207" s="227">
        <v>33.299999999999997</v>
      </c>
    </row>
    <row r="208" spans="2:7" hidden="1" outlineLevel="1" x14ac:dyDescent="0.2">
      <c r="B208" s="19" t="s">
        <v>427</v>
      </c>
      <c r="C208" s="223" t="s">
        <v>1233</v>
      </c>
      <c r="D208" s="224" t="s">
        <v>54</v>
      </c>
      <c r="E208" s="259" t="s">
        <v>1208</v>
      </c>
      <c r="F208" s="226">
        <v>2</v>
      </c>
      <c r="G208" s="227">
        <v>11.1</v>
      </c>
    </row>
    <row r="209" spans="2:8" hidden="1" outlineLevel="1" x14ac:dyDescent="0.2">
      <c r="B209" s="19" t="s">
        <v>427</v>
      </c>
      <c r="C209" s="223" t="s">
        <v>1233</v>
      </c>
      <c r="D209" s="224" t="s">
        <v>54</v>
      </c>
      <c r="E209" s="259" t="s">
        <v>1209</v>
      </c>
      <c r="F209" s="226">
        <v>6</v>
      </c>
      <c r="G209" s="227">
        <v>33.299999999999997</v>
      </c>
    </row>
    <row r="210" spans="2:8" hidden="1" outlineLevel="1" x14ac:dyDescent="0.2">
      <c r="B210" s="266" t="s">
        <v>427</v>
      </c>
      <c r="C210" s="254" t="s">
        <v>1233</v>
      </c>
      <c r="D210" s="255" t="s">
        <v>54</v>
      </c>
      <c r="E210" s="265" t="s">
        <v>1209</v>
      </c>
      <c r="F210" s="256">
        <v>2</v>
      </c>
      <c r="G210" s="257">
        <v>11.1</v>
      </c>
      <c r="H210" s="260"/>
    </row>
    <row r="211" spans="2:8" hidden="1" outlineLevel="1" x14ac:dyDescent="0.2">
      <c r="B211" s="266" t="s">
        <v>427</v>
      </c>
      <c r="C211" s="254" t="s">
        <v>1233</v>
      </c>
      <c r="D211" s="255" t="s">
        <v>54</v>
      </c>
      <c r="E211" s="265" t="s">
        <v>1289</v>
      </c>
      <c r="F211" s="256">
        <v>6</v>
      </c>
      <c r="G211" s="257">
        <v>33.299999999999997</v>
      </c>
      <c r="H211" s="260"/>
    </row>
    <row r="212" spans="2:8" hidden="1" outlineLevel="1" x14ac:dyDescent="0.2">
      <c r="B212" s="266" t="s">
        <v>427</v>
      </c>
      <c r="C212" s="254" t="s">
        <v>1233</v>
      </c>
      <c r="D212" s="255" t="s">
        <v>54</v>
      </c>
      <c r="E212" s="265" t="s">
        <v>1289</v>
      </c>
      <c r="F212" s="256">
        <v>2</v>
      </c>
      <c r="G212" s="257">
        <v>11.1</v>
      </c>
      <c r="H212" s="260"/>
    </row>
    <row r="213" spans="2:8" hidden="1" outlineLevel="1" x14ac:dyDescent="0.2">
      <c r="B213" s="266" t="s">
        <v>427</v>
      </c>
      <c r="C213" s="254" t="s">
        <v>1233</v>
      </c>
      <c r="D213" s="255" t="s">
        <v>54</v>
      </c>
      <c r="E213" s="265" t="s">
        <v>1275</v>
      </c>
      <c r="F213" s="256">
        <v>6</v>
      </c>
      <c r="G213" s="257">
        <v>33.299999999999997</v>
      </c>
      <c r="H213" s="260"/>
    </row>
    <row r="214" spans="2:8" hidden="1" outlineLevel="1" x14ac:dyDescent="0.2">
      <c r="B214" s="266" t="s">
        <v>427</v>
      </c>
      <c r="C214" s="254" t="s">
        <v>1233</v>
      </c>
      <c r="D214" s="255" t="s">
        <v>54</v>
      </c>
      <c r="E214" s="265" t="s">
        <v>1275</v>
      </c>
      <c r="F214" s="256">
        <v>2</v>
      </c>
      <c r="G214" s="257">
        <v>11.1</v>
      </c>
      <c r="H214" s="260"/>
    </row>
    <row r="215" spans="2:8" hidden="1" outlineLevel="1" x14ac:dyDescent="0.2">
      <c r="B215" s="266" t="s">
        <v>427</v>
      </c>
      <c r="C215" s="254" t="s">
        <v>1233</v>
      </c>
      <c r="D215" s="255" t="s">
        <v>54</v>
      </c>
      <c r="E215" s="265" t="s">
        <v>1276</v>
      </c>
      <c r="F215" s="256">
        <v>6</v>
      </c>
      <c r="G215" s="257">
        <v>33.299999999999997</v>
      </c>
      <c r="H215" s="260"/>
    </row>
    <row r="216" spans="2:8" hidden="1" outlineLevel="1" x14ac:dyDescent="0.2">
      <c r="B216" s="266" t="s">
        <v>427</v>
      </c>
      <c r="C216" s="254" t="s">
        <v>1233</v>
      </c>
      <c r="D216" s="255" t="s">
        <v>54</v>
      </c>
      <c r="E216" s="265" t="s">
        <v>1276</v>
      </c>
      <c r="F216" s="256">
        <v>2</v>
      </c>
      <c r="G216" s="257">
        <v>11.1</v>
      </c>
      <c r="H216" s="260"/>
    </row>
    <row r="217" spans="2:8" hidden="1" outlineLevel="1" x14ac:dyDescent="0.2">
      <c r="B217" s="266" t="s">
        <v>427</v>
      </c>
      <c r="C217" s="254" t="s">
        <v>1233</v>
      </c>
      <c r="D217" s="255" t="s">
        <v>54</v>
      </c>
      <c r="E217" s="265" t="s">
        <v>1277</v>
      </c>
      <c r="F217" s="256">
        <v>6</v>
      </c>
      <c r="G217" s="257">
        <v>33.299999999999997</v>
      </c>
      <c r="H217" s="260"/>
    </row>
    <row r="218" spans="2:8" hidden="1" outlineLevel="1" x14ac:dyDescent="0.2">
      <c r="B218" s="266" t="s">
        <v>427</v>
      </c>
      <c r="C218" s="254" t="s">
        <v>1233</v>
      </c>
      <c r="D218" s="255" t="s">
        <v>54</v>
      </c>
      <c r="E218" s="265" t="s">
        <v>1277</v>
      </c>
      <c r="F218" s="256">
        <v>2</v>
      </c>
      <c r="G218" s="257">
        <v>11.1</v>
      </c>
      <c r="H218" s="260"/>
    </row>
    <row r="219" spans="2:8" hidden="1" outlineLevel="1" x14ac:dyDescent="0.2">
      <c r="B219" s="266" t="s">
        <v>427</v>
      </c>
      <c r="C219" s="254" t="s">
        <v>1233</v>
      </c>
      <c r="D219" s="255" t="s">
        <v>54</v>
      </c>
      <c r="E219" s="265" t="s">
        <v>1278</v>
      </c>
      <c r="F219" s="256">
        <v>6</v>
      </c>
      <c r="G219" s="257">
        <v>33.299999999999997</v>
      </c>
      <c r="H219" s="260"/>
    </row>
    <row r="220" spans="2:8" hidden="1" outlineLevel="1" x14ac:dyDescent="0.2">
      <c r="B220" s="266" t="s">
        <v>427</v>
      </c>
      <c r="C220" s="254" t="s">
        <v>1233</v>
      </c>
      <c r="D220" s="255" t="s">
        <v>54</v>
      </c>
      <c r="E220" s="265" t="s">
        <v>1278</v>
      </c>
      <c r="F220" s="256">
        <v>2</v>
      </c>
      <c r="G220" s="257">
        <v>11.1</v>
      </c>
      <c r="H220" s="260"/>
    </row>
    <row r="221" spans="2:8" hidden="1" outlineLevel="1" x14ac:dyDescent="0.2">
      <c r="B221" s="266" t="s">
        <v>427</v>
      </c>
      <c r="C221" s="254" t="s">
        <v>1233</v>
      </c>
      <c r="D221" s="255" t="s">
        <v>54</v>
      </c>
      <c r="E221" s="265" t="s">
        <v>1279</v>
      </c>
      <c r="F221" s="256">
        <v>6</v>
      </c>
      <c r="G221" s="257">
        <v>33.299999999999997</v>
      </c>
      <c r="H221" s="260"/>
    </row>
    <row r="222" spans="2:8" hidden="1" outlineLevel="1" x14ac:dyDescent="0.2">
      <c r="B222" s="266" t="s">
        <v>427</v>
      </c>
      <c r="C222" s="254" t="s">
        <v>1233</v>
      </c>
      <c r="D222" s="255" t="s">
        <v>54</v>
      </c>
      <c r="E222" s="265" t="s">
        <v>1279</v>
      </c>
      <c r="F222" s="256">
        <v>2</v>
      </c>
      <c r="G222" s="257">
        <v>11.1</v>
      </c>
      <c r="H222" s="260"/>
    </row>
    <row r="223" spans="2:8" hidden="1" outlineLevel="1" x14ac:dyDescent="0.2">
      <c r="B223" s="266" t="s">
        <v>427</v>
      </c>
      <c r="C223" s="254" t="s">
        <v>1233</v>
      </c>
      <c r="D223" s="255" t="s">
        <v>54</v>
      </c>
      <c r="E223" s="265" t="s">
        <v>1280</v>
      </c>
      <c r="F223" s="256">
        <v>6</v>
      </c>
      <c r="G223" s="257">
        <v>33.299999999999997</v>
      </c>
      <c r="H223" s="260"/>
    </row>
    <row r="224" spans="2:8" hidden="1" outlineLevel="1" x14ac:dyDescent="0.2">
      <c r="B224" s="266" t="s">
        <v>427</v>
      </c>
      <c r="C224" s="254" t="s">
        <v>1233</v>
      </c>
      <c r="D224" s="255" t="s">
        <v>54</v>
      </c>
      <c r="E224" s="265" t="s">
        <v>1280</v>
      </c>
      <c r="F224" s="256">
        <v>2</v>
      </c>
      <c r="G224" s="257">
        <v>11.1</v>
      </c>
      <c r="H224" s="260"/>
    </row>
    <row r="225" spans="2:8" hidden="1" outlineLevel="1" x14ac:dyDescent="0.2">
      <c r="B225" s="266" t="s">
        <v>427</v>
      </c>
      <c r="C225" s="254" t="s">
        <v>888</v>
      </c>
      <c r="D225" s="255" t="s">
        <v>54</v>
      </c>
      <c r="E225" s="265" t="s">
        <v>1289</v>
      </c>
      <c r="F225" s="256">
        <v>6</v>
      </c>
      <c r="G225" s="257">
        <v>33.299999999999997</v>
      </c>
      <c r="H225" s="260"/>
    </row>
    <row r="226" spans="2:8" hidden="1" outlineLevel="1" x14ac:dyDescent="0.2">
      <c r="B226" s="266" t="s">
        <v>427</v>
      </c>
      <c r="C226" s="254" t="s">
        <v>888</v>
      </c>
      <c r="D226" s="255" t="s">
        <v>54</v>
      </c>
      <c r="E226" s="265" t="s">
        <v>1289</v>
      </c>
      <c r="F226" s="256">
        <v>2</v>
      </c>
      <c r="G226" s="257">
        <v>11.1</v>
      </c>
      <c r="H226" s="260"/>
    </row>
    <row r="227" spans="2:8" hidden="1" outlineLevel="1" x14ac:dyDescent="0.2">
      <c r="B227" s="266" t="s">
        <v>427</v>
      </c>
      <c r="C227" s="254" t="s">
        <v>888</v>
      </c>
      <c r="D227" s="255" t="s">
        <v>54</v>
      </c>
      <c r="E227" s="265" t="s">
        <v>1275</v>
      </c>
      <c r="F227" s="256">
        <v>6</v>
      </c>
      <c r="G227" s="257">
        <v>33.299999999999997</v>
      </c>
      <c r="H227" s="260"/>
    </row>
    <row r="228" spans="2:8" hidden="1" outlineLevel="1" x14ac:dyDescent="0.2">
      <c r="B228" s="266" t="s">
        <v>427</v>
      </c>
      <c r="C228" s="254" t="s">
        <v>888</v>
      </c>
      <c r="D228" s="255" t="s">
        <v>54</v>
      </c>
      <c r="E228" s="265" t="s">
        <v>1275</v>
      </c>
      <c r="F228" s="256">
        <v>2</v>
      </c>
      <c r="G228" s="257">
        <v>11.1</v>
      </c>
      <c r="H228" s="260"/>
    </row>
    <row r="229" spans="2:8" hidden="1" outlineLevel="1" x14ac:dyDescent="0.2">
      <c r="B229" s="266" t="s">
        <v>427</v>
      </c>
      <c r="C229" s="254" t="s">
        <v>888</v>
      </c>
      <c r="D229" s="255" t="s">
        <v>54</v>
      </c>
      <c r="E229" s="265" t="s">
        <v>1276</v>
      </c>
      <c r="F229" s="256">
        <v>6</v>
      </c>
      <c r="G229" s="257">
        <v>33.299999999999997</v>
      </c>
      <c r="H229" s="260"/>
    </row>
    <row r="230" spans="2:8" hidden="1" outlineLevel="1" x14ac:dyDescent="0.2">
      <c r="B230" s="266" t="s">
        <v>427</v>
      </c>
      <c r="C230" s="254" t="s">
        <v>888</v>
      </c>
      <c r="D230" s="255" t="s">
        <v>54</v>
      </c>
      <c r="E230" s="265" t="s">
        <v>1276</v>
      </c>
      <c r="F230" s="256">
        <v>2</v>
      </c>
      <c r="G230" s="257">
        <v>11.1</v>
      </c>
      <c r="H230" s="260"/>
    </row>
    <row r="231" spans="2:8" hidden="1" outlineLevel="1" x14ac:dyDescent="0.2">
      <c r="B231" s="266" t="s">
        <v>427</v>
      </c>
      <c r="C231" s="254" t="s">
        <v>888</v>
      </c>
      <c r="D231" s="255" t="s">
        <v>54</v>
      </c>
      <c r="E231" s="265" t="s">
        <v>1277</v>
      </c>
      <c r="F231" s="256">
        <v>6</v>
      </c>
      <c r="G231" s="257">
        <v>33.299999999999997</v>
      </c>
      <c r="H231" s="260"/>
    </row>
    <row r="232" spans="2:8" hidden="1" outlineLevel="1" x14ac:dyDescent="0.2">
      <c r="B232" s="266" t="s">
        <v>427</v>
      </c>
      <c r="C232" s="254" t="s">
        <v>888</v>
      </c>
      <c r="D232" s="255" t="s">
        <v>54</v>
      </c>
      <c r="E232" s="265" t="s">
        <v>1277</v>
      </c>
      <c r="F232" s="256">
        <v>2</v>
      </c>
      <c r="G232" s="257">
        <v>11.1</v>
      </c>
      <c r="H232" s="260"/>
    </row>
    <row r="233" spans="2:8" hidden="1" outlineLevel="1" x14ac:dyDescent="0.2">
      <c r="B233" s="266" t="s">
        <v>427</v>
      </c>
      <c r="C233" s="254" t="s">
        <v>888</v>
      </c>
      <c r="D233" s="255" t="s">
        <v>54</v>
      </c>
      <c r="E233" s="265" t="s">
        <v>1278</v>
      </c>
      <c r="F233" s="256">
        <v>6</v>
      </c>
      <c r="G233" s="257">
        <v>33.299999999999997</v>
      </c>
      <c r="H233" s="260"/>
    </row>
    <row r="234" spans="2:8" hidden="1" outlineLevel="1" x14ac:dyDescent="0.2">
      <c r="B234" s="266" t="s">
        <v>427</v>
      </c>
      <c r="C234" s="254" t="s">
        <v>888</v>
      </c>
      <c r="D234" s="255" t="s">
        <v>54</v>
      </c>
      <c r="E234" s="265" t="s">
        <v>1278</v>
      </c>
      <c r="F234" s="256">
        <v>2</v>
      </c>
      <c r="G234" s="257">
        <v>11.1</v>
      </c>
      <c r="H234" s="260"/>
    </row>
    <row r="235" spans="2:8" hidden="1" outlineLevel="1" x14ac:dyDescent="0.2">
      <c r="B235" s="266" t="s">
        <v>427</v>
      </c>
      <c r="C235" s="254" t="s">
        <v>888</v>
      </c>
      <c r="D235" s="255" t="s">
        <v>54</v>
      </c>
      <c r="E235" s="265" t="s">
        <v>1279</v>
      </c>
      <c r="F235" s="256">
        <v>6</v>
      </c>
      <c r="G235" s="257">
        <v>33.299999999999997</v>
      </c>
      <c r="H235" s="260"/>
    </row>
    <row r="236" spans="2:8" hidden="1" outlineLevel="1" x14ac:dyDescent="0.2">
      <c r="B236" s="266" t="s">
        <v>427</v>
      </c>
      <c r="C236" s="254" t="s">
        <v>888</v>
      </c>
      <c r="D236" s="255" t="s">
        <v>54</v>
      </c>
      <c r="E236" s="265" t="s">
        <v>1279</v>
      </c>
      <c r="F236" s="256">
        <v>2</v>
      </c>
      <c r="G236" s="257">
        <v>11.1</v>
      </c>
      <c r="H236" s="260"/>
    </row>
    <row r="237" spans="2:8" hidden="1" outlineLevel="1" x14ac:dyDescent="0.2">
      <c r="B237" s="266" t="s">
        <v>427</v>
      </c>
      <c r="C237" s="254" t="s">
        <v>888</v>
      </c>
      <c r="D237" s="255" t="s">
        <v>54</v>
      </c>
      <c r="E237" s="265" t="s">
        <v>1280</v>
      </c>
      <c r="F237" s="256">
        <v>6</v>
      </c>
      <c r="G237" s="257">
        <v>33.299999999999997</v>
      </c>
      <c r="H237" s="260"/>
    </row>
    <row r="238" spans="2:8" hidden="1" outlineLevel="1" x14ac:dyDescent="0.2">
      <c r="B238" s="266" t="s">
        <v>427</v>
      </c>
      <c r="C238" s="254" t="s">
        <v>888</v>
      </c>
      <c r="D238" s="255" t="s">
        <v>54</v>
      </c>
      <c r="E238" s="265" t="s">
        <v>1280</v>
      </c>
      <c r="F238" s="256">
        <v>2</v>
      </c>
      <c r="G238" s="257">
        <v>11.1</v>
      </c>
      <c r="H238" s="260"/>
    </row>
    <row r="239" spans="2:8" hidden="1" outlineLevel="1" x14ac:dyDescent="0.2">
      <c r="B239" s="266" t="s">
        <v>427</v>
      </c>
      <c r="C239" s="254" t="s">
        <v>888</v>
      </c>
      <c r="D239" s="255" t="s">
        <v>54</v>
      </c>
      <c r="E239" s="265" t="s">
        <v>1281</v>
      </c>
      <c r="F239" s="256">
        <v>6</v>
      </c>
      <c r="G239" s="257">
        <v>33.299999999999997</v>
      </c>
      <c r="H239" s="260"/>
    </row>
    <row r="240" spans="2:8" hidden="1" outlineLevel="1" x14ac:dyDescent="0.2">
      <c r="B240" s="266" t="s">
        <v>427</v>
      </c>
      <c r="C240" s="254" t="s">
        <v>888</v>
      </c>
      <c r="D240" s="255" t="s">
        <v>54</v>
      </c>
      <c r="E240" s="265" t="s">
        <v>1281</v>
      </c>
      <c r="F240" s="256">
        <v>2</v>
      </c>
      <c r="G240" s="257">
        <v>11.1</v>
      </c>
      <c r="H240" s="260"/>
    </row>
    <row r="241" spans="2:8" hidden="1" outlineLevel="1" x14ac:dyDescent="0.2">
      <c r="B241" s="266" t="s">
        <v>427</v>
      </c>
      <c r="C241" s="254" t="s">
        <v>888</v>
      </c>
      <c r="D241" s="255" t="s">
        <v>54</v>
      </c>
      <c r="E241" s="265" t="s">
        <v>1282</v>
      </c>
      <c r="F241" s="256">
        <v>6</v>
      </c>
      <c r="G241" s="257">
        <v>33.299999999999997</v>
      </c>
      <c r="H241" s="260"/>
    </row>
    <row r="242" spans="2:8" hidden="1" outlineLevel="1" x14ac:dyDescent="0.2">
      <c r="B242" s="266" t="s">
        <v>427</v>
      </c>
      <c r="C242" s="254" t="s">
        <v>888</v>
      </c>
      <c r="D242" s="255" t="s">
        <v>54</v>
      </c>
      <c r="E242" s="265" t="s">
        <v>1282</v>
      </c>
      <c r="F242" s="256">
        <v>2</v>
      </c>
      <c r="G242" s="257">
        <v>11.1</v>
      </c>
      <c r="H242" s="260"/>
    </row>
    <row r="243" spans="2:8" hidden="1" outlineLevel="1" x14ac:dyDescent="0.2">
      <c r="B243" s="266" t="s">
        <v>427</v>
      </c>
      <c r="C243" s="254" t="s">
        <v>888</v>
      </c>
      <c r="D243" s="255" t="s">
        <v>54</v>
      </c>
      <c r="E243" s="265" t="s">
        <v>1283</v>
      </c>
      <c r="F243" s="256">
        <v>6</v>
      </c>
      <c r="G243" s="257">
        <v>33.299999999999997</v>
      </c>
      <c r="H243" s="260"/>
    </row>
    <row r="244" spans="2:8" hidden="1" outlineLevel="1" x14ac:dyDescent="0.2">
      <c r="B244" s="266" t="s">
        <v>427</v>
      </c>
      <c r="C244" s="254" t="s">
        <v>888</v>
      </c>
      <c r="D244" s="255" t="s">
        <v>54</v>
      </c>
      <c r="E244" s="265" t="s">
        <v>1283</v>
      </c>
      <c r="F244" s="256">
        <v>2</v>
      </c>
      <c r="G244" s="257">
        <v>11.1</v>
      </c>
      <c r="H244" s="260"/>
    </row>
    <row r="245" spans="2:8" hidden="1" outlineLevel="1" x14ac:dyDescent="0.2">
      <c r="B245" s="266" t="s">
        <v>427</v>
      </c>
      <c r="C245" s="254" t="s">
        <v>888</v>
      </c>
      <c r="D245" s="255" t="s">
        <v>54</v>
      </c>
      <c r="E245" s="265" t="s">
        <v>1284</v>
      </c>
      <c r="F245" s="256">
        <v>6</v>
      </c>
      <c r="G245" s="257">
        <v>33.299999999999997</v>
      </c>
      <c r="H245" s="260"/>
    </row>
    <row r="246" spans="2:8" hidden="1" outlineLevel="1" x14ac:dyDescent="0.2">
      <c r="B246" s="266" t="s">
        <v>427</v>
      </c>
      <c r="C246" s="254" t="s">
        <v>888</v>
      </c>
      <c r="D246" s="255" t="s">
        <v>54</v>
      </c>
      <c r="E246" s="265" t="s">
        <v>1284</v>
      </c>
      <c r="F246" s="256">
        <v>2</v>
      </c>
      <c r="G246" s="257">
        <v>11.1</v>
      </c>
      <c r="H246" s="260"/>
    </row>
    <row r="247" spans="2:8" hidden="1" outlineLevel="1" x14ac:dyDescent="0.2">
      <c r="B247" s="266" t="s">
        <v>427</v>
      </c>
      <c r="C247" s="254" t="s">
        <v>888</v>
      </c>
      <c r="D247" s="255" t="s">
        <v>54</v>
      </c>
      <c r="E247" s="265" t="s">
        <v>1285</v>
      </c>
      <c r="F247" s="256">
        <v>6</v>
      </c>
      <c r="G247" s="257">
        <v>33.299999999999997</v>
      </c>
      <c r="H247" s="260"/>
    </row>
    <row r="248" spans="2:8" hidden="1" outlineLevel="1" x14ac:dyDescent="0.2">
      <c r="B248" s="266" t="s">
        <v>427</v>
      </c>
      <c r="C248" s="254" t="s">
        <v>888</v>
      </c>
      <c r="D248" s="255" t="s">
        <v>54</v>
      </c>
      <c r="E248" s="265" t="s">
        <v>1285</v>
      </c>
      <c r="F248" s="256">
        <v>2</v>
      </c>
      <c r="G248" s="257">
        <v>11.1</v>
      </c>
      <c r="H248" s="260"/>
    </row>
    <row r="249" spans="2:8" hidden="1" outlineLevel="1" x14ac:dyDescent="0.2">
      <c r="B249" s="266" t="s">
        <v>427</v>
      </c>
      <c r="C249" s="254" t="s">
        <v>888</v>
      </c>
      <c r="D249" s="255" t="s">
        <v>54</v>
      </c>
      <c r="E249" s="265" t="s">
        <v>1286</v>
      </c>
      <c r="F249" s="256">
        <v>6</v>
      </c>
      <c r="G249" s="257">
        <v>33.299999999999997</v>
      </c>
      <c r="H249" s="260"/>
    </row>
    <row r="250" spans="2:8" hidden="1" outlineLevel="1" x14ac:dyDescent="0.2">
      <c r="B250" s="266" t="s">
        <v>427</v>
      </c>
      <c r="C250" s="254" t="s">
        <v>888</v>
      </c>
      <c r="D250" s="255" t="s">
        <v>54</v>
      </c>
      <c r="E250" s="265" t="s">
        <v>1286</v>
      </c>
      <c r="F250" s="256">
        <v>2</v>
      </c>
      <c r="G250" s="257">
        <v>11.1</v>
      </c>
      <c r="H250" s="260"/>
    </row>
    <row r="251" spans="2:8" hidden="1" outlineLevel="1" x14ac:dyDescent="0.2">
      <c r="B251" s="266" t="s">
        <v>427</v>
      </c>
      <c r="C251" s="254" t="s">
        <v>888</v>
      </c>
      <c r="D251" s="255" t="s">
        <v>54</v>
      </c>
      <c r="E251" s="265" t="s">
        <v>1287</v>
      </c>
      <c r="F251" s="256">
        <v>6</v>
      </c>
      <c r="G251" s="257">
        <v>33.299999999999997</v>
      </c>
      <c r="H251" s="260"/>
    </row>
    <row r="252" spans="2:8" hidden="1" outlineLevel="1" x14ac:dyDescent="0.2">
      <c r="B252" s="266" t="s">
        <v>427</v>
      </c>
      <c r="C252" s="254" t="s">
        <v>888</v>
      </c>
      <c r="D252" s="255" t="s">
        <v>54</v>
      </c>
      <c r="E252" s="265" t="s">
        <v>1287</v>
      </c>
      <c r="F252" s="256">
        <v>2</v>
      </c>
      <c r="G252" s="257">
        <v>11.1</v>
      </c>
      <c r="H252" s="260"/>
    </row>
    <row r="253" spans="2:8" hidden="1" outlineLevel="1" x14ac:dyDescent="0.2">
      <c r="B253" s="266" t="s">
        <v>427</v>
      </c>
      <c r="C253" s="254" t="s">
        <v>888</v>
      </c>
      <c r="D253" s="255" t="s">
        <v>54</v>
      </c>
      <c r="E253" s="265" t="s">
        <v>1288</v>
      </c>
      <c r="F253" s="256">
        <v>6</v>
      </c>
      <c r="G253" s="257">
        <v>33.299999999999997</v>
      </c>
      <c r="H253" s="260"/>
    </row>
    <row r="254" spans="2:8" hidden="1" outlineLevel="1" x14ac:dyDescent="0.2">
      <c r="B254" s="266" t="s">
        <v>427</v>
      </c>
      <c r="C254" s="254" t="s">
        <v>888</v>
      </c>
      <c r="D254" s="255" t="s">
        <v>54</v>
      </c>
      <c r="E254" s="265" t="s">
        <v>1288</v>
      </c>
      <c r="F254" s="256">
        <v>2</v>
      </c>
      <c r="G254" s="257">
        <v>11.1</v>
      </c>
      <c r="H254" s="260"/>
    </row>
    <row r="255" spans="2:8" hidden="1" outlineLevel="1" x14ac:dyDescent="0.2">
      <c r="B255" s="266" t="s">
        <v>427</v>
      </c>
      <c r="C255" s="254" t="s">
        <v>1029</v>
      </c>
      <c r="D255" s="255" t="s">
        <v>54</v>
      </c>
      <c r="E255" s="265" t="s">
        <v>1289</v>
      </c>
      <c r="F255" s="256">
        <v>6</v>
      </c>
      <c r="G255" s="257">
        <v>33.299999999999997</v>
      </c>
      <c r="H255" s="260"/>
    </row>
    <row r="256" spans="2:8" hidden="1" outlineLevel="1" x14ac:dyDescent="0.2">
      <c r="B256" s="266" t="s">
        <v>427</v>
      </c>
      <c r="C256" s="254" t="s">
        <v>1029</v>
      </c>
      <c r="D256" s="255" t="s">
        <v>54</v>
      </c>
      <c r="E256" s="265" t="s">
        <v>1289</v>
      </c>
      <c r="F256" s="256">
        <v>2</v>
      </c>
      <c r="G256" s="257">
        <v>11.1</v>
      </c>
      <c r="H256" s="260"/>
    </row>
    <row r="257" spans="2:8" hidden="1" outlineLevel="1" x14ac:dyDescent="0.2">
      <c r="B257" s="266" t="s">
        <v>427</v>
      </c>
      <c r="C257" s="254" t="s">
        <v>1029</v>
      </c>
      <c r="D257" s="255" t="s">
        <v>54</v>
      </c>
      <c r="E257" s="265" t="s">
        <v>1275</v>
      </c>
      <c r="F257" s="256">
        <v>6</v>
      </c>
      <c r="G257" s="257">
        <v>33.299999999999997</v>
      </c>
      <c r="H257" s="260"/>
    </row>
    <row r="258" spans="2:8" hidden="1" outlineLevel="1" x14ac:dyDescent="0.2">
      <c r="B258" s="266" t="s">
        <v>427</v>
      </c>
      <c r="C258" s="254" t="s">
        <v>1029</v>
      </c>
      <c r="D258" s="255" t="s">
        <v>54</v>
      </c>
      <c r="E258" s="265" t="s">
        <v>1275</v>
      </c>
      <c r="F258" s="256">
        <v>2</v>
      </c>
      <c r="G258" s="257">
        <v>11.1</v>
      </c>
      <c r="H258" s="260"/>
    </row>
    <row r="259" spans="2:8" hidden="1" outlineLevel="1" x14ac:dyDescent="0.2">
      <c r="B259" s="266" t="s">
        <v>427</v>
      </c>
      <c r="C259" s="254" t="s">
        <v>1029</v>
      </c>
      <c r="D259" s="255" t="s">
        <v>54</v>
      </c>
      <c r="E259" s="265" t="s">
        <v>1276</v>
      </c>
      <c r="F259" s="256">
        <v>6</v>
      </c>
      <c r="G259" s="257">
        <v>33.299999999999997</v>
      </c>
      <c r="H259" s="260"/>
    </row>
    <row r="260" spans="2:8" hidden="1" outlineLevel="1" x14ac:dyDescent="0.2">
      <c r="B260" s="266" t="s">
        <v>427</v>
      </c>
      <c r="C260" s="254" t="s">
        <v>1029</v>
      </c>
      <c r="D260" s="255" t="s">
        <v>54</v>
      </c>
      <c r="E260" s="265" t="s">
        <v>1276</v>
      </c>
      <c r="F260" s="256">
        <v>2</v>
      </c>
      <c r="G260" s="257">
        <v>11.1</v>
      </c>
      <c r="H260" s="260"/>
    </row>
    <row r="261" spans="2:8" hidden="1" outlineLevel="1" x14ac:dyDescent="0.2">
      <c r="B261" s="266" t="s">
        <v>427</v>
      </c>
      <c r="C261" s="254" t="s">
        <v>1029</v>
      </c>
      <c r="D261" s="255" t="s">
        <v>54</v>
      </c>
      <c r="E261" s="265" t="s">
        <v>1277</v>
      </c>
      <c r="F261" s="256">
        <v>6</v>
      </c>
      <c r="G261" s="257">
        <v>33.299999999999997</v>
      </c>
      <c r="H261" s="260"/>
    </row>
    <row r="262" spans="2:8" hidden="1" outlineLevel="1" x14ac:dyDescent="0.2">
      <c r="B262" s="266" t="s">
        <v>427</v>
      </c>
      <c r="C262" s="254" t="s">
        <v>1029</v>
      </c>
      <c r="D262" s="255" t="s">
        <v>54</v>
      </c>
      <c r="E262" s="265" t="s">
        <v>1277</v>
      </c>
      <c r="F262" s="256">
        <v>2</v>
      </c>
      <c r="G262" s="257">
        <v>11.1</v>
      </c>
      <c r="H262" s="260"/>
    </row>
    <row r="263" spans="2:8" hidden="1" outlineLevel="1" x14ac:dyDescent="0.2">
      <c r="B263" s="266" t="s">
        <v>427</v>
      </c>
      <c r="C263" s="254" t="s">
        <v>1029</v>
      </c>
      <c r="D263" s="255" t="s">
        <v>54</v>
      </c>
      <c r="E263" s="265" t="s">
        <v>1278</v>
      </c>
      <c r="F263" s="256">
        <v>6</v>
      </c>
      <c r="G263" s="257">
        <v>33.299999999999997</v>
      </c>
      <c r="H263" s="260"/>
    </row>
    <row r="264" spans="2:8" hidden="1" outlineLevel="1" x14ac:dyDescent="0.2">
      <c r="B264" s="266" t="s">
        <v>427</v>
      </c>
      <c r="C264" s="254" t="s">
        <v>1029</v>
      </c>
      <c r="D264" s="255" t="s">
        <v>54</v>
      </c>
      <c r="E264" s="265" t="s">
        <v>1278</v>
      </c>
      <c r="F264" s="256">
        <v>2</v>
      </c>
      <c r="G264" s="257">
        <v>11.1</v>
      </c>
      <c r="H264" s="260"/>
    </row>
    <row r="265" spans="2:8" hidden="1" outlineLevel="1" x14ac:dyDescent="0.2">
      <c r="B265" s="266" t="s">
        <v>427</v>
      </c>
      <c r="C265" s="254" t="s">
        <v>1029</v>
      </c>
      <c r="D265" s="255" t="s">
        <v>54</v>
      </c>
      <c r="E265" s="265" t="s">
        <v>1279</v>
      </c>
      <c r="F265" s="256">
        <v>6</v>
      </c>
      <c r="G265" s="257">
        <v>33.299999999999997</v>
      </c>
      <c r="H265" s="260"/>
    </row>
    <row r="266" spans="2:8" hidden="1" outlineLevel="1" x14ac:dyDescent="0.2">
      <c r="B266" s="266" t="s">
        <v>427</v>
      </c>
      <c r="C266" s="254" t="s">
        <v>1029</v>
      </c>
      <c r="D266" s="255" t="s">
        <v>54</v>
      </c>
      <c r="E266" s="265" t="s">
        <v>1279</v>
      </c>
      <c r="F266" s="256">
        <v>2</v>
      </c>
      <c r="G266" s="257">
        <v>11.1</v>
      </c>
      <c r="H266" s="260"/>
    </row>
    <row r="267" spans="2:8" hidden="1" outlineLevel="1" x14ac:dyDescent="0.2">
      <c r="B267" s="266" t="s">
        <v>427</v>
      </c>
      <c r="C267" s="254" t="s">
        <v>1029</v>
      </c>
      <c r="D267" s="255" t="s">
        <v>54</v>
      </c>
      <c r="E267" s="265" t="s">
        <v>1280</v>
      </c>
      <c r="F267" s="256">
        <v>6</v>
      </c>
      <c r="G267" s="257">
        <v>33.299999999999997</v>
      </c>
      <c r="H267" s="260"/>
    </row>
    <row r="268" spans="2:8" hidden="1" outlineLevel="1" x14ac:dyDescent="0.2">
      <c r="B268" s="266" t="s">
        <v>427</v>
      </c>
      <c r="C268" s="254" t="s">
        <v>1029</v>
      </c>
      <c r="D268" s="255" t="s">
        <v>54</v>
      </c>
      <c r="E268" s="265" t="s">
        <v>1280</v>
      </c>
      <c r="F268" s="256">
        <v>2</v>
      </c>
      <c r="G268" s="257">
        <v>11.1</v>
      </c>
      <c r="H268" s="260"/>
    </row>
    <row r="269" spans="2:8" hidden="1" outlineLevel="1" x14ac:dyDescent="0.2">
      <c r="B269" s="266" t="s">
        <v>427</v>
      </c>
      <c r="C269" s="254" t="s">
        <v>1029</v>
      </c>
      <c r="D269" s="255" t="s">
        <v>54</v>
      </c>
      <c r="E269" s="265" t="s">
        <v>1281</v>
      </c>
      <c r="F269" s="256">
        <v>6</v>
      </c>
      <c r="G269" s="257">
        <v>33.299999999999997</v>
      </c>
      <c r="H269" s="260"/>
    </row>
    <row r="270" spans="2:8" hidden="1" outlineLevel="1" x14ac:dyDescent="0.2">
      <c r="B270" s="266" t="s">
        <v>427</v>
      </c>
      <c r="C270" s="254" t="s">
        <v>1029</v>
      </c>
      <c r="D270" s="255" t="s">
        <v>54</v>
      </c>
      <c r="E270" s="265" t="s">
        <v>1281</v>
      </c>
      <c r="F270" s="256">
        <v>2</v>
      </c>
      <c r="G270" s="257">
        <v>11.1</v>
      </c>
      <c r="H270" s="260"/>
    </row>
    <row r="271" spans="2:8" hidden="1" outlineLevel="1" x14ac:dyDescent="0.2">
      <c r="B271" s="266" t="s">
        <v>427</v>
      </c>
      <c r="C271" s="254" t="s">
        <v>1029</v>
      </c>
      <c r="D271" s="255" t="s">
        <v>54</v>
      </c>
      <c r="E271" s="265" t="s">
        <v>1282</v>
      </c>
      <c r="F271" s="256">
        <v>6</v>
      </c>
      <c r="G271" s="257">
        <v>33.299999999999997</v>
      </c>
      <c r="H271" s="260"/>
    </row>
    <row r="272" spans="2:8" hidden="1" outlineLevel="1" x14ac:dyDescent="0.2">
      <c r="B272" s="266" t="s">
        <v>427</v>
      </c>
      <c r="C272" s="254" t="s">
        <v>1029</v>
      </c>
      <c r="D272" s="255" t="s">
        <v>54</v>
      </c>
      <c r="E272" s="265" t="s">
        <v>1282</v>
      </c>
      <c r="F272" s="256">
        <v>2</v>
      </c>
      <c r="G272" s="257">
        <v>11.1</v>
      </c>
      <c r="H272" s="260"/>
    </row>
    <row r="273" spans="2:8" hidden="1" outlineLevel="1" x14ac:dyDescent="0.2">
      <c r="B273" s="266" t="s">
        <v>427</v>
      </c>
      <c r="C273" s="254" t="s">
        <v>1029</v>
      </c>
      <c r="D273" s="255" t="s">
        <v>54</v>
      </c>
      <c r="E273" s="265" t="s">
        <v>1283</v>
      </c>
      <c r="F273" s="256">
        <v>6</v>
      </c>
      <c r="G273" s="257">
        <v>33.299999999999997</v>
      </c>
      <c r="H273" s="260"/>
    </row>
    <row r="274" spans="2:8" hidden="1" outlineLevel="1" x14ac:dyDescent="0.2">
      <c r="B274" s="266" t="s">
        <v>427</v>
      </c>
      <c r="C274" s="254" t="s">
        <v>1029</v>
      </c>
      <c r="D274" s="255" t="s">
        <v>54</v>
      </c>
      <c r="E274" s="265" t="s">
        <v>1283</v>
      </c>
      <c r="F274" s="256">
        <v>2</v>
      </c>
      <c r="G274" s="257">
        <v>11.1</v>
      </c>
      <c r="H274" s="260"/>
    </row>
    <row r="275" spans="2:8" hidden="1" outlineLevel="1" x14ac:dyDescent="0.2">
      <c r="B275" s="266" t="s">
        <v>427</v>
      </c>
      <c r="C275" s="254" t="s">
        <v>1029</v>
      </c>
      <c r="D275" s="255" t="s">
        <v>54</v>
      </c>
      <c r="E275" s="265" t="s">
        <v>1284</v>
      </c>
      <c r="F275" s="256">
        <v>6</v>
      </c>
      <c r="G275" s="257">
        <v>33.299999999999997</v>
      </c>
      <c r="H275" s="260"/>
    </row>
    <row r="276" spans="2:8" hidden="1" outlineLevel="1" x14ac:dyDescent="0.2">
      <c r="B276" s="266" t="s">
        <v>427</v>
      </c>
      <c r="C276" s="254" t="s">
        <v>1029</v>
      </c>
      <c r="D276" s="255" t="s">
        <v>54</v>
      </c>
      <c r="E276" s="265" t="s">
        <v>1284</v>
      </c>
      <c r="F276" s="256">
        <v>2</v>
      </c>
      <c r="G276" s="257">
        <v>11.1</v>
      </c>
      <c r="H276" s="260"/>
    </row>
    <row r="277" spans="2:8" hidden="1" outlineLevel="1" x14ac:dyDescent="0.2">
      <c r="B277" s="266" t="s">
        <v>427</v>
      </c>
      <c r="C277" s="254" t="s">
        <v>1029</v>
      </c>
      <c r="D277" s="255" t="s">
        <v>54</v>
      </c>
      <c r="E277" s="265" t="s">
        <v>1285</v>
      </c>
      <c r="F277" s="256">
        <v>6</v>
      </c>
      <c r="G277" s="257">
        <v>33.299999999999997</v>
      </c>
      <c r="H277" s="260"/>
    </row>
    <row r="278" spans="2:8" hidden="1" outlineLevel="1" x14ac:dyDescent="0.2">
      <c r="B278" s="266" t="s">
        <v>427</v>
      </c>
      <c r="C278" s="254" t="s">
        <v>1029</v>
      </c>
      <c r="D278" s="255" t="s">
        <v>54</v>
      </c>
      <c r="E278" s="265" t="s">
        <v>1285</v>
      </c>
      <c r="F278" s="256">
        <v>2</v>
      </c>
      <c r="G278" s="257">
        <v>11.1</v>
      </c>
      <c r="H278" s="260"/>
    </row>
    <row r="279" spans="2:8" hidden="1" outlineLevel="1" x14ac:dyDescent="0.2">
      <c r="B279" s="266" t="s">
        <v>427</v>
      </c>
      <c r="C279" s="254" t="s">
        <v>1029</v>
      </c>
      <c r="D279" s="255" t="s">
        <v>54</v>
      </c>
      <c r="E279" s="265" t="s">
        <v>1286</v>
      </c>
      <c r="F279" s="256">
        <v>6</v>
      </c>
      <c r="G279" s="257">
        <v>33.299999999999997</v>
      </c>
      <c r="H279" s="260"/>
    </row>
    <row r="280" spans="2:8" hidden="1" outlineLevel="1" x14ac:dyDescent="0.2">
      <c r="B280" s="266" t="s">
        <v>427</v>
      </c>
      <c r="C280" s="254" t="s">
        <v>1029</v>
      </c>
      <c r="D280" s="255" t="s">
        <v>54</v>
      </c>
      <c r="E280" s="265" t="s">
        <v>1286</v>
      </c>
      <c r="F280" s="256">
        <v>2</v>
      </c>
      <c r="G280" s="257">
        <v>11.1</v>
      </c>
      <c r="H280" s="260"/>
    </row>
    <row r="281" spans="2:8" hidden="1" outlineLevel="1" x14ac:dyDescent="0.2">
      <c r="B281" s="266" t="s">
        <v>427</v>
      </c>
      <c r="C281" s="254" t="s">
        <v>1029</v>
      </c>
      <c r="D281" s="255" t="s">
        <v>54</v>
      </c>
      <c r="E281" s="265" t="s">
        <v>1287</v>
      </c>
      <c r="F281" s="256">
        <v>6</v>
      </c>
      <c r="G281" s="257">
        <v>33.299999999999997</v>
      </c>
      <c r="H281" s="260"/>
    </row>
    <row r="282" spans="2:8" hidden="1" outlineLevel="1" x14ac:dyDescent="0.2">
      <c r="B282" s="266" t="s">
        <v>427</v>
      </c>
      <c r="C282" s="254" t="s">
        <v>1029</v>
      </c>
      <c r="D282" s="255" t="s">
        <v>54</v>
      </c>
      <c r="E282" s="265" t="s">
        <v>1287</v>
      </c>
      <c r="F282" s="256">
        <v>2</v>
      </c>
      <c r="G282" s="257">
        <v>11.1</v>
      </c>
      <c r="H282" s="260"/>
    </row>
    <row r="283" spans="2:8" hidden="1" outlineLevel="1" x14ac:dyDescent="0.2">
      <c r="B283" s="266" t="s">
        <v>427</v>
      </c>
      <c r="C283" s="254" t="s">
        <v>1029</v>
      </c>
      <c r="D283" s="255" t="s">
        <v>54</v>
      </c>
      <c r="E283" s="265" t="s">
        <v>1288</v>
      </c>
      <c r="F283" s="256">
        <v>6</v>
      </c>
      <c r="G283" s="257">
        <v>33.299999999999997</v>
      </c>
      <c r="H283" s="260"/>
    </row>
    <row r="284" spans="2:8" hidden="1" outlineLevel="1" x14ac:dyDescent="0.2">
      <c r="B284" s="266" t="s">
        <v>427</v>
      </c>
      <c r="C284" s="254" t="s">
        <v>1029</v>
      </c>
      <c r="D284" s="255" t="s">
        <v>54</v>
      </c>
      <c r="E284" s="265" t="s">
        <v>1288</v>
      </c>
      <c r="F284" s="256">
        <v>2</v>
      </c>
      <c r="G284" s="257">
        <v>11.1</v>
      </c>
      <c r="H284" s="260"/>
    </row>
    <row r="285" spans="2:8" hidden="1" outlineLevel="1" x14ac:dyDescent="0.2">
      <c r="B285" s="266" t="s">
        <v>427</v>
      </c>
      <c r="C285" s="254" t="s">
        <v>893</v>
      </c>
      <c r="D285" s="255" t="s">
        <v>54</v>
      </c>
      <c r="E285" s="265" t="s">
        <v>1289</v>
      </c>
      <c r="F285" s="256">
        <v>6</v>
      </c>
      <c r="G285" s="257">
        <v>33.299999999999997</v>
      </c>
      <c r="H285" s="260"/>
    </row>
    <row r="286" spans="2:8" hidden="1" outlineLevel="1" x14ac:dyDescent="0.2">
      <c r="B286" s="266" t="s">
        <v>427</v>
      </c>
      <c r="C286" s="254" t="s">
        <v>893</v>
      </c>
      <c r="D286" s="255" t="s">
        <v>54</v>
      </c>
      <c r="E286" s="265" t="s">
        <v>1289</v>
      </c>
      <c r="F286" s="256">
        <v>2</v>
      </c>
      <c r="G286" s="257">
        <v>11.1</v>
      </c>
      <c r="H286" s="260"/>
    </row>
    <row r="287" spans="2:8" hidden="1" outlineLevel="1" x14ac:dyDescent="0.2">
      <c r="B287" s="266" t="s">
        <v>427</v>
      </c>
      <c r="C287" s="254" t="s">
        <v>893</v>
      </c>
      <c r="D287" s="255" t="s">
        <v>54</v>
      </c>
      <c r="E287" s="265" t="s">
        <v>1275</v>
      </c>
      <c r="F287" s="256">
        <v>6</v>
      </c>
      <c r="G287" s="257">
        <v>33.299999999999997</v>
      </c>
      <c r="H287" s="260"/>
    </row>
    <row r="288" spans="2:8" hidden="1" outlineLevel="1" x14ac:dyDescent="0.2">
      <c r="B288" s="266" t="s">
        <v>427</v>
      </c>
      <c r="C288" s="254" t="s">
        <v>893</v>
      </c>
      <c r="D288" s="255" t="s">
        <v>54</v>
      </c>
      <c r="E288" s="265" t="s">
        <v>1275</v>
      </c>
      <c r="F288" s="256">
        <v>2</v>
      </c>
      <c r="G288" s="257">
        <v>11.1</v>
      </c>
      <c r="H288" s="260"/>
    </row>
    <row r="289" spans="2:8" hidden="1" outlineLevel="1" x14ac:dyDescent="0.2">
      <c r="B289" s="266" t="s">
        <v>427</v>
      </c>
      <c r="C289" s="254" t="s">
        <v>893</v>
      </c>
      <c r="D289" s="255" t="s">
        <v>54</v>
      </c>
      <c r="E289" s="265" t="s">
        <v>1276</v>
      </c>
      <c r="F289" s="256">
        <v>6</v>
      </c>
      <c r="G289" s="257">
        <v>33.299999999999997</v>
      </c>
      <c r="H289" s="260"/>
    </row>
    <row r="290" spans="2:8" hidden="1" outlineLevel="1" x14ac:dyDescent="0.2">
      <c r="B290" s="266" t="s">
        <v>427</v>
      </c>
      <c r="C290" s="254" t="s">
        <v>893</v>
      </c>
      <c r="D290" s="255" t="s">
        <v>54</v>
      </c>
      <c r="E290" s="265" t="s">
        <v>1276</v>
      </c>
      <c r="F290" s="256">
        <v>2</v>
      </c>
      <c r="G290" s="257">
        <v>11.1</v>
      </c>
      <c r="H290" s="260"/>
    </row>
    <row r="291" spans="2:8" hidden="1" outlineLevel="1" x14ac:dyDescent="0.2">
      <c r="B291" s="266" t="s">
        <v>427</v>
      </c>
      <c r="C291" s="254" t="s">
        <v>893</v>
      </c>
      <c r="D291" s="255" t="s">
        <v>54</v>
      </c>
      <c r="E291" s="265" t="s">
        <v>1277</v>
      </c>
      <c r="F291" s="256">
        <v>6</v>
      </c>
      <c r="G291" s="257">
        <v>33.299999999999997</v>
      </c>
      <c r="H291" s="260"/>
    </row>
    <row r="292" spans="2:8" hidden="1" outlineLevel="1" x14ac:dyDescent="0.2">
      <c r="B292" s="266" t="s">
        <v>427</v>
      </c>
      <c r="C292" s="254" t="s">
        <v>893</v>
      </c>
      <c r="D292" s="255" t="s">
        <v>54</v>
      </c>
      <c r="E292" s="265" t="s">
        <v>1277</v>
      </c>
      <c r="F292" s="256">
        <v>2</v>
      </c>
      <c r="G292" s="257">
        <v>11.1</v>
      </c>
      <c r="H292" s="260"/>
    </row>
    <row r="293" spans="2:8" hidden="1" outlineLevel="1" x14ac:dyDescent="0.2">
      <c r="B293" s="266" t="s">
        <v>427</v>
      </c>
      <c r="C293" s="254" t="s">
        <v>893</v>
      </c>
      <c r="D293" s="255" t="s">
        <v>54</v>
      </c>
      <c r="E293" s="265" t="s">
        <v>1278</v>
      </c>
      <c r="F293" s="256">
        <v>6</v>
      </c>
      <c r="G293" s="257">
        <v>33.299999999999997</v>
      </c>
      <c r="H293" s="260"/>
    </row>
    <row r="294" spans="2:8" hidden="1" outlineLevel="1" x14ac:dyDescent="0.2">
      <c r="B294" s="266" t="s">
        <v>427</v>
      </c>
      <c r="C294" s="254" t="s">
        <v>893</v>
      </c>
      <c r="D294" s="255" t="s">
        <v>54</v>
      </c>
      <c r="E294" s="265" t="s">
        <v>1278</v>
      </c>
      <c r="F294" s="256">
        <v>2</v>
      </c>
      <c r="G294" s="257">
        <v>11.1</v>
      </c>
      <c r="H294" s="260"/>
    </row>
    <row r="295" spans="2:8" hidden="1" outlineLevel="1" x14ac:dyDescent="0.2">
      <c r="B295" s="266" t="s">
        <v>427</v>
      </c>
      <c r="C295" s="254" t="s">
        <v>893</v>
      </c>
      <c r="D295" s="255" t="s">
        <v>54</v>
      </c>
      <c r="E295" s="265" t="s">
        <v>1279</v>
      </c>
      <c r="F295" s="256">
        <v>6</v>
      </c>
      <c r="G295" s="257">
        <v>33.299999999999997</v>
      </c>
      <c r="H295" s="260"/>
    </row>
    <row r="296" spans="2:8" hidden="1" outlineLevel="1" x14ac:dyDescent="0.2">
      <c r="B296" s="266" t="s">
        <v>427</v>
      </c>
      <c r="C296" s="254" t="s">
        <v>893</v>
      </c>
      <c r="D296" s="255" t="s">
        <v>54</v>
      </c>
      <c r="E296" s="265" t="s">
        <v>1279</v>
      </c>
      <c r="F296" s="256">
        <v>2</v>
      </c>
      <c r="G296" s="257">
        <v>11.1</v>
      </c>
      <c r="H296" s="260"/>
    </row>
    <row r="297" spans="2:8" hidden="1" outlineLevel="1" x14ac:dyDescent="0.2">
      <c r="B297" s="266" t="s">
        <v>427</v>
      </c>
      <c r="C297" s="254" t="s">
        <v>893</v>
      </c>
      <c r="D297" s="255" t="s">
        <v>54</v>
      </c>
      <c r="E297" s="265" t="s">
        <v>1280</v>
      </c>
      <c r="F297" s="256">
        <v>6</v>
      </c>
      <c r="G297" s="257">
        <v>33.299999999999997</v>
      </c>
      <c r="H297" s="260"/>
    </row>
    <row r="298" spans="2:8" hidden="1" outlineLevel="1" x14ac:dyDescent="0.2">
      <c r="B298" s="266" t="s">
        <v>427</v>
      </c>
      <c r="C298" s="254" t="s">
        <v>893</v>
      </c>
      <c r="D298" s="255" t="s">
        <v>54</v>
      </c>
      <c r="E298" s="265" t="s">
        <v>1280</v>
      </c>
      <c r="F298" s="256">
        <v>2</v>
      </c>
      <c r="G298" s="257">
        <v>11.1</v>
      </c>
      <c r="H298" s="260"/>
    </row>
    <row r="299" spans="2:8" hidden="1" outlineLevel="1" x14ac:dyDescent="0.2">
      <c r="B299" s="266" t="s">
        <v>427</v>
      </c>
      <c r="C299" s="254" t="s">
        <v>893</v>
      </c>
      <c r="D299" s="255" t="s">
        <v>54</v>
      </c>
      <c r="E299" s="265" t="s">
        <v>1281</v>
      </c>
      <c r="F299" s="256">
        <v>6</v>
      </c>
      <c r="G299" s="257">
        <v>33.299999999999997</v>
      </c>
      <c r="H299" s="260"/>
    </row>
    <row r="300" spans="2:8" hidden="1" outlineLevel="1" x14ac:dyDescent="0.2">
      <c r="B300" s="266" t="s">
        <v>427</v>
      </c>
      <c r="C300" s="254" t="s">
        <v>893</v>
      </c>
      <c r="D300" s="255" t="s">
        <v>54</v>
      </c>
      <c r="E300" s="265" t="s">
        <v>1281</v>
      </c>
      <c r="F300" s="256">
        <v>2</v>
      </c>
      <c r="G300" s="257">
        <v>11.1</v>
      </c>
      <c r="H300" s="260"/>
    </row>
    <row r="301" spans="2:8" hidden="1" outlineLevel="1" x14ac:dyDescent="0.2">
      <c r="B301" s="266" t="s">
        <v>427</v>
      </c>
      <c r="C301" s="254" t="s">
        <v>893</v>
      </c>
      <c r="D301" s="255" t="s">
        <v>54</v>
      </c>
      <c r="E301" s="265" t="s">
        <v>1282</v>
      </c>
      <c r="F301" s="256">
        <v>6</v>
      </c>
      <c r="G301" s="257">
        <v>33.299999999999997</v>
      </c>
      <c r="H301" s="260"/>
    </row>
    <row r="302" spans="2:8" hidden="1" outlineLevel="1" x14ac:dyDescent="0.2">
      <c r="B302" s="266" t="s">
        <v>427</v>
      </c>
      <c r="C302" s="254" t="s">
        <v>893</v>
      </c>
      <c r="D302" s="255" t="s">
        <v>54</v>
      </c>
      <c r="E302" s="265" t="s">
        <v>1282</v>
      </c>
      <c r="F302" s="256">
        <v>2</v>
      </c>
      <c r="G302" s="257">
        <v>11.1</v>
      </c>
      <c r="H302" s="260"/>
    </row>
    <row r="303" spans="2:8" hidden="1" outlineLevel="1" x14ac:dyDescent="0.2">
      <c r="B303" s="266" t="s">
        <v>427</v>
      </c>
      <c r="C303" s="254" t="s">
        <v>893</v>
      </c>
      <c r="D303" s="255" t="s">
        <v>54</v>
      </c>
      <c r="E303" s="265" t="s">
        <v>1283</v>
      </c>
      <c r="F303" s="256">
        <v>6</v>
      </c>
      <c r="G303" s="257">
        <v>33.299999999999997</v>
      </c>
      <c r="H303" s="260"/>
    </row>
    <row r="304" spans="2:8" hidden="1" outlineLevel="1" x14ac:dyDescent="0.2">
      <c r="B304" s="266" t="s">
        <v>427</v>
      </c>
      <c r="C304" s="254" t="s">
        <v>893</v>
      </c>
      <c r="D304" s="255" t="s">
        <v>54</v>
      </c>
      <c r="E304" s="265" t="s">
        <v>1283</v>
      </c>
      <c r="F304" s="256">
        <v>2</v>
      </c>
      <c r="G304" s="257">
        <v>11.1</v>
      </c>
      <c r="H304" s="260"/>
    </row>
    <row r="305" spans="2:8" hidden="1" outlineLevel="1" x14ac:dyDescent="0.2">
      <c r="B305" s="266" t="s">
        <v>427</v>
      </c>
      <c r="C305" s="254" t="s">
        <v>893</v>
      </c>
      <c r="D305" s="255" t="s">
        <v>54</v>
      </c>
      <c r="E305" s="265" t="s">
        <v>1284</v>
      </c>
      <c r="F305" s="256">
        <v>6</v>
      </c>
      <c r="G305" s="257">
        <v>33.299999999999997</v>
      </c>
      <c r="H305" s="260"/>
    </row>
    <row r="306" spans="2:8" hidden="1" outlineLevel="1" x14ac:dyDescent="0.2">
      <c r="B306" s="266" t="s">
        <v>427</v>
      </c>
      <c r="C306" s="254" t="s">
        <v>893</v>
      </c>
      <c r="D306" s="255" t="s">
        <v>54</v>
      </c>
      <c r="E306" s="265" t="s">
        <v>1284</v>
      </c>
      <c r="F306" s="256">
        <v>2</v>
      </c>
      <c r="G306" s="257">
        <v>11.1</v>
      </c>
      <c r="H306" s="260"/>
    </row>
    <row r="307" spans="2:8" hidden="1" outlineLevel="1" x14ac:dyDescent="0.2">
      <c r="B307" s="266" t="s">
        <v>427</v>
      </c>
      <c r="C307" s="254" t="s">
        <v>893</v>
      </c>
      <c r="D307" s="255" t="s">
        <v>54</v>
      </c>
      <c r="E307" s="265" t="s">
        <v>1285</v>
      </c>
      <c r="F307" s="256">
        <v>6</v>
      </c>
      <c r="G307" s="257">
        <v>33.299999999999997</v>
      </c>
      <c r="H307" s="260"/>
    </row>
    <row r="308" spans="2:8" hidden="1" outlineLevel="1" x14ac:dyDescent="0.2">
      <c r="B308" s="266" t="s">
        <v>427</v>
      </c>
      <c r="C308" s="254" t="s">
        <v>893</v>
      </c>
      <c r="D308" s="255" t="s">
        <v>54</v>
      </c>
      <c r="E308" s="265" t="s">
        <v>1285</v>
      </c>
      <c r="F308" s="256">
        <v>2</v>
      </c>
      <c r="G308" s="257">
        <v>11.1</v>
      </c>
      <c r="H308" s="260"/>
    </row>
    <row r="309" spans="2:8" hidden="1" outlineLevel="1" x14ac:dyDescent="0.2">
      <c r="B309" s="266" t="s">
        <v>427</v>
      </c>
      <c r="C309" s="254" t="s">
        <v>893</v>
      </c>
      <c r="D309" s="255" t="s">
        <v>54</v>
      </c>
      <c r="E309" s="265" t="s">
        <v>1286</v>
      </c>
      <c r="F309" s="256">
        <v>6</v>
      </c>
      <c r="G309" s="257">
        <v>33.299999999999997</v>
      </c>
      <c r="H309" s="260"/>
    </row>
    <row r="310" spans="2:8" hidden="1" outlineLevel="1" x14ac:dyDescent="0.2">
      <c r="B310" s="266" t="s">
        <v>427</v>
      </c>
      <c r="C310" s="254" t="s">
        <v>893</v>
      </c>
      <c r="D310" s="255" t="s">
        <v>54</v>
      </c>
      <c r="E310" s="265" t="s">
        <v>1286</v>
      </c>
      <c r="F310" s="256">
        <v>2</v>
      </c>
      <c r="G310" s="257">
        <v>11.1</v>
      </c>
      <c r="H310" s="260"/>
    </row>
    <row r="311" spans="2:8" hidden="1" outlineLevel="1" x14ac:dyDescent="0.2">
      <c r="B311" s="266" t="s">
        <v>427</v>
      </c>
      <c r="C311" s="254" t="s">
        <v>893</v>
      </c>
      <c r="D311" s="255" t="s">
        <v>54</v>
      </c>
      <c r="E311" s="265" t="s">
        <v>1287</v>
      </c>
      <c r="F311" s="256">
        <v>6</v>
      </c>
      <c r="G311" s="257">
        <v>33.299999999999997</v>
      </c>
      <c r="H311" s="260"/>
    </row>
    <row r="312" spans="2:8" hidden="1" outlineLevel="1" x14ac:dyDescent="0.2">
      <c r="B312" s="266" t="s">
        <v>427</v>
      </c>
      <c r="C312" s="254" t="s">
        <v>893</v>
      </c>
      <c r="D312" s="255" t="s">
        <v>54</v>
      </c>
      <c r="E312" s="265" t="s">
        <v>1287</v>
      </c>
      <c r="F312" s="256">
        <v>2</v>
      </c>
      <c r="G312" s="257">
        <v>11.1</v>
      </c>
      <c r="H312" s="260"/>
    </row>
    <row r="313" spans="2:8" hidden="1" outlineLevel="1" x14ac:dyDescent="0.2">
      <c r="B313" s="266" t="s">
        <v>427</v>
      </c>
      <c r="C313" s="254" t="s">
        <v>893</v>
      </c>
      <c r="D313" s="255" t="s">
        <v>54</v>
      </c>
      <c r="E313" s="265" t="s">
        <v>1288</v>
      </c>
      <c r="F313" s="256">
        <v>6</v>
      </c>
      <c r="G313" s="257">
        <v>33.299999999999997</v>
      </c>
      <c r="H313" s="260"/>
    </row>
    <row r="314" spans="2:8" hidden="1" outlineLevel="1" x14ac:dyDescent="0.2">
      <c r="B314" s="266" t="s">
        <v>427</v>
      </c>
      <c r="C314" s="254" t="s">
        <v>893</v>
      </c>
      <c r="D314" s="255" t="s">
        <v>54</v>
      </c>
      <c r="E314" s="265" t="s">
        <v>1288</v>
      </c>
      <c r="F314" s="256">
        <v>2</v>
      </c>
      <c r="G314" s="257">
        <v>11.1</v>
      </c>
      <c r="H314" s="260"/>
    </row>
    <row r="315" spans="2:8" hidden="1" outlineLevel="1" x14ac:dyDescent="0.2">
      <c r="B315" s="266" t="s">
        <v>427</v>
      </c>
      <c r="C315" s="254" t="s">
        <v>182</v>
      </c>
      <c r="D315" s="255" t="s">
        <v>54</v>
      </c>
      <c r="E315" s="265" t="s">
        <v>1289</v>
      </c>
      <c r="F315" s="256">
        <v>6</v>
      </c>
      <c r="G315" s="257">
        <v>39</v>
      </c>
      <c r="H315" s="260"/>
    </row>
    <row r="316" spans="2:8" hidden="1" outlineLevel="1" x14ac:dyDescent="0.2">
      <c r="B316" s="266" t="s">
        <v>427</v>
      </c>
      <c r="C316" s="254" t="s">
        <v>182</v>
      </c>
      <c r="D316" s="255" t="s">
        <v>54</v>
      </c>
      <c r="E316" s="265" t="s">
        <v>1289</v>
      </c>
      <c r="F316" s="256">
        <v>2</v>
      </c>
      <c r="G316" s="257">
        <v>13</v>
      </c>
      <c r="H316" s="260"/>
    </row>
    <row r="317" spans="2:8" hidden="1" outlineLevel="1" x14ac:dyDescent="0.2">
      <c r="B317" s="266" t="s">
        <v>427</v>
      </c>
      <c r="C317" s="254" t="s">
        <v>182</v>
      </c>
      <c r="D317" s="255" t="s">
        <v>54</v>
      </c>
      <c r="E317" s="265" t="s">
        <v>1275</v>
      </c>
      <c r="F317" s="256">
        <v>6</v>
      </c>
      <c r="G317" s="257">
        <v>39</v>
      </c>
      <c r="H317" s="260"/>
    </row>
    <row r="318" spans="2:8" hidden="1" outlineLevel="1" x14ac:dyDescent="0.2">
      <c r="B318" s="266" t="s">
        <v>427</v>
      </c>
      <c r="C318" s="254" t="s">
        <v>182</v>
      </c>
      <c r="D318" s="255" t="s">
        <v>54</v>
      </c>
      <c r="E318" s="265" t="s">
        <v>1275</v>
      </c>
      <c r="F318" s="256">
        <v>2</v>
      </c>
      <c r="G318" s="257">
        <v>13</v>
      </c>
      <c r="H318" s="260"/>
    </row>
    <row r="319" spans="2:8" hidden="1" outlineLevel="1" x14ac:dyDescent="0.2">
      <c r="B319" s="266" t="s">
        <v>427</v>
      </c>
      <c r="C319" s="254" t="s">
        <v>182</v>
      </c>
      <c r="D319" s="255" t="s">
        <v>54</v>
      </c>
      <c r="E319" s="265" t="s">
        <v>1276</v>
      </c>
      <c r="F319" s="256">
        <v>6</v>
      </c>
      <c r="G319" s="257">
        <v>39</v>
      </c>
      <c r="H319" s="260"/>
    </row>
    <row r="320" spans="2:8" hidden="1" outlineLevel="1" x14ac:dyDescent="0.2">
      <c r="B320" s="266" t="s">
        <v>427</v>
      </c>
      <c r="C320" s="254" t="s">
        <v>182</v>
      </c>
      <c r="D320" s="255" t="s">
        <v>54</v>
      </c>
      <c r="E320" s="265" t="s">
        <v>1276</v>
      </c>
      <c r="F320" s="256">
        <v>2</v>
      </c>
      <c r="G320" s="257">
        <v>13</v>
      </c>
      <c r="H320" s="260"/>
    </row>
    <row r="321" spans="2:8" hidden="1" outlineLevel="1" x14ac:dyDescent="0.2">
      <c r="B321" s="266" t="s">
        <v>427</v>
      </c>
      <c r="C321" s="254" t="s">
        <v>182</v>
      </c>
      <c r="D321" s="255" t="s">
        <v>54</v>
      </c>
      <c r="E321" s="265" t="s">
        <v>1277</v>
      </c>
      <c r="F321" s="256">
        <v>6</v>
      </c>
      <c r="G321" s="257">
        <v>39</v>
      </c>
      <c r="H321" s="260"/>
    </row>
    <row r="322" spans="2:8" hidden="1" outlineLevel="1" x14ac:dyDescent="0.2">
      <c r="B322" s="266" t="s">
        <v>427</v>
      </c>
      <c r="C322" s="254" t="s">
        <v>182</v>
      </c>
      <c r="D322" s="255" t="s">
        <v>54</v>
      </c>
      <c r="E322" s="265" t="s">
        <v>1277</v>
      </c>
      <c r="F322" s="256">
        <v>2</v>
      </c>
      <c r="G322" s="257">
        <v>13</v>
      </c>
      <c r="H322" s="260"/>
    </row>
    <row r="323" spans="2:8" hidden="1" outlineLevel="1" x14ac:dyDescent="0.2">
      <c r="B323" s="266" t="s">
        <v>427</v>
      </c>
      <c r="C323" s="254" t="s">
        <v>182</v>
      </c>
      <c r="D323" s="255" t="s">
        <v>54</v>
      </c>
      <c r="E323" s="265" t="s">
        <v>1278</v>
      </c>
      <c r="F323" s="256">
        <v>6</v>
      </c>
      <c r="G323" s="257">
        <v>39</v>
      </c>
      <c r="H323" s="260"/>
    </row>
    <row r="324" spans="2:8" hidden="1" outlineLevel="1" x14ac:dyDescent="0.2">
      <c r="B324" s="266" t="s">
        <v>427</v>
      </c>
      <c r="C324" s="254" t="s">
        <v>182</v>
      </c>
      <c r="D324" s="255" t="s">
        <v>54</v>
      </c>
      <c r="E324" s="265" t="s">
        <v>1278</v>
      </c>
      <c r="F324" s="256">
        <v>2</v>
      </c>
      <c r="G324" s="257">
        <v>13</v>
      </c>
      <c r="H324" s="260"/>
    </row>
    <row r="325" spans="2:8" hidden="1" outlineLevel="1" x14ac:dyDescent="0.2">
      <c r="B325" s="266" t="s">
        <v>427</v>
      </c>
      <c r="C325" s="254" t="s">
        <v>182</v>
      </c>
      <c r="D325" s="255" t="s">
        <v>54</v>
      </c>
      <c r="E325" s="265" t="s">
        <v>1279</v>
      </c>
      <c r="F325" s="256">
        <v>6</v>
      </c>
      <c r="G325" s="257">
        <v>39</v>
      </c>
      <c r="H325" s="260"/>
    </row>
    <row r="326" spans="2:8" hidden="1" outlineLevel="1" x14ac:dyDescent="0.2">
      <c r="B326" s="266" t="s">
        <v>427</v>
      </c>
      <c r="C326" s="254" t="s">
        <v>182</v>
      </c>
      <c r="D326" s="255" t="s">
        <v>54</v>
      </c>
      <c r="E326" s="265" t="s">
        <v>1279</v>
      </c>
      <c r="F326" s="256">
        <v>2</v>
      </c>
      <c r="G326" s="257">
        <v>13</v>
      </c>
      <c r="H326" s="260"/>
    </row>
    <row r="327" spans="2:8" hidden="1" outlineLevel="1" x14ac:dyDescent="0.2">
      <c r="B327" s="266" t="s">
        <v>427</v>
      </c>
      <c r="C327" s="254" t="s">
        <v>182</v>
      </c>
      <c r="D327" s="255" t="s">
        <v>54</v>
      </c>
      <c r="E327" s="265" t="s">
        <v>1280</v>
      </c>
      <c r="F327" s="256">
        <v>6</v>
      </c>
      <c r="G327" s="257">
        <v>39</v>
      </c>
      <c r="H327" s="260"/>
    </row>
    <row r="328" spans="2:8" hidden="1" outlineLevel="1" x14ac:dyDescent="0.2">
      <c r="B328" s="266" t="s">
        <v>427</v>
      </c>
      <c r="C328" s="254" t="s">
        <v>182</v>
      </c>
      <c r="D328" s="255" t="s">
        <v>54</v>
      </c>
      <c r="E328" s="265" t="s">
        <v>1280</v>
      </c>
      <c r="F328" s="256">
        <v>2</v>
      </c>
      <c r="G328" s="257">
        <v>13</v>
      </c>
      <c r="H328" s="260"/>
    </row>
    <row r="329" spans="2:8" hidden="1" outlineLevel="1" x14ac:dyDescent="0.2">
      <c r="B329" s="266" t="s">
        <v>427</v>
      </c>
      <c r="C329" s="254" t="s">
        <v>182</v>
      </c>
      <c r="D329" s="255" t="s">
        <v>54</v>
      </c>
      <c r="E329" s="265" t="s">
        <v>1281</v>
      </c>
      <c r="F329" s="256">
        <v>6</v>
      </c>
      <c r="G329" s="257">
        <v>39</v>
      </c>
      <c r="H329" s="260"/>
    </row>
    <row r="330" spans="2:8" hidden="1" outlineLevel="1" x14ac:dyDescent="0.2">
      <c r="B330" s="266" t="s">
        <v>427</v>
      </c>
      <c r="C330" s="254" t="s">
        <v>182</v>
      </c>
      <c r="D330" s="255" t="s">
        <v>54</v>
      </c>
      <c r="E330" s="265" t="s">
        <v>1281</v>
      </c>
      <c r="F330" s="256">
        <v>2</v>
      </c>
      <c r="G330" s="257">
        <v>13</v>
      </c>
      <c r="H330" s="260"/>
    </row>
    <row r="331" spans="2:8" hidden="1" outlineLevel="1" x14ac:dyDescent="0.2">
      <c r="B331" s="266" t="s">
        <v>427</v>
      </c>
      <c r="C331" s="254" t="s">
        <v>182</v>
      </c>
      <c r="D331" s="255" t="s">
        <v>54</v>
      </c>
      <c r="E331" s="265" t="s">
        <v>1282</v>
      </c>
      <c r="F331" s="256">
        <v>6</v>
      </c>
      <c r="G331" s="257">
        <v>39</v>
      </c>
      <c r="H331" s="260"/>
    </row>
    <row r="332" spans="2:8" hidden="1" outlineLevel="1" x14ac:dyDescent="0.2">
      <c r="B332" s="266" t="s">
        <v>427</v>
      </c>
      <c r="C332" s="254" t="s">
        <v>182</v>
      </c>
      <c r="D332" s="255" t="s">
        <v>54</v>
      </c>
      <c r="E332" s="265" t="s">
        <v>1282</v>
      </c>
      <c r="F332" s="256">
        <v>2</v>
      </c>
      <c r="G332" s="257">
        <v>13</v>
      </c>
      <c r="H332" s="260"/>
    </row>
    <row r="333" spans="2:8" hidden="1" outlineLevel="1" x14ac:dyDescent="0.2">
      <c r="B333" s="266" t="s">
        <v>427</v>
      </c>
      <c r="C333" s="254" t="s">
        <v>182</v>
      </c>
      <c r="D333" s="255" t="s">
        <v>54</v>
      </c>
      <c r="E333" s="265" t="s">
        <v>1283</v>
      </c>
      <c r="F333" s="256">
        <v>6</v>
      </c>
      <c r="G333" s="257">
        <v>39</v>
      </c>
      <c r="H333" s="260"/>
    </row>
    <row r="334" spans="2:8" hidden="1" outlineLevel="1" x14ac:dyDescent="0.2">
      <c r="B334" s="266" t="s">
        <v>427</v>
      </c>
      <c r="C334" s="254" t="s">
        <v>182</v>
      </c>
      <c r="D334" s="255" t="s">
        <v>54</v>
      </c>
      <c r="E334" s="265" t="s">
        <v>1283</v>
      </c>
      <c r="F334" s="256">
        <v>2</v>
      </c>
      <c r="G334" s="257">
        <v>13</v>
      </c>
      <c r="H334" s="260"/>
    </row>
    <row r="335" spans="2:8" hidden="1" outlineLevel="1" x14ac:dyDescent="0.2">
      <c r="B335" s="266" t="s">
        <v>427</v>
      </c>
      <c r="C335" s="254" t="s">
        <v>182</v>
      </c>
      <c r="D335" s="255" t="s">
        <v>54</v>
      </c>
      <c r="E335" s="265" t="s">
        <v>1284</v>
      </c>
      <c r="F335" s="256">
        <v>6</v>
      </c>
      <c r="G335" s="257">
        <v>39</v>
      </c>
      <c r="H335" s="260"/>
    </row>
    <row r="336" spans="2:8" hidden="1" outlineLevel="1" x14ac:dyDescent="0.2">
      <c r="B336" s="266" t="s">
        <v>427</v>
      </c>
      <c r="C336" s="254" t="s">
        <v>182</v>
      </c>
      <c r="D336" s="255" t="s">
        <v>54</v>
      </c>
      <c r="E336" s="265" t="s">
        <v>1284</v>
      </c>
      <c r="F336" s="256">
        <v>2</v>
      </c>
      <c r="G336" s="257">
        <v>13</v>
      </c>
      <c r="H336" s="260"/>
    </row>
    <row r="337" spans="2:8" hidden="1" outlineLevel="1" x14ac:dyDescent="0.2">
      <c r="B337" s="266" t="s">
        <v>427</v>
      </c>
      <c r="C337" s="254" t="s">
        <v>182</v>
      </c>
      <c r="D337" s="255" t="s">
        <v>54</v>
      </c>
      <c r="E337" s="265" t="s">
        <v>1285</v>
      </c>
      <c r="F337" s="256">
        <v>6</v>
      </c>
      <c r="G337" s="257">
        <v>39</v>
      </c>
      <c r="H337" s="260"/>
    </row>
    <row r="338" spans="2:8" hidden="1" outlineLevel="1" x14ac:dyDescent="0.2">
      <c r="B338" s="266" t="s">
        <v>427</v>
      </c>
      <c r="C338" s="254" t="s">
        <v>182</v>
      </c>
      <c r="D338" s="255" t="s">
        <v>54</v>
      </c>
      <c r="E338" s="265" t="s">
        <v>1285</v>
      </c>
      <c r="F338" s="256">
        <v>2</v>
      </c>
      <c r="G338" s="257">
        <v>13</v>
      </c>
      <c r="H338" s="260"/>
    </row>
    <row r="339" spans="2:8" hidden="1" outlineLevel="1" x14ac:dyDescent="0.2">
      <c r="B339" s="266" t="s">
        <v>427</v>
      </c>
      <c r="C339" s="254" t="s">
        <v>182</v>
      </c>
      <c r="D339" s="255" t="s">
        <v>54</v>
      </c>
      <c r="E339" s="265" t="s">
        <v>1286</v>
      </c>
      <c r="F339" s="256">
        <v>6</v>
      </c>
      <c r="G339" s="257">
        <v>39</v>
      </c>
      <c r="H339" s="260"/>
    </row>
    <row r="340" spans="2:8" hidden="1" outlineLevel="1" x14ac:dyDescent="0.2">
      <c r="B340" s="266" t="s">
        <v>427</v>
      </c>
      <c r="C340" s="254" t="s">
        <v>182</v>
      </c>
      <c r="D340" s="255" t="s">
        <v>54</v>
      </c>
      <c r="E340" s="265" t="s">
        <v>1286</v>
      </c>
      <c r="F340" s="256">
        <v>2</v>
      </c>
      <c r="G340" s="257">
        <v>13</v>
      </c>
      <c r="H340" s="260"/>
    </row>
    <row r="341" spans="2:8" hidden="1" outlineLevel="1" x14ac:dyDescent="0.2">
      <c r="B341" s="266" t="s">
        <v>427</v>
      </c>
      <c r="C341" s="254" t="s">
        <v>182</v>
      </c>
      <c r="D341" s="255" t="s">
        <v>54</v>
      </c>
      <c r="E341" s="265" t="s">
        <v>1287</v>
      </c>
      <c r="F341" s="256">
        <v>6</v>
      </c>
      <c r="G341" s="257">
        <v>39</v>
      </c>
      <c r="H341" s="260"/>
    </row>
    <row r="342" spans="2:8" hidden="1" outlineLevel="1" x14ac:dyDescent="0.2">
      <c r="B342" s="266" t="s">
        <v>427</v>
      </c>
      <c r="C342" s="254" t="s">
        <v>182</v>
      </c>
      <c r="D342" s="255" t="s">
        <v>54</v>
      </c>
      <c r="E342" s="265" t="s">
        <v>1287</v>
      </c>
      <c r="F342" s="256">
        <v>2</v>
      </c>
      <c r="G342" s="257">
        <v>13</v>
      </c>
      <c r="H342" s="260"/>
    </row>
    <row r="343" spans="2:8" hidden="1" outlineLevel="1" x14ac:dyDescent="0.2">
      <c r="B343" s="266" t="s">
        <v>427</v>
      </c>
      <c r="C343" s="254" t="s">
        <v>182</v>
      </c>
      <c r="D343" s="255" t="s">
        <v>54</v>
      </c>
      <c r="E343" s="265" t="s">
        <v>1288</v>
      </c>
      <c r="F343" s="256">
        <v>6</v>
      </c>
      <c r="G343" s="257">
        <v>39</v>
      </c>
      <c r="H343" s="260"/>
    </row>
    <row r="344" spans="2:8" hidden="1" outlineLevel="1" x14ac:dyDescent="0.2">
      <c r="B344" s="266" t="s">
        <v>427</v>
      </c>
      <c r="C344" s="254" t="s">
        <v>182</v>
      </c>
      <c r="D344" s="255" t="s">
        <v>54</v>
      </c>
      <c r="E344" s="265" t="s">
        <v>1288</v>
      </c>
      <c r="F344" s="256">
        <v>2</v>
      </c>
      <c r="G344" s="257">
        <v>13</v>
      </c>
      <c r="H344" s="260"/>
    </row>
    <row r="345" spans="2:8" hidden="1" outlineLevel="1" x14ac:dyDescent="0.2">
      <c r="B345" s="266" t="s">
        <v>427</v>
      </c>
      <c r="C345" s="254" t="s">
        <v>1207</v>
      </c>
      <c r="D345" s="255" t="s">
        <v>54</v>
      </c>
      <c r="E345" s="265" t="s">
        <v>1290</v>
      </c>
      <c r="F345" s="256">
        <v>6</v>
      </c>
      <c r="G345" s="257">
        <v>39</v>
      </c>
      <c r="H345" s="260"/>
    </row>
    <row r="346" spans="2:8" hidden="1" outlineLevel="1" x14ac:dyDescent="0.2">
      <c r="B346" s="266" t="s">
        <v>427</v>
      </c>
      <c r="C346" s="254" t="s">
        <v>1207</v>
      </c>
      <c r="D346" s="255" t="s">
        <v>54</v>
      </c>
      <c r="E346" s="265" t="s">
        <v>1290</v>
      </c>
      <c r="F346" s="256">
        <v>2</v>
      </c>
      <c r="G346" s="257">
        <v>13</v>
      </c>
      <c r="H346" s="260"/>
    </row>
    <row r="347" spans="2:8" hidden="1" outlineLevel="1" x14ac:dyDescent="0.2">
      <c r="B347" s="266" t="s">
        <v>427</v>
      </c>
      <c r="C347" s="254" t="s">
        <v>1207</v>
      </c>
      <c r="D347" s="255" t="s">
        <v>54</v>
      </c>
      <c r="E347" s="265" t="s">
        <v>1291</v>
      </c>
      <c r="F347" s="256">
        <v>6</v>
      </c>
      <c r="G347" s="257">
        <v>39</v>
      </c>
      <c r="H347" s="260"/>
    </row>
    <row r="348" spans="2:8" hidden="1" outlineLevel="1" x14ac:dyDescent="0.2">
      <c r="B348" s="266" t="s">
        <v>427</v>
      </c>
      <c r="C348" s="254" t="s">
        <v>1207</v>
      </c>
      <c r="D348" s="255" t="s">
        <v>54</v>
      </c>
      <c r="E348" s="265" t="s">
        <v>1291</v>
      </c>
      <c r="F348" s="256">
        <v>2</v>
      </c>
      <c r="G348" s="257">
        <v>13</v>
      </c>
      <c r="H348" s="260"/>
    </row>
    <row r="349" spans="2:8" hidden="1" outlineLevel="1" x14ac:dyDescent="0.2">
      <c r="B349" s="266" t="s">
        <v>427</v>
      </c>
      <c r="C349" s="254" t="s">
        <v>1207</v>
      </c>
      <c r="D349" s="255" t="s">
        <v>54</v>
      </c>
      <c r="E349" s="265" t="s">
        <v>1292</v>
      </c>
      <c r="F349" s="256">
        <v>6</v>
      </c>
      <c r="G349" s="257">
        <v>39</v>
      </c>
      <c r="H349" s="260"/>
    </row>
    <row r="350" spans="2:8" hidden="1" outlineLevel="1" x14ac:dyDescent="0.2">
      <c r="B350" s="266" t="s">
        <v>427</v>
      </c>
      <c r="C350" s="254" t="s">
        <v>1207</v>
      </c>
      <c r="D350" s="255" t="s">
        <v>54</v>
      </c>
      <c r="E350" s="265" t="s">
        <v>1292</v>
      </c>
      <c r="F350" s="256">
        <v>2</v>
      </c>
      <c r="G350" s="257">
        <v>13</v>
      </c>
      <c r="H350" s="260"/>
    </row>
    <row r="351" spans="2:8" hidden="1" outlineLevel="1" x14ac:dyDescent="0.2">
      <c r="B351" s="266" t="s">
        <v>427</v>
      </c>
      <c r="C351" s="254" t="s">
        <v>1207</v>
      </c>
      <c r="D351" s="255" t="s">
        <v>54</v>
      </c>
      <c r="E351" s="265" t="s">
        <v>1293</v>
      </c>
      <c r="F351" s="256">
        <v>6</v>
      </c>
      <c r="G351" s="257">
        <v>39</v>
      </c>
      <c r="H351" s="260"/>
    </row>
    <row r="352" spans="2:8" hidden="1" outlineLevel="1" x14ac:dyDescent="0.2">
      <c r="B352" s="266" t="s">
        <v>427</v>
      </c>
      <c r="C352" s="254" t="s">
        <v>1207</v>
      </c>
      <c r="D352" s="255" t="s">
        <v>54</v>
      </c>
      <c r="E352" s="265" t="s">
        <v>1293</v>
      </c>
      <c r="F352" s="256">
        <v>2</v>
      </c>
      <c r="G352" s="257">
        <v>13</v>
      </c>
      <c r="H352" s="260"/>
    </row>
    <row r="353" spans="2:8" hidden="1" outlineLevel="1" x14ac:dyDescent="0.2">
      <c r="B353" s="266" t="s">
        <v>427</v>
      </c>
      <c r="C353" s="254" t="s">
        <v>1207</v>
      </c>
      <c r="D353" s="255" t="s">
        <v>54</v>
      </c>
      <c r="E353" s="265" t="s">
        <v>1294</v>
      </c>
      <c r="F353" s="256">
        <v>6</v>
      </c>
      <c r="G353" s="257">
        <v>39</v>
      </c>
      <c r="H353" s="260"/>
    </row>
    <row r="354" spans="2:8" hidden="1" outlineLevel="1" x14ac:dyDescent="0.2">
      <c r="B354" s="266" t="s">
        <v>427</v>
      </c>
      <c r="C354" s="254" t="s">
        <v>1207</v>
      </c>
      <c r="D354" s="255" t="s">
        <v>54</v>
      </c>
      <c r="E354" s="265" t="s">
        <v>1294</v>
      </c>
      <c r="F354" s="256">
        <v>2</v>
      </c>
      <c r="G354" s="257">
        <v>13</v>
      </c>
      <c r="H354" s="260"/>
    </row>
    <row r="355" spans="2:8" hidden="1" outlineLevel="1" x14ac:dyDescent="0.2">
      <c r="B355" s="266" t="s">
        <v>427</v>
      </c>
      <c r="C355" s="254" t="s">
        <v>1207</v>
      </c>
      <c r="D355" s="255" t="s">
        <v>54</v>
      </c>
      <c r="E355" s="265" t="s">
        <v>1295</v>
      </c>
      <c r="F355" s="256">
        <v>6</v>
      </c>
      <c r="G355" s="257">
        <v>39</v>
      </c>
      <c r="H355" s="260"/>
    </row>
    <row r="356" spans="2:8" hidden="1" outlineLevel="1" x14ac:dyDescent="0.2">
      <c r="B356" s="266" t="s">
        <v>427</v>
      </c>
      <c r="C356" s="254" t="s">
        <v>1207</v>
      </c>
      <c r="D356" s="255" t="s">
        <v>54</v>
      </c>
      <c r="E356" s="265" t="s">
        <v>1295</v>
      </c>
      <c r="F356" s="256">
        <v>2</v>
      </c>
      <c r="G356" s="257">
        <v>13</v>
      </c>
      <c r="H356" s="260"/>
    </row>
    <row r="357" spans="2:8" hidden="1" outlineLevel="1" x14ac:dyDescent="0.2">
      <c r="B357" s="266" t="s">
        <v>427</v>
      </c>
      <c r="C357" s="254" t="s">
        <v>1207</v>
      </c>
      <c r="D357" s="255" t="s">
        <v>54</v>
      </c>
      <c r="E357" s="265" t="s">
        <v>1296</v>
      </c>
      <c r="F357" s="256">
        <v>6</v>
      </c>
      <c r="G357" s="257">
        <v>39</v>
      </c>
      <c r="H357" s="260"/>
    </row>
    <row r="358" spans="2:8" hidden="1" outlineLevel="1" x14ac:dyDescent="0.2">
      <c r="B358" s="266" t="s">
        <v>427</v>
      </c>
      <c r="C358" s="254" t="s">
        <v>1207</v>
      </c>
      <c r="D358" s="255" t="s">
        <v>54</v>
      </c>
      <c r="E358" s="265" t="s">
        <v>1296</v>
      </c>
      <c r="F358" s="256">
        <v>2</v>
      </c>
      <c r="G358" s="257">
        <v>13</v>
      </c>
      <c r="H358" s="260"/>
    </row>
    <row r="359" spans="2:8" hidden="1" outlineLevel="1" x14ac:dyDescent="0.2">
      <c r="B359" s="266" t="s">
        <v>427</v>
      </c>
      <c r="C359" s="254" t="s">
        <v>888</v>
      </c>
      <c r="D359" s="255" t="s">
        <v>54</v>
      </c>
      <c r="E359" s="265" t="s">
        <v>1290</v>
      </c>
      <c r="F359" s="256">
        <v>6</v>
      </c>
      <c r="G359" s="257">
        <v>33.299999999999997</v>
      </c>
      <c r="H359" s="260"/>
    </row>
    <row r="360" spans="2:8" hidden="1" outlineLevel="1" x14ac:dyDescent="0.2">
      <c r="B360" s="266" t="s">
        <v>427</v>
      </c>
      <c r="C360" s="254" t="s">
        <v>888</v>
      </c>
      <c r="D360" s="255" t="s">
        <v>54</v>
      </c>
      <c r="E360" s="265" t="s">
        <v>1290</v>
      </c>
      <c r="F360" s="256">
        <v>2</v>
      </c>
      <c r="G360" s="257">
        <v>11.1</v>
      </c>
      <c r="H360" s="260"/>
    </row>
    <row r="361" spans="2:8" hidden="1" outlineLevel="1" x14ac:dyDescent="0.2">
      <c r="B361" s="266" t="s">
        <v>427</v>
      </c>
      <c r="C361" s="254" t="s">
        <v>888</v>
      </c>
      <c r="D361" s="255" t="s">
        <v>54</v>
      </c>
      <c r="E361" s="265" t="s">
        <v>1291</v>
      </c>
      <c r="F361" s="256">
        <v>6</v>
      </c>
      <c r="G361" s="257">
        <v>33.299999999999997</v>
      </c>
      <c r="H361" s="260"/>
    </row>
    <row r="362" spans="2:8" hidden="1" outlineLevel="1" x14ac:dyDescent="0.2">
      <c r="B362" s="266" t="s">
        <v>427</v>
      </c>
      <c r="C362" s="254" t="s">
        <v>888</v>
      </c>
      <c r="D362" s="255" t="s">
        <v>54</v>
      </c>
      <c r="E362" s="265" t="s">
        <v>1291</v>
      </c>
      <c r="F362" s="256">
        <v>2</v>
      </c>
      <c r="G362" s="257">
        <v>11.1</v>
      </c>
      <c r="H362" s="260"/>
    </row>
    <row r="363" spans="2:8" hidden="1" outlineLevel="1" x14ac:dyDescent="0.2">
      <c r="B363" s="266" t="s">
        <v>427</v>
      </c>
      <c r="C363" s="254" t="s">
        <v>888</v>
      </c>
      <c r="D363" s="255" t="s">
        <v>54</v>
      </c>
      <c r="E363" s="265" t="s">
        <v>1292</v>
      </c>
      <c r="F363" s="256">
        <v>6</v>
      </c>
      <c r="G363" s="257">
        <v>33.299999999999997</v>
      </c>
      <c r="H363" s="260"/>
    </row>
    <row r="364" spans="2:8" hidden="1" outlineLevel="1" x14ac:dyDescent="0.2">
      <c r="B364" s="266" t="s">
        <v>427</v>
      </c>
      <c r="C364" s="254" t="s">
        <v>888</v>
      </c>
      <c r="D364" s="255" t="s">
        <v>54</v>
      </c>
      <c r="E364" s="265" t="s">
        <v>1292</v>
      </c>
      <c r="F364" s="256">
        <v>2</v>
      </c>
      <c r="G364" s="257">
        <v>11.1</v>
      </c>
      <c r="H364" s="260"/>
    </row>
    <row r="365" spans="2:8" hidden="1" outlineLevel="1" x14ac:dyDescent="0.2">
      <c r="B365" s="266" t="s">
        <v>427</v>
      </c>
      <c r="C365" s="254" t="s">
        <v>888</v>
      </c>
      <c r="D365" s="255" t="s">
        <v>54</v>
      </c>
      <c r="E365" s="265" t="s">
        <v>1293</v>
      </c>
      <c r="F365" s="256">
        <v>6</v>
      </c>
      <c r="G365" s="257">
        <v>33.299999999999997</v>
      </c>
      <c r="H365" s="260"/>
    </row>
    <row r="366" spans="2:8" hidden="1" outlineLevel="1" x14ac:dyDescent="0.2">
      <c r="B366" s="266" t="s">
        <v>427</v>
      </c>
      <c r="C366" s="254" t="s">
        <v>888</v>
      </c>
      <c r="D366" s="255" t="s">
        <v>54</v>
      </c>
      <c r="E366" s="265" t="s">
        <v>1293</v>
      </c>
      <c r="F366" s="256">
        <v>2</v>
      </c>
      <c r="G366" s="257">
        <v>11.1</v>
      </c>
      <c r="H366" s="260"/>
    </row>
    <row r="367" spans="2:8" hidden="1" outlineLevel="1" x14ac:dyDescent="0.2">
      <c r="B367" s="266" t="s">
        <v>427</v>
      </c>
      <c r="C367" s="254" t="s">
        <v>888</v>
      </c>
      <c r="D367" s="255" t="s">
        <v>54</v>
      </c>
      <c r="E367" s="265" t="s">
        <v>1294</v>
      </c>
      <c r="F367" s="256">
        <v>6</v>
      </c>
      <c r="G367" s="257">
        <v>33.299999999999997</v>
      </c>
      <c r="H367" s="260"/>
    </row>
    <row r="368" spans="2:8" hidden="1" outlineLevel="1" x14ac:dyDescent="0.2">
      <c r="B368" s="266" t="s">
        <v>427</v>
      </c>
      <c r="C368" s="254" t="s">
        <v>888</v>
      </c>
      <c r="D368" s="255" t="s">
        <v>54</v>
      </c>
      <c r="E368" s="265" t="s">
        <v>1294</v>
      </c>
      <c r="F368" s="256">
        <v>2</v>
      </c>
      <c r="G368" s="257">
        <v>11.1</v>
      </c>
      <c r="H368" s="260"/>
    </row>
    <row r="369" spans="2:8" hidden="1" outlineLevel="1" x14ac:dyDescent="0.2">
      <c r="B369" s="266" t="s">
        <v>427</v>
      </c>
      <c r="C369" s="254" t="s">
        <v>888</v>
      </c>
      <c r="D369" s="255" t="s">
        <v>54</v>
      </c>
      <c r="E369" s="265" t="s">
        <v>1295</v>
      </c>
      <c r="F369" s="256">
        <v>6</v>
      </c>
      <c r="G369" s="257">
        <v>33.299999999999997</v>
      </c>
      <c r="H369" s="260"/>
    </row>
    <row r="370" spans="2:8" hidden="1" outlineLevel="1" x14ac:dyDescent="0.2">
      <c r="B370" s="266" t="s">
        <v>427</v>
      </c>
      <c r="C370" s="254" t="s">
        <v>888</v>
      </c>
      <c r="D370" s="255" t="s">
        <v>54</v>
      </c>
      <c r="E370" s="265" t="s">
        <v>1295</v>
      </c>
      <c r="F370" s="256">
        <v>2</v>
      </c>
      <c r="G370" s="257">
        <v>11.1</v>
      </c>
      <c r="H370" s="260"/>
    </row>
    <row r="371" spans="2:8" hidden="1" outlineLevel="1" x14ac:dyDescent="0.2">
      <c r="B371" s="266" t="s">
        <v>427</v>
      </c>
      <c r="C371" s="254" t="s">
        <v>888</v>
      </c>
      <c r="D371" s="255" t="s">
        <v>54</v>
      </c>
      <c r="E371" s="265" t="s">
        <v>1296</v>
      </c>
      <c r="F371" s="256">
        <v>6</v>
      </c>
      <c r="G371" s="257">
        <v>33.299999999999997</v>
      </c>
      <c r="H371" s="260"/>
    </row>
    <row r="372" spans="2:8" hidden="1" outlineLevel="1" x14ac:dyDescent="0.2">
      <c r="B372" s="266" t="s">
        <v>427</v>
      </c>
      <c r="C372" s="254" t="s">
        <v>888</v>
      </c>
      <c r="D372" s="255" t="s">
        <v>54</v>
      </c>
      <c r="E372" s="265" t="s">
        <v>1296</v>
      </c>
      <c r="F372" s="256">
        <v>2</v>
      </c>
      <c r="G372" s="257">
        <v>11.1</v>
      </c>
      <c r="H372" s="260"/>
    </row>
    <row r="373" spans="2:8" hidden="1" outlineLevel="1" x14ac:dyDescent="0.2">
      <c r="B373" s="266" t="s">
        <v>427</v>
      </c>
      <c r="C373" s="254" t="s">
        <v>182</v>
      </c>
      <c r="D373" s="255" t="s">
        <v>54</v>
      </c>
      <c r="E373" s="265" t="s">
        <v>1290</v>
      </c>
      <c r="F373" s="256">
        <v>6</v>
      </c>
      <c r="G373" s="257">
        <v>39</v>
      </c>
      <c r="H373" s="260"/>
    </row>
    <row r="374" spans="2:8" hidden="1" outlineLevel="1" x14ac:dyDescent="0.2">
      <c r="B374" s="266" t="s">
        <v>427</v>
      </c>
      <c r="C374" s="254" t="s">
        <v>182</v>
      </c>
      <c r="D374" s="255" t="s">
        <v>54</v>
      </c>
      <c r="E374" s="265" t="s">
        <v>1290</v>
      </c>
      <c r="F374" s="256">
        <v>2</v>
      </c>
      <c r="G374" s="257">
        <v>13</v>
      </c>
      <c r="H374" s="260"/>
    </row>
    <row r="375" spans="2:8" hidden="1" outlineLevel="1" x14ac:dyDescent="0.2">
      <c r="B375" s="266" t="s">
        <v>427</v>
      </c>
      <c r="C375" s="254" t="s">
        <v>182</v>
      </c>
      <c r="D375" s="255" t="s">
        <v>54</v>
      </c>
      <c r="E375" s="265" t="s">
        <v>1291</v>
      </c>
      <c r="F375" s="256">
        <v>6</v>
      </c>
      <c r="G375" s="257">
        <v>39</v>
      </c>
      <c r="H375" s="260"/>
    </row>
    <row r="376" spans="2:8" hidden="1" outlineLevel="1" x14ac:dyDescent="0.2">
      <c r="B376" s="266" t="s">
        <v>427</v>
      </c>
      <c r="C376" s="254" t="s">
        <v>182</v>
      </c>
      <c r="D376" s="255" t="s">
        <v>54</v>
      </c>
      <c r="E376" s="265" t="s">
        <v>1291</v>
      </c>
      <c r="F376" s="256">
        <v>2</v>
      </c>
      <c r="G376" s="257">
        <v>13</v>
      </c>
      <c r="H376" s="260"/>
    </row>
    <row r="377" spans="2:8" hidden="1" outlineLevel="1" x14ac:dyDescent="0.2">
      <c r="B377" s="266" t="s">
        <v>427</v>
      </c>
      <c r="C377" s="254" t="s">
        <v>182</v>
      </c>
      <c r="D377" s="255" t="s">
        <v>54</v>
      </c>
      <c r="E377" s="265" t="s">
        <v>1292</v>
      </c>
      <c r="F377" s="256">
        <v>6</v>
      </c>
      <c r="G377" s="257">
        <v>39</v>
      </c>
      <c r="H377" s="260"/>
    </row>
    <row r="378" spans="2:8" hidden="1" outlineLevel="1" x14ac:dyDescent="0.2">
      <c r="B378" s="266" t="s">
        <v>427</v>
      </c>
      <c r="C378" s="254" t="s">
        <v>182</v>
      </c>
      <c r="D378" s="255" t="s">
        <v>54</v>
      </c>
      <c r="E378" s="265" t="s">
        <v>1292</v>
      </c>
      <c r="F378" s="256">
        <v>2</v>
      </c>
      <c r="G378" s="257">
        <v>13</v>
      </c>
      <c r="H378" s="260"/>
    </row>
    <row r="379" spans="2:8" hidden="1" outlineLevel="1" x14ac:dyDescent="0.2">
      <c r="B379" s="266" t="s">
        <v>427</v>
      </c>
      <c r="C379" s="254" t="s">
        <v>182</v>
      </c>
      <c r="D379" s="255" t="s">
        <v>54</v>
      </c>
      <c r="E379" s="265" t="s">
        <v>1293</v>
      </c>
      <c r="F379" s="256">
        <v>6</v>
      </c>
      <c r="G379" s="257">
        <v>39</v>
      </c>
      <c r="H379" s="260"/>
    </row>
    <row r="380" spans="2:8" hidden="1" outlineLevel="1" x14ac:dyDescent="0.2">
      <c r="B380" s="266" t="s">
        <v>427</v>
      </c>
      <c r="C380" s="254" t="s">
        <v>182</v>
      </c>
      <c r="D380" s="255" t="s">
        <v>54</v>
      </c>
      <c r="E380" s="265" t="s">
        <v>1293</v>
      </c>
      <c r="F380" s="256">
        <v>2</v>
      </c>
      <c r="G380" s="257">
        <v>13</v>
      </c>
      <c r="H380" s="260"/>
    </row>
    <row r="381" spans="2:8" hidden="1" outlineLevel="1" x14ac:dyDescent="0.2">
      <c r="B381" s="266" t="s">
        <v>427</v>
      </c>
      <c r="C381" s="254" t="s">
        <v>182</v>
      </c>
      <c r="D381" s="255" t="s">
        <v>54</v>
      </c>
      <c r="E381" s="265" t="s">
        <v>1294</v>
      </c>
      <c r="F381" s="256">
        <v>6</v>
      </c>
      <c r="G381" s="257">
        <v>39</v>
      </c>
      <c r="H381" s="260"/>
    </row>
    <row r="382" spans="2:8" hidden="1" outlineLevel="1" x14ac:dyDescent="0.2">
      <c r="B382" s="266" t="s">
        <v>427</v>
      </c>
      <c r="C382" s="254" t="s">
        <v>182</v>
      </c>
      <c r="D382" s="255" t="s">
        <v>54</v>
      </c>
      <c r="E382" s="265" t="s">
        <v>1294</v>
      </c>
      <c r="F382" s="256">
        <v>2</v>
      </c>
      <c r="G382" s="257">
        <v>13</v>
      </c>
      <c r="H382" s="260"/>
    </row>
    <row r="383" spans="2:8" hidden="1" outlineLevel="1" x14ac:dyDescent="0.2">
      <c r="B383" s="266" t="s">
        <v>427</v>
      </c>
      <c r="C383" s="254" t="s">
        <v>182</v>
      </c>
      <c r="D383" s="255" t="s">
        <v>54</v>
      </c>
      <c r="E383" s="265" t="s">
        <v>1295</v>
      </c>
      <c r="F383" s="256">
        <v>6</v>
      </c>
      <c r="G383" s="257">
        <v>39</v>
      </c>
      <c r="H383" s="260"/>
    </row>
    <row r="384" spans="2:8" hidden="1" outlineLevel="1" x14ac:dyDescent="0.2">
      <c r="B384" s="266" t="s">
        <v>427</v>
      </c>
      <c r="C384" s="254" t="s">
        <v>182</v>
      </c>
      <c r="D384" s="255" t="s">
        <v>54</v>
      </c>
      <c r="E384" s="265" t="s">
        <v>1295</v>
      </c>
      <c r="F384" s="256">
        <v>2</v>
      </c>
      <c r="G384" s="257">
        <v>13</v>
      </c>
      <c r="H384" s="260"/>
    </row>
    <row r="385" spans="2:8" hidden="1" outlineLevel="1" x14ac:dyDescent="0.2">
      <c r="B385" s="266" t="s">
        <v>427</v>
      </c>
      <c r="C385" s="254" t="s">
        <v>182</v>
      </c>
      <c r="D385" s="255" t="s">
        <v>54</v>
      </c>
      <c r="E385" s="265" t="s">
        <v>1296</v>
      </c>
      <c r="F385" s="256">
        <v>6</v>
      </c>
      <c r="G385" s="257">
        <v>39</v>
      </c>
      <c r="H385" s="260"/>
    </row>
    <row r="386" spans="2:8" hidden="1" outlineLevel="1" x14ac:dyDescent="0.2">
      <c r="B386" s="266" t="s">
        <v>427</v>
      </c>
      <c r="C386" s="254" t="s">
        <v>182</v>
      </c>
      <c r="D386" s="255" t="s">
        <v>54</v>
      </c>
      <c r="E386" s="265" t="s">
        <v>1296</v>
      </c>
      <c r="F386" s="256">
        <v>2</v>
      </c>
      <c r="G386" s="257">
        <v>13</v>
      </c>
      <c r="H386" s="260"/>
    </row>
    <row r="387" spans="2:8" hidden="1" outlineLevel="1" x14ac:dyDescent="0.2">
      <c r="B387" s="266" t="s">
        <v>427</v>
      </c>
      <c r="C387" s="254" t="s">
        <v>1029</v>
      </c>
      <c r="D387" s="255" t="s">
        <v>54</v>
      </c>
      <c r="E387" s="265" t="s">
        <v>1290</v>
      </c>
      <c r="F387" s="256">
        <v>6</v>
      </c>
      <c r="G387" s="257">
        <v>33.299999999999997</v>
      </c>
      <c r="H387" s="260"/>
    </row>
    <row r="388" spans="2:8" hidden="1" outlineLevel="1" x14ac:dyDescent="0.2">
      <c r="B388" s="266" t="s">
        <v>427</v>
      </c>
      <c r="C388" s="254" t="s">
        <v>1029</v>
      </c>
      <c r="D388" s="255" t="s">
        <v>54</v>
      </c>
      <c r="E388" s="265" t="s">
        <v>1290</v>
      </c>
      <c r="F388" s="256">
        <v>2</v>
      </c>
      <c r="G388" s="257">
        <v>11.1</v>
      </c>
      <c r="H388" s="260"/>
    </row>
    <row r="389" spans="2:8" hidden="1" outlineLevel="1" x14ac:dyDescent="0.2">
      <c r="B389" s="266" t="s">
        <v>427</v>
      </c>
      <c r="C389" s="254" t="s">
        <v>1029</v>
      </c>
      <c r="D389" s="255" t="s">
        <v>54</v>
      </c>
      <c r="E389" s="265" t="s">
        <v>1291</v>
      </c>
      <c r="F389" s="256">
        <v>6</v>
      </c>
      <c r="G389" s="257">
        <v>33.299999999999997</v>
      </c>
      <c r="H389" s="260"/>
    </row>
    <row r="390" spans="2:8" hidden="1" outlineLevel="1" x14ac:dyDescent="0.2">
      <c r="B390" s="266" t="s">
        <v>427</v>
      </c>
      <c r="C390" s="254" t="s">
        <v>1029</v>
      </c>
      <c r="D390" s="255" t="s">
        <v>54</v>
      </c>
      <c r="E390" s="265" t="s">
        <v>1291</v>
      </c>
      <c r="F390" s="256">
        <v>2</v>
      </c>
      <c r="G390" s="257">
        <v>11.1</v>
      </c>
      <c r="H390" s="260"/>
    </row>
    <row r="391" spans="2:8" hidden="1" outlineLevel="1" x14ac:dyDescent="0.2">
      <c r="B391" s="266" t="s">
        <v>427</v>
      </c>
      <c r="C391" s="254" t="s">
        <v>1029</v>
      </c>
      <c r="D391" s="255" t="s">
        <v>54</v>
      </c>
      <c r="E391" s="265" t="s">
        <v>1292</v>
      </c>
      <c r="F391" s="256">
        <v>6</v>
      </c>
      <c r="G391" s="257">
        <v>33.299999999999997</v>
      </c>
      <c r="H391" s="260"/>
    </row>
    <row r="392" spans="2:8" hidden="1" outlineLevel="1" x14ac:dyDescent="0.2">
      <c r="B392" s="266" t="s">
        <v>427</v>
      </c>
      <c r="C392" s="254" t="s">
        <v>1029</v>
      </c>
      <c r="D392" s="255" t="s">
        <v>54</v>
      </c>
      <c r="E392" s="265" t="s">
        <v>1292</v>
      </c>
      <c r="F392" s="256">
        <v>2</v>
      </c>
      <c r="G392" s="257">
        <v>11.1</v>
      </c>
      <c r="H392" s="260"/>
    </row>
    <row r="393" spans="2:8" hidden="1" outlineLevel="1" x14ac:dyDescent="0.2">
      <c r="B393" s="266" t="s">
        <v>427</v>
      </c>
      <c r="C393" s="254" t="s">
        <v>1029</v>
      </c>
      <c r="D393" s="255" t="s">
        <v>54</v>
      </c>
      <c r="E393" s="265" t="s">
        <v>1293</v>
      </c>
      <c r="F393" s="256">
        <v>6</v>
      </c>
      <c r="G393" s="257">
        <v>33.299999999999997</v>
      </c>
      <c r="H393" s="260"/>
    </row>
    <row r="394" spans="2:8" hidden="1" outlineLevel="1" x14ac:dyDescent="0.2">
      <c r="B394" s="266" t="s">
        <v>427</v>
      </c>
      <c r="C394" s="254" t="s">
        <v>1029</v>
      </c>
      <c r="D394" s="255" t="s">
        <v>54</v>
      </c>
      <c r="E394" s="265" t="s">
        <v>1293</v>
      </c>
      <c r="F394" s="256">
        <v>2</v>
      </c>
      <c r="G394" s="257">
        <v>11.1</v>
      </c>
      <c r="H394" s="260"/>
    </row>
    <row r="395" spans="2:8" hidden="1" outlineLevel="1" x14ac:dyDescent="0.2">
      <c r="B395" s="266" t="s">
        <v>427</v>
      </c>
      <c r="C395" s="254" t="s">
        <v>1029</v>
      </c>
      <c r="D395" s="255" t="s">
        <v>54</v>
      </c>
      <c r="E395" s="265" t="s">
        <v>1294</v>
      </c>
      <c r="F395" s="256">
        <v>6</v>
      </c>
      <c r="G395" s="257">
        <v>33.299999999999997</v>
      </c>
      <c r="H395" s="260"/>
    </row>
    <row r="396" spans="2:8" hidden="1" outlineLevel="1" x14ac:dyDescent="0.2">
      <c r="B396" s="266" t="s">
        <v>427</v>
      </c>
      <c r="C396" s="254" t="s">
        <v>1029</v>
      </c>
      <c r="D396" s="255" t="s">
        <v>54</v>
      </c>
      <c r="E396" s="265" t="s">
        <v>1294</v>
      </c>
      <c r="F396" s="256">
        <v>2</v>
      </c>
      <c r="G396" s="257">
        <v>11.1</v>
      </c>
      <c r="H396" s="260"/>
    </row>
    <row r="397" spans="2:8" hidden="1" outlineLevel="1" x14ac:dyDescent="0.2">
      <c r="B397" s="266" t="s">
        <v>427</v>
      </c>
      <c r="C397" s="254" t="s">
        <v>1029</v>
      </c>
      <c r="D397" s="255" t="s">
        <v>54</v>
      </c>
      <c r="E397" s="265" t="s">
        <v>1295</v>
      </c>
      <c r="F397" s="256">
        <v>6</v>
      </c>
      <c r="G397" s="257">
        <v>33.299999999999997</v>
      </c>
      <c r="H397" s="260"/>
    </row>
    <row r="398" spans="2:8" hidden="1" outlineLevel="1" x14ac:dyDescent="0.2">
      <c r="B398" s="266" t="s">
        <v>427</v>
      </c>
      <c r="C398" s="254" t="s">
        <v>1029</v>
      </c>
      <c r="D398" s="255" t="s">
        <v>54</v>
      </c>
      <c r="E398" s="265" t="s">
        <v>1295</v>
      </c>
      <c r="F398" s="256">
        <v>2</v>
      </c>
      <c r="G398" s="257">
        <v>11.1</v>
      </c>
      <c r="H398" s="260"/>
    </row>
    <row r="399" spans="2:8" hidden="1" outlineLevel="1" x14ac:dyDescent="0.2">
      <c r="B399" s="266" t="s">
        <v>427</v>
      </c>
      <c r="C399" s="254" t="s">
        <v>1029</v>
      </c>
      <c r="D399" s="255" t="s">
        <v>54</v>
      </c>
      <c r="E399" s="265" t="s">
        <v>1296</v>
      </c>
      <c r="F399" s="256">
        <v>6</v>
      </c>
      <c r="G399" s="257">
        <v>33.299999999999997</v>
      </c>
      <c r="H399" s="260"/>
    </row>
    <row r="400" spans="2:8" hidden="1" outlineLevel="1" x14ac:dyDescent="0.2">
      <c r="B400" s="266" t="s">
        <v>427</v>
      </c>
      <c r="C400" s="254" t="s">
        <v>1029</v>
      </c>
      <c r="D400" s="255" t="s">
        <v>54</v>
      </c>
      <c r="E400" s="265" t="s">
        <v>1296</v>
      </c>
      <c r="F400" s="256">
        <v>2</v>
      </c>
      <c r="G400" s="257">
        <v>11.1</v>
      </c>
      <c r="H400" s="260"/>
    </row>
    <row r="401" spans="2:8" hidden="1" outlineLevel="1" x14ac:dyDescent="0.2">
      <c r="B401" s="266" t="s">
        <v>427</v>
      </c>
      <c r="C401" s="254" t="s">
        <v>893</v>
      </c>
      <c r="D401" s="255" t="s">
        <v>54</v>
      </c>
      <c r="E401" s="265" t="s">
        <v>1290</v>
      </c>
      <c r="F401" s="256">
        <v>6</v>
      </c>
      <c r="G401" s="257">
        <v>33.299999999999997</v>
      </c>
      <c r="H401" s="260"/>
    </row>
    <row r="402" spans="2:8" hidden="1" outlineLevel="1" x14ac:dyDescent="0.2">
      <c r="B402" s="266" t="s">
        <v>427</v>
      </c>
      <c r="C402" s="254" t="s">
        <v>893</v>
      </c>
      <c r="D402" s="255" t="s">
        <v>54</v>
      </c>
      <c r="E402" s="265" t="s">
        <v>1290</v>
      </c>
      <c r="F402" s="256">
        <v>2</v>
      </c>
      <c r="G402" s="257">
        <v>11.1</v>
      </c>
      <c r="H402" s="260"/>
    </row>
    <row r="403" spans="2:8" hidden="1" outlineLevel="1" x14ac:dyDescent="0.2">
      <c r="B403" s="266" t="s">
        <v>427</v>
      </c>
      <c r="C403" s="254" t="s">
        <v>893</v>
      </c>
      <c r="D403" s="255" t="s">
        <v>54</v>
      </c>
      <c r="E403" s="265" t="s">
        <v>1291</v>
      </c>
      <c r="F403" s="256">
        <v>6</v>
      </c>
      <c r="G403" s="257">
        <v>33.299999999999997</v>
      </c>
      <c r="H403" s="260"/>
    </row>
    <row r="404" spans="2:8" hidden="1" outlineLevel="1" x14ac:dyDescent="0.2">
      <c r="B404" s="266" t="s">
        <v>427</v>
      </c>
      <c r="C404" s="254" t="s">
        <v>893</v>
      </c>
      <c r="D404" s="255" t="s">
        <v>54</v>
      </c>
      <c r="E404" s="265" t="s">
        <v>1291</v>
      </c>
      <c r="F404" s="256">
        <v>2</v>
      </c>
      <c r="G404" s="257">
        <v>11.1</v>
      </c>
      <c r="H404" s="260"/>
    </row>
    <row r="405" spans="2:8" hidden="1" outlineLevel="1" x14ac:dyDescent="0.2">
      <c r="B405" s="266" t="s">
        <v>427</v>
      </c>
      <c r="C405" s="254" t="s">
        <v>893</v>
      </c>
      <c r="D405" s="255" t="s">
        <v>54</v>
      </c>
      <c r="E405" s="265" t="s">
        <v>1292</v>
      </c>
      <c r="F405" s="256">
        <v>6</v>
      </c>
      <c r="G405" s="257">
        <v>33.299999999999997</v>
      </c>
      <c r="H405" s="260"/>
    </row>
    <row r="406" spans="2:8" hidden="1" outlineLevel="1" x14ac:dyDescent="0.2">
      <c r="B406" s="266" t="s">
        <v>427</v>
      </c>
      <c r="C406" s="254" t="s">
        <v>893</v>
      </c>
      <c r="D406" s="255" t="s">
        <v>54</v>
      </c>
      <c r="E406" s="265" t="s">
        <v>1292</v>
      </c>
      <c r="F406" s="256">
        <v>2</v>
      </c>
      <c r="G406" s="257">
        <v>11.1</v>
      </c>
      <c r="H406" s="260"/>
    </row>
    <row r="407" spans="2:8" hidden="1" outlineLevel="1" x14ac:dyDescent="0.2">
      <c r="B407" s="266" t="s">
        <v>427</v>
      </c>
      <c r="C407" s="254" t="s">
        <v>893</v>
      </c>
      <c r="D407" s="255" t="s">
        <v>54</v>
      </c>
      <c r="E407" s="265" t="s">
        <v>1293</v>
      </c>
      <c r="F407" s="256">
        <v>6</v>
      </c>
      <c r="G407" s="257">
        <v>33.299999999999997</v>
      </c>
      <c r="H407" s="260"/>
    </row>
    <row r="408" spans="2:8" hidden="1" outlineLevel="1" x14ac:dyDescent="0.2">
      <c r="B408" s="266" t="s">
        <v>427</v>
      </c>
      <c r="C408" s="254" t="s">
        <v>893</v>
      </c>
      <c r="D408" s="255" t="s">
        <v>54</v>
      </c>
      <c r="E408" s="265" t="s">
        <v>1293</v>
      </c>
      <c r="F408" s="256">
        <v>2</v>
      </c>
      <c r="G408" s="257">
        <v>11.1</v>
      </c>
      <c r="H408" s="260"/>
    </row>
    <row r="409" spans="2:8" hidden="1" outlineLevel="1" x14ac:dyDescent="0.2">
      <c r="B409" s="266" t="s">
        <v>427</v>
      </c>
      <c r="C409" s="254" t="s">
        <v>893</v>
      </c>
      <c r="D409" s="255" t="s">
        <v>54</v>
      </c>
      <c r="E409" s="265" t="s">
        <v>1294</v>
      </c>
      <c r="F409" s="256">
        <v>6</v>
      </c>
      <c r="G409" s="257">
        <v>33.299999999999997</v>
      </c>
      <c r="H409" s="260"/>
    </row>
    <row r="410" spans="2:8" hidden="1" outlineLevel="1" x14ac:dyDescent="0.2">
      <c r="B410" s="266" t="s">
        <v>427</v>
      </c>
      <c r="C410" s="254" t="s">
        <v>893</v>
      </c>
      <c r="D410" s="255" t="s">
        <v>54</v>
      </c>
      <c r="E410" s="265" t="s">
        <v>1294</v>
      </c>
      <c r="F410" s="256">
        <v>2</v>
      </c>
      <c r="G410" s="257">
        <v>11.1</v>
      </c>
      <c r="H410" s="260"/>
    </row>
    <row r="411" spans="2:8" hidden="1" outlineLevel="1" x14ac:dyDescent="0.2">
      <c r="B411" s="266" t="s">
        <v>427</v>
      </c>
      <c r="C411" s="254" t="s">
        <v>1207</v>
      </c>
      <c r="D411" s="255" t="s">
        <v>54</v>
      </c>
      <c r="E411" s="265" t="s">
        <v>1279</v>
      </c>
      <c r="F411" s="256">
        <v>6</v>
      </c>
      <c r="G411" s="257">
        <v>39</v>
      </c>
      <c r="H411" s="260"/>
    </row>
    <row r="412" spans="2:8" hidden="1" outlineLevel="1" x14ac:dyDescent="0.2">
      <c r="B412" s="266" t="s">
        <v>427</v>
      </c>
      <c r="C412" s="254" t="s">
        <v>1207</v>
      </c>
      <c r="D412" s="255" t="s">
        <v>54</v>
      </c>
      <c r="E412" s="265" t="s">
        <v>1279</v>
      </c>
      <c r="F412" s="256">
        <v>2</v>
      </c>
      <c r="G412" s="257">
        <v>13</v>
      </c>
      <c r="H412" s="260"/>
    </row>
    <row r="413" spans="2:8" hidden="1" outlineLevel="1" x14ac:dyDescent="0.2">
      <c r="B413" s="266" t="s">
        <v>427</v>
      </c>
      <c r="C413" s="254" t="s">
        <v>1207</v>
      </c>
      <c r="D413" s="255" t="s">
        <v>54</v>
      </c>
      <c r="E413" s="265" t="s">
        <v>1280</v>
      </c>
      <c r="F413" s="256">
        <v>6</v>
      </c>
      <c r="G413" s="257">
        <v>39</v>
      </c>
      <c r="H413" s="260"/>
    </row>
    <row r="414" spans="2:8" hidden="1" outlineLevel="1" x14ac:dyDescent="0.2">
      <c r="B414" s="266" t="s">
        <v>427</v>
      </c>
      <c r="C414" s="254" t="s">
        <v>1207</v>
      </c>
      <c r="D414" s="255" t="s">
        <v>54</v>
      </c>
      <c r="E414" s="265" t="s">
        <v>1280</v>
      </c>
      <c r="F414" s="256">
        <v>2</v>
      </c>
      <c r="G414" s="257">
        <v>13</v>
      </c>
      <c r="H414" s="260"/>
    </row>
    <row r="415" spans="2:8" hidden="1" outlineLevel="1" x14ac:dyDescent="0.2">
      <c r="B415" s="266" t="s">
        <v>427</v>
      </c>
      <c r="C415" s="254" t="s">
        <v>1207</v>
      </c>
      <c r="D415" s="255" t="s">
        <v>54</v>
      </c>
      <c r="E415" s="265" t="s">
        <v>1281</v>
      </c>
      <c r="F415" s="256">
        <v>6</v>
      </c>
      <c r="G415" s="257">
        <v>39</v>
      </c>
      <c r="H415" s="260"/>
    </row>
    <row r="416" spans="2:8" hidden="1" outlineLevel="1" x14ac:dyDescent="0.2">
      <c r="B416" s="266" t="s">
        <v>427</v>
      </c>
      <c r="C416" s="254" t="s">
        <v>1207</v>
      </c>
      <c r="D416" s="255" t="s">
        <v>54</v>
      </c>
      <c r="E416" s="265" t="s">
        <v>1281</v>
      </c>
      <c r="F416" s="256">
        <v>2</v>
      </c>
      <c r="G416" s="257">
        <v>13</v>
      </c>
      <c r="H416" s="260"/>
    </row>
    <row r="417" spans="2:8" hidden="1" outlineLevel="1" x14ac:dyDescent="0.2">
      <c r="B417" s="266" t="s">
        <v>427</v>
      </c>
      <c r="C417" s="254" t="s">
        <v>1207</v>
      </c>
      <c r="D417" s="255" t="s">
        <v>54</v>
      </c>
      <c r="E417" s="265" t="s">
        <v>1282</v>
      </c>
      <c r="F417" s="256">
        <v>6</v>
      </c>
      <c r="G417" s="257">
        <v>39</v>
      </c>
      <c r="H417" s="260"/>
    </row>
    <row r="418" spans="2:8" hidden="1" outlineLevel="1" x14ac:dyDescent="0.2">
      <c r="B418" s="266" t="s">
        <v>427</v>
      </c>
      <c r="C418" s="254" t="s">
        <v>1207</v>
      </c>
      <c r="D418" s="255" t="s">
        <v>54</v>
      </c>
      <c r="E418" s="265" t="s">
        <v>1282</v>
      </c>
      <c r="F418" s="256">
        <v>2</v>
      </c>
      <c r="G418" s="257">
        <v>13</v>
      </c>
      <c r="H418" s="260"/>
    </row>
    <row r="419" spans="2:8" hidden="1" outlineLevel="1" x14ac:dyDescent="0.2">
      <c r="B419" s="266" t="s">
        <v>427</v>
      </c>
      <c r="C419" s="254" t="s">
        <v>1207</v>
      </c>
      <c r="D419" s="255" t="s">
        <v>54</v>
      </c>
      <c r="E419" s="265" t="s">
        <v>1283</v>
      </c>
      <c r="F419" s="256">
        <v>6</v>
      </c>
      <c r="G419" s="257">
        <v>39</v>
      </c>
      <c r="H419" s="260"/>
    </row>
    <row r="420" spans="2:8" hidden="1" outlineLevel="1" x14ac:dyDescent="0.2">
      <c r="B420" s="266" t="s">
        <v>427</v>
      </c>
      <c r="C420" s="254" t="s">
        <v>1207</v>
      </c>
      <c r="D420" s="255" t="s">
        <v>54</v>
      </c>
      <c r="E420" s="265" t="s">
        <v>1283</v>
      </c>
      <c r="F420" s="256">
        <v>2</v>
      </c>
      <c r="G420" s="257">
        <v>13</v>
      </c>
      <c r="H420" s="260"/>
    </row>
    <row r="421" spans="2:8" hidden="1" outlineLevel="1" x14ac:dyDescent="0.2">
      <c r="B421" s="266" t="s">
        <v>427</v>
      </c>
      <c r="C421" s="254" t="s">
        <v>1207</v>
      </c>
      <c r="D421" s="255" t="s">
        <v>54</v>
      </c>
      <c r="E421" s="265" t="s">
        <v>1284</v>
      </c>
      <c r="F421" s="256">
        <v>6</v>
      </c>
      <c r="G421" s="257">
        <v>39</v>
      </c>
      <c r="H421" s="260"/>
    </row>
    <row r="422" spans="2:8" hidden="1" outlineLevel="1" x14ac:dyDescent="0.2">
      <c r="B422" s="266" t="s">
        <v>427</v>
      </c>
      <c r="C422" s="254" t="s">
        <v>1207</v>
      </c>
      <c r="D422" s="255" t="s">
        <v>54</v>
      </c>
      <c r="E422" s="265" t="s">
        <v>1284</v>
      </c>
      <c r="F422" s="256">
        <v>2</v>
      </c>
      <c r="G422" s="257">
        <v>13</v>
      </c>
      <c r="H422" s="260"/>
    </row>
    <row r="423" spans="2:8" hidden="1" outlineLevel="1" x14ac:dyDescent="0.2">
      <c r="B423" s="266" t="s">
        <v>427</v>
      </c>
      <c r="C423" s="254" t="s">
        <v>1207</v>
      </c>
      <c r="D423" s="255" t="s">
        <v>54</v>
      </c>
      <c r="E423" s="265" t="s">
        <v>1285</v>
      </c>
      <c r="F423" s="256">
        <v>6</v>
      </c>
      <c r="G423" s="257">
        <v>39</v>
      </c>
      <c r="H423" s="260"/>
    </row>
    <row r="424" spans="2:8" hidden="1" outlineLevel="1" x14ac:dyDescent="0.2">
      <c r="B424" s="266" t="s">
        <v>427</v>
      </c>
      <c r="C424" s="254" t="s">
        <v>1207</v>
      </c>
      <c r="D424" s="255" t="s">
        <v>54</v>
      </c>
      <c r="E424" s="265" t="s">
        <v>1285</v>
      </c>
      <c r="F424" s="256">
        <v>2</v>
      </c>
      <c r="G424" s="257">
        <v>13</v>
      </c>
      <c r="H424" s="260"/>
    </row>
    <row r="425" spans="2:8" hidden="1" outlineLevel="1" x14ac:dyDescent="0.2">
      <c r="B425" s="266" t="s">
        <v>427</v>
      </c>
      <c r="C425" s="254" t="s">
        <v>1207</v>
      </c>
      <c r="D425" s="255" t="s">
        <v>54</v>
      </c>
      <c r="E425" s="265" t="s">
        <v>1286</v>
      </c>
      <c r="F425" s="256">
        <v>6</v>
      </c>
      <c r="G425" s="257">
        <v>39</v>
      </c>
      <c r="H425" s="260"/>
    </row>
    <row r="426" spans="2:8" hidden="1" outlineLevel="1" x14ac:dyDescent="0.2">
      <c r="B426" s="266" t="s">
        <v>427</v>
      </c>
      <c r="C426" s="254" t="s">
        <v>1207</v>
      </c>
      <c r="D426" s="255" t="s">
        <v>54</v>
      </c>
      <c r="E426" s="265" t="s">
        <v>1286</v>
      </c>
      <c r="F426" s="256">
        <v>2</v>
      </c>
      <c r="G426" s="257">
        <v>13</v>
      </c>
      <c r="H426" s="260"/>
    </row>
    <row r="427" spans="2:8" hidden="1" outlineLevel="1" x14ac:dyDescent="0.2">
      <c r="B427" s="266" t="s">
        <v>427</v>
      </c>
      <c r="C427" s="254" t="s">
        <v>1207</v>
      </c>
      <c r="D427" s="255" t="s">
        <v>54</v>
      </c>
      <c r="E427" s="265" t="s">
        <v>1287</v>
      </c>
      <c r="F427" s="256">
        <v>6</v>
      </c>
      <c r="G427" s="257">
        <v>39</v>
      </c>
      <c r="H427" s="260"/>
    </row>
    <row r="428" spans="2:8" hidden="1" outlineLevel="1" x14ac:dyDescent="0.2">
      <c r="B428" s="266" t="s">
        <v>427</v>
      </c>
      <c r="C428" s="254" t="s">
        <v>1207</v>
      </c>
      <c r="D428" s="255" t="s">
        <v>54</v>
      </c>
      <c r="E428" s="265" t="s">
        <v>1287</v>
      </c>
      <c r="F428" s="256">
        <v>2</v>
      </c>
      <c r="G428" s="257">
        <v>13</v>
      </c>
      <c r="H428" s="260"/>
    </row>
    <row r="429" spans="2:8" hidden="1" outlineLevel="1" x14ac:dyDescent="0.2">
      <c r="B429" s="266" t="s">
        <v>427</v>
      </c>
      <c r="C429" s="254" t="s">
        <v>1207</v>
      </c>
      <c r="D429" s="255" t="s">
        <v>54</v>
      </c>
      <c r="E429" s="265" t="s">
        <v>1288</v>
      </c>
      <c r="F429" s="256">
        <v>6</v>
      </c>
      <c r="G429" s="257">
        <v>39</v>
      </c>
      <c r="H429" s="260"/>
    </row>
    <row r="430" spans="2:8" hidden="1" outlineLevel="1" x14ac:dyDescent="0.2">
      <c r="B430" s="266" t="s">
        <v>427</v>
      </c>
      <c r="C430" s="254" t="s">
        <v>1207</v>
      </c>
      <c r="D430" s="255" t="s">
        <v>54</v>
      </c>
      <c r="E430" s="265" t="s">
        <v>1288</v>
      </c>
      <c r="F430" s="256">
        <v>2</v>
      </c>
      <c r="G430" s="257">
        <v>13</v>
      </c>
      <c r="H430" s="260"/>
    </row>
    <row r="431" spans="2:8" ht="12.75" hidden="1" outlineLevel="1" x14ac:dyDescent="0.2">
      <c r="B431" s="266" t="s">
        <v>427</v>
      </c>
      <c r="C431" s="228" t="s">
        <v>888</v>
      </c>
      <c r="D431" s="229" t="s">
        <v>54</v>
      </c>
      <c r="E431" s="230" t="s">
        <v>1418</v>
      </c>
      <c r="F431" s="231">
        <v>6</v>
      </c>
      <c r="G431" s="232">
        <v>33.299999999999997</v>
      </c>
      <c r="H431" s="260"/>
    </row>
    <row r="432" spans="2:8" ht="12.75" hidden="1" outlineLevel="1" x14ac:dyDescent="0.2">
      <c r="B432" s="266" t="s">
        <v>427</v>
      </c>
      <c r="C432" s="228" t="s">
        <v>888</v>
      </c>
      <c r="D432" s="229" t="s">
        <v>54</v>
      </c>
      <c r="E432" s="230" t="s">
        <v>1418</v>
      </c>
      <c r="F432" s="231">
        <v>2</v>
      </c>
      <c r="G432" s="232">
        <v>11.1</v>
      </c>
      <c r="H432" s="260"/>
    </row>
    <row r="433" spans="2:8" ht="12.75" hidden="1" outlineLevel="1" x14ac:dyDescent="0.2">
      <c r="B433" s="266" t="s">
        <v>427</v>
      </c>
      <c r="C433" s="228" t="s">
        <v>888</v>
      </c>
      <c r="D433" s="229" t="s">
        <v>54</v>
      </c>
      <c r="E433" s="230" t="s">
        <v>1419</v>
      </c>
      <c r="F433" s="231">
        <v>6</v>
      </c>
      <c r="G433" s="232">
        <v>33.299999999999997</v>
      </c>
      <c r="H433" s="260"/>
    </row>
    <row r="434" spans="2:8" ht="12.75" hidden="1" outlineLevel="1" x14ac:dyDescent="0.2">
      <c r="B434" s="266" t="s">
        <v>427</v>
      </c>
      <c r="C434" s="228" t="s">
        <v>888</v>
      </c>
      <c r="D434" s="229" t="s">
        <v>54</v>
      </c>
      <c r="E434" s="230" t="s">
        <v>1419</v>
      </c>
      <c r="F434" s="231">
        <v>2</v>
      </c>
      <c r="G434" s="232">
        <v>11.1</v>
      </c>
      <c r="H434" s="260"/>
    </row>
    <row r="435" spans="2:8" ht="12.75" hidden="1" outlineLevel="1" x14ac:dyDescent="0.2">
      <c r="B435" s="266" t="s">
        <v>427</v>
      </c>
      <c r="C435" s="228" t="s">
        <v>888</v>
      </c>
      <c r="D435" s="229" t="s">
        <v>54</v>
      </c>
      <c r="E435" s="230" t="s">
        <v>1420</v>
      </c>
      <c r="F435" s="231">
        <v>6</v>
      </c>
      <c r="G435" s="232">
        <v>33.299999999999997</v>
      </c>
      <c r="H435" s="260"/>
    </row>
    <row r="436" spans="2:8" ht="12.75" hidden="1" outlineLevel="1" x14ac:dyDescent="0.2">
      <c r="B436" s="266" t="s">
        <v>427</v>
      </c>
      <c r="C436" s="228" t="s">
        <v>888</v>
      </c>
      <c r="D436" s="229" t="s">
        <v>54</v>
      </c>
      <c r="E436" s="230" t="s">
        <v>1420</v>
      </c>
      <c r="F436" s="231">
        <v>2</v>
      </c>
      <c r="G436" s="232">
        <v>11.1</v>
      </c>
      <c r="H436" s="260"/>
    </row>
    <row r="437" spans="2:8" ht="12.75" hidden="1" outlineLevel="1" x14ac:dyDescent="0.2">
      <c r="B437" s="266" t="s">
        <v>427</v>
      </c>
      <c r="C437" s="228" t="s">
        <v>888</v>
      </c>
      <c r="D437" s="229" t="s">
        <v>54</v>
      </c>
      <c r="E437" s="230" t="s">
        <v>1421</v>
      </c>
      <c r="F437" s="231">
        <v>6</v>
      </c>
      <c r="G437" s="232">
        <v>33.299999999999997</v>
      </c>
      <c r="H437" s="260"/>
    </row>
    <row r="438" spans="2:8" ht="12.75" hidden="1" outlineLevel="1" x14ac:dyDescent="0.2">
      <c r="B438" s="266" t="s">
        <v>427</v>
      </c>
      <c r="C438" s="228" t="s">
        <v>888</v>
      </c>
      <c r="D438" s="229" t="s">
        <v>54</v>
      </c>
      <c r="E438" s="230" t="s">
        <v>1421</v>
      </c>
      <c r="F438" s="231">
        <v>2</v>
      </c>
      <c r="G438" s="232">
        <v>11.1</v>
      </c>
      <c r="H438" s="260"/>
    </row>
    <row r="439" spans="2:8" ht="12.75" hidden="1" outlineLevel="1" x14ac:dyDescent="0.2">
      <c r="B439" s="266" t="s">
        <v>427</v>
      </c>
      <c r="C439" s="228" t="s">
        <v>1029</v>
      </c>
      <c r="D439" s="229" t="s">
        <v>54</v>
      </c>
      <c r="E439" s="230" t="s">
        <v>1418</v>
      </c>
      <c r="F439" s="231">
        <v>6</v>
      </c>
      <c r="G439" s="232">
        <v>33.299999999999997</v>
      </c>
      <c r="H439" s="260"/>
    </row>
    <row r="440" spans="2:8" ht="12.75" hidden="1" outlineLevel="1" x14ac:dyDescent="0.2">
      <c r="B440" s="266" t="s">
        <v>427</v>
      </c>
      <c r="C440" s="228" t="s">
        <v>1029</v>
      </c>
      <c r="D440" s="229" t="s">
        <v>54</v>
      </c>
      <c r="E440" s="230" t="s">
        <v>1418</v>
      </c>
      <c r="F440" s="231">
        <v>2</v>
      </c>
      <c r="G440" s="232">
        <v>11.1</v>
      </c>
      <c r="H440" s="260"/>
    </row>
    <row r="441" spans="2:8" ht="12.75" hidden="1" outlineLevel="1" x14ac:dyDescent="0.2">
      <c r="B441" s="266" t="s">
        <v>427</v>
      </c>
      <c r="C441" s="228" t="s">
        <v>1029</v>
      </c>
      <c r="D441" s="229" t="s">
        <v>54</v>
      </c>
      <c r="E441" s="230" t="s">
        <v>1419</v>
      </c>
      <c r="F441" s="231">
        <v>6</v>
      </c>
      <c r="G441" s="232">
        <v>33.299999999999997</v>
      </c>
      <c r="H441" s="260"/>
    </row>
    <row r="442" spans="2:8" ht="12.75" hidden="1" outlineLevel="1" x14ac:dyDescent="0.2">
      <c r="B442" s="266" t="s">
        <v>427</v>
      </c>
      <c r="C442" s="228" t="s">
        <v>1029</v>
      </c>
      <c r="D442" s="229" t="s">
        <v>54</v>
      </c>
      <c r="E442" s="230" t="s">
        <v>1419</v>
      </c>
      <c r="F442" s="231">
        <v>2</v>
      </c>
      <c r="G442" s="232">
        <v>11.1</v>
      </c>
      <c r="H442" s="260"/>
    </row>
    <row r="443" spans="2:8" ht="12.75" hidden="1" outlineLevel="1" x14ac:dyDescent="0.2">
      <c r="B443" s="266" t="s">
        <v>427</v>
      </c>
      <c r="C443" s="228" t="s">
        <v>1029</v>
      </c>
      <c r="D443" s="229" t="s">
        <v>54</v>
      </c>
      <c r="E443" s="230" t="s">
        <v>1420</v>
      </c>
      <c r="F443" s="231">
        <v>6</v>
      </c>
      <c r="G443" s="232">
        <v>33.299999999999997</v>
      </c>
      <c r="H443" s="260"/>
    </row>
    <row r="444" spans="2:8" ht="12.75" hidden="1" outlineLevel="1" x14ac:dyDescent="0.2">
      <c r="B444" s="266" t="s">
        <v>427</v>
      </c>
      <c r="C444" s="228" t="s">
        <v>1029</v>
      </c>
      <c r="D444" s="229" t="s">
        <v>54</v>
      </c>
      <c r="E444" s="230" t="s">
        <v>1420</v>
      </c>
      <c r="F444" s="231">
        <v>2</v>
      </c>
      <c r="G444" s="232">
        <v>11.1</v>
      </c>
      <c r="H444" s="260"/>
    </row>
    <row r="445" spans="2:8" ht="12.75" hidden="1" outlineLevel="1" x14ac:dyDescent="0.2">
      <c r="B445" s="266" t="s">
        <v>427</v>
      </c>
      <c r="C445" s="228" t="s">
        <v>1029</v>
      </c>
      <c r="D445" s="229" t="s">
        <v>54</v>
      </c>
      <c r="E445" s="230" t="s">
        <v>1421</v>
      </c>
      <c r="F445" s="231">
        <v>6</v>
      </c>
      <c r="G445" s="232">
        <v>33.299999999999997</v>
      </c>
      <c r="H445" s="260"/>
    </row>
    <row r="446" spans="2:8" ht="12.75" hidden="1" outlineLevel="1" x14ac:dyDescent="0.2">
      <c r="B446" s="266" t="s">
        <v>427</v>
      </c>
      <c r="C446" s="228" t="s">
        <v>1029</v>
      </c>
      <c r="D446" s="229" t="s">
        <v>54</v>
      </c>
      <c r="E446" s="230" t="s">
        <v>1421</v>
      </c>
      <c r="F446" s="231">
        <v>2</v>
      </c>
      <c r="G446" s="232">
        <v>11.1</v>
      </c>
      <c r="H446" s="260"/>
    </row>
    <row r="447" spans="2:8" ht="12.75" hidden="1" outlineLevel="1" x14ac:dyDescent="0.2">
      <c r="B447" s="266" t="s">
        <v>427</v>
      </c>
      <c r="C447" s="228" t="s">
        <v>182</v>
      </c>
      <c r="D447" s="229" t="s">
        <v>54</v>
      </c>
      <c r="E447" s="230" t="s">
        <v>1418</v>
      </c>
      <c r="F447" s="231">
        <v>6</v>
      </c>
      <c r="G447" s="232">
        <v>39</v>
      </c>
      <c r="H447" s="260"/>
    </row>
    <row r="448" spans="2:8" ht="12.75" hidden="1" outlineLevel="1" x14ac:dyDescent="0.2">
      <c r="B448" s="266" t="s">
        <v>427</v>
      </c>
      <c r="C448" s="228" t="s">
        <v>182</v>
      </c>
      <c r="D448" s="229" t="s">
        <v>54</v>
      </c>
      <c r="E448" s="230" t="s">
        <v>1418</v>
      </c>
      <c r="F448" s="231">
        <v>2</v>
      </c>
      <c r="G448" s="232">
        <v>13</v>
      </c>
      <c r="H448" s="260"/>
    </row>
    <row r="449" spans="2:8" ht="12.75" hidden="1" outlineLevel="1" x14ac:dyDescent="0.2">
      <c r="B449" s="266" t="s">
        <v>427</v>
      </c>
      <c r="C449" s="228" t="s">
        <v>182</v>
      </c>
      <c r="D449" s="229" t="s">
        <v>54</v>
      </c>
      <c r="E449" s="230" t="s">
        <v>1419</v>
      </c>
      <c r="F449" s="231">
        <v>6</v>
      </c>
      <c r="G449" s="232">
        <v>39</v>
      </c>
      <c r="H449" s="260"/>
    </row>
    <row r="450" spans="2:8" ht="12.75" hidden="1" outlineLevel="1" x14ac:dyDescent="0.2">
      <c r="B450" s="266" t="s">
        <v>427</v>
      </c>
      <c r="C450" s="228" t="s">
        <v>182</v>
      </c>
      <c r="D450" s="229" t="s">
        <v>54</v>
      </c>
      <c r="E450" s="230" t="s">
        <v>1419</v>
      </c>
      <c r="F450" s="231">
        <v>2</v>
      </c>
      <c r="G450" s="232">
        <v>13</v>
      </c>
      <c r="H450" s="260"/>
    </row>
    <row r="451" spans="2:8" ht="12.75" hidden="1" outlineLevel="1" x14ac:dyDescent="0.2">
      <c r="B451" s="266" t="s">
        <v>427</v>
      </c>
      <c r="C451" s="228" t="s">
        <v>182</v>
      </c>
      <c r="D451" s="229" t="s">
        <v>54</v>
      </c>
      <c r="E451" s="230" t="s">
        <v>1420</v>
      </c>
      <c r="F451" s="231">
        <v>6</v>
      </c>
      <c r="G451" s="232">
        <v>39</v>
      </c>
      <c r="H451" s="260"/>
    </row>
    <row r="452" spans="2:8" ht="12.75" hidden="1" outlineLevel="1" x14ac:dyDescent="0.2">
      <c r="B452" s="266" t="s">
        <v>427</v>
      </c>
      <c r="C452" s="228" t="s">
        <v>182</v>
      </c>
      <c r="D452" s="229" t="s">
        <v>54</v>
      </c>
      <c r="E452" s="230" t="s">
        <v>1420</v>
      </c>
      <c r="F452" s="231">
        <v>2</v>
      </c>
      <c r="G452" s="232">
        <v>13</v>
      </c>
      <c r="H452" s="260"/>
    </row>
    <row r="453" spans="2:8" ht="12.75" hidden="1" outlineLevel="1" x14ac:dyDescent="0.2">
      <c r="B453" s="266" t="s">
        <v>427</v>
      </c>
      <c r="C453" s="228" t="s">
        <v>182</v>
      </c>
      <c r="D453" s="229" t="s">
        <v>54</v>
      </c>
      <c r="E453" s="230" t="s">
        <v>1421</v>
      </c>
      <c r="F453" s="231">
        <v>6</v>
      </c>
      <c r="G453" s="232">
        <v>39</v>
      </c>
      <c r="H453" s="260"/>
    </row>
    <row r="454" spans="2:8" ht="12.75" hidden="1" outlineLevel="1" x14ac:dyDescent="0.2">
      <c r="B454" s="266" t="s">
        <v>427</v>
      </c>
      <c r="C454" s="228" t="s">
        <v>182</v>
      </c>
      <c r="D454" s="229" t="s">
        <v>54</v>
      </c>
      <c r="E454" s="230" t="s">
        <v>1421</v>
      </c>
      <c r="F454" s="231">
        <v>2</v>
      </c>
      <c r="G454" s="232">
        <v>13</v>
      </c>
      <c r="H454" s="260"/>
    </row>
    <row r="455" spans="2:8" ht="12.75" hidden="1" outlineLevel="1" x14ac:dyDescent="0.2">
      <c r="B455" s="266" t="s">
        <v>427</v>
      </c>
      <c r="C455" s="228" t="s">
        <v>182</v>
      </c>
      <c r="D455" s="229" t="s">
        <v>54</v>
      </c>
      <c r="E455" s="230" t="s">
        <v>1422</v>
      </c>
      <c r="F455" s="231">
        <v>6</v>
      </c>
      <c r="G455" s="232">
        <v>39</v>
      </c>
      <c r="H455" s="260"/>
    </row>
    <row r="456" spans="2:8" ht="12.75" hidden="1" outlineLevel="1" x14ac:dyDescent="0.2">
      <c r="B456" s="266" t="s">
        <v>427</v>
      </c>
      <c r="C456" s="228" t="s">
        <v>182</v>
      </c>
      <c r="D456" s="229" t="s">
        <v>54</v>
      </c>
      <c r="E456" s="230" t="s">
        <v>1422</v>
      </c>
      <c r="F456" s="231">
        <v>2</v>
      </c>
      <c r="G456" s="232">
        <v>13</v>
      </c>
      <c r="H456" s="260"/>
    </row>
    <row r="457" spans="2:8" ht="12.75" hidden="1" outlineLevel="1" x14ac:dyDescent="0.2">
      <c r="B457" s="266" t="s">
        <v>427</v>
      </c>
      <c r="C457" s="228" t="s">
        <v>182</v>
      </c>
      <c r="D457" s="229" t="s">
        <v>54</v>
      </c>
      <c r="E457" s="230" t="s">
        <v>1375</v>
      </c>
      <c r="F457" s="231">
        <v>6</v>
      </c>
      <c r="G457" s="232">
        <v>39</v>
      </c>
      <c r="H457" s="260"/>
    </row>
    <row r="458" spans="2:8" ht="12.75" hidden="1" outlineLevel="1" x14ac:dyDescent="0.2">
      <c r="B458" s="266" t="s">
        <v>427</v>
      </c>
      <c r="C458" s="228" t="s">
        <v>182</v>
      </c>
      <c r="D458" s="229" t="s">
        <v>54</v>
      </c>
      <c r="E458" s="230" t="s">
        <v>1375</v>
      </c>
      <c r="F458" s="231">
        <v>2</v>
      </c>
      <c r="G458" s="232">
        <v>13</v>
      </c>
      <c r="H458" s="260"/>
    </row>
    <row r="459" spans="2:8" ht="12.75" hidden="1" outlineLevel="1" x14ac:dyDescent="0.2">
      <c r="B459" s="266" t="s">
        <v>427</v>
      </c>
      <c r="C459" s="228" t="s">
        <v>182</v>
      </c>
      <c r="D459" s="229" t="s">
        <v>54</v>
      </c>
      <c r="E459" s="230" t="s">
        <v>1376</v>
      </c>
      <c r="F459" s="231">
        <v>6</v>
      </c>
      <c r="G459" s="232">
        <v>39</v>
      </c>
      <c r="H459" s="260"/>
    </row>
    <row r="460" spans="2:8" ht="12.75" hidden="1" outlineLevel="1" x14ac:dyDescent="0.2">
      <c r="B460" s="266" t="s">
        <v>427</v>
      </c>
      <c r="C460" s="228" t="s">
        <v>182</v>
      </c>
      <c r="D460" s="229" t="s">
        <v>54</v>
      </c>
      <c r="E460" s="230" t="s">
        <v>1376</v>
      </c>
      <c r="F460" s="231">
        <v>2</v>
      </c>
      <c r="G460" s="232">
        <v>13</v>
      </c>
      <c r="H460" s="260"/>
    </row>
    <row r="461" spans="2:8" ht="12.75" hidden="1" outlineLevel="1" x14ac:dyDescent="0.2">
      <c r="B461" s="266" t="s">
        <v>427</v>
      </c>
      <c r="C461" s="228" t="s">
        <v>182</v>
      </c>
      <c r="D461" s="229" t="s">
        <v>54</v>
      </c>
      <c r="E461" s="230" t="s">
        <v>1377</v>
      </c>
      <c r="F461" s="231">
        <v>6</v>
      </c>
      <c r="G461" s="232">
        <v>39</v>
      </c>
      <c r="H461" s="260"/>
    </row>
    <row r="462" spans="2:8" ht="12.75" hidden="1" outlineLevel="1" x14ac:dyDescent="0.2">
      <c r="B462" s="266" t="s">
        <v>427</v>
      </c>
      <c r="C462" s="228" t="s">
        <v>182</v>
      </c>
      <c r="D462" s="229" t="s">
        <v>54</v>
      </c>
      <c r="E462" s="230" t="s">
        <v>1377</v>
      </c>
      <c r="F462" s="231">
        <v>2</v>
      </c>
      <c r="G462" s="232">
        <v>13</v>
      </c>
      <c r="H462" s="260"/>
    </row>
    <row r="463" spans="2:8" ht="12.75" hidden="1" outlineLevel="1" x14ac:dyDescent="0.2">
      <c r="B463" s="266" t="s">
        <v>427</v>
      </c>
      <c r="C463" s="228" t="s">
        <v>1207</v>
      </c>
      <c r="D463" s="229" t="s">
        <v>54</v>
      </c>
      <c r="E463" s="230" t="s">
        <v>1418</v>
      </c>
      <c r="F463" s="231">
        <v>6</v>
      </c>
      <c r="G463" s="232">
        <v>39</v>
      </c>
      <c r="H463" s="260"/>
    </row>
    <row r="464" spans="2:8" ht="12.75" hidden="1" outlineLevel="1" x14ac:dyDescent="0.2">
      <c r="B464" s="266" t="s">
        <v>427</v>
      </c>
      <c r="C464" s="228" t="s">
        <v>1207</v>
      </c>
      <c r="D464" s="229" t="s">
        <v>54</v>
      </c>
      <c r="E464" s="230" t="s">
        <v>1418</v>
      </c>
      <c r="F464" s="231">
        <v>2</v>
      </c>
      <c r="G464" s="232">
        <v>13</v>
      </c>
      <c r="H464" s="260"/>
    </row>
    <row r="465" spans="2:8" ht="12.75" hidden="1" outlineLevel="1" x14ac:dyDescent="0.2">
      <c r="B465" s="266" t="s">
        <v>427</v>
      </c>
      <c r="C465" s="228" t="s">
        <v>1207</v>
      </c>
      <c r="D465" s="229" t="s">
        <v>54</v>
      </c>
      <c r="E465" s="230" t="s">
        <v>1419</v>
      </c>
      <c r="F465" s="231">
        <v>6</v>
      </c>
      <c r="G465" s="232">
        <v>39</v>
      </c>
      <c r="H465" s="260"/>
    </row>
    <row r="466" spans="2:8" ht="12.75" hidden="1" outlineLevel="1" x14ac:dyDescent="0.2">
      <c r="B466" s="266" t="s">
        <v>427</v>
      </c>
      <c r="C466" s="228" t="s">
        <v>1207</v>
      </c>
      <c r="D466" s="229" t="s">
        <v>54</v>
      </c>
      <c r="E466" s="230" t="s">
        <v>1419</v>
      </c>
      <c r="F466" s="231">
        <v>2</v>
      </c>
      <c r="G466" s="232">
        <v>13</v>
      </c>
      <c r="H466" s="260"/>
    </row>
    <row r="467" spans="2:8" ht="12.75" hidden="1" outlineLevel="1" x14ac:dyDescent="0.2">
      <c r="B467" s="266" t="s">
        <v>427</v>
      </c>
      <c r="C467" s="228" t="s">
        <v>1207</v>
      </c>
      <c r="D467" s="229" t="s">
        <v>54</v>
      </c>
      <c r="E467" s="230" t="s">
        <v>1420</v>
      </c>
      <c r="F467" s="231">
        <v>6</v>
      </c>
      <c r="G467" s="232">
        <v>39</v>
      </c>
      <c r="H467" s="260"/>
    </row>
    <row r="468" spans="2:8" ht="12.75" hidden="1" outlineLevel="1" x14ac:dyDescent="0.2">
      <c r="B468" s="266" t="s">
        <v>427</v>
      </c>
      <c r="C468" s="228" t="s">
        <v>1207</v>
      </c>
      <c r="D468" s="229" t="s">
        <v>54</v>
      </c>
      <c r="E468" s="230" t="s">
        <v>1420</v>
      </c>
      <c r="F468" s="231">
        <v>2</v>
      </c>
      <c r="G468" s="232">
        <v>13</v>
      </c>
      <c r="H468" s="260"/>
    </row>
    <row r="469" spans="2:8" ht="12.75" hidden="1" outlineLevel="1" x14ac:dyDescent="0.2">
      <c r="B469" s="266" t="s">
        <v>427</v>
      </c>
      <c r="C469" s="228" t="s">
        <v>1207</v>
      </c>
      <c r="D469" s="229" t="s">
        <v>54</v>
      </c>
      <c r="E469" s="230" t="s">
        <v>1421</v>
      </c>
      <c r="F469" s="231">
        <v>6</v>
      </c>
      <c r="G469" s="232">
        <v>39</v>
      </c>
      <c r="H469" s="260"/>
    </row>
    <row r="470" spans="2:8" ht="12.75" hidden="1" outlineLevel="1" x14ac:dyDescent="0.2">
      <c r="B470" s="266" t="s">
        <v>427</v>
      </c>
      <c r="C470" s="228" t="s">
        <v>1207</v>
      </c>
      <c r="D470" s="229" t="s">
        <v>54</v>
      </c>
      <c r="E470" s="230" t="s">
        <v>1421</v>
      </c>
      <c r="F470" s="231">
        <v>2</v>
      </c>
      <c r="G470" s="232">
        <v>13</v>
      </c>
      <c r="H470" s="260"/>
    </row>
    <row r="471" spans="2:8" ht="12.75" hidden="1" outlineLevel="1" x14ac:dyDescent="0.2">
      <c r="B471" s="266" t="s">
        <v>427</v>
      </c>
      <c r="C471" s="228" t="s">
        <v>1207</v>
      </c>
      <c r="D471" s="229" t="s">
        <v>54</v>
      </c>
      <c r="E471" s="230" t="s">
        <v>1422</v>
      </c>
      <c r="F471" s="231">
        <v>6</v>
      </c>
      <c r="G471" s="232">
        <v>39</v>
      </c>
      <c r="H471" s="260"/>
    </row>
    <row r="472" spans="2:8" ht="12.75" hidden="1" outlineLevel="1" x14ac:dyDescent="0.2">
      <c r="B472" s="266" t="s">
        <v>427</v>
      </c>
      <c r="C472" s="228" t="s">
        <v>1207</v>
      </c>
      <c r="D472" s="229" t="s">
        <v>54</v>
      </c>
      <c r="E472" s="230" t="s">
        <v>1422</v>
      </c>
      <c r="F472" s="231">
        <v>2</v>
      </c>
      <c r="G472" s="232">
        <v>13</v>
      </c>
      <c r="H472" s="260"/>
    </row>
    <row r="473" spans="2:8" ht="12.75" hidden="1" outlineLevel="1" x14ac:dyDescent="0.2">
      <c r="B473" s="266" t="s">
        <v>427</v>
      </c>
      <c r="C473" s="228" t="s">
        <v>246</v>
      </c>
      <c r="D473" s="229" t="s">
        <v>31</v>
      </c>
      <c r="E473" s="230" t="s">
        <v>1375</v>
      </c>
      <c r="F473" s="231">
        <v>6</v>
      </c>
      <c r="G473" s="232">
        <v>46.62</v>
      </c>
      <c r="H473" s="260"/>
    </row>
    <row r="474" spans="2:8" ht="12.75" hidden="1" outlineLevel="1" x14ac:dyDescent="0.2">
      <c r="B474" s="266" t="s">
        <v>427</v>
      </c>
      <c r="C474" s="228" t="s">
        <v>246</v>
      </c>
      <c r="D474" s="229" t="s">
        <v>31</v>
      </c>
      <c r="E474" s="230" t="s">
        <v>1375</v>
      </c>
      <c r="F474" s="231">
        <v>2</v>
      </c>
      <c r="G474" s="232">
        <v>15.54</v>
      </c>
      <c r="H474" s="260"/>
    </row>
    <row r="475" spans="2:8" ht="12.75" hidden="1" outlineLevel="1" x14ac:dyDescent="0.2">
      <c r="B475" s="266" t="s">
        <v>427</v>
      </c>
      <c r="C475" s="228" t="s">
        <v>246</v>
      </c>
      <c r="D475" s="229" t="s">
        <v>31</v>
      </c>
      <c r="E475" s="230" t="s">
        <v>1376</v>
      </c>
      <c r="F475" s="231">
        <v>6</v>
      </c>
      <c r="G475" s="232">
        <v>46.62</v>
      </c>
      <c r="H475" s="260"/>
    </row>
    <row r="476" spans="2:8" ht="12.75" hidden="1" outlineLevel="1" x14ac:dyDescent="0.2">
      <c r="B476" s="266" t="s">
        <v>427</v>
      </c>
      <c r="C476" s="228" t="s">
        <v>246</v>
      </c>
      <c r="D476" s="229" t="s">
        <v>31</v>
      </c>
      <c r="E476" s="230" t="s">
        <v>1376</v>
      </c>
      <c r="F476" s="231">
        <v>2</v>
      </c>
      <c r="G476" s="232">
        <v>15.54</v>
      </c>
      <c r="H476" s="260"/>
    </row>
    <row r="477" spans="2:8" ht="12.75" hidden="1" outlineLevel="1" x14ac:dyDescent="0.2">
      <c r="B477" s="266" t="s">
        <v>427</v>
      </c>
      <c r="C477" s="228" t="s">
        <v>246</v>
      </c>
      <c r="D477" s="229" t="s">
        <v>31</v>
      </c>
      <c r="E477" s="230" t="s">
        <v>1377</v>
      </c>
      <c r="F477" s="231">
        <v>6</v>
      </c>
      <c r="G477" s="232">
        <v>46.62</v>
      </c>
      <c r="H477" s="260"/>
    </row>
    <row r="478" spans="2:8" ht="12.75" hidden="1" outlineLevel="1" x14ac:dyDescent="0.2">
      <c r="B478" s="266" t="s">
        <v>427</v>
      </c>
      <c r="C478" s="228" t="s">
        <v>246</v>
      </c>
      <c r="D478" s="229" t="s">
        <v>31</v>
      </c>
      <c r="E478" s="230" t="s">
        <v>1377</v>
      </c>
      <c r="F478" s="231">
        <v>2</v>
      </c>
      <c r="G478" s="232">
        <v>15.54</v>
      </c>
      <c r="H478" s="260"/>
    </row>
    <row r="479" spans="2:8" ht="12.75" hidden="1" outlineLevel="1" x14ac:dyDescent="0.2">
      <c r="B479" s="266" t="s">
        <v>427</v>
      </c>
      <c r="C479" s="228" t="s">
        <v>182</v>
      </c>
      <c r="D479" s="229" t="s">
        <v>54</v>
      </c>
      <c r="E479" s="230" t="s">
        <v>1378</v>
      </c>
      <c r="F479" s="231">
        <v>6</v>
      </c>
      <c r="G479" s="232">
        <v>39</v>
      </c>
      <c r="H479" s="260"/>
    </row>
    <row r="480" spans="2:8" ht="12.75" hidden="1" outlineLevel="1" x14ac:dyDescent="0.2">
      <c r="B480" s="266" t="s">
        <v>427</v>
      </c>
      <c r="C480" s="228" t="s">
        <v>182</v>
      </c>
      <c r="D480" s="229" t="s">
        <v>54</v>
      </c>
      <c r="E480" s="230" t="s">
        <v>1378</v>
      </c>
      <c r="F480" s="231">
        <v>2</v>
      </c>
      <c r="G480" s="232">
        <v>13</v>
      </c>
      <c r="H480" s="260"/>
    </row>
    <row r="481" spans="2:8" ht="12.75" hidden="1" outlineLevel="1" x14ac:dyDescent="0.2">
      <c r="B481" s="266" t="s">
        <v>427</v>
      </c>
      <c r="C481" s="228" t="s">
        <v>182</v>
      </c>
      <c r="D481" s="229" t="s">
        <v>54</v>
      </c>
      <c r="E481" s="230" t="s">
        <v>1379</v>
      </c>
      <c r="F481" s="231">
        <v>6</v>
      </c>
      <c r="G481" s="232">
        <v>39</v>
      </c>
      <c r="H481" s="260"/>
    </row>
    <row r="482" spans="2:8" ht="12.75" hidden="1" outlineLevel="1" x14ac:dyDescent="0.2">
      <c r="B482" s="266" t="s">
        <v>427</v>
      </c>
      <c r="C482" s="228" t="s">
        <v>182</v>
      </c>
      <c r="D482" s="229" t="s">
        <v>54</v>
      </c>
      <c r="E482" s="230" t="s">
        <v>1379</v>
      </c>
      <c r="F482" s="231">
        <v>2</v>
      </c>
      <c r="G482" s="232">
        <v>13</v>
      </c>
      <c r="H482" s="260"/>
    </row>
    <row r="483" spans="2:8" ht="12.75" hidden="1" outlineLevel="1" x14ac:dyDescent="0.2">
      <c r="B483" s="266" t="s">
        <v>427</v>
      </c>
      <c r="C483" s="228" t="s">
        <v>182</v>
      </c>
      <c r="D483" s="229" t="s">
        <v>54</v>
      </c>
      <c r="E483" s="230" t="s">
        <v>1380</v>
      </c>
      <c r="F483" s="231">
        <v>6</v>
      </c>
      <c r="G483" s="232">
        <v>39</v>
      </c>
      <c r="H483" s="260"/>
    </row>
    <row r="484" spans="2:8" ht="12.75" hidden="1" outlineLevel="1" x14ac:dyDescent="0.2">
      <c r="B484" s="266" t="s">
        <v>427</v>
      </c>
      <c r="C484" s="228" t="s">
        <v>182</v>
      </c>
      <c r="D484" s="229" t="s">
        <v>54</v>
      </c>
      <c r="E484" s="230" t="s">
        <v>1380</v>
      </c>
      <c r="F484" s="231">
        <v>2</v>
      </c>
      <c r="G484" s="232">
        <v>13</v>
      </c>
      <c r="H484" s="260"/>
    </row>
    <row r="485" spans="2:8" ht="12.75" hidden="1" outlineLevel="1" x14ac:dyDescent="0.2">
      <c r="B485" s="266" t="s">
        <v>427</v>
      </c>
      <c r="C485" s="228" t="s">
        <v>182</v>
      </c>
      <c r="D485" s="229" t="s">
        <v>54</v>
      </c>
      <c r="E485" s="230" t="s">
        <v>1381</v>
      </c>
      <c r="F485" s="231">
        <v>6</v>
      </c>
      <c r="G485" s="232">
        <v>39</v>
      </c>
      <c r="H485" s="260"/>
    </row>
    <row r="486" spans="2:8" ht="12.75" hidden="1" outlineLevel="1" x14ac:dyDescent="0.2">
      <c r="B486" s="266" t="s">
        <v>427</v>
      </c>
      <c r="C486" s="228" t="s">
        <v>182</v>
      </c>
      <c r="D486" s="229" t="s">
        <v>54</v>
      </c>
      <c r="E486" s="230" t="s">
        <v>1381</v>
      </c>
      <c r="F486" s="231">
        <v>2</v>
      </c>
      <c r="G486" s="232">
        <v>13</v>
      </c>
      <c r="H486" s="260"/>
    </row>
    <row r="487" spans="2:8" ht="12.75" hidden="1" outlineLevel="1" x14ac:dyDescent="0.2">
      <c r="B487" s="266" t="s">
        <v>427</v>
      </c>
      <c r="C487" s="228" t="s">
        <v>182</v>
      </c>
      <c r="D487" s="229" t="s">
        <v>54</v>
      </c>
      <c r="E487" s="230" t="s">
        <v>1423</v>
      </c>
      <c r="F487" s="231">
        <v>6</v>
      </c>
      <c r="G487" s="232">
        <v>39</v>
      </c>
      <c r="H487" s="260"/>
    </row>
    <row r="488" spans="2:8" ht="12.75" hidden="1" outlineLevel="1" x14ac:dyDescent="0.2">
      <c r="B488" s="266" t="s">
        <v>427</v>
      </c>
      <c r="C488" s="228" t="s">
        <v>182</v>
      </c>
      <c r="D488" s="229" t="s">
        <v>54</v>
      </c>
      <c r="E488" s="230" t="s">
        <v>1423</v>
      </c>
      <c r="F488" s="231">
        <v>2</v>
      </c>
      <c r="G488" s="232">
        <v>13</v>
      </c>
      <c r="H488" s="260"/>
    </row>
    <row r="489" spans="2:8" ht="12.75" hidden="1" outlineLevel="1" x14ac:dyDescent="0.2">
      <c r="B489" s="266" t="s">
        <v>427</v>
      </c>
      <c r="C489" s="228" t="s">
        <v>182</v>
      </c>
      <c r="D489" s="229" t="s">
        <v>54</v>
      </c>
      <c r="E489" s="230" t="s">
        <v>1415</v>
      </c>
      <c r="F489" s="231">
        <v>6</v>
      </c>
      <c r="G489" s="232">
        <v>39</v>
      </c>
      <c r="H489" s="260"/>
    </row>
    <row r="490" spans="2:8" ht="12.75" hidden="1" outlineLevel="1" x14ac:dyDescent="0.2">
      <c r="B490" s="266" t="s">
        <v>427</v>
      </c>
      <c r="C490" s="228" t="s">
        <v>182</v>
      </c>
      <c r="D490" s="229" t="s">
        <v>54</v>
      </c>
      <c r="E490" s="230" t="s">
        <v>1415</v>
      </c>
      <c r="F490" s="231">
        <v>2</v>
      </c>
      <c r="G490" s="232">
        <v>13</v>
      </c>
      <c r="H490" s="260"/>
    </row>
    <row r="491" spans="2:8" ht="12.75" hidden="1" outlineLevel="1" x14ac:dyDescent="0.2">
      <c r="B491" s="266" t="s">
        <v>427</v>
      </c>
      <c r="C491" s="228" t="s">
        <v>182</v>
      </c>
      <c r="D491" s="229" t="s">
        <v>54</v>
      </c>
      <c r="E491" s="230" t="s">
        <v>1416</v>
      </c>
      <c r="F491" s="231">
        <v>6</v>
      </c>
      <c r="G491" s="232">
        <v>39</v>
      </c>
      <c r="H491" s="260"/>
    </row>
    <row r="492" spans="2:8" ht="12.75" hidden="1" outlineLevel="1" x14ac:dyDescent="0.2">
      <c r="B492" s="266" t="s">
        <v>427</v>
      </c>
      <c r="C492" s="228" t="s">
        <v>182</v>
      </c>
      <c r="D492" s="229" t="s">
        <v>54</v>
      </c>
      <c r="E492" s="230" t="s">
        <v>1416</v>
      </c>
      <c r="F492" s="231">
        <v>2</v>
      </c>
      <c r="G492" s="232">
        <v>13</v>
      </c>
      <c r="H492" s="260"/>
    </row>
    <row r="493" spans="2:8" ht="12.75" hidden="1" outlineLevel="1" x14ac:dyDescent="0.2">
      <c r="B493" s="266" t="s">
        <v>427</v>
      </c>
      <c r="C493" s="228" t="s">
        <v>246</v>
      </c>
      <c r="D493" s="229" t="s">
        <v>31</v>
      </c>
      <c r="E493" s="230" t="s">
        <v>1378</v>
      </c>
      <c r="F493" s="231">
        <v>6</v>
      </c>
      <c r="G493" s="232">
        <v>46.62</v>
      </c>
      <c r="H493" s="260"/>
    </row>
    <row r="494" spans="2:8" ht="12.75" hidden="1" outlineLevel="1" x14ac:dyDescent="0.2">
      <c r="B494" s="266" t="s">
        <v>427</v>
      </c>
      <c r="C494" s="228" t="s">
        <v>246</v>
      </c>
      <c r="D494" s="229" t="s">
        <v>31</v>
      </c>
      <c r="E494" s="230" t="s">
        <v>1378</v>
      </c>
      <c r="F494" s="231">
        <v>2</v>
      </c>
      <c r="G494" s="232">
        <v>15.54</v>
      </c>
      <c r="H494" s="260"/>
    </row>
    <row r="495" spans="2:8" ht="12.75" hidden="1" outlineLevel="1" x14ac:dyDescent="0.2">
      <c r="B495" s="266" t="s">
        <v>427</v>
      </c>
      <c r="C495" s="228" t="s">
        <v>246</v>
      </c>
      <c r="D495" s="229" t="s">
        <v>31</v>
      </c>
      <c r="E495" s="230" t="s">
        <v>1379</v>
      </c>
      <c r="F495" s="231">
        <v>6</v>
      </c>
      <c r="G495" s="232">
        <v>46.62</v>
      </c>
      <c r="H495" s="260"/>
    </row>
    <row r="496" spans="2:8" ht="12.75" hidden="1" outlineLevel="1" x14ac:dyDescent="0.2">
      <c r="B496" s="266" t="s">
        <v>427</v>
      </c>
      <c r="C496" s="228" t="s">
        <v>246</v>
      </c>
      <c r="D496" s="229" t="s">
        <v>31</v>
      </c>
      <c r="E496" s="230" t="s">
        <v>1379</v>
      </c>
      <c r="F496" s="231">
        <v>2</v>
      </c>
      <c r="G496" s="232">
        <v>15.54</v>
      </c>
      <c r="H496" s="260"/>
    </row>
    <row r="497" spans="2:8" ht="12.75" hidden="1" outlineLevel="1" x14ac:dyDescent="0.2">
      <c r="B497" s="266" t="s">
        <v>427</v>
      </c>
      <c r="C497" s="228" t="s">
        <v>246</v>
      </c>
      <c r="D497" s="229" t="s">
        <v>31</v>
      </c>
      <c r="E497" s="230" t="s">
        <v>1380</v>
      </c>
      <c r="F497" s="231">
        <v>6</v>
      </c>
      <c r="G497" s="232">
        <v>46.62</v>
      </c>
      <c r="H497" s="260"/>
    </row>
    <row r="498" spans="2:8" ht="12.75" hidden="1" outlineLevel="1" x14ac:dyDescent="0.2">
      <c r="B498" s="266" t="s">
        <v>427</v>
      </c>
      <c r="C498" s="228" t="s">
        <v>246</v>
      </c>
      <c r="D498" s="229" t="s">
        <v>31</v>
      </c>
      <c r="E498" s="230" t="s">
        <v>1380</v>
      </c>
      <c r="F498" s="231">
        <v>2</v>
      </c>
      <c r="G498" s="232">
        <v>15.54</v>
      </c>
      <c r="H498" s="260"/>
    </row>
    <row r="499" spans="2:8" ht="12.75" hidden="1" outlineLevel="1" x14ac:dyDescent="0.2">
      <c r="B499" s="266" t="s">
        <v>427</v>
      </c>
      <c r="C499" s="228" t="s">
        <v>246</v>
      </c>
      <c r="D499" s="229" t="s">
        <v>31</v>
      </c>
      <c r="E499" s="230" t="s">
        <v>1381</v>
      </c>
      <c r="F499" s="231">
        <v>6</v>
      </c>
      <c r="G499" s="232">
        <v>46.62</v>
      </c>
      <c r="H499" s="260"/>
    </row>
    <row r="500" spans="2:8" ht="12.75" hidden="1" outlineLevel="1" x14ac:dyDescent="0.2">
      <c r="B500" s="266" t="s">
        <v>427</v>
      </c>
      <c r="C500" s="228" t="s">
        <v>246</v>
      </c>
      <c r="D500" s="229" t="s">
        <v>31</v>
      </c>
      <c r="E500" s="230" t="s">
        <v>1381</v>
      </c>
      <c r="F500" s="231">
        <v>2</v>
      </c>
      <c r="G500" s="232">
        <v>15.54</v>
      </c>
      <c r="H500" s="260"/>
    </row>
    <row r="501" spans="2:8" ht="12.75" hidden="1" outlineLevel="1" x14ac:dyDescent="0.2">
      <c r="B501" s="266" t="s">
        <v>427</v>
      </c>
      <c r="C501" s="228" t="s">
        <v>246</v>
      </c>
      <c r="D501" s="229" t="s">
        <v>31</v>
      </c>
      <c r="E501" s="230" t="s">
        <v>1423</v>
      </c>
      <c r="F501" s="231">
        <v>6</v>
      </c>
      <c r="G501" s="232">
        <v>46.62</v>
      </c>
      <c r="H501" s="260"/>
    </row>
    <row r="502" spans="2:8" ht="12.75" hidden="1" outlineLevel="1" x14ac:dyDescent="0.2">
      <c r="B502" s="266" t="s">
        <v>427</v>
      </c>
      <c r="C502" s="228" t="s">
        <v>246</v>
      </c>
      <c r="D502" s="229" t="s">
        <v>31</v>
      </c>
      <c r="E502" s="230" t="s">
        <v>1423</v>
      </c>
      <c r="F502" s="231">
        <v>2</v>
      </c>
      <c r="G502" s="232">
        <v>15.54</v>
      </c>
      <c r="H502" s="260"/>
    </row>
    <row r="503" spans="2:8" ht="12.75" hidden="1" outlineLevel="1" x14ac:dyDescent="0.2">
      <c r="B503" s="266" t="s">
        <v>427</v>
      </c>
      <c r="C503" s="228" t="s">
        <v>246</v>
      </c>
      <c r="D503" s="229" t="s">
        <v>31</v>
      </c>
      <c r="E503" s="230" t="s">
        <v>1415</v>
      </c>
      <c r="F503" s="231">
        <v>6</v>
      </c>
      <c r="G503" s="232">
        <v>46.62</v>
      </c>
      <c r="H503" s="260"/>
    </row>
    <row r="504" spans="2:8" ht="12.75" hidden="1" outlineLevel="1" x14ac:dyDescent="0.2">
      <c r="B504" s="266" t="s">
        <v>427</v>
      </c>
      <c r="C504" s="228" t="s">
        <v>246</v>
      </c>
      <c r="D504" s="229" t="s">
        <v>31</v>
      </c>
      <c r="E504" s="230" t="s">
        <v>1415</v>
      </c>
      <c r="F504" s="231">
        <v>2</v>
      </c>
      <c r="G504" s="232">
        <v>15.54</v>
      </c>
      <c r="H504" s="260"/>
    </row>
    <row r="505" spans="2:8" ht="12.75" hidden="1" outlineLevel="1" x14ac:dyDescent="0.2">
      <c r="B505" s="266" t="s">
        <v>427</v>
      </c>
      <c r="C505" s="228" t="s">
        <v>246</v>
      </c>
      <c r="D505" s="229" t="s">
        <v>31</v>
      </c>
      <c r="E505" s="230" t="s">
        <v>1416</v>
      </c>
      <c r="F505" s="231">
        <v>6</v>
      </c>
      <c r="G505" s="232">
        <v>46.62</v>
      </c>
      <c r="H505" s="260"/>
    </row>
    <row r="506" spans="2:8" ht="12.75" hidden="1" outlineLevel="1" x14ac:dyDescent="0.2">
      <c r="B506" s="266" t="s">
        <v>427</v>
      </c>
      <c r="C506" s="228" t="s">
        <v>246</v>
      </c>
      <c r="D506" s="229" t="s">
        <v>31</v>
      </c>
      <c r="E506" s="230" t="s">
        <v>1416</v>
      </c>
      <c r="F506" s="231">
        <v>2</v>
      </c>
      <c r="G506" s="232">
        <v>15.54</v>
      </c>
      <c r="H506" s="260"/>
    </row>
    <row r="507" spans="2:8" hidden="1" outlineLevel="1" x14ac:dyDescent="0.2">
      <c r="B507" s="266"/>
      <c r="C507" s="254"/>
      <c r="D507" s="255"/>
      <c r="E507" s="265"/>
      <c r="F507" s="256"/>
      <c r="G507" s="257"/>
      <c r="H507" s="260"/>
    </row>
    <row r="508" spans="2:8" hidden="1" outlineLevel="1" x14ac:dyDescent="0.2">
      <c r="B508" s="266"/>
      <c r="C508" s="254"/>
      <c r="D508" s="255"/>
      <c r="E508" s="265"/>
      <c r="F508" s="256"/>
      <c r="G508" s="257"/>
      <c r="H508" s="260"/>
    </row>
    <row r="509" spans="2:8" hidden="1" outlineLevel="1" x14ac:dyDescent="0.2"/>
    <row r="510" spans="2:8" ht="12.75" collapsed="1" thickBot="1" x14ac:dyDescent="0.25">
      <c r="C510" s="16"/>
      <c r="D510" s="16"/>
      <c r="E510" s="16"/>
      <c r="F510" s="17">
        <f>+SUM(F56:F509)</f>
        <v>1805</v>
      </c>
      <c r="G510" s="17">
        <f>+SUM(G56:G509)</f>
        <v>10709.300000000047</v>
      </c>
    </row>
    <row r="511" spans="2:8" ht="12.75" thickTop="1" x14ac:dyDescent="0.2"/>
    <row r="513" spans="3:7" x14ac:dyDescent="0.2">
      <c r="C513" s="8" t="s">
        <v>722</v>
      </c>
    </row>
    <row r="515" spans="3:7" x14ac:dyDescent="0.2">
      <c r="C515" s="19" t="s">
        <v>81</v>
      </c>
      <c r="D515" s="20">
        <f>+G43-G50-G510</f>
        <v>15200.699999999953</v>
      </c>
    </row>
    <row r="516" spans="3:7" ht="12.75" thickBot="1" x14ac:dyDescent="0.25">
      <c r="D516" s="9"/>
      <c r="G516" s="3"/>
    </row>
    <row r="517" spans="3:7" ht="12.75" thickBot="1" x14ac:dyDescent="0.25">
      <c r="C517" s="19" t="s">
        <v>713</v>
      </c>
      <c r="D517" s="21">
        <f>+D515/G43</f>
        <v>0.58667309918950028</v>
      </c>
      <c r="G517" s="3"/>
    </row>
    <row r="518" spans="3:7" x14ac:dyDescent="0.2">
      <c r="G518" s="3"/>
    </row>
    <row r="519" spans="3:7" x14ac:dyDescent="0.2">
      <c r="C519" s="19" t="s">
        <v>84</v>
      </c>
      <c r="D519" s="20">
        <f>+RESUMEN!O41</f>
        <v>11487.345240869934</v>
      </c>
      <c r="G519" s="3"/>
    </row>
    <row r="520" spans="3:7" ht="12.75" thickBot="1" x14ac:dyDescent="0.25">
      <c r="D520" s="9"/>
    </row>
    <row r="521" spans="3:7" ht="12.75" thickBot="1" x14ac:dyDescent="0.25">
      <c r="C521" s="19" t="s">
        <v>716</v>
      </c>
      <c r="D521" s="83">
        <f>+RESUMEN!P41</f>
        <v>0.44335566348398048</v>
      </c>
    </row>
    <row r="522" spans="3:7" ht="12.75" thickBot="1" x14ac:dyDescent="0.25"/>
    <row r="523" spans="3:7" ht="12.75" thickBot="1" x14ac:dyDescent="0.25">
      <c r="C523" s="19" t="s">
        <v>719</v>
      </c>
      <c r="D523" s="86" t="str">
        <f>+IF(D521&gt;D24,"OK","REVISAR")</f>
        <v>OK</v>
      </c>
    </row>
    <row r="524" spans="3:7" x14ac:dyDescent="0.2">
      <c r="G524" s="3"/>
    </row>
    <row r="526" spans="3:7" x14ac:dyDescent="0.2">
      <c r="C526" s="8" t="s">
        <v>85</v>
      </c>
    </row>
    <row r="528" spans="3:7" x14ac:dyDescent="0.2">
      <c r="C528" s="10"/>
      <c r="D528" s="10"/>
      <c r="E528" s="10"/>
      <c r="F528" s="10"/>
      <c r="G528" s="11"/>
    </row>
    <row r="529" spans="3:7" x14ac:dyDescent="0.2">
      <c r="C529" s="10"/>
      <c r="D529" s="10"/>
      <c r="E529" s="10"/>
      <c r="F529" s="10"/>
      <c r="G529" s="11"/>
    </row>
    <row r="530" spans="3:7" x14ac:dyDescent="0.2">
      <c r="C530" s="10"/>
      <c r="D530" s="10"/>
      <c r="E530" s="10"/>
      <c r="F530" s="10"/>
      <c r="G530" s="11"/>
    </row>
    <row r="533" spans="3:7" x14ac:dyDescent="0.2">
      <c r="C533" s="12"/>
      <c r="D533" s="23" t="s">
        <v>427</v>
      </c>
      <c r="E533" s="23" t="s">
        <v>428</v>
      </c>
      <c r="F533" s="23" t="s">
        <v>429</v>
      </c>
    </row>
    <row r="534" spans="3:7" x14ac:dyDescent="0.2">
      <c r="C534" s="3" t="s">
        <v>8</v>
      </c>
      <c r="D534" s="22">
        <f>+SUMIF(B39:B42,$D$533,G39:G42)</f>
        <v>25910</v>
      </c>
      <c r="E534" s="22">
        <f>+SUMIF(B39:B42,$E$533,G39:G42)</f>
        <v>0</v>
      </c>
      <c r="F534" s="22">
        <f>+SUMIF(B39:B42,$F$533,G39:G42)</f>
        <v>0</v>
      </c>
    </row>
    <row r="535" spans="3:7" x14ac:dyDescent="0.2">
      <c r="C535" s="3" t="s">
        <v>1019</v>
      </c>
      <c r="D535" s="22">
        <f>-SUMIF(B49,$D$533,G49)</f>
        <v>0</v>
      </c>
      <c r="E535" s="22">
        <f>-SUMIF(B49,$E$533,G49)</f>
        <v>0</v>
      </c>
      <c r="F535" s="22">
        <f>-SUMIF(B49,$F$533,G49)</f>
        <v>0</v>
      </c>
    </row>
    <row r="536" spans="3:7" x14ac:dyDescent="0.2">
      <c r="C536" s="3" t="s">
        <v>24</v>
      </c>
      <c r="D536" s="22">
        <f>-SUMIF(B56:B509,$D$533,G56:G509)</f>
        <v>-10709.300000000047</v>
      </c>
      <c r="E536" s="22">
        <f>-SUMIF(B56:B509,$E$533,G56:G509)</f>
        <v>0</v>
      </c>
      <c r="F536" s="22">
        <f>-SUMIF(B56:B509,$F$533,G56:G509)</f>
        <v>0</v>
      </c>
    </row>
    <row r="537" spans="3:7" ht="12.75" thickBot="1" x14ac:dyDescent="0.25">
      <c r="C537" s="16" t="s">
        <v>1036</v>
      </c>
      <c r="D537" s="182">
        <f>SUM(D534:D536)</f>
        <v>15200.699999999953</v>
      </c>
      <c r="E537" s="182">
        <f t="shared" ref="E537:F537" si="0">SUM(E534:E536)</f>
        <v>0</v>
      </c>
      <c r="F537" s="182">
        <f t="shared" si="0"/>
        <v>0</v>
      </c>
    </row>
    <row r="538" spans="3:7" ht="12.75" thickTop="1" x14ac:dyDescent="0.2"/>
  </sheetData>
  <autoFilter ref="B55:G430" xr:uid="{00000000-0009-0000-0000-00002A000000}"/>
  <conditionalFormatting sqref="D523">
    <cfRule type="containsText" dxfId="144" priority="1" operator="containsText" text="OK">
      <formula>NOT(ISERROR(SEARCH("OK",D523)))</formula>
    </cfRule>
    <cfRule type="cellIs" dxfId="143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44">
    <tabColor rgb="FFFF0000"/>
  </sheetPr>
  <dimension ref="B1:K120"/>
  <sheetViews>
    <sheetView topLeftCell="A31" zoomScaleNormal="100" workbookViewId="0">
      <selection activeCell="D104" sqref="D10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2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v>44378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1235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1225</v>
      </c>
      <c r="C6" s="1" t="s">
        <v>1236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19" t="s">
        <v>427</v>
      </c>
      <c r="C39" s="14">
        <v>44406</v>
      </c>
      <c r="D39" s="19" t="s">
        <v>1237</v>
      </c>
      <c r="E39" s="3"/>
      <c r="F39" s="3" t="s">
        <v>1238</v>
      </c>
      <c r="G39" s="15">
        <v>1232</v>
      </c>
      <c r="H39" s="3"/>
      <c r="I39" s="3"/>
      <c r="J39" s="3"/>
      <c r="K39" s="3"/>
    </row>
    <row r="40" spans="2:11" s="9" customFormat="1" hidden="1" outlineLevel="1" x14ac:dyDescent="0.2">
      <c r="B40" s="19" t="s">
        <v>427</v>
      </c>
      <c r="C40" s="14">
        <v>44447</v>
      </c>
      <c r="D40" s="19" t="s">
        <v>1314</v>
      </c>
      <c r="E40" s="3"/>
      <c r="F40" s="3" t="s">
        <v>1238</v>
      </c>
      <c r="G40" s="15">
        <v>1344</v>
      </c>
      <c r="H40" s="3"/>
      <c r="I40" s="3"/>
      <c r="J40" s="3"/>
      <c r="K40" s="3"/>
    </row>
    <row r="41" spans="2:11" collapsed="1" x14ac:dyDescent="0.2">
      <c r="C41" s="14"/>
      <c r="G41" s="15"/>
    </row>
    <row r="42" spans="2:11" ht="12.75" thickBot="1" x14ac:dyDescent="0.25">
      <c r="C42" s="16"/>
      <c r="D42" s="16"/>
      <c r="E42" s="16"/>
      <c r="F42" s="16"/>
      <c r="G42" s="17">
        <f>SUM(G39:G41)</f>
        <v>2576</v>
      </c>
    </row>
    <row r="43" spans="2:11" ht="12.75" thickTop="1" x14ac:dyDescent="0.2"/>
    <row r="45" spans="2:11" x14ac:dyDescent="0.2">
      <c r="C45" s="8" t="s">
        <v>13</v>
      </c>
    </row>
    <row r="46" spans="2:11" x14ac:dyDescent="0.2">
      <c r="C46" s="18"/>
    </row>
    <row r="47" spans="2:11" x14ac:dyDescent="0.2">
      <c r="B47" s="12" t="s">
        <v>1035</v>
      </c>
      <c r="C47" s="23" t="s">
        <v>9</v>
      </c>
      <c r="D47" s="23" t="s">
        <v>14</v>
      </c>
      <c r="E47" s="23" t="s">
        <v>15</v>
      </c>
      <c r="F47" s="23" t="s">
        <v>16</v>
      </c>
      <c r="G47" s="23" t="s">
        <v>17</v>
      </c>
    </row>
    <row r="48" spans="2:11" outlineLevel="1" x14ac:dyDescent="0.2">
      <c r="B48" s="19"/>
      <c r="C48" s="14"/>
      <c r="G48" s="15"/>
    </row>
    <row r="49" spans="2:7" ht="12.75" thickBot="1" x14ac:dyDescent="0.25">
      <c r="C49" s="16"/>
      <c r="D49" s="16"/>
      <c r="E49" s="16"/>
      <c r="F49" s="16"/>
      <c r="G49" s="17">
        <f>+SUM(G48:G48)</f>
        <v>0</v>
      </c>
    </row>
    <row r="50" spans="2:7" ht="12.75" thickTop="1" x14ac:dyDescent="0.2"/>
    <row r="52" spans="2:7" x14ac:dyDescent="0.2">
      <c r="C52" s="8" t="s">
        <v>24</v>
      </c>
    </row>
    <row r="54" spans="2:7" x14ac:dyDescent="0.2">
      <c r="B54" s="12" t="s">
        <v>1035</v>
      </c>
      <c r="C54" s="12" t="s">
        <v>25</v>
      </c>
      <c r="D54" s="12" t="s">
        <v>26</v>
      </c>
      <c r="E54" s="12" t="s">
        <v>27</v>
      </c>
      <c r="F54" s="12" t="s">
        <v>28</v>
      </c>
      <c r="G54" s="13" t="s">
        <v>29</v>
      </c>
    </row>
    <row r="55" spans="2:7" hidden="1" outlineLevel="1" x14ac:dyDescent="0.2">
      <c r="B55" s="19" t="s">
        <v>427</v>
      </c>
      <c r="C55" s="223" t="s">
        <v>851</v>
      </c>
      <c r="D55" s="224" t="s">
        <v>54</v>
      </c>
      <c r="E55" s="259" t="s">
        <v>1185</v>
      </c>
      <c r="F55" s="226">
        <v>6</v>
      </c>
      <c r="G55" s="227">
        <v>33.299999999999997</v>
      </c>
    </row>
    <row r="56" spans="2:7" hidden="1" outlineLevel="1" x14ac:dyDescent="0.2">
      <c r="B56" s="19" t="s">
        <v>427</v>
      </c>
      <c r="C56" s="223" t="s">
        <v>851</v>
      </c>
      <c r="D56" s="224" t="s">
        <v>54</v>
      </c>
      <c r="E56" s="259" t="s">
        <v>1185</v>
      </c>
      <c r="F56" s="226">
        <v>2</v>
      </c>
      <c r="G56" s="227">
        <v>11.1</v>
      </c>
    </row>
    <row r="57" spans="2:7" hidden="1" outlineLevel="1" x14ac:dyDescent="0.2">
      <c r="B57" s="19" t="s">
        <v>427</v>
      </c>
      <c r="C57" s="223" t="s">
        <v>851</v>
      </c>
      <c r="D57" s="224" t="s">
        <v>54</v>
      </c>
      <c r="E57" s="259" t="s">
        <v>1186</v>
      </c>
      <c r="F57" s="226">
        <v>6</v>
      </c>
      <c r="G57" s="227">
        <v>33.299999999999997</v>
      </c>
    </row>
    <row r="58" spans="2:7" hidden="1" outlineLevel="1" x14ac:dyDescent="0.2">
      <c r="B58" s="19" t="s">
        <v>427</v>
      </c>
      <c r="C58" s="223" t="s">
        <v>851</v>
      </c>
      <c r="D58" s="224" t="s">
        <v>54</v>
      </c>
      <c r="E58" s="259" t="s">
        <v>1186</v>
      </c>
      <c r="F58" s="226">
        <v>2</v>
      </c>
      <c r="G58" s="227">
        <v>11.1</v>
      </c>
    </row>
    <row r="59" spans="2:7" hidden="1" outlineLevel="1" x14ac:dyDescent="0.2">
      <c r="B59" s="19" t="s">
        <v>427</v>
      </c>
      <c r="C59" s="223" t="s">
        <v>851</v>
      </c>
      <c r="D59" s="224" t="s">
        <v>54</v>
      </c>
      <c r="E59" s="259" t="s">
        <v>1187</v>
      </c>
      <c r="F59" s="226">
        <v>6</v>
      </c>
      <c r="G59" s="227">
        <v>33.299999999999997</v>
      </c>
    </row>
    <row r="60" spans="2:7" hidden="1" outlineLevel="1" x14ac:dyDescent="0.2">
      <c r="B60" s="19" t="s">
        <v>427</v>
      </c>
      <c r="C60" s="223" t="s">
        <v>851</v>
      </c>
      <c r="D60" s="224" t="s">
        <v>54</v>
      </c>
      <c r="E60" s="259" t="s">
        <v>1187</v>
      </c>
      <c r="F60" s="226">
        <v>2</v>
      </c>
      <c r="G60" s="227">
        <v>11.1</v>
      </c>
    </row>
    <row r="61" spans="2:7" hidden="1" outlineLevel="1" x14ac:dyDescent="0.2">
      <c r="B61" s="19" t="s">
        <v>427</v>
      </c>
      <c r="C61" s="223" t="s">
        <v>851</v>
      </c>
      <c r="D61" s="224" t="s">
        <v>54</v>
      </c>
      <c r="E61" s="259" t="s">
        <v>1188</v>
      </c>
      <c r="F61" s="226">
        <v>6</v>
      </c>
      <c r="G61" s="227">
        <v>33.299999999999997</v>
      </c>
    </row>
    <row r="62" spans="2:7" hidden="1" outlineLevel="1" x14ac:dyDescent="0.2">
      <c r="B62" s="19" t="s">
        <v>427</v>
      </c>
      <c r="C62" s="223" t="s">
        <v>851</v>
      </c>
      <c r="D62" s="224" t="s">
        <v>54</v>
      </c>
      <c r="E62" s="259" t="s">
        <v>1188</v>
      </c>
      <c r="F62" s="226">
        <v>2</v>
      </c>
      <c r="G62" s="227">
        <v>11.1</v>
      </c>
    </row>
    <row r="63" spans="2:7" hidden="1" outlineLevel="1" x14ac:dyDescent="0.2">
      <c r="B63" s="19" t="s">
        <v>427</v>
      </c>
      <c r="C63" s="223" t="s">
        <v>851</v>
      </c>
      <c r="D63" s="224" t="s">
        <v>54</v>
      </c>
      <c r="E63" s="259" t="s">
        <v>1190</v>
      </c>
      <c r="F63" s="226">
        <v>6</v>
      </c>
      <c r="G63" s="227">
        <v>33.299999999999997</v>
      </c>
    </row>
    <row r="64" spans="2:7" hidden="1" outlineLevel="1" x14ac:dyDescent="0.2">
      <c r="B64" s="19" t="s">
        <v>427</v>
      </c>
      <c r="C64" s="223" t="s">
        <v>851</v>
      </c>
      <c r="D64" s="224" t="s">
        <v>54</v>
      </c>
      <c r="E64" s="259" t="s">
        <v>1190</v>
      </c>
      <c r="F64" s="226">
        <v>4</v>
      </c>
      <c r="G64" s="227">
        <v>22.2</v>
      </c>
    </row>
    <row r="65" spans="2:7" hidden="1" outlineLevel="1" x14ac:dyDescent="0.2">
      <c r="B65" s="19" t="s">
        <v>427</v>
      </c>
      <c r="C65" s="223" t="s">
        <v>851</v>
      </c>
      <c r="D65" s="224" t="s">
        <v>54</v>
      </c>
      <c r="E65" s="259" t="s">
        <v>1191</v>
      </c>
      <c r="F65" s="226">
        <v>6</v>
      </c>
      <c r="G65" s="227">
        <v>33.299999999999997</v>
      </c>
    </row>
    <row r="66" spans="2:7" hidden="1" outlineLevel="1" x14ac:dyDescent="0.2">
      <c r="B66" s="19" t="s">
        <v>427</v>
      </c>
      <c r="C66" s="223" t="s">
        <v>851</v>
      </c>
      <c r="D66" s="224" t="s">
        <v>54</v>
      </c>
      <c r="E66" s="259" t="s">
        <v>1191</v>
      </c>
      <c r="F66" s="226">
        <v>4</v>
      </c>
      <c r="G66" s="227">
        <v>22.2</v>
      </c>
    </row>
    <row r="67" spans="2:7" hidden="1" outlineLevel="1" x14ac:dyDescent="0.2">
      <c r="B67" s="19" t="s">
        <v>427</v>
      </c>
      <c r="C67" s="223" t="s">
        <v>851</v>
      </c>
      <c r="D67" s="224" t="s">
        <v>54</v>
      </c>
      <c r="E67" s="259" t="s">
        <v>1192</v>
      </c>
      <c r="F67" s="226">
        <v>6</v>
      </c>
      <c r="G67" s="227">
        <v>33.299999999999997</v>
      </c>
    </row>
    <row r="68" spans="2:7" hidden="1" outlineLevel="1" x14ac:dyDescent="0.2">
      <c r="B68" s="19" t="s">
        <v>427</v>
      </c>
      <c r="C68" s="223" t="s">
        <v>851</v>
      </c>
      <c r="D68" s="224" t="s">
        <v>54</v>
      </c>
      <c r="E68" s="259" t="s">
        <v>1192</v>
      </c>
      <c r="F68" s="226">
        <v>3</v>
      </c>
      <c r="G68" s="227">
        <v>16.649999999999999</v>
      </c>
    </row>
    <row r="69" spans="2:7" hidden="1" outlineLevel="1" x14ac:dyDescent="0.2">
      <c r="B69" s="19" t="s">
        <v>427</v>
      </c>
      <c r="C69" s="223" t="s">
        <v>851</v>
      </c>
      <c r="D69" s="224" t="s">
        <v>54</v>
      </c>
      <c r="E69" s="259" t="s">
        <v>1189</v>
      </c>
      <c r="F69" s="226">
        <v>6</v>
      </c>
      <c r="G69" s="227">
        <v>33.299999999999997</v>
      </c>
    </row>
    <row r="70" spans="2:7" hidden="1" outlineLevel="1" x14ac:dyDescent="0.2">
      <c r="B70" s="19" t="s">
        <v>427</v>
      </c>
      <c r="C70" s="223" t="s">
        <v>851</v>
      </c>
      <c r="D70" s="224" t="s">
        <v>54</v>
      </c>
      <c r="E70" s="259" t="s">
        <v>1189</v>
      </c>
      <c r="F70" s="226">
        <v>3</v>
      </c>
      <c r="G70" s="227">
        <v>16.649999999999999</v>
      </c>
    </row>
    <row r="71" spans="2:7" hidden="1" outlineLevel="1" x14ac:dyDescent="0.2">
      <c r="B71" s="19" t="s">
        <v>427</v>
      </c>
      <c r="C71" s="223" t="s">
        <v>851</v>
      </c>
      <c r="D71" s="224" t="s">
        <v>54</v>
      </c>
      <c r="E71" s="259" t="s">
        <v>1193</v>
      </c>
      <c r="F71" s="226">
        <v>7</v>
      </c>
      <c r="G71" s="227">
        <v>38.85</v>
      </c>
    </row>
    <row r="72" spans="2:7" hidden="1" outlineLevel="1" x14ac:dyDescent="0.2">
      <c r="B72" s="19" t="s">
        <v>427</v>
      </c>
      <c r="C72" s="223" t="s">
        <v>851</v>
      </c>
      <c r="D72" s="224" t="s">
        <v>54</v>
      </c>
      <c r="E72" s="259" t="s">
        <v>1204</v>
      </c>
      <c r="F72" s="226">
        <v>6</v>
      </c>
      <c r="G72" s="227">
        <v>33.299999999999997</v>
      </c>
    </row>
    <row r="73" spans="2:7" hidden="1" outlineLevel="1" x14ac:dyDescent="0.2">
      <c r="B73" s="19" t="s">
        <v>427</v>
      </c>
      <c r="C73" s="223" t="s">
        <v>851</v>
      </c>
      <c r="D73" s="224" t="s">
        <v>54</v>
      </c>
      <c r="E73" s="259" t="s">
        <v>1204</v>
      </c>
      <c r="F73" s="226">
        <v>3</v>
      </c>
      <c r="G73" s="227">
        <v>16.649999999999999</v>
      </c>
    </row>
    <row r="74" spans="2:7" hidden="1" outlineLevel="1" x14ac:dyDescent="0.2">
      <c r="B74" s="19" t="s">
        <v>427</v>
      </c>
      <c r="C74" s="223" t="s">
        <v>851</v>
      </c>
      <c r="D74" s="224" t="s">
        <v>54</v>
      </c>
      <c r="E74" s="259" t="s">
        <v>1205</v>
      </c>
      <c r="F74" s="226">
        <v>6</v>
      </c>
      <c r="G74" s="227">
        <v>33.299999999999997</v>
      </c>
    </row>
    <row r="75" spans="2:7" hidden="1" outlineLevel="1" x14ac:dyDescent="0.2">
      <c r="B75" s="19" t="s">
        <v>427</v>
      </c>
      <c r="C75" s="223" t="s">
        <v>851</v>
      </c>
      <c r="D75" s="224" t="s">
        <v>54</v>
      </c>
      <c r="E75" s="259" t="s">
        <v>1205</v>
      </c>
      <c r="F75" s="226">
        <v>3</v>
      </c>
      <c r="G75" s="227">
        <v>16.649999999999999</v>
      </c>
    </row>
    <row r="76" spans="2:7" hidden="1" outlineLevel="1" x14ac:dyDescent="0.2">
      <c r="B76" s="19" t="s">
        <v>427</v>
      </c>
      <c r="C76" s="223" t="s">
        <v>851</v>
      </c>
      <c r="D76" s="224" t="s">
        <v>54</v>
      </c>
      <c r="E76" s="259" t="s">
        <v>1206</v>
      </c>
      <c r="F76" s="226">
        <v>6</v>
      </c>
      <c r="G76" s="227">
        <v>33.299999999999997</v>
      </c>
    </row>
    <row r="77" spans="2:7" hidden="1" outlineLevel="1" x14ac:dyDescent="0.2">
      <c r="B77" s="19" t="s">
        <v>427</v>
      </c>
      <c r="C77" s="223" t="s">
        <v>851</v>
      </c>
      <c r="D77" s="224" t="s">
        <v>54</v>
      </c>
      <c r="E77" s="259" t="s">
        <v>1206</v>
      </c>
      <c r="F77" s="226">
        <v>3</v>
      </c>
      <c r="G77" s="227">
        <v>16.649999999999999</v>
      </c>
    </row>
    <row r="78" spans="2:7" hidden="1" outlineLevel="1" x14ac:dyDescent="0.2">
      <c r="B78" s="19" t="s">
        <v>427</v>
      </c>
      <c r="C78" s="223" t="s">
        <v>851</v>
      </c>
      <c r="D78" s="224" t="s">
        <v>54</v>
      </c>
      <c r="E78" s="259" t="s">
        <v>1208</v>
      </c>
      <c r="F78" s="226">
        <v>6</v>
      </c>
      <c r="G78" s="227">
        <v>33.299999999999997</v>
      </c>
    </row>
    <row r="79" spans="2:7" hidden="1" outlineLevel="1" x14ac:dyDescent="0.2">
      <c r="B79" s="19" t="s">
        <v>427</v>
      </c>
      <c r="C79" s="223" t="s">
        <v>851</v>
      </c>
      <c r="D79" s="224" t="s">
        <v>54</v>
      </c>
      <c r="E79" s="259" t="s">
        <v>1208</v>
      </c>
      <c r="F79" s="226">
        <v>3</v>
      </c>
      <c r="G79" s="227">
        <v>16.649999999999999</v>
      </c>
    </row>
    <row r="80" spans="2:7" hidden="1" outlineLevel="1" x14ac:dyDescent="0.2">
      <c r="B80" s="19" t="s">
        <v>427</v>
      </c>
      <c r="C80" s="223" t="s">
        <v>851</v>
      </c>
      <c r="D80" s="224" t="s">
        <v>54</v>
      </c>
      <c r="E80" s="259" t="s">
        <v>1209</v>
      </c>
      <c r="F80" s="226">
        <v>6</v>
      </c>
      <c r="G80" s="227">
        <v>33.299999999999997</v>
      </c>
    </row>
    <row r="81" spans="2:8" hidden="1" outlineLevel="1" x14ac:dyDescent="0.2">
      <c r="B81" s="266" t="s">
        <v>427</v>
      </c>
      <c r="C81" s="254" t="s">
        <v>851</v>
      </c>
      <c r="D81" s="255" t="s">
        <v>54</v>
      </c>
      <c r="E81" s="265" t="s">
        <v>1209</v>
      </c>
      <c r="F81" s="256">
        <v>2</v>
      </c>
      <c r="G81" s="257">
        <v>11.1</v>
      </c>
      <c r="H81" s="260"/>
    </row>
    <row r="82" spans="2:8" hidden="1" outlineLevel="1" x14ac:dyDescent="0.2">
      <c r="B82" s="266" t="s">
        <v>427</v>
      </c>
      <c r="C82" s="254" t="s">
        <v>851</v>
      </c>
      <c r="D82" s="255" t="s">
        <v>54</v>
      </c>
      <c r="E82" s="265" t="s">
        <v>1289</v>
      </c>
      <c r="F82" s="256">
        <v>6</v>
      </c>
      <c r="G82" s="257">
        <v>33.299999999999997</v>
      </c>
      <c r="H82" s="260"/>
    </row>
    <row r="83" spans="2:8" hidden="1" outlineLevel="1" x14ac:dyDescent="0.2">
      <c r="B83" s="266" t="s">
        <v>427</v>
      </c>
      <c r="C83" s="254" t="s">
        <v>851</v>
      </c>
      <c r="D83" s="255" t="s">
        <v>54</v>
      </c>
      <c r="E83" s="265" t="s">
        <v>1289</v>
      </c>
      <c r="F83" s="256">
        <v>3</v>
      </c>
      <c r="G83" s="257">
        <v>16.649999999999999</v>
      </c>
      <c r="H83" s="260"/>
    </row>
    <row r="84" spans="2:8" hidden="1" outlineLevel="1" x14ac:dyDescent="0.2">
      <c r="B84" s="266" t="s">
        <v>427</v>
      </c>
      <c r="C84" s="254" t="s">
        <v>851</v>
      </c>
      <c r="D84" s="255" t="s">
        <v>54</v>
      </c>
      <c r="E84" s="265" t="s">
        <v>1275</v>
      </c>
      <c r="F84" s="256">
        <v>6</v>
      </c>
      <c r="G84" s="257">
        <v>33.299999999999997</v>
      </c>
      <c r="H84" s="260"/>
    </row>
    <row r="85" spans="2:8" hidden="1" outlineLevel="1" x14ac:dyDescent="0.2">
      <c r="B85" s="266" t="s">
        <v>427</v>
      </c>
      <c r="C85" s="254" t="s">
        <v>851</v>
      </c>
      <c r="D85" s="255" t="s">
        <v>54</v>
      </c>
      <c r="E85" s="265" t="s">
        <v>1275</v>
      </c>
      <c r="F85" s="256">
        <v>3</v>
      </c>
      <c r="G85" s="257">
        <v>16.649999999999999</v>
      </c>
      <c r="H85" s="260"/>
    </row>
    <row r="86" spans="2:8" hidden="1" outlineLevel="1" x14ac:dyDescent="0.2">
      <c r="B86" s="266" t="s">
        <v>427</v>
      </c>
      <c r="C86" s="254" t="s">
        <v>851</v>
      </c>
      <c r="D86" s="255" t="s">
        <v>54</v>
      </c>
      <c r="E86" s="265" t="s">
        <v>1276</v>
      </c>
      <c r="F86" s="256">
        <v>6</v>
      </c>
      <c r="G86" s="257">
        <v>33.299999999999997</v>
      </c>
      <c r="H86" s="260"/>
    </row>
    <row r="87" spans="2:8" hidden="1" outlineLevel="1" x14ac:dyDescent="0.2">
      <c r="B87" s="266" t="s">
        <v>427</v>
      </c>
      <c r="C87" s="254" t="s">
        <v>851</v>
      </c>
      <c r="D87" s="255" t="s">
        <v>54</v>
      </c>
      <c r="E87" s="265" t="s">
        <v>1276</v>
      </c>
      <c r="F87" s="256">
        <v>3</v>
      </c>
      <c r="G87" s="257">
        <v>16.649999999999999</v>
      </c>
      <c r="H87" s="260"/>
    </row>
    <row r="88" spans="2:8" hidden="1" outlineLevel="1" x14ac:dyDescent="0.2">
      <c r="B88" s="266" t="s">
        <v>427</v>
      </c>
      <c r="C88" s="254" t="s">
        <v>851</v>
      </c>
      <c r="D88" s="255" t="s">
        <v>54</v>
      </c>
      <c r="E88" s="265" t="s">
        <v>1277</v>
      </c>
      <c r="F88" s="256">
        <v>6</v>
      </c>
      <c r="G88" s="257">
        <v>33.299999999999997</v>
      </c>
      <c r="H88" s="260"/>
    </row>
    <row r="89" spans="2:8" hidden="1" outlineLevel="1" x14ac:dyDescent="0.2">
      <c r="B89" s="266" t="s">
        <v>427</v>
      </c>
      <c r="C89" s="254" t="s">
        <v>851</v>
      </c>
      <c r="D89" s="255" t="s">
        <v>54</v>
      </c>
      <c r="E89" s="265" t="s">
        <v>1277</v>
      </c>
      <c r="F89" s="256">
        <v>3</v>
      </c>
      <c r="G89" s="257">
        <v>16.649999999999999</v>
      </c>
      <c r="H89" s="260"/>
    </row>
    <row r="90" spans="2:8" hidden="1" outlineLevel="1" x14ac:dyDescent="0.2">
      <c r="B90" s="266" t="s">
        <v>427</v>
      </c>
      <c r="C90" s="254" t="s">
        <v>851</v>
      </c>
      <c r="D90" s="255" t="s">
        <v>54</v>
      </c>
      <c r="E90" s="265" t="s">
        <v>1278</v>
      </c>
      <c r="F90" s="256">
        <v>6</v>
      </c>
      <c r="G90" s="257">
        <v>33.299999999999997</v>
      </c>
      <c r="H90" s="260"/>
    </row>
    <row r="91" spans="2:8" hidden="1" outlineLevel="1" x14ac:dyDescent="0.2"/>
    <row r="92" spans="2:8" ht="12.75" collapsed="1" thickBot="1" x14ac:dyDescent="0.25">
      <c r="C92" s="16"/>
      <c r="D92" s="16"/>
      <c r="E92" s="16"/>
      <c r="F92" s="17">
        <f>+SUM(F55:F91)</f>
        <v>163</v>
      </c>
      <c r="G92" s="17">
        <f>+SUM(G55:G91)</f>
        <v>904.64999999999952</v>
      </c>
    </row>
    <row r="93" spans="2:8" ht="12.75" thickTop="1" x14ac:dyDescent="0.2"/>
    <row r="95" spans="2:8" x14ac:dyDescent="0.2">
      <c r="C95" s="8" t="s">
        <v>722</v>
      </c>
    </row>
    <row r="97" spans="3:7" x14ac:dyDescent="0.2">
      <c r="C97" s="19" t="s">
        <v>81</v>
      </c>
      <c r="D97" s="20">
        <f>+G42-G49-G92</f>
        <v>1671.3500000000004</v>
      </c>
    </row>
    <row r="98" spans="3:7" ht="12.75" thickBot="1" x14ac:dyDescent="0.25">
      <c r="D98" s="9"/>
      <c r="G98" s="3"/>
    </row>
    <row r="99" spans="3:7" ht="12.75" thickBot="1" x14ac:dyDescent="0.25">
      <c r="C99" s="19" t="s">
        <v>713</v>
      </c>
      <c r="D99" s="21">
        <f>+D97/G42</f>
        <v>0.64881599378882004</v>
      </c>
      <c r="G99" s="3"/>
    </row>
    <row r="100" spans="3:7" x14ac:dyDescent="0.2">
      <c r="G100" s="3"/>
    </row>
    <row r="101" spans="3:7" x14ac:dyDescent="0.2">
      <c r="C101" s="19" t="s">
        <v>84</v>
      </c>
      <c r="D101" s="20">
        <f>+RESUMEN!O42</f>
        <v>1302.1642856225812</v>
      </c>
      <c r="G101" s="3"/>
    </row>
    <row r="102" spans="3:7" ht="12.75" thickBot="1" x14ac:dyDescent="0.25">
      <c r="D102" s="9"/>
    </row>
    <row r="103" spans="3:7" ht="12.75" thickBot="1" x14ac:dyDescent="0.25">
      <c r="C103" s="19" t="s">
        <v>716</v>
      </c>
      <c r="D103" s="83">
        <f>+RESUMEN!P42</f>
        <v>0.50549855808330013</v>
      </c>
    </row>
    <row r="104" spans="3:7" ht="12.75" thickBot="1" x14ac:dyDescent="0.25"/>
    <row r="105" spans="3:7" ht="12.75" thickBot="1" x14ac:dyDescent="0.25">
      <c r="C105" s="19" t="s">
        <v>719</v>
      </c>
      <c r="D105" s="86" t="str">
        <f>+IF(D103&gt;D24,"OK","REVISAR")</f>
        <v>OK</v>
      </c>
    </row>
    <row r="106" spans="3:7" x14ac:dyDescent="0.2">
      <c r="G106" s="3"/>
    </row>
    <row r="108" spans="3:7" x14ac:dyDescent="0.2">
      <c r="C108" s="8" t="s">
        <v>85</v>
      </c>
    </row>
    <row r="110" spans="3:7" x14ac:dyDescent="0.2">
      <c r="C110" s="10"/>
      <c r="D110" s="10"/>
      <c r="E110" s="10"/>
      <c r="F110" s="10"/>
      <c r="G110" s="11"/>
    </row>
    <row r="111" spans="3:7" x14ac:dyDescent="0.2">
      <c r="C111" s="10"/>
      <c r="D111" s="10"/>
      <c r="E111" s="10"/>
      <c r="F111" s="10"/>
      <c r="G111" s="11"/>
    </row>
    <row r="112" spans="3:7" x14ac:dyDescent="0.2">
      <c r="C112" s="10"/>
      <c r="D112" s="10"/>
      <c r="E112" s="10"/>
      <c r="F112" s="10"/>
      <c r="G112" s="11"/>
    </row>
    <row r="115" spans="2:11" x14ac:dyDescent="0.2">
      <c r="C115" s="12"/>
      <c r="D115" s="23" t="s">
        <v>427</v>
      </c>
      <c r="E115" s="23" t="s">
        <v>428</v>
      </c>
      <c r="F115" s="23" t="s">
        <v>429</v>
      </c>
    </row>
    <row r="116" spans="2:11" x14ac:dyDescent="0.2">
      <c r="C116" s="3" t="s">
        <v>8</v>
      </c>
      <c r="D116" s="22">
        <f>+SUMIF(B39:B41,$D$115,G39:G41)</f>
        <v>2576</v>
      </c>
      <c r="E116" s="22">
        <f>+SUMIF(B39:B41,$E$115,G39:G41)</f>
        <v>0</v>
      </c>
      <c r="F116" s="22">
        <f>+SUMIF(B39:B41,$F$115,G39:G41)</f>
        <v>0</v>
      </c>
    </row>
    <row r="117" spans="2:11" x14ac:dyDescent="0.2">
      <c r="C117" s="3" t="s">
        <v>1019</v>
      </c>
      <c r="D117" s="22">
        <f>-SUMIF(B48,$D$115,G48)</f>
        <v>0</v>
      </c>
      <c r="E117" s="22">
        <f>-SUMIF(B48,$E$115,G48)</f>
        <v>0</v>
      </c>
      <c r="F117" s="22">
        <f>-SUMIF(B48,$F$115,G48)</f>
        <v>0</v>
      </c>
    </row>
    <row r="118" spans="2:11" x14ac:dyDescent="0.2">
      <c r="C118" s="3" t="s">
        <v>24</v>
      </c>
      <c r="D118" s="22">
        <f>-SUMIF(B55:B91,$D$115,G55:G91)</f>
        <v>-904.64999999999952</v>
      </c>
      <c r="E118" s="22">
        <f>-SUMIF(B55:B91,$E$115,G55:G91)</f>
        <v>0</v>
      </c>
      <c r="F118" s="22">
        <f>-SUMIF(B55:B91,$F$115,G55:G91)</f>
        <v>0</v>
      </c>
    </row>
    <row r="119" spans="2:11" s="9" customFormat="1" ht="12.75" thickBot="1" x14ac:dyDescent="0.25">
      <c r="B119" s="3"/>
      <c r="C119" s="16" t="s">
        <v>1036</v>
      </c>
      <c r="D119" s="182">
        <f>SUM(D116:D118)</f>
        <v>1671.3500000000004</v>
      </c>
      <c r="E119" s="182">
        <f t="shared" ref="E119:F119" si="0">SUM(E116:E118)</f>
        <v>0</v>
      </c>
      <c r="F119" s="182">
        <f t="shared" si="0"/>
        <v>0</v>
      </c>
      <c r="H119" s="3"/>
      <c r="I119" s="3"/>
      <c r="J119" s="3"/>
      <c r="K119" s="3"/>
    </row>
    <row r="120" spans="2:11" s="9" customFormat="1" ht="12.75" thickTop="1" x14ac:dyDescent="0.2">
      <c r="B120" s="3"/>
      <c r="C120" s="3"/>
      <c r="D120" s="3"/>
      <c r="E120" s="3"/>
      <c r="F120" s="3"/>
      <c r="H120" s="3"/>
      <c r="I120" s="3"/>
      <c r="J120" s="3"/>
      <c r="K120" s="3"/>
    </row>
  </sheetData>
  <autoFilter ref="B54:G81" xr:uid="{00000000-0009-0000-0000-00002B000000}"/>
  <conditionalFormatting sqref="D105">
    <cfRule type="containsText" dxfId="142" priority="1" operator="containsText" text="OK">
      <formula>NOT(ISERROR(SEARCH("OK",D105)))</formula>
    </cfRule>
    <cfRule type="cellIs" dxfId="141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45">
    <tabColor rgb="FFFF0000"/>
  </sheetPr>
  <dimension ref="B1:K89"/>
  <sheetViews>
    <sheetView topLeftCell="A32" zoomScaleNormal="100" workbookViewId="0">
      <selection activeCell="D73" sqref="D73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2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v>44398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758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1228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19" t="s">
        <v>427</v>
      </c>
      <c r="C39" s="14">
        <v>44406</v>
      </c>
      <c r="D39" s="19" t="s">
        <v>1223</v>
      </c>
      <c r="E39" s="3">
        <v>430000002</v>
      </c>
      <c r="F39" s="3" t="s">
        <v>758</v>
      </c>
      <c r="G39" s="15">
        <v>240</v>
      </c>
      <c r="H39" s="3"/>
      <c r="I39" s="3"/>
      <c r="J39" s="3"/>
      <c r="K39" s="3"/>
    </row>
    <row r="40" spans="2:11" s="9" customFormat="1" hidden="1" outlineLevel="1" x14ac:dyDescent="0.2">
      <c r="B40" s="19"/>
      <c r="C40" s="14"/>
      <c r="D40" s="19"/>
      <c r="E40" s="3"/>
      <c r="F40" s="3"/>
      <c r="G40" s="15"/>
      <c r="H40" s="3"/>
      <c r="I40" s="3"/>
      <c r="J40" s="3"/>
      <c r="K40" s="3"/>
    </row>
    <row r="41" spans="2:11" collapsed="1" x14ac:dyDescent="0.2">
      <c r="C41" s="14"/>
      <c r="G41" s="15"/>
    </row>
    <row r="42" spans="2:11" ht="12.75" thickBot="1" x14ac:dyDescent="0.25">
      <c r="C42" s="16"/>
      <c r="D42" s="16"/>
      <c r="E42" s="16"/>
      <c r="F42" s="16"/>
      <c r="G42" s="17">
        <f>SUM(G39:G41)</f>
        <v>240</v>
      </c>
    </row>
    <row r="43" spans="2:11" ht="12.75" thickTop="1" x14ac:dyDescent="0.2"/>
    <row r="45" spans="2:11" x14ac:dyDescent="0.2">
      <c r="C45" s="8" t="s">
        <v>13</v>
      </c>
    </row>
    <row r="46" spans="2:11" x14ac:dyDescent="0.2">
      <c r="C46" s="18"/>
    </row>
    <row r="47" spans="2:11" x14ac:dyDescent="0.2">
      <c r="B47" s="12" t="s">
        <v>1035</v>
      </c>
      <c r="C47" s="23" t="s">
        <v>9</v>
      </c>
      <c r="D47" s="23" t="s">
        <v>14</v>
      </c>
      <c r="E47" s="23" t="s">
        <v>15</v>
      </c>
      <c r="F47" s="23" t="s">
        <v>16</v>
      </c>
      <c r="G47" s="23" t="s">
        <v>17</v>
      </c>
    </row>
    <row r="48" spans="2:11" outlineLevel="1" x14ac:dyDescent="0.2">
      <c r="B48" s="19"/>
      <c r="C48" s="14"/>
      <c r="G48" s="15"/>
    </row>
    <row r="49" spans="2:7" ht="12.75" thickBot="1" x14ac:dyDescent="0.25">
      <c r="C49" s="16"/>
      <c r="D49" s="16"/>
      <c r="E49" s="16"/>
      <c r="F49" s="16"/>
      <c r="G49" s="17">
        <f>+SUM(G48:G48)</f>
        <v>0</v>
      </c>
    </row>
    <row r="50" spans="2:7" ht="12.75" thickTop="1" x14ac:dyDescent="0.2"/>
    <row r="52" spans="2:7" x14ac:dyDescent="0.2">
      <c r="C52" s="8" t="s">
        <v>24</v>
      </c>
    </row>
    <row r="54" spans="2:7" x14ac:dyDescent="0.2">
      <c r="B54" s="12" t="s">
        <v>1035</v>
      </c>
      <c r="C54" s="12" t="s">
        <v>25</v>
      </c>
      <c r="D54" s="12" t="s">
        <v>26</v>
      </c>
      <c r="E54" s="12" t="s">
        <v>27</v>
      </c>
      <c r="F54" s="12" t="s">
        <v>28</v>
      </c>
      <c r="G54" s="13" t="s">
        <v>29</v>
      </c>
    </row>
    <row r="55" spans="2:7" ht="12.75" hidden="1" outlineLevel="1" x14ac:dyDescent="0.2">
      <c r="B55" s="19" t="s">
        <v>427</v>
      </c>
      <c r="C55" s="261" t="s">
        <v>246</v>
      </c>
      <c r="D55" s="262" t="s">
        <v>31</v>
      </c>
      <c r="E55" s="267" t="s">
        <v>1192</v>
      </c>
      <c r="F55" s="263">
        <v>6</v>
      </c>
      <c r="G55" s="264">
        <v>49.98</v>
      </c>
    </row>
    <row r="56" spans="2:7" ht="12.75" hidden="1" outlineLevel="1" x14ac:dyDescent="0.2">
      <c r="B56" s="19" t="s">
        <v>427</v>
      </c>
      <c r="C56" s="261" t="s">
        <v>246</v>
      </c>
      <c r="D56" s="262" t="s">
        <v>31</v>
      </c>
      <c r="E56" s="267" t="s">
        <v>1192</v>
      </c>
      <c r="F56" s="263">
        <v>2</v>
      </c>
      <c r="G56" s="264">
        <v>16.66</v>
      </c>
    </row>
    <row r="57" spans="2:7" ht="12.75" hidden="1" outlineLevel="1" x14ac:dyDescent="0.2">
      <c r="B57" s="19" t="s">
        <v>427</v>
      </c>
      <c r="C57" s="261" t="s">
        <v>246</v>
      </c>
      <c r="D57" s="262" t="s">
        <v>31</v>
      </c>
      <c r="E57" s="267" t="s">
        <v>1189</v>
      </c>
      <c r="F57" s="263">
        <v>6</v>
      </c>
      <c r="G57" s="264">
        <v>49.98</v>
      </c>
    </row>
    <row r="58" spans="2:7" ht="12.75" hidden="1" outlineLevel="1" x14ac:dyDescent="0.2">
      <c r="B58" s="19" t="s">
        <v>427</v>
      </c>
      <c r="C58" s="261" t="s">
        <v>246</v>
      </c>
      <c r="D58" s="262" t="s">
        <v>31</v>
      </c>
      <c r="E58" s="267" t="s">
        <v>1189</v>
      </c>
      <c r="F58" s="263">
        <v>2</v>
      </c>
      <c r="G58" s="264">
        <v>16.66</v>
      </c>
    </row>
    <row r="59" spans="2:7" hidden="1" outlineLevel="1" x14ac:dyDescent="0.2">
      <c r="E59" s="14"/>
      <c r="G59" s="3"/>
    </row>
    <row r="60" spans="2:7" hidden="1" outlineLevel="1" x14ac:dyDescent="0.2"/>
    <row r="61" spans="2:7" ht="12.75" collapsed="1" thickBot="1" x14ac:dyDescent="0.25">
      <c r="C61" s="16"/>
      <c r="D61" s="16"/>
      <c r="E61" s="16"/>
      <c r="F61" s="17">
        <f>+SUM(F55:F60)</f>
        <v>16</v>
      </c>
      <c r="G61" s="17">
        <f>+SUM(G55:G60)</f>
        <v>133.28</v>
      </c>
    </row>
    <row r="62" spans="2:7" ht="12.75" thickTop="1" x14ac:dyDescent="0.2"/>
    <row r="64" spans="2:7" x14ac:dyDescent="0.2">
      <c r="C64" s="8" t="s">
        <v>722</v>
      </c>
    </row>
    <row r="66" spans="3:7" x14ac:dyDescent="0.2">
      <c r="C66" s="19" t="s">
        <v>81</v>
      </c>
      <c r="D66" s="20">
        <f>+G42-G49-G61</f>
        <v>106.72</v>
      </c>
    </row>
    <row r="67" spans="3:7" ht="12.75" thickBot="1" x14ac:dyDescent="0.25">
      <c r="D67" s="9"/>
      <c r="G67" s="3"/>
    </row>
    <row r="68" spans="3:7" ht="12.75" thickBot="1" x14ac:dyDescent="0.25">
      <c r="C68" s="19" t="s">
        <v>713</v>
      </c>
      <c r="D68" s="21">
        <f>+D66/G42</f>
        <v>0.44466666666666665</v>
      </c>
      <c r="G68" s="3"/>
    </row>
    <row r="69" spans="3:7" x14ac:dyDescent="0.2">
      <c r="G69" s="3"/>
    </row>
    <row r="70" spans="3:7" x14ac:dyDescent="0.2">
      <c r="C70" s="19" t="s">
        <v>84</v>
      </c>
      <c r="D70" s="20">
        <f>+RESUMEN!O43</f>
        <v>72.323815430675239</v>
      </c>
      <c r="G70" s="3"/>
    </row>
    <row r="71" spans="3:7" ht="12.75" thickBot="1" x14ac:dyDescent="0.25">
      <c r="D71" s="9"/>
    </row>
    <row r="72" spans="3:7" ht="12.75" thickBot="1" x14ac:dyDescent="0.25">
      <c r="C72" s="19" t="s">
        <v>716</v>
      </c>
      <c r="D72" s="83">
        <f>+RESUMEN!P43</f>
        <v>0.30134923096114685</v>
      </c>
    </row>
    <row r="73" spans="3:7" ht="12.75" thickBot="1" x14ac:dyDescent="0.25"/>
    <row r="74" spans="3:7" ht="12.75" thickBot="1" x14ac:dyDescent="0.25">
      <c r="C74" s="19" t="s">
        <v>719</v>
      </c>
      <c r="D74" s="86" t="str">
        <f>+IF(D72&gt;D24,"OK","REVISAR")</f>
        <v>OK</v>
      </c>
    </row>
    <row r="75" spans="3:7" x14ac:dyDescent="0.2">
      <c r="G75" s="3"/>
    </row>
    <row r="77" spans="3:7" x14ac:dyDescent="0.2">
      <c r="C77" s="8" t="s">
        <v>85</v>
      </c>
    </row>
    <row r="79" spans="3:7" x14ac:dyDescent="0.2">
      <c r="C79" s="10"/>
      <c r="D79" s="10"/>
      <c r="E79" s="10"/>
      <c r="F79" s="10"/>
      <c r="G79" s="11"/>
    </row>
    <row r="80" spans="3:7" x14ac:dyDescent="0.2">
      <c r="C80" s="10"/>
      <c r="D80" s="10"/>
      <c r="E80" s="10"/>
      <c r="F80" s="10"/>
      <c r="G80" s="11"/>
    </row>
    <row r="81" spans="3:7" x14ac:dyDescent="0.2">
      <c r="C81" s="10"/>
      <c r="D81" s="10"/>
      <c r="E81" s="10"/>
      <c r="F81" s="10"/>
      <c r="G81" s="11"/>
    </row>
    <row r="84" spans="3:7" x14ac:dyDescent="0.2">
      <c r="C84" s="12"/>
      <c r="D84" s="23" t="s">
        <v>427</v>
      </c>
      <c r="E84" s="23" t="s">
        <v>428</v>
      </c>
      <c r="F84" s="23" t="s">
        <v>429</v>
      </c>
    </row>
    <row r="85" spans="3:7" x14ac:dyDescent="0.2">
      <c r="C85" s="3" t="s">
        <v>8</v>
      </c>
      <c r="D85" s="22">
        <f>+SUMIF(B39:B41,$D$84,G39:G41)</f>
        <v>240</v>
      </c>
      <c r="E85" s="22">
        <f>+SUMIF(B39:B41,$E$84,G39:G41)</f>
        <v>0</v>
      </c>
      <c r="F85" s="22">
        <f>+SUMIF(B39:B41,$F$84,G39:G41)</f>
        <v>0</v>
      </c>
    </row>
    <row r="86" spans="3:7" x14ac:dyDescent="0.2">
      <c r="C86" s="3" t="s">
        <v>1019</v>
      </c>
      <c r="D86" s="22">
        <f>-SUMIF(B48,$D$84,G48)</f>
        <v>0</v>
      </c>
      <c r="E86" s="22">
        <f>-SUMIF(B48,$E$84,G48)</f>
        <v>0</v>
      </c>
      <c r="F86" s="22">
        <f>-SUMIF(B48,$F$84,G48)</f>
        <v>0</v>
      </c>
    </row>
    <row r="87" spans="3:7" x14ac:dyDescent="0.2">
      <c r="C87" s="3" t="s">
        <v>24</v>
      </c>
      <c r="D87" s="22">
        <f>-SUMIF(B55:B60,$D$84,G55:G60)</f>
        <v>-133.28</v>
      </c>
      <c r="E87" s="22">
        <f>-SUMIF(B55:B60,$E$84,G55:G60)</f>
        <v>0</v>
      </c>
      <c r="F87" s="22">
        <f>-SUMIF(B55:B60,$F$84,G55:G60)</f>
        <v>0</v>
      </c>
    </row>
    <row r="88" spans="3:7" ht="12.75" thickBot="1" x14ac:dyDescent="0.25">
      <c r="C88" s="16" t="s">
        <v>1036</v>
      </c>
      <c r="D88" s="182">
        <f>SUM(D85:D87)</f>
        <v>106.72</v>
      </c>
      <c r="E88" s="182">
        <f t="shared" ref="E88:F88" si="0">SUM(E85:E87)</f>
        <v>0</v>
      </c>
      <c r="F88" s="182">
        <f t="shared" si="0"/>
        <v>0</v>
      </c>
    </row>
    <row r="89" spans="3:7" ht="12.75" thickTop="1" x14ac:dyDescent="0.2"/>
  </sheetData>
  <autoFilter ref="B54:G58" xr:uid="{00000000-0009-0000-0000-00002C000000}"/>
  <conditionalFormatting sqref="D74">
    <cfRule type="containsText" dxfId="140" priority="1" operator="containsText" text="OK">
      <formula>NOT(ISERROR(SEARCH("OK",D74)))</formula>
    </cfRule>
    <cfRule type="cellIs" dxfId="139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96">
    <tabColor rgb="FFFF0000"/>
  </sheetPr>
  <dimension ref="B1:K113"/>
  <sheetViews>
    <sheetView topLeftCell="A30" zoomScaleNormal="100" workbookViewId="0">
      <selection activeCell="D97" sqref="D97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2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v>44403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1327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1328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44403</v>
      </c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19" t="s">
        <v>427</v>
      </c>
      <c r="C39" s="269">
        <v>44447</v>
      </c>
      <c r="D39" s="19" t="s">
        <v>1329</v>
      </c>
      <c r="E39" s="3"/>
      <c r="F39" s="270" t="s">
        <v>1327</v>
      </c>
      <c r="G39" s="15">
        <v>1844.5</v>
      </c>
      <c r="H39" s="3"/>
      <c r="I39" s="3"/>
      <c r="J39" s="3"/>
      <c r="K39" s="3"/>
    </row>
    <row r="40" spans="2:11" s="9" customFormat="1" hidden="1" outlineLevel="1" x14ac:dyDescent="0.2">
      <c r="B40" s="19"/>
      <c r="C40" s="14"/>
      <c r="D40" s="19"/>
      <c r="E40" s="3"/>
      <c r="F40" s="3"/>
      <c r="G40" s="15"/>
      <c r="H40" s="3"/>
      <c r="I40" s="3"/>
      <c r="J40" s="3"/>
      <c r="K40" s="3"/>
    </row>
    <row r="41" spans="2:11" collapsed="1" x14ac:dyDescent="0.2">
      <c r="C41" s="14"/>
      <c r="G41" s="15"/>
    </row>
    <row r="42" spans="2:11" ht="12.75" thickBot="1" x14ac:dyDescent="0.25">
      <c r="C42" s="16"/>
      <c r="D42" s="16"/>
      <c r="E42" s="16"/>
      <c r="F42" s="16"/>
      <c r="G42" s="17">
        <f>SUM(G39:G41)</f>
        <v>1844.5</v>
      </c>
    </row>
    <row r="43" spans="2:11" ht="12.75" thickTop="1" x14ac:dyDescent="0.2"/>
    <row r="45" spans="2:11" x14ac:dyDescent="0.2">
      <c r="C45" s="8" t="s">
        <v>13</v>
      </c>
    </row>
    <row r="46" spans="2:11" x14ac:dyDescent="0.2">
      <c r="C46" s="18"/>
    </row>
    <row r="47" spans="2:11" x14ac:dyDescent="0.2">
      <c r="B47" s="12" t="s">
        <v>1035</v>
      </c>
      <c r="C47" s="23" t="s">
        <v>9</v>
      </c>
      <c r="D47" s="23" t="s">
        <v>14</v>
      </c>
      <c r="E47" s="23" t="s">
        <v>15</v>
      </c>
      <c r="F47" s="23" t="s">
        <v>16</v>
      </c>
      <c r="G47" s="23" t="s">
        <v>17</v>
      </c>
    </row>
    <row r="48" spans="2:11" outlineLevel="1" x14ac:dyDescent="0.2">
      <c r="B48" s="19"/>
      <c r="C48" s="14"/>
      <c r="G48" s="15"/>
    </row>
    <row r="49" spans="2:7" ht="12.75" thickBot="1" x14ac:dyDescent="0.25">
      <c r="C49" s="16"/>
      <c r="D49" s="16"/>
      <c r="E49" s="16"/>
      <c r="F49" s="16"/>
      <c r="G49" s="17">
        <f>+SUM(G48:G48)</f>
        <v>0</v>
      </c>
    </row>
    <row r="50" spans="2:7" ht="12.75" thickTop="1" x14ac:dyDescent="0.2"/>
    <row r="52" spans="2:7" x14ac:dyDescent="0.2">
      <c r="C52" s="8" t="s">
        <v>24</v>
      </c>
    </row>
    <row r="54" spans="2:7" x14ac:dyDescent="0.2">
      <c r="B54" s="12" t="s">
        <v>1035</v>
      </c>
      <c r="C54" s="12" t="s">
        <v>25</v>
      </c>
      <c r="D54" s="12" t="s">
        <v>26</v>
      </c>
      <c r="E54" s="238" t="s">
        <v>27</v>
      </c>
      <c r="F54" s="12" t="s">
        <v>28</v>
      </c>
      <c r="G54" s="13" t="s">
        <v>29</v>
      </c>
    </row>
    <row r="55" spans="2:7" hidden="1" outlineLevel="1" x14ac:dyDescent="0.2">
      <c r="B55" s="271" t="s">
        <v>427</v>
      </c>
      <c r="C55" s="272" t="s">
        <v>886</v>
      </c>
      <c r="D55" s="273" t="s">
        <v>54</v>
      </c>
      <c r="E55" s="225" t="s">
        <v>1204</v>
      </c>
      <c r="F55" s="3">
        <v>6</v>
      </c>
      <c r="G55" s="3">
        <v>33.299999999999997</v>
      </c>
    </row>
    <row r="56" spans="2:7" hidden="1" outlineLevel="1" x14ac:dyDescent="0.2">
      <c r="B56" s="271" t="s">
        <v>427</v>
      </c>
      <c r="C56" s="272" t="s">
        <v>886</v>
      </c>
      <c r="D56" s="273" t="s">
        <v>54</v>
      </c>
      <c r="E56" s="225" t="s">
        <v>1204</v>
      </c>
      <c r="F56" s="3">
        <v>3</v>
      </c>
      <c r="G56" s="3">
        <v>16.649999999999999</v>
      </c>
    </row>
    <row r="57" spans="2:7" hidden="1" outlineLevel="1" x14ac:dyDescent="0.2">
      <c r="B57" s="271" t="s">
        <v>427</v>
      </c>
      <c r="C57" s="272" t="s">
        <v>1031</v>
      </c>
      <c r="D57" s="273" t="s">
        <v>54</v>
      </c>
      <c r="E57" s="225" t="s">
        <v>1204</v>
      </c>
      <c r="F57" s="3">
        <v>6</v>
      </c>
      <c r="G57" s="3">
        <v>39</v>
      </c>
    </row>
    <row r="58" spans="2:7" hidden="1" outlineLevel="1" x14ac:dyDescent="0.2">
      <c r="B58" s="271" t="s">
        <v>427</v>
      </c>
      <c r="C58" s="272" t="s">
        <v>1031</v>
      </c>
      <c r="D58" s="273" t="s">
        <v>54</v>
      </c>
      <c r="E58" s="225" t="s">
        <v>1204</v>
      </c>
      <c r="F58" s="3">
        <v>3</v>
      </c>
      <c r="G58" s="3">
        <v>19.5</v>
      </c>
    </row>
    <row r="59" spans="2:7" hidden="1" outlineLevel="1" x14ac:dyDescent="0.2">
      <c r="B59" s="271" t="s">
        <v>427</v>
      </c>
      <c r="C59" s="272" t="s">
        <v>886</v>
      </c>
      <c r="D59" s="273" t="s">
        <v>54</v>
      </c>
      <c r="E59" s="225" t="s">
        <v>1208</v>
      </c>
      <c r="F59" s="3">
        <v>6</v>
      </c>
      <c r="G59" s="3">
        <v>33.299999999999997</v>
      </c>
    </row>
    <row r="60" spans="2:7" hidden="1" outlineLevel="1" x14ac:dyDescent="0.2">
      <c r="B60" s="271" t="s">
        <v>427</v>
      </c>
      <c r="C60" s="272" t="s">
        <v>886</v>
      </c>
      <c r="D60" s="273" t="s">
        <v>54</v>
      </c>
      <c r="E60" s="225" t="s">
        <v>1208</v>
      </c>
      <c r="F60" s="3">
        <v>3</v>
      </c>
      <c r="G60" s="3">
        <v>16.649999999999999</v>
      </c>
    </row>
    <row r="61" spans="2:7" hidden="1" outlineLevel="1" x14ac:dyDescent="0.2">
      <c r="B61" s="271" t="s">
        <v>427</v>
      </c>
      <c r="C61" s="272" t="s">
        <v>886</v>
      </c>
      <c r="D61" s="273" t="s">
        <v>54</v>
      </c>
      <c r="E61" s="225" t="s">
        <v>1209</v>
      </c>
      <c r="F61" s="3">
        <v>6</v>
      </c>
      <c r="G61" s="3">
        <v>33.299999999999997</v>
      </c>
    </row>
    <row r="62" spans="2:7" hidden="1" outlineLevel="1" x14ac:dyDescent="0.2">
      <c r="B62" s="271" t="s">
        <v>427</v>
      </c>
      <c r="C62" s="272" t="s">
        <v>886</v>
      </c>
      <c r="D62" s="273" t="s">
        <v>54</v>
      </c>
      <c r="E62" s="225" t="s">
        <v>1209</v>
      </c>
      <c r="F62" s="3">
        <v>3</v>
      </c>
      <c r="G62" s="3">
        <v>16.649999999999999</v>
      </c>
    </row>
    <row r="63" spans="2:7" hidden="1" outlineLevel="1" x14ac:dyDescent="0.2">
      <c r="B63" s="271" t="s">
        <v>427</v>
      </c>
      <c r="C63" s="272" t="s">
        <v>1031</v>
      </c>
      <c r="D63" s="273" t="s">
        <v>54</v>
      </c>
      <c r="E63" s="225" t="s">
        <v>1206</v>
      </c>
      <c r="F63" s="3">
        <v>6</v>
      </c>
      <c r="G63" s="3">
        <v>39</v>
      </c>
    </row>
    <row r="64" spans="2:7" hidden="1" outlineLevel="1" x14ac:dyDescent="0.2">
      <c r="B64" s="271" t="s">
        <v>427</v>
      </c>
      <c r="C64" s="272" t="s">
        <v>1031</v>
      </c>
      <c r="D64" s="273" t="s">
        <v>54</v>
      </c>
      <c r="E64" s="225" t="s">
        <v>1206</v>
      </c>
      <c r="F64" s="3">
        <v>3</v>
      </c>
      <c r="G64" s="3">
        <v>19.5</v>
      </c>
    </row>
    <row r="65" spans="2:7" hidden="1" outlineLevel="1" x14ac:dyDescent="0.2">
      <c r="B65" s="271" t="s">
        <v>427</v>
      </c>
      <c r="C65" s="272" t="s">
        <v>1031</v>
      </c>
      <c r="D65" s="273" t="s">
        <v>54</v>
      </c>
      <c r="E65" s="225" t="s">
        <v>1208</v>
      </c>
      <c r="F65" s="3">
        <v>6</v>
      </c>
      <c r="G65" s="3">
        <v>39</v>
      </c>
    </row>
    <row r="66" spans="2:7" hidden="1" outlineLevel="1" x14ac:dyDescent="0.2">
      <c r="B66" s="271" t="s">
        <v>427</v>
      </c>
      <c r="C66" s="272" t="s">
        <v>1031</v>
      </c>
      <c r="D66" s="273" t="s">
        <v>54</v>
      </c>
      <c r="E66" s="225" t="s">
        <v>1208</v>
      </c>
      <c r="F66" s="3">
        <v>3</v>
      </c>
      <c r="G66" s="3">
        <v>19.5</v>
      </c>
    </row>
    <row r="67" spans="2:7" hidden="1" outlineLevel="1" x14ac:dyDescent="0.2">
      <c r="B67" s="271" t="s">
        <v>427</v>
      </c>
      <c r="C67" s="272" t="s">
        <v>1031</v>
      </c>
      <c r="D67" s="273" t="s">
        <v>54</v>
      </c>
      <c r="E67" s="225" t="s">
        <v>1209</v>
      </c>
      <c r="F67" s="3">
        <v>6</v>
      </c>
      <c r="G67" s="3">
        <v>39</v>
      </c>
    </row>
    <row r="68" spans="2:7" hidden="1" outlineLevel="1" x14ac:dyDescent="0.2">
      <c r="B68" s="271" t="s">
        <v>427</v>
      </c>
      <c r="C68" s="272" t="s">
        <v>1031</v>
      </c>
      <c r="D68" s="273" t="s">
        <v>54</v>
      </c>
      <c r="E68" s="225" t="s">
        <v>1209</v>
      </c>
      <c r="F68" s="3">
        <v>3</v>
      </c>
      <c r="G68" s="3">
        <v>19.5</v>
      </c>
    </row>
    <row r="69" spans="2:7" hidden="1" outlineLevel="1" x14ac:dyDescent="0.2">
      <c r="B69" s="271" t="s">
        <v>427</v>
      </c>
      <c r="C69" s="272" t="s">
        <v>1031</v>
      </c>
      <c r="D69" s="273" t="s">
        <v>54</v>
      </c>
      <c r="E69" s="225" t="s">
        <v>1289</v>
      </c>
      <c r="F69" s="3">
        <v>6</v>
      </c>
      <c r="G69" s="3">
        <v>39</v>
      </c>
    </row>
    <row r="70" spans="2:7" hidden="1" outlineLevel="1" x14ac:dyDescent="0.2">
      <c r="B70" s="271" t="s">
        <v>427</v>
      </c>
      <c r="C70" s="272" t="s">
        <v>1031</v>
      </c>
      <c r="D70" s="273" t="s">
        <v>54</v>
      </c>
      <c r="E70" s="225" t="s">
        <v>1289</v>
      </c>
      <c r="F70" s="3">
        <v>2</v>
      </c>
      <c r="G70" s="3">
        <v>13</v>
      </c>
    </row>
    <row r="71" spans="2:7" hidden="1" outlineLevel="1" x14ac:dyDescent="0.2">
      <c r="B71" s="271" t="s">
        <v>427</v>
      </c>
      <c r="C71" s="272" t="s">
        <v>1031</v>
      </c>
      <c r="D71" s="273" t="s">
        <v>54</v>
      </c>
      <c r="E71" s="225" t="s">
        <v>1275</v>
      </c>
      <c r="F71" s="3">
        <v>6</v>
      </c>
      <c r="G71" s="3">
        <v>39</v>
      </c>
    </row>
    <row r="72" spans="2:7" hidden="1" outlineLevel="1" x14ac:dyDescent="0.2">
      <c r="B72" s="271" t="s">
        <v>427</v>
      </c>
      <c r="C72" s="272" t="s">
        <v>1031</v>
      </c>
      <c r="D72" s="273" t="s">
        <v>54</v>
      </c>
      <c r="E72" s="225" t="s">
        <v>1275</v>
      </c>
      <c r="F72" s="3">
        <v>2</v>
      </c>
      <c r="G72" s="3">
        <v>13</v>
      </c>
    </row>
    <row r="73" spans="2:7" hidden="1" outlineLevel="1" x14ac:dyDescent="0.2">
      <c r="B73" s="271" t="s">
        <v>427</v>
      </c>
      <c r="C73" s="272" t="s">
        <v>1031</v>
      </c>
      <c r="D73" s="273" t="s">
        <v>54</v>
      </c>
      <c r="E73" s="225" t="s">
        <v>1276</v>
      </c>
      <c r="F73" s="3">
        <v>6</v>
      </c>
      <c r="G73" s="3">
        <v>39</v>
      </c>
    </row>
    <row r="74" spans="2:7" hidden="1" outlineLevel="1" x14ac:dyDescent="0.2">
      <c r="B74" s="271" t="s">
        <v>427</v>
      </c>
      <c r="C74" s="272" t="s">
        <v>1031</v>
      </c>
      <c r="D74" s="273" t="s">
        <v>54</v>
      </c>
      <c r="E74" s="225" t="s">
        <v>1276</v>
      </c>
      <c r="F74" s="3">
        <v>2</v>
      </c>
      <c r="G74" s="3">
        <v>13</v>
      </c>
    </row>
    <row r="75" spans="2:7" hidden="1" outlineLevel="1" x14ac:dyDescent="0.2">
      <c r="B75" s="271" t="s">
        <v>427</v>
      </c>
      <c r="C75" s="272" t="s">
        <v>1031</v>
      </c>
      <c r="D75" s="273" t="s">
        <v>54</v>
      </c>
      <c r="E75" s="225" t="s">
        <v>1277</v>
      </c>
      <c r="F75" s="3">
        <v>6</v>
      </c>
      <c r="G75" s="3">
        <v>39</v>
      </c>
    </row>
    <row r="76" spans="2:7" hidden="1" outlineLevel="1" x14ac:dyDescent="0.2">
      <c r="B76" s="271" t="s">
        <v>427</v>
      </c>
      <c r="C76" s="272" t="s">
        <v>1031</v>
      </c>
      <c r="D76" s="273" t="s">
        <v>54</v>
      </c>
      <c r="E76" s="225" t="s">
        <v>1277</v>
      </c>
      <c r="F76" s="3">
        <v>2</v>
      </c>
      <c r="G76" s="3">
        <v>13</v>
      </c>
    </row>
    <row r="77" spans="2:7" hidden="1" outlineLevel="1" x14ac:dyDescent="0.2">
      <c r="B77" s="271" t="s">
        <v>427</v>
      </c>
      <c r="C77" s="272" t="s">
        <v>1031</v>
      </c>
      <c r="D77" s="273" t="s">
        <v>54</v>
      </c>
      <c r="E77" s="225" t="s">
        <v>1278</v>
      </c>
      <c r="F77" s="3">
        <v>6</v>
      </c>
      <c r="G77" s="3">
        <v>39</v>
      </c>
    </row>
    <row r="78" spans="2:7" hidden="1" outlineLevel="1" x14ac:dyDescent="0.2">
      <c r="B78" s="271" t="s">
        <v>427</v>
      </c>
      <c r="C78" s="272" t="s">
        <v>1031</v>
      </c>
      <c r="D78" s="273" t="s">
        <v>54</v>
      </c>
      <c r="E78" s="225" t="s">
        <v>1278</v>
      </c>
      <c r="F78" s="3">
        <v>2</v>
      </c>
      <c r="G78" s="3">
        <v>13</v>
      </c>
    </row>
    <row r="79" spans="2:7" hidden="1" outlineLevel="1" x14ac:dyDescent="0.2">
      <c r="B79" s="271" t="s">
        <v>427</v>
      </c>
      <c r="C79" s="272" t="s">
        <v>1031</v>
      </c>
      <c r="D79" s="273" t="s">
        <v>54</v>
      </c>
      <c r="E79" s="225" t="s">
        <v>1279</v>
      </c>
      <c r="F79" s="3">
        <v>6</v>
      </c>
      <c r="G79" s="3">
        <v>39</v>
      </c>
    </row>
    <row r="80" spans="2:7" hidden="1" outlineLevel="1" x14ac:dyDescent="0.2">
      <c r="B80" s="271" t="s">
        <v>427</v>
      </c>
      <c r="C80" s="272" t="s">
        <v>1031</v>
      </c>
      <c r="D80" s="273" t="s">
        <v>54</v>
      </c>
      <c r="E80" s="225" t="s">
        <v>1279</v>
      </c>
      <c r="F80" s="3">
        <v>2</v>
      </c>
      <c r="G80" s="3">
        <v>13</v>
      </c>
    </row>
    <row r="81" spans="2:7" hidden="1" outlineLevel="1" x14ac:dyDescent="0.2">
      <c r="B81" s="271" t="s">
        <v>427</v>
      </c>
      <c r="C81" s="272" t="s">
        <v>1031</v>
      </c>
      <c r="D81" s="273" t="s">
        <v>54</v>
      </c>
      <c r="E81" s="225" t="s">
        <v>1280</v>
      </c>
      <c r="F81" s="3">
        <v>6</v>
      </c>
      <c r="G81" s="3">
        <v>39</v>
      </c>
    </row>
    <row r="82" spans="2:7" hidden="1" outlineLevel="1" x14ac:dyDescent="0.2">
      <c r="B82" s="271" t="s">
        <v>427</v>
      </c>
      <c r="C82" s="272" t="s">
        <v>1031</v>
      </c>
      <c r="D82" s="273" t="s">
        <v>54</v>
      </c>
      <c r="E82" s="225" t="s">
        <v>1280</v>
      </c>
      <c r="F82" s="3">
        <v>2</v>
      </c>
      <c r="G82" s="3">
        <v>13</v>
      </c>
    </row>
    <row r="83" spans="2:7" hidden="1" outlineLevel="1" x14ac:dyDescent="0.2">
      <c r="E83" s="14"/>
      <c r="G83" s="3"/>
    </row>
    <row r="84" spans="2:7" hidden="1" outlineLevel="1" x14ac:dyDescent="0.2">
      <c r="G84" s="3"/>
    </row>
    <row r="85" spans="2:7" ht="12.75" collapsed="1" thickBot="1" x14ac:dyDescent="0.25">
      <c r="C85" s="16"/>
      <c r="D85" s="16"/>
      <c r="E85" s="16"/>
      <c r="F85" s="17">
        <f>+SUM(F55:F84)</f>
        <v>119</v>
      </c>
      <c r="G85" s="17">
        <f>+SUM(G55:G84)</f>
        <v>747.85</v>
      </c>
    </row>
    <row r="86" spans="2:7" ht="12.75" thickTop="1" x14ac:dyDescent="0.2"/>
    <row r="88" spans="2:7" x14ac:dyDescent="0.2">
      <c r="C88" s="8" t="s">
        <v>722</v>
      </c>
    </row>
    <row r="90" spans="2:7" x14ac:dyDescent="0.2">
      <c r="C90" s="19" t="s">
        <v>81</v>
      </c>
      <c r="D90" s="20">
        <f>+G42-G49-G85</f>
        <v>1096.6500000000001</v>
      </c>
    </row>
    <row r="91" spans="2:7" ht="12.75" thickBot="1" x14ac:dyDescent="0.25">
      <c r="D91" s="9"/>
      <c r="G91" s="3"/>
    </row>
    <row r="92" spans="2:7" ht="12.75" thickBot="1" x14ac:dyDescent="0.25">
      <c r="C92" s="19" t="s">
        <v>713</v>
      </c>
      <c r="D92" s="21">
        <f>+D90/G42</f>
        <v>0.59455136893467064</v>
      </c>
      <c r="G92" s="3"/>
    </row>
    <row r="93" spans="2:7" x14ac:dyDescent="0.2">
      <c r="G93" s="3"/>
    </row>
    <row r="94" spans="2:7" x14ac:dyDescent="0.2">
      <c r="C94" s="19" t="s">
        <v>84</v>
      </c>
      <c r="D94" s="20">
        <f>+RESUMEN!O44</f>
        <v>832.30098984116876</v>
      </c>
      <c r="G94" s="3"/>
    </row>
    <row r="95" spans="2:7" ht="12.75" thickBot="1" x14ac:dyDescent="0.25">
      <c r="D95" s="9"/>
    </row>
    <row r="96" spans="2:7" ht="12.75" thickBot="1" x14ac:dyDescent="0.25">
      <c r="C96" s="19" t="s">
        <v>716</v>
      </c>
      <c r="D96" s="83">
        <f>+RESUMEN!P44</f>
        <v>0.45123393322915084</v>
      </c>
    </row>
    <row r="97" spans="3:7" ht="12.75" thickBot="1" x14ac:dyDescent="0.25"/>
    <row r="98" spans="3:7" ht="12.75" thickBot="1" x14ac:dyDescent="0.25">
      <c r="C98" s="19" t="s">
        <v>719</v>
      </c>
      <c r="D98" s="86" t="str">
        <f>+IF(D96&gt;D24,"OK","REVISAR")</f>
        <v>OK</v>
      </c>
    </row>
    <row r="99" spans="3:7" x14ac:dyDescent="0.2">
      <c r="G99" s="3"/>
    </row>
    <row r="101" spans="3:7" x14ac:dyDescent="0.2">
      <c r="C101" s="8" t="s">
        <v>85</v>
      </c>
    </row>
    <row r="103" spans="3:7" x14ac:dyDescent="0.2">
      <c r="C103" s="10"/>
      <c r="D103" s="10"/>
      <c r="E103" s="10"/>
      <c r="F103" s="10"/>
      <c r="G103" s="11"/>
    </row>
    <row r="104" spans="3:7" x14ac:dyDescent="0.2">
      <c r="C104" s="10"/>
      <c r="D104" s="10"/>
      <c r="E104" s="10"/>
      <c r="F104" s="10"/>
      <c r="G104" s="11"/>
    </row>
    <row r="105" spans="3:7" x14ac:dyDescent="0.2">
      <c r="C105" s="10"/>
      <c r="D105" s="10"/>
      <c r="E105" s="10"/>
      <c r="F105" s="10"/>
      <c r="G105" s="11"/>
    </row>
    <row r="108" spans="3:7" x14ac:dyDescent="0.2">
      <c r="C108" s="12"/>
      <c r="D108" s="23" t="s">
        <v>427</v>
      </c>
      <c r="E108" s="23" t="s">
        <v>428</v>
      </c>
      <c r="F108" s="23" t="s">
        <v>429</v>
      </c>
    </row>
    <row r="109" spans="3:7" x14ac:dyDescent="0.2">
      <c r="C109" s="3" t="s">
        <v>8</v>
      </c>
      <c r="D109" s="22">
        <f>+SUMIF(B39:B41,$D$108,G39:G41)</f>
        <v>1844.5</v>
      </c>
      <c r="E109" s="22">
        <f>+SUMIF(B39:B41,$E$108,G39:G41)</f>
        <v>0</v>
      </c>
      <c r="F109" s="22">
        <f>+SUMIF(B39:B41,$F$108,G39:G41)</f>
        <v>0</v>
      </c>
    </row>
    <row r="110" spans="3:7" x14ac:dyDescent="0.2">
      <c r="C110" s="3" t="s">
        <v>1019</v>
      </c>
      <c r="D110" s="22">
        <f>-SUMIF(B48,$D$108,G48)</f>
        <v>0</v>
      </c>
      <c r="E110" s="22">
        <f>-SUMIF(B48,$E$108,G48)</f>
        <v>0</v>
      </c>
      <c r="F110" s="22">
        <f>-SUMIF(B48,$F$108,G48)</f>
        <v>0</v>
      </c>
    </row>
    <row r="111" spans="3:7" x14ac:dyDescent="0.2">
      <c r="C111" s="3" t="s">
        <v>24</v>
      </c>
      <c r="D111" s="22">
        <f>-SUMIF(B55:B84,$D$108,G55:G84)</f>
        <v>-747.85</v>
      </c>
      <c r="E111" s="22">
        <f>-SUMIF(B55:B84,$E$108,G55:G84)</f>
        <v>0</v>
      </c>
      <c r="F111" s="22">
        <f>-SUMIF(B55:B84,$F$108,G55:G84)</f>
        <v>0</v>
      </c>
    </row>
    <row r="112" spans="3:7" ht="12.75" thickBot="1" x14ac:dyDescent="0.25">
      <c r="C112" s="16" t="s">
        <v>1036</v>
      </c>
      <c r="D112" s="182">
        <f>SUM(D109:D111)</f>
        <v>1096.6500000000001</v>
      </c>
      <c r="E112" s="182">
        <f t="shared" ref="E112:F112" si="0">SUM(E109:E111)</f>
        <v>0</v>
      </c>
      <c r="F112" s="182">
        <f t="shared" si="0"/>
        <v>0</v>
      </c>
    </row>
    <row r="113" ht="12.75" thickTop="1" x14ac:dyDescent="0.2"/>
  </sheetData>
  <autoFilter ref="B54:G82" xr:uid="{00000000-0009-0000-0000-00002D000000}"/>
  <conditionalFormatting sqref="D98">
    <cfRule type="containsText" dxfId="138" priority="1" operator="containsText" text="OK">
      <formula>NOT(ISERROR(SEARCH("OK",D98)))</formula>
    </cfRule>
    <cfRule type="cellIs" dxfId="137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97">
    <tabColor rgb="FFFF0000"/>
  </sheetPr>
  <dimension ref="B1:K101"/>
  <sheetViews>
    <sheetView topLeftCell="A37" zoomScaleNormal="100" workbookViewId="0">
      <selection activeCell="D85" sqref="D85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2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v>44403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1327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1332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44403</v>
      </c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hidden="1" outlineLevel="1" x14ac:dyDescent="0.2">
      <c r="B39" s="19" t="s">
        <v>427</v>
      </c>
      <c r="C39" s="269">
        <v>44447</v>
      </c>
      <c r="D39" s="19" t="s">
        <v>1333</v>
      </c>
      <c r="E39" s="3"/>
      <c r="F39" s="270" t="s">
        <v>1327</v>
      </c>
      <c r="G39" s="15">
        <v>1023</v>
      </c>
      <c r="H39" s="3"/>
      <c r="I39" s="3"/>
      <c r="J39" s="3"/>
      <c r="K39" s="3"/>
    </row>
    <row r="40" spans="2:11" s="9" customFormat="1" hidden="1" outlineLevel="1" x14ac:dyDescent="0.2">
      <c r="B40" s="19" t="s">
        <v>427</v>
      </c>
      <c r="C40" s="14"/>
      <c r="D40" s="19"/>
      <c r="E40" s="3"/>
      <c r="F40" s="3"/>
      <c r="G40" s="15"/>
      <c r="H40" s="3"/>
      <c r="I40" s="3"/>
      <c r="J40" s="3"/>
      <c r="K40" s="3"/>
    </row>
    <row r="41" spans="2:11" collapsed="1" x14ac:dyDescent="0.2">
      <c r="C41" s="14"/>
      <c r="G41" s="15"/>
    </row>
    <row r="42" spans="2:11" ht="12.75" thickBot="1" x14ac:dyDescent="0.25">
      <c r="C42" s="16"/>
      <c r="D42" s="16"/>
      <c r="E42" s="16"/>
      <c r="F42" s="16"/>
      <c r="G42" s="17">
        <f>SUM(G39:G41)</f>
        <v>1023</v>
      </c>
    </row>
    <row r="43" spans="2:11" ht="12.75" thickTop="1" x14ac:dyDescent="0.2"/>
    <row r="45" spans="2:11" x14ac:dyDescent="0.2">
      <c r="C45" s="8" t="s">
        <v>13</v>
      </c>
    </row>
    <row r="46" spans="2:11" x14ac:dyDescent="0.2">
      <c r="C46" s="18"/>
    </row>
    <row r="47" spans="2:11" x14ac:dyDescent="0.2">
      <c r="B47" s="12" t="s">
        <v>1035</v>
      </c>
      <c r="C47" s="23" t="s">
        <v>9</v>
      </c>
      <c r="D47" s="23" t="s">
        <v>14</v>
      </c>
      <c r="E47" s="23" t="s">
        <v>15</v>
      </c>
      <c r="F47" s="23" t="s">
        <v>16</v>
      </c>
      <c r="G47" s="23" t="s">
        <v>17</v>
      </c>
    </row>
    <row r="48" spans="2:11" outlineLevel="1" x14ac:dyDescent="0.2">
      <c r="B48" s="19"/>
      <c r="C48" s="14"/>
      <c r="G48" s="15"/>
    </row>
    <row r="49" spans="2:7" ht="12.75" thickBot="1" x14ac:dyDescent="0.25">
      <c r="C49" s="16"/>
      <c r="D49" s="16"/>
      <c r="E49" s="16"/>
      <c r="F49" s="16"/>
      <c r="G49" s="17">
        <f>+SUM(G48:G48)</f>
        <v>0</v>
      </c>
    </row>
    <row r="50" spans="2:7" ht="12.75" thickTop="1" x14ac:dyDescent="0.2"/>
    <row r="52" spans="2:7" x14ac:dyDescent="0.2">
      <c r="C52" s="8" t="s">
        <v>24</v>
      </c>
    </row>
    <row r="54" spans="2:7" x14ac:dyDescent="0.2">
      <c r="B54" s="12" t="s">
        <v>1035</v>
      </c>
      <c r="C54" s="12" t="s">
        <v>25</v>
      </c>
      <c r="D54" s="12" t="s">
        <v>26</v>
      </c>
      <c r="E54" s="238" t="s">
        <v>27</v>
      </c>
      <c r="F54" s="12" t="s">
        <v>28</v>
      </c>
      <c r="G54" s="13" t="s">
        <v>29</v>
      </c>
    </row>
    <row r="55" spans="2:7" ht="12.75" hidden="1" outlineLevel="1" x14ac:dyDescent="0.2">
      <c r="B55" s="274" t="s">
        <v>427</v>
      </c>
      <c r="C55" s="261" t="s">
        <v>886</v>
      </c>
      <c r="D55" s="262" t="s">
        <v>54</v>
      </c>
      <c r="E55" s="268" t="s">
        <v>1205</v>
      </c>
      <c r="F55" s="263">
        <v>6</v>
      </c>
      <c r="G55" s="264">
        <v>33.299999999999997</v>
      </c>
    </row>
    <row r="56" spans="2:7" ht="12.75" hidden="1" outlineLevel="1" x14ac:dyDescent="0.2">
      <c r="B56" s="274" t="s">
        <v>427</v>
      </c>
      <c r="C56" s="261" t="s">
        <v>886</v>
      </c>
      <c r="D56" s="262" t="s">
        <v>54</v>
      </c>
      <c r="E56" s="268" t="s">
        <v>1205</v>
      </c>
      <c r="F56" s="263">
        <v>3</v>
      </c>
      <c r="G56" s="264">
        <v>16.649999999999999</v>
      </c>
    </row>
    <row r="57" spans="2:7" ht="12.75" hidden="1" outlineLevel="1" x14ac:dyDescent="0.2">
      <c r="B57" s="274" t="s">
        <v>427</v>
      </c>
      <c r="C57" s="261" t="s">
        <v>886</v>
      </c>
      <c r="D57" s="262" t="s">
        <v>54</v>
      </c>
      <c r="E57" s="268" t="s">
        <v>1206</v>
      </c>
      <c r="F57" s="263">
        <v>6</v>
      </c>
      <c r="G57" s="264">
        <v>33.299999999999997</v>
      </c>
    </row>
    <row r="58" spans="2:7" ht="12.75" hidden="1" outlineLevel="1" x14ac:dyDescent="0.2">
      <c r="B58" s="274" t="s">
        <v>427</v>
      </c>
      <c r="C58" s="261" t="s">
        <v>886</v>
      </c>
      <c r="D58" s="262" t="s">
        <v>54</v>
      </c>
      <c r="E58" s="268" t="s">
        <v>1206</v>
      </c>
      <c r="F58" s="263">
        <v>3</v>
      </c>
      <c r="G58" s="264">
        <v>16.649999999999999</v>
      </c>
    </row>
    <row r="59" spans="2:7" ht="12.75" hidden="1" outlineLevel="1" x14ac:dyDescent="0.2">
      <c r="B59" s="274" t="s">
        <v>427</v>
      </c>
      <c r="C59" s="261" t="s">
        <v>886</v>
      </c>
      <c r="D59" s="262" t="s">
        <v>54</v>
      </c>
      <c r="E59" s="268" t="s">
        <v>1289</v>
      </c>
      <c r="F59" s="263">
        <v>6</v>
      </c>
      <c r="G59" s="264">
        <v>33.299999999999997</v>
      </c>
    </row>
    <row r="60" spans="2:7" ht="12.75" hidden="1" outlineLevel="1" x14ac:dyDescent="0.2">
      <c r="B60" s="274" t="s">
        <v>427</v>
      </c>
      <c r="C60" s="261" t="s">
        <v>886</v>
      </c>
      <c r="D60" s="262" t="s">
        <v>54</v>
      </c>
      <c r="E60" s="268" t="s">
        <v>1289</v>
      </c>
      <c r="F60" s="263">
        <v>2</v>
      </c>
      <c r="G60" s="264">
        <v>11.1</v>
      </c>
    </row>
    <row r="61" spans="2:7" ht="12.75" hidden="1" outlineLevel="1" x14ac:dyDescent="0.2">
      <c r="B61" s="274" t="s">
        <v>427</v>
      </c>
      <c r="C61" s="261" t="s">
        <v>886</v>
      </c>
      <c r="D61" s="262" t="s">
        <v>54</v>
      </c>
      <c r="E61" s="268" t="s">
        <v>1275</v>
      </c>
      <c r="F61" s="263">
        <v>6</v>
      </c>
      <c r="G61" s="264">
        <v>33.299999999999997</v>
      </c>
    </row>
    <row r="62" spans="2:7" ht="12.75" hidden="1" outlineLevel="1" x14ac:dyDescent="0.2">
      <c r="B62" s="274" t="s">
        <v>427</v>
      </c>
      <c r="C62" s="261" t="s">
        <v>886</v>
      </c>
      <c r="D62" s="262" t="s">
        <v>54</v>
      </c>
      <c r="E62" s="268" t="s">
        <v>1275</v>
      </c>
      <c r="F62" s="263">
        <v>2</v>
      </c>
      <c r="G62" s="264">
        <v>11.1</v>
      </c>
    </row>
    <row r="63" spans="2:7" ht="12.75" hidden="1" outlineLevel="1" x14ac:dyDescent="0.2">
      <c r="B63" s="274" t="s">
        <v>427</v>
      </c>
      <c r="C63" s="261" t="s">
        <v>886</v>
      </c>
      <c r="D63" s="262" t="s">
        <v>54</v>
      </c>
      <c r="E63" s="268" t="s">
        <v>1276</v>
      </c>
      <c r="F63" s="263">
        <v>6</v>
      </c>
      <c r="G63" s="264">
        <v>33.299999999999997</v>
      </c>
    </row>
    <row r="64" spans="2:7" ht="12.75" hidden="1" outlineLevel="1" x14ac:dyDescent="0.2">
      <c r="B64" s="274" t="s">
        <v>427</v>
      </c>
      <c r="C64" s="261" t="s">
        <v>886</v>
      </c>
      <c r="D64" s="262" t="s">
        <v>54</v>
      </c>
      <c r="E64" s="268" t="s">
        <v>1276</v>
      </c>
      <c r="F64" s="263">
        <v>2</v>
      </c>
      <c r="G64" s="264">
        <v>11.1</v>
      </c>
    </row>
    <row r="65" spans="2:7" ht="12.75" hidden="1" outlineLevel="1" x14ac:dyDescent="0.2">
      <c r="B65" s="274" t="s">
        <v>427</v>
      </c>
      <c r="C65" s="261" t="s">
        <v>886</v>
      </c>
      <c r="D65" s="262" t="s">
        <v>54</v>
      </c>
      <c r="E65" s="268" t="s">
        <v>1277</v>
      </c>
      <c r="F65" s="263">
        <v>6</v>
      </c>
      <c r="G65" s="264">
        <v>33.299999999999997</v>
      </c>
    </row>
    <row r="66" spans="2:7" ht="12.75" hidden="1" outlineLevel="1" x14ac:dyDescent="0.2">
      <c r="B66" s="274" t="s">
        <v>427</v>
      </c>
      <c r="C66" s="261" t="s">
        <v>886</v>
      </c>
      <c r="D66" s="262" t="s">
        <v>54</v>
      </c>
      <c r="E66" s="268" t="s">
        <v>1277</v>
      </c>
      <c r="F66" s="263">
        <v>2</v>
      </c>
      <c r="G66" s="264">
        <v>11.1</v>
      </c>
    </row>
    <row r="67" spans="2:7" ht="12.75" hidden="1" outlineLevel="1" x14ac:dyDescent="0.2">
      <c r="B67" s="274" t="s">
        <v>427</v>
      </c>
      <c r="C67" s="261" t="s">
        <v>886</v>
      </c>
      <c r="D67" s="262" t="s">
        <v>54</v>
      </c>
      <c r="E67" s="268" t="s">
        <v>1278</v>
      </c>
      <c r="F67" s="263">
        <v>6</v>
      </c>
      <c r="G67" s="264">
        <v>33.299999999999997</v>
      </c>
    </row>
    <row r="68" spans="2:7" ht="12.75" hidden="1" outlineLevel="1" x14ac:dyDescent="0.2">
      <c r="B68" s="274" t="s">
        <v>427</v>
      </c>
      <c r="C68" s="261" t="s">
        <v>886</v>
      </c>
      <c r="D68" s="262" t="s">
        <v>54</v>
      </c>
      <c r="E68" s="268" t="s">
        <v>1278</v>
      </c>
      <c r="F68" s="263">
        <v>2</v>
      </c>
      <c r="G68" s="264">
        <v>11.1</v>
      </c>
    </row>
    <row r="69" spans="2:7" ht="12.75" hidden="1" outlineLevel="1" x14ac:dyDescent="0.2">
      <c r="B69" s="274" t="s">
        <v>427</v>
      </c>
      <c r="C69" s="261" t="s">
        <v>886</v>
      </c>
      <c r="D69" s="262" t="s">
        <v>54</v>
      </c>
      <c r="E69" s="268" t="s">
        <v>1279</v>
      </c>
      <c r="F69" s="263">
        <v>6</v>
      </c>
      <c r="G69" s="264">
        <v>33.299999999999997</v>
      </c>
    </row>
    <row r="70" spans="2:7" ht="12.75" hidden="1" outlineLevel="1" x14ac:dyDescent="0.2">
      <c r="B70" s="274" t="s">
        <v>427</v>
      </c>
      <c r="C70" s="261" t="s">
        <v>886</v>
      </c>
      <c r="D70" s="262" t="s">
        <v>54</v>
      </c>
      <c r="E70" s="268" t="s">
        <v>1279</v>
      </c>
      <c r="F70" s="263">
        <v>2</v>
      </c>
      <c r="G70" s="264">
        <v>11.1</v>
      </c>
    </row>
    <row r="71" spans="2:7" hidden="1" outlineLevel="1" x14ac:dyDescent="0.2">
      <c r="B71" s="274"/>
      <c r="C71" s="275"/>
      <c r="D71" s="276"/>
      <c r="E71" s="258"/>
      <c r="F71" s="260"/>
      <c r="G71" s="260"/>
    </row>
    <row r="72" spans="2:7" hidden="1" outlineLevel="1" x14ac:dyDescent="0.2"/>
    <row r="73" spans="2:7" ht="12.75" collapsed="1" thickBot="1" x14ac:dyDescent="0.25">
      <c r="C73" s="16"/>
      <c r="D73" s="16"/>
      <c r="E73" s="16"/>
      <c r="F73" s="17">
        <f>+SUM(F55:F72)</f>
        <v>66</v>
      </c>
      <c r="G73" s="17">
        <f>+SUM(G55:G72)</f>
        <v>366.3</v>
      </c>
    </row>
    <row r="74" spans="2:7" ht="12.75" thickTop="1" x14ac:dyDescent="0.2"/>
    <row r="76" spans="2:7" x14ac:dyDescent="0.2">
      <c r="C76" s="8" t="s">
        <v>722</v>
      </c>
    </row>
    <row r="78" spans="2:7" x14ac:dyDescent="0.2">
      <c r="C78" s="19" t="s">
        <v>81</v>
      </c>
      <c r="D78" s="20">
        <f>+G42-G49-G73</f>
        <v>656.7</v>
      </c>
    </row>
    <row r="79" spans="2:7" ht="12.75" thickBot="1" x14ac:dyDescent="0.25">
      <c r="D79" s="9"/>
      <c r="G79" s="3"/>
    </row>
    <row r="80" spans="2:7" ht="12.75" thickBot="1" x14ac:dyDescent="0.25">
      <c r="C80" s="19" t="s">
        <v>713</v>
      </c>
      <c r="D80" s="21">
        <f>+D78/G42</f>
        <v>0.64193548387096777</v>
      </c>
      <c r="G80" s="3"/>
    </row>
    <row r="81" spans="3:7" x14ac:dyDescent="0.2">
      <c r="G81" s="3"/>
    </row>
    <row r="82" spans="3:7" x14ac:dyDescent="0.2">
      <c r="C82" s="19" t="s">
        <v>84</v>
      </c>
      <c r="D82" s="20">
        <f>+RESUMEN!O45</f>
        <v>510.08626327325322</v>
      </c>
      <c r="G82" s="3"/>
    </row>
    <row r="83" spans="3:7" ht="12.75" thickBot="1" x14ac:dyDescent="0.25">
      <c r="D83" s="9"/>
    </row>
    <row r="84" spans="3:7" ht="12.75" thickBot="1" x14ac:dyDescent="0.25">
      <c r="C84" s="19" t="s">
        <v>716</v>
      </c>
      <c r="D84" s="83">
        <f>+RESUMEN!P45</f>
        <v>0.49861804816544791</v>
      </c>
    </row>
    <row r="85" spans="3:7" ht="12.75" thickBot="1" x14ac:dyDescent="0.25"/>
    <row r="86" spans="3:7" ht="12.75" thickBot="1" x14ac:dyDescent="0.25">
      <c r="C86" s="19" t="s">
        <v>719</v>
      </c>
      <c r="D86" s="86" t="str">
        <f>+IF(D84&gt;D24,"OK","REVISAR")</f>
        <v>OK</v>
      </c>
    </row>
    <row r="87" spans="3:7" x14ac:dyDescent="0.2">
      <c r="G87" s="3"/>
    </row>
    <row r="89" spans="3:7" x14ac:dyDescent="0.2">
      <c r="C89" s="8" t="s">
        <v>85</v>
      </c>
    </row>
    <row r="91" spans="3:7" x14ac:dyDescent="0.2">
      <c r="C91" s="10"/>
      <c r="D91" s="10"/>
      <c r="E91" s="10"/>
      <c r="F91" s="10"/>
      <c r="G91" s="11"/>
    </row>
    <row r="92" spans="3:7" x14ac:dyDescent="0.2">
      <c r="C92" s="10"/>
      <c r="D92" s="10"/>
      <c r="E92" s="10"/>
      <c r="F92" s="10"/>
      <c r="G92" s="11"/>
    </row>
    <row r="93" spans="3:7" x14ac:dyDescent="0.2">
      <c r="C93" s="10"/>
      <c r="D93" s="10"/>
      <c r="E93" s="10"/>
      <c r="F93" s="10"/>
      <c r="G93" s="11"/>
    </row>
    <row r="96" spans="3:7" x14ac:dyDescent="0.2">
      <c r="C96" s="12"/>
      <c r="D96" s="23" t="s">
        <v>427</v>
      </c>
      <c r="E96" s="23" t="s">
        <v>428</v>
      </c>
      <c r="F96" s="23" t="s">
        <v>429</v>
      </c>
    </row>
    <row r="97" spans="3:6" x14ac:dyDescent="0.2">
      <c r="C97" s="3" t="s">
        <v>8</v>
      </c>
      <c r="D97" s="22">
        <f>+SUMIF(B39:B41,$D$96,G39:G41)</f>
        <v>1023</v>
      </c>
      <c r="E97" s="22">
        <f>+SUMIF(B39:B41,$E$96,G39:G41)</f>
        <v>0</v>
      </c>
      <c r="F97" s="22">
        <f>+SUMIF(B39:B41,$F$96,G39:G41)</f>
        <v>0</v>
      </c>
    </row>
    <row r="98" spans="3:6" x14ac:dyDescent="0.2">
      <c r="C98" s="3" t="s">
        <v>1019</v>
      </c>
      <c r="D98" s="22">
        <f>-SUMIF(B48,$D$96,G48)</f>
        <v>0</v>
      </c>
      <c r="E98" s="22">
        <f>-SUMIF(B48,$E$96,G48)</f>
        <v>0</v>
      </c>
      <c r="F98" s="22">
        <f>-SUMIF(B48,$F$96,G48)</f>
        <v>0</v>
      </c>
    </row>
    <row r="99" spans="3:6" x14ac:dyDescent="0.2">
      <c r="C99" s="3" t="s">
        <v>24</v>
      </c>
      <c r="D99" s="22">
        <f>-SUMIF(B55:B72,$D$96,G55:G72)</f>
        <v>-366.3</v>
      </c>
      <c r="E99" s="22">
        <f>-SUMIF(B55:B72,$E$96,G55:G72)</f>
        <v>0</v>
      </c>
      <c r="F99" s="22">
        <f>-SUMIF(B55:B72,$F$96,G55:G72)</f>
        <v>0</v>
      </c>
    </row>
    <row r="100" spans="3:6" ht="12.75" thickBot="1" x14ac:dyDescent="0.25">
      <c r="C100" s="16" t="s">
        <v>1036</v>
      </c>
      <c r="D100" s="182">
        <f>SUM(D97:D99)</f>
        <v>656.7</v>
      </c>
      <c r="E100" s="182">
        <f t="shared" ref="E100:F100" si="0">SUM(E97:E99)</f>
        <v>0</v>
      </c>
      <c r="F100" s="182">
        <f t="shared" si="0"/>
        <v>0</v>
      </c>
    </row>
    <row r="101" spans="3:6" ht="12.75" thickTop="1" x14ac:dyDescent="0.2"/>
  </sheetData>
  <autoFilter ref="B54:G71" xr:uid="{00000000-0009-0000-0000-00002E000000}"/>
  <conditionalFormatting sqref="D86">
    <cfRule type="containsText" dxfId="136" priority="1" operator="containsText" text="OK">
      <formula>NOT(ISERROR(SEARCH("OK",D86)))</formula>
    </cfRule>
    <cfRule type="cellIs" dxfId="135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98">
    <tabColor theme="4" tint="0.59999389629810485"/>
  </sheetPr>
  <dimension ref="B1:J381"/>
  <sheetViews>
    <sheetView topLeftCell="A343" zoomScaleNormal="100" workbookViewId="0">
      <selection activeCell="G262" sqref="G262:G263"/>
    </sheetView>
  </sheetViews>
  <sheetFormatPr baseColWidth="10" defaultColWidth="9.140625" defaultRowHeight="12" outlineLevelRow="1" x14ac:dyDescent="0.2"/>
  <cols>
    <col min="1" max="1" width="1.140625" style="3" customWidth="1"/>
    <col min="2" max="2" width="13.7109375" style="3" customWidth="1"/>
    <col min="3" max="3" width="32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7" x14ac:dyDescent="0.2">
      <c r="B1" s="1"/>
      <c r="C1" s="1"/>
      <c r="D1" s="1"/>
      <c r="E1" s="1"/>
      <c r="F1" s="1"/>
      <c r="G1" s="2"/>
    </row>
    <row r="2" spans="2:7" x14ac:dyDescent="0.2">
      <c r="B2" s="4" t="s">
        <v>0</v>
      </c>
      <c r="C2" s="5">
        <v>44410</v>
      </c>
      <c r="D2" s="1"/>
      <c r="E2" s="1"/>
      <c r="F2" s="1"/>
      <c r="G2" s="2"/>
    </row>
    <row r="3" spans="2:7" x14ac:dyDescent="0.2">
      <c r="B3" s="4"/>
      <c r="C3" s="1"/>
      <c r="D3" s="1"/>
      <c r="E3" s="1"/>
      <c r="F3" s="1"/>
      <c r="G3" s="2"/>
    </row>
    <row r="4" spans="2:7" x14ac:dyDescent="0.2">
      <c r="B4" s="4" t="s">
        <v>1</v>
      </c>
      <c r="C4" s="1" t="s">
        <v>873</v>
      </c>
      <c r="D4" s="1"/>
      <c r="E4" s="1"/>
      <c r="F4" s="1"/>
      <c r="G4" s="2"/>
    </row>
    <row r="5" spans="2:7" x14ac:dyDescent="0.2">
      <c r="B5" s="4"/>
      <c r="C5" s="1"/>
      <c r="D5" s="1"/>
      <c r="E5" s="1"/>
      <c r="F5" s="1"/>
      <c r="G5" s="2"/>
    </row>
    <row r="6" spans="2:7" x14ac:dyDescent="0.2">
      <c r="B6" s="4" t="s">
        <v>3</v>
      </c>
      <c r="C6" s="1" t="s">
        <v>1315</v>
      </c>
      <c r="D6" s="1"/>
      <c r="E6" s="1"/>
      <c r="F6" s="1"/>
      <c r="G6" s="2"/>
    </row>
    <row r="7" spans="2:7" x14ac:dyDescent="0.2">
      <c r="B7" s="4"/>
      <c r="C7" s="1"/>
      <c r="D7" s="1"/>
      <c r="E7" s="1"/>
      <c r="F7" s="1"/>
      <c r="G7" s="2"/>
    </row>
    <row r="8" spans="2:7" x14ac:dyDescent="0.2">
      <c r="B8" s="4" t="s">
        <v>4</v>
      </c>
      <c r="C8" s="1"/>
      <c r="D8" s="1"/>
      <c r="E8" s="1"/>
      <c r="F8" s="1"/>
      <c r="G8" s="2"/>
    </row>
    <row r="9" spans="2:7" x14ac:dyDescent="0.2">
      <c r="B9" s="4"/>
      <c r="C9" s="1"/>
      <c r="D9" s="1"/>
      <c r="E9" s="1"/>
      <c r="F9" s="1"/>
      <c r="G9" s="2"/>
    </row>
    <row r="10" spans="2:7" x14ac:dyDescent="0.2">
      <c r="B10" s="4" t="s">
        <v>5</v>
      </c>
      <c r="C10" s="1" t="s">
        <v>89</v>
      </c>
      <c r="D10" s="1"/>
      <c r="E10" s="1"/>
      <c r="F10" s="1"/>
      <c r="G10" s="2"/>
    </row>
    <row r="11" spans="2:7" x14ac:dyDescent="0.2">
      <c r="B11" s="6"/>
      <c r="C11" s="6"/>
      <c r="D11" s="6"/>
      <c r="E11" s="6"/>
      <c r="F11" s="6"/>
      <c r="G11" s="7"/>
    </row>
    <row r="14" spans="2:7" x14ac:dyDescent="0.2">
      <c r="C14" s="8" t="s">
        <v>720</v>
      </c>
      <c r="D14" s="79"/>
    </row>
    <row r="15" spans="2:7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44410</v>
      </c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999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0" x14ac:dyDescent="0.2">
      <c r="C33" s="10"/>
      <c r="D33" s="10"/>
      <c r="E33" s="10"/>
      <c r="F33" s="10"/>
      <c r="G33" s="11"/>
    </row>
    <row r="36" spans="2:10" x14ac:dyDescent="0.2">
      <c r="C36" s="8" t="s">
        <v>8</v>
      </c>
    </row>
    <row r="38" spans="2:10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0" s="9" customFormat="1" hidden="1" outlineLevel="1" x14ac:dyDescent="0.2">
      <c r="B39" s="19" t="s">
        <v>427</v>
      </c>
      <c r="C39" s="14">
        <v>44448</v>
      </c>
      <c r="D39" s="19" t="s">
        <v>1317</v>
      </c>
      <c r="E39" s="3"/>
      <c r="F39" s="3" t="s">
        <v>541</v>
      </c>
      <c r="G39" s="15">
        <v>8847.2999999999993</v>
      </c>
      <c r="H39" s="3"/>
      <c r="I39" s="3"/>
      <c r="J39" s="3"/>
    </row>
    <row r="40" spans="2:10" s="9" customFormat="1" hidden="1" outlineLevel="1" x14ac:dyDescent="0.2">
      <c r="B40" s="19" t="s">
        <v>427</v>
      </c>
      <c r="C40" s="14">
        <v>44470</v>
      </c>
      <c r="D40" s="19" t="s">
        <v>1440</v>
      </c>
      <c r="E40" s="3"/>
      <c r="F40" s="3" t="s">
        <v>541</v>
      </c>
      <c r="G40" s="15">
        <v>4885.5</v>
      </c>
      <c r="H40" s="3"/>
      <c r="I40" s="3"/>
      <c r="J40" s="3"/>
    </row>
    <row r="41" spans="2:10" s="9" customFormat="1" hidden="1" outlineLevel="1" x14ac:dyDescent="0.2">
      <c r="B41" s="19" t="s">
        <v>427</v>
      </c>
      <c r="C41" s="14">
        <v>44508</v>
      </c>
      <c r="D41" s="19" t="s">
        <v>1657</v>
      </c>
      <c r="E41" s="3"/>
      <c r="F41" s="3" t="s">
        <v>541</v>
      </c>
      <c r="G41" s="15">
        <v>4784</v>
      </c>
      <c r="H41" s="3"/>
      <c r="I41" s="3"/>
      <c r="J41" s="3"/>
    </row>
    <row r="42" spans="2:10" s="9" customFormat="1" hidden="1" outlineLevel="1" x14ac:dyDescent="0.2">
      <c r="B42" s="19" t="s">
        <v>427</v>
      </c>
      <c r="C42" s="14">
        <v>44545</v>
      </c>
      <c r="D42" s="19" t="s">
        <v>1749</v>
      </c>
      <c r="E42" s="3"/>
      <c r="F42" s="3" t="s">
        <v>541</v>
      </c>
      <c r="G42" s="15">
        <v>2873</v>
      </c>
      <c r="H42" s="3"/>
      <c r="I42" s="3"/>
      <c r="J42" s="3"/>
    </row>
    <row r="43" spans="2:10" collapsed="1" x14ac:dyDescent="0.2">
      <c r="C43" s="14"/>
      <c r="G43" s="15"/>
    </row>
    <row r="44" spans="2:10" ht="12.75" thickBot="1" x14ac:dyDescent="0.25">
      <c r="C44" s="16"/>
      <c r="D44" s="16"/>
      <c r="E44" s="16"/>
      <c r="F44" s="16"/>
      <c r="G44" s="17">
        <f>SUM(G39:G43)</f>
        <v>21389.8</v>
      </c>
    </row>
    <row r="45" spans="2:10" ht="12.75" thickTop="1" x14ac:dyDescent="0.2"/>
    <row r="47" spans="2:10" x14ac:dyDescent="0.2">
      <c r="C47" s="8" t="s">
        <v>13</v>
      </c>
    </row>
    <row r="48" spans="2:10" x14ac:dyDescent="0.2">
      <c r="C48" s="18"/>
    </row>
    <row r="49" spans="2:7" x14ac:dyDescent="0.2">
      <c r="B49" s="12" t="s">
        <v>1035</v>
      </c>
      <c r="C49" s="23" t="s">
        <v>9</v>
      </c>
      <c r="D49" s="23" t="s">
        <v>14</v>
      </c>
      <c r="E49" s="23" t="s">
        <v>15</v>
      </c>
      <c r="F49" s="23" t="s">
        <v>16</v>
      </c>
      <c r="G49" s="23" t="s">
        <v>17</v>
      </c>
    </row>
    <row r="50" spans="2:7" hidden="1" outlineLevel="1" x14ac:dyDescent="0.2">
      <c r="B50" s="19"/>
      <c r="C50" s="14"/>
      <c r="G50" s="15"/>
    </row>
    <row r="51" spans="2:7" ht="12.75" collapsed="1" thickBot="1" x14ac:dyDescent="0.25">
      <c r="C51" s="16"/>
      <c r="D51" s="16"/>
      <c r="E51" s="16"/>
      <c r="F51" s="16"/>
      <c r="G51" s="17">
        <f>+SUM(G50:G50)</f>
        <v>0</v>
      </c>
    </row>
    <row r="52" spans="2:7" ht="12.75" thickTop="1" x14ac:dyDescent="0.2"/>
    <row r="54" spans="2:7" x14ac:dyDescent="0.2">
      <c r="C54" s="8" t="s">
        <v>24</v>
      </c>
    </row>
    <row r="56" spans="2:7" x14ac:dyDescent="0.2">
      <c r="B56" s="12" t="s">
        <v>1035</v>
      </c>
      <c r="C56" s="12" t="s">
        <v>25</v>
      </c>
      <c r="D56" s="12" t="s">
        <v>26</v>
      </c>
      <c r="E56" s="12" t="s">
        <v>27</v>
      </c>
      <c r="F56" s="12" t="s">
        <v>28</v>
      </c>
      <c r="G56" s="13" t="s">
        <v>29</v>
      </c>
    </row>
    <row r="57" spans="2:7" outlineLevel="1" x14ac:dyDescent="0.2">
      <c r="B57" s="266" t="s">
        <v>428</v>
      </c>
      <c r="C57" s="254" t="s">
        <v>644</v>
      </c>
      <c r="D57" s="255" t="s">
        <v>31</v>
      </c>
      <c r="E57" s="265">
        <v>44425</v>
      </c>
      <c r="F57" s="256">
        <v>6</v>
      </c>
      <c r="G57" s="257">
        <v>53.28</v>
      </c>
    </row>
    <row r="58" spans="2:7" outlineLevel="1" x14ac:dyDescent="0.2">
      <c r="B58" s="266" t="s">
        <v>428</v>
      </c>
      <c r="C58" s="254" t="s">
        <v>644</v>
      </c>
      <c r="D58" s="255" t="s">
        <v>31</v>
      </c>
      <c r="E58" s="265">
        <v>44425</v>
      </c>
      <c r="F58" s="256">
        <v>3</v>
      </c>
      <c r="G58" s="257">
        <v>26.64</v>
      </c>
    </row>
    <row r="59" spans="2:7" outlineLevel="1" x14ac:dyDescent="0.2">
      <c r="B59" s="266" t="s">
        <v>428</v>
      </c>
      <c r="C59" s="254" t="s">
        <v>644</v>
      </c>
      <c r="D59" s="255" t="s">
        <v>31</v>
      </c>
      <c r="E59" s="265">
        <v>44426</v>
      </c>
      <c r="F59" s="256">
        <v>6</v>
      </c>
      <c r="G59" s="257">
        <v>53.28</v>
      </c>
    </row>
    <row r="60" spans="2:7" outlineLevel="1" x14ac:dyDescent="0.2">
      <c r="B60" s="266" t="s">
        <v>428</v>
      </c>
      <c r="C60" s="254" t="s">
        <v>644</v>
      </c>
      <c r="D60" s="255" t="s">
        <v>31</v>
      </c>
      <c r="E60" s="265">
        <v>44426</v>
      </c>
      <c r="F60" s="256">
        <v>3</v>
      </c>
      <c r="G60" s="257">
        <v>26.64</v>
      </c>
    </row>
    <row r="61" spans="2:7" outlineLevel="1" x14ac:dyDescent="0.2">
      <c r="B61" s="266" t="s">
        <v>428</v>
      </c>
      <c r="C61" s="254" t="s">
        <v>644</v>
      </c>
      <c r="D61" s="255" t="s">
        <v>31</v>
      </c>
      <c r="E61" s="265">
        <v>44427</v>
      </c>
      <c r="F61" s="256">
        <v>6</v>
      </c>
      <c r="G61" s="257">
        <v>53.28</v>
      </c>
    </row>
    <row r="62" spans="2:7" outlineLevel="1" x14ac:dyDescent="0.2">
      <c r="B62" s="266" t="s">
        <v>428</v>
      </c>
      <c r="C62" s="254" t="s">
        <v>644</v>
      </c>
      <c r="D62" s="255" t="s">
        <v>31</v>
      </c>
      <c r="E62" s="265">
        <v>44427</v>
      </c>
      <c r="F62" s="256">
        <v>3</v>
      </c>
      <c r="G62" s="257">
        <v>26.64</v>
      </c>
    </row>
    <row r="63" spans="2:7" outlineLevel="1" x14ac:dyDescent="0.2">
      <c r="B63" s="266" t="s">
        <v>428</v>
      </c>
      <c r="C63" s="254" t="s">
        <v>1316</v>
      </c>
      <c r="D63" s="255" t="s">
        <v>31</v>
      </c>
      <c r="E63" s="265">
        <v>44428</v>
      </c>
      <c r="F63" s="256">
        <v>6</v>
      </c>
      <c r="G63" s="257">
        <v>53.28</v>
      </c>
    </row>
    <row r="64" spans="2:7" outlineLevel="1" x14ac:dyDescent="0.2">
      <c r="B64" s="266" t="s">
        <v>428</v>
      </c>
      <c r="C64" s="254" t="s">
        <v>1316</v>
      </c>
      <c r="D64" s="255" t="s">
        <v>31</v>
      </c>
      <c r="E64" s="265">
        <v>44428</v>
      </c>
      <c r="F64" s="256">
        <v>3</v>
      </c>
      <c r="G64" s="257">
        <v>26.64</v>
      </c>
    </row>
    <row r="65" spans="2:7" outlineLevel="1" x14ac:dyDescent="0.2">
      <c r="B65" s="266" t="s">
        <v>427</v>
      </c>
      <c r="C65" s="254" t="s">
        <v>948</v>
      </c>
      <c r="D65" s="255" t="s">
        <v>31</v>
      </c>
      <c r="E65" s="265">
        <v>44436</v>
      </c>
      <c r="F65" s="256">
        <v>9</v>
      </c>
      <c r="G65" s="257">
        <v>69.930000000000007</v>
      </c>
    </row>
    <row r="66" spans="2:7" outlineLevel="1" x14ac:dyDescent="0.2">
      <c r="B66" s="266" t="s">
        <v>427</v>
      </c>
      <c r="C66" s="254" t="s">
        <v>886</v>
      </c>
      <c r="D66" s="255" t="s">
        <v>54</v>
      </c>
      <c r="E66" s="265">
        <v>44416</v>
      </c>
      <c r="F66" s="256">
        <v>9</v>
      </c>
      <c r="G66" s="257">
        <v>49.95</v>
      </c>
    </row>
    <row r="67" spans="2:7" outlineLevel="1" x14ac:dyDescent="0.2">
      <c r="B67" s="266" t="s">
        <v>427</v>
      </c>
      <c r="C67" s="254" t="s">
        <v>886</v>
      </c>
      <c r="D67" s="255" t="s">
        <v>54</v>
      </c>
      <c r="E67" s="265">
        <v>44418</v>
      </c>
      <c r="F67" s="256">
        <v>6</v>
      </c>
      <c r="G67" s="257">
        <v>33.299999999999997</v>
      </c>
    </row>
    <row r="68" spans="2:7" outlineLevel="1" x14ac:dyDescent="0.2">
      <c r="B68" s="266" t="s">
        <v>427</v>
      </c>
      <c r="C68" s="254" t="s">
        <v>886</v>
      </c>
      <c r="D68" s="255" t="s">
        <v>54</v>
      </c>
      <c r="E68" s="265">
        <v>44418</v>
      </c>
      <c r="F68" s="256">
        <v>3</v>
      </c>
      <c r="G68" s="257">
        <v>16.649999999999999</v>
      </c>
    </row>
    <row r="69" spans="2:7" outlineLevel="1" x14ac:dyDescent="0.2">
      <c r="B69" s="266" t="s">
        <v>427</v>
      </c>
      <c r="C69" s="254" t="s">
        <v>886</v>
      </c>
      <c r="D69" s="255" t="s">
        <v>54</v>
      </c>
      <c r="E69" s="265">
        <v>44419</v>
      </c>
      <c r="F69" s="256">
        <v>6</v>
      </c>
      <c r="G69" s="257">
        <v>33.299999999999997</v>
      </c>
    </row>
    <row r="70" spans="2:7" outlineLevel="1" x14ac:dyDescent="0.2">
      <c r="B70" s="266" t="s">
        <v>427</v>
      </c>
      <c r="C70" s="254" t="s">
        <v>886</v>
      </c>
      <c r="D70" s="255" t="s">
        <v>54</v>
      </c>
      <c r="E70" s="265">
        <v>44419</v>
      </c>
      <c r="F70" s="256">
        <v>3</v>
      </c>
      <c r="G70" s="257">
        <v>16.649999999999999</v>
      </c>
    </row>
    <row r="71" spans="2:7" outlineLevel="1" x14ac:dyDescent="0.2">
      <c r="B71" s="266" t="s">
        <v>427</v>
      </c>
      <c r="C71" s="254" t="s">
        <v>886</v>
      </c>
      <c r="D71" s="255" t="s">
        <v>54</v>
      </c>
      <c r="E71" s="265">
        <v>44420</v>
      </c>
      <c r="F71" s="256">
        <v>6</v>
      </c>
      <c r="G71" s="257">
        <v>33.299999999999997</v>
      </c>
    </row>
    <row r="72" spans="2:7" outlineLevel="1" x14ac:dyDescent="0.2">
      <c r="B72" s="266" t="s">
        <v>427</v>
      </c>
      <c r="C72" s="254" t="s">
        <v>886</v>
      </c>
      <c r="D72" s="255" t="s">
        <v>54</v>
      </c>
      <c r="E72" s="265">
        <v>44420</v>
      </c>
      <c r="F72" s="256">
        <v>3</v>
      </c>
      <c r="G72" s="257">
        <v>16.649999999999999</v>
      </c>
    </row>
    <row r="73" spans="2:7" outlineLevel="1" x14ac:dyDescent="0.2">
      <c r="B73" s="266" t="s">
        <v>427</v>
      </c>
      <c r="C73" s="254" t="s">
        <v>886</v>
      </c>
      <c r="D73" s="255" t="s">
        <v>54</v>
      </c>
      <c r="E73" s="265">
        <v>44421</v>
      </c>
      <c r="F73" s="256">
        <v>6</v>
      </c>
      <c r="G73" s="257">
        <v>33.299999999999997</v>
      </c>
    </row>
    <row r="74" spans="2:7" outlineLevel="1" x14ac:dyDescent="0.2">
      <c r="B74" s="266" t="s">
        <v>427</v>
      </c>
      <c r="C74" s="254" t="s">
        <v>886</v>
      </c>
      <c r="D74" s="255" t="s">
        <v>54</v>
      </c>
      <c r="E74" s="265">
        <v>44421</v>
      </c>
      <c r="F74" s="256">
        <v>3</v>
      </c>
      <c r="G74" s="257">
        <v>16.649999999999999</v>
      </c>
    </row>
    <row r="75" spans="2:7" outlineLevel="1" x14ac:dyDescent="0.2">
      <c r="B75" s="266" t="s">
        <v>427</v>
      </c>
      <c r="C75" s="254" t="s">
        <v>886</v>
      </c>
      <c r="D75" s="255" t="s">
        <v>54</v>
      </c>
      <c r="E75" s="265">
        <v>44424</v>
      </c>
      <c r="F75" s="256">
        <v>6</v>
      </c>
      <c r="G75" s="257">
        <v>33.299999999999997</v>
      </c>
    </row>
    <row r="76" spans="2:7" outlineLevel="1" x14ac:dyDescent="0.2">
      <c r="B76" s="266" t="s">
        <v>427</v>
      </c>
      <c r="C76" s="254" t="s">
        <v>886</v>
      </c>
      <c r="D76" s="255" t="s">
        <v>54</v>
      </c>
      <c r="E76" s="265">
        <v>44424</v>
      </c>
      <c r="F76" s="256">
        <v>3</v>
      </c>
      <c r="G76" s="257">
        <v>16.649999999999999</v>
      </c>
    </row>
    <row r="77" spans="2:7" outlineLevel="1" x14ac:dyDescent="0.2">
      <c r="B77" s="266" t="s">
        <v>427</v>
      </c>
      <c r="C77" s="254" t="s">
        <v>886</v>
      </c>
      <c r="D77" s="255" t="s">
        <v>54</v>
      </c>
      <c r="E77" s="265">
        <v>44425</v>
      </c>
      <c r="F77" s="256">
        <v>6</v>
      </c>
      <c r="G77" s="257">
        <v>33.299999999999997</v>
      </c>
    </row>
    <row r="78" spans="2:7" outlineLevel="1" x14ac:dyDescent="0.2">
      <c r="B78" s="266" t="s">
        <v>427</v>
      </c>
      <c r="C78" s="254" t="s">
        <v>886</v>
      </c>
      <c r="D78" s="255" t="s">
        <v>54</v>
      </c>
      <c r="E78" s="265">
        <v>44425</v>
      </c>
      <c r="F78" s="256">
        <v>3</v>
      </c>
      <c r="G78" s="257">
        <v>16.649999999999999</v>
      </c>
    </row>
    <row r="79" spans="2:7" outlineLevel="1" x14ac:dyDescent="0.2">
      <c r="B79" s="266" t="s">
        <v>427</v>
      </c>
      <c r="C79" s="254" t="s">
        <v>886</v>
      </c>
      <c r="D79" s="255" t="s">
        <v>54</v>
      </c>
      <c r="E79" s="265">
        <v>44426</v>
      </c>
      <c r="F79" s="256">
        <v>6</v>
      </c>
      <c r="G79" s="257">
        <v>33.299999999999997</v>
      </c>
    </row>
    <row r="80" spans="2:7" outlineLevel="1" x14ac:dyDescent="0.2">
      <c r="B80" s="266" t="s">
        <v>427</v>
      </c>
      <c r="C80" s="254" t="s">
        <v>886</v>
      </c>
      <c r="D80" s="255" t="s">
        <v>54</v>
      </c>
      <c r="E80" s="265">
        <v>44426</v>
      </c>
      <c r="F80" s="256">
        <v>4</v>
      </c>
      <c r="G80" s="257">
        <v>22.2</v>
      </c>
    </row>
    <row r="81" spans="2:7" outlineLevel="1" x14ac:dyDescent="0.2">
      <c r="B81" s="266" t="s">
        <v>427</v>
      </c>
      <c r="C81" s="254" t="s">
        <v>886</v>
      </c>
      <c r="D81" s="255" t="s">
        <v>54</v>
      </c>
      <c r="E81" s="265">
        <v>44427</v>
      </c>
      <c r="F81" s="256">
        <v>6</v>
      </c>
      <c r="G81" s="257">
        <v>33.299999999999997</v>
      </c>
    </row>
    <row r="82" spans="2:7" outlineLevel="1" x14ac:dyDescent="0.2">
      <c r="B82" s="266" t="s">
        <v>427</v>
      </c>
      <c r="C82" s="254" t="s">
        <v>886</v>
      </c>
      <c r="D82" s="255" t="s">
        <v>54</v>
      </c>
      <c r="E82" s="265">
        <v>44427</v>
      </c>
      <c r="F82" s="256">
        <v>4</v>
      </c>
      <c r="G82" s="257">
        <v>22.2</v>
      </c>
    </row>
    <row r="83" spans="2:7" outlineLevel="1" x14ac:dyDescent="0.2">
      <c r="B83" s="266" t="s">
        <v>427</v>
      </c>
      <c r="C83" s="254" t="s">
        <v>886</v>
      </c>
      <c r="D83" s="255" t="s">
        <v>54</v>
      </c>
      <c r="E83" s="265">
        <v>44428</v>
      </c>
      <c r="F83" s="256">
        <v>6</v>
      </c>
      <c r="G83" s="257">
        <v>33.299999999999997</v>
      </c>
    </row>
    <row r="84" spans="2:7" outlineLevel="1" x14ac:dyDescent="0.2">
      <c r="B84" s="266" t="s">
        <v>427</v>
      </c>
      <c r="C84" s="254" t="s">
        <v>886</v>
      </c>
      <c r="D84" s="255" t="s">
        <v>54</v>
      </c>
      <c r="E84" s="265">
        <v>44428</v>
      </c>
      <c r="F84" s="256">
        <v>3</v>
      </c>
      <c r="G84" s="257">
        <v>16.649999999999999</v>
      </c>
    </row>
    <row r="85" spans="2:7" outlineLevel="1" x14ac:dyDescent="0.2">
      <c r="B85" s="266" t="s">
        <v>427</v>
      </c>
      <c r="C85" s="254" t="s">
        <v>886</v>
      </c>
      <c r="D85" s="255" t="s">
        <v>54</v>
      </c>
      <c r="E85" s="265">
        <v>44431</v>
      </c>
      <c r="F85" s="256">
        <v>6</v>
      </c>
      <c r="G85" s="257">
        <v>33.299999999999997</v>
      </c>
    </row>
    <row r="86" spans="2:7" outlineLevel="1" x14ac:dyDescent="0.2">
      <c r="B86" s="266" t="s">
        <v>427</v>
      </c>
      <c r="C86" s="254" t="s">
        <v>886</v>
      </c>
      <c r="D86" s="255" t="s">
        <v>54</v>
      </c>
      <c r="E86" s="265">
        <v>44431</v>
      </c>
      <c r="F86" s="256">
        <v>3</v>
      </c>
      <c r="G86" s="257">
        <v>16.649999999999999</v>
      </c>
    </row>
    <row r="87" spans="2:7" outlineLevel="1" x14ac:dyDescent="0.2">
      <c r="B87" s="266" t="s">
        <v>427</v>
      </c>
      <c r="C87" s="254" t="s">
        <v>886</v>
      </c>
      <c r="D87" s="255" t="s">
        <v>54</v>
      </c>
      <c r="E87" s="265">
        <v>44422</v>
      </c>
      <c r="F87" s="256">
        <v>6</v>
      </c>
      <c r="G87" s="257">
        <v>33.299999999999997</v>
      </c>
    </row>
    <row r="88" spans="2:7" outlineLevel="1" x14ac:dyDescent="0.2">
      <c r="B88" s="266" t="s">
        <v>427</v>
      </c>
      <c r="C88" s="254" t="s">
        <v>886</v>
      </c>
      <c r="D88" s="255" t="s">
        <v>54</v>
      </c>
      <c r="E88" s="265">
        <v>44429</v>
      </c>
      <c r="F88" s="256">
        <v>7</v>
      </c>
      <c r="G88" s="257">
        <v>38.85</v>
      </c>
    </row>
    <row r="89" spans="2:7" outlineLevel="1" x14ac:dyDescent="0.2">
      <c r="B89" s="266" t="s">
        <v>427</v>
      </c>
      <c r="C89" s="254" t="s">
        <v>886</v>
      </c>
      <c r="D89" s="255" t="s">
        <v>54</v>
      </c>
      <c r="E89" s="265">
        <v>44430</v>
      </c>
      <c r="F89" s="256">
        <v>7</v>
      </c>
      <c r="G89" s="257">
        <v>38.85</v>
      </c>
    </row>
    <row r="90" spans="2:7" outlineLevel="1" x14ac:dyDescent="0.2">
      <c r="B90" s="266" t="s">
        <v>429</v>
      </c>
      <c r="C90" s="254" t="s">
        <v>889</v>
      </c>
      <c r="D90" s="255" t="s">
        <v>54</v>
      </c>
      <c r="E90" s="265">
        <v>44417</v>
      </c>
      <c r="F90" s="256">
        <v>6</v>
      </c>
      <c r="G90" s="257">
        <v>33.299999999999997</v>
      </c>
    </row>
    <row r="91" spans="2:7" outlineLevel="1" x14ac:dyDescent="0.2">
      <c r="B91" s="266" t="s">
        <v>429</v>
      </c>
      <c r="C91" s="254" t="s">
        <v>889</v>
      </c>
      <c r="D91" s="255" t="s">
        <v>54</v>
      </c>
      <c r="E91" s="265">
        <v>44417</v>
      </c>
      <c r="F91" s="256">
        <v>3</v>
      </c>
      <c r="G91" s="257">
        <v>16.649999999999999</v>
      </c>
    </row>
    <row r="92" spans="2:7" outlineLevel="1" x14ac:dyDescent="0.2">
      <c r="B92" s="266" t="s">
        <v>429</v>
      </c>
      <c r="C92" s="254" t="s">
        <v>889</v>
      </c>
      <c r="D92" s="255" t="s">
        <v>54</v>
      </c>
      <c r="E92" s="265">
        <v>44418</v>
      </c>
      <c r="F92" s="256">
        <v>6</v>
      </c>
      <c r="G92" s="257">
        <v>33.299999999999997</v>
      </c>
    </row>
    <row r="93" spans="2:7" outlineLevel="1" x14ac:dyDescent="0.2">
      <c r="B93" s="266" t="s">
        <v>429</v>
      </c>
      <c r="C93" s="254" t="s">
        <v>889</v>
      </c>
      <c r="D93" s="255" t="s">
        <v>54</v>
      </c>
      <c r="E93" s="265">
        <v>44418</v>
      </c>
      <c r="F93" s="256">
        <v>3</v>
      </c>
      <c r="G93" s="257">
        <v>16.649999999999999</v>
      </c>
    </row>
    <row r="94" spans="2:7" outlineLevel="1" x14ac:dyDescent="0.2">
      <c r="B94" s="266" t="s">
        <v>429</v>
      </c>
      <c r="C94" s="254" t="s">
        <v>889</v>
      </c>
      <c r="D94" s="255" t="s">
        <v>54</v>
      </c>
      <c r="E94" s="265">
        <v>44419</v>
      </c>
      <c r="F94" s="256">
        <v>6</v>
      </c>
      <c r="G94" s="257">
        <v>33.299999999999997</v>
      </c>
    </row>
    <row r="95" spans="2:7" outlineLevel="1" x14ac:dyDescent="0.2">
      <c r="B95" s="266" t="s">
        <v>429</v>
      </c>
      <c r="C95" s="254" t="s">
        <v>889</v>
      </c>
      <c r="D95" s="255" t="s">
        <v>54</v>
      </c>
      <c r="E95" s="265">
        <v>44419</v>
      </c>
      <c r="F95" s="256">
        <v>3</v>
      </c>
      <c r="G95" s="257">
        <v>16.649999999999999</v>
      </c>
    </row>
    <row r="96" spans="2:7" outlineLevel="1" x14ac:dyDescent="0.2">
      <c r="B96" s="266" t="s">
        <v>429</v>
      </c>
      <c r="C96" s="254" t="s">
        <v>889</v>
      </c>
      <c r="D96" s="255" t="s">
        <v>54</v>
      </c>
      <c r="E96" s="265">
        <v>44420</v>
      </c>
      <c r="F96" s="256">
        <v>6</v>
      </c>
      <c r="G96" s="257">
        <v>33.299999999999997</v>
      </c>
    </row>
    <row r="97" spans="2:7" outlineLevel="1" x14ac:dyDescent="0.2">
      <c r="B97" s="266" t="s">
        <v>429</v>
      </c>
      <c r="C97" s="254" t="s">
        <v>889</v>
      </c>
      <c r="D97" s="255" t="s">
        <v>54</v>
      </c>
      <c r="E97" s="265">
        <v>44420</v>
      </c>
      <c r="F97" s="256">
        <v>3</v>
      </c>
      <c r="G97" s="257">
        <v>16.649999999999999</v>
      </c>
    </row>
    <row r="98" spans="2:7" outlineLevel="1" x14ac:dyDescent="0.2">
      <c r="B98" s="266" t="s">
        <v>429</v>
      </c>
      <c r="C98" s="254" t="s">
        <v>889</v>
      </c>
      <c r="D98" s="255" t="s">
        <v>54</v>
      </c>
      <c r="E98" s="265">
        <v>44421</v>
      </c>
      <c r="F98" s="256">
        <v>6</v>
      </c>
      <c r="G98" s="257">
        <v>33.299999999999997</v>
      </c>
    </row>
    <row r="99" spans="2:7" outlineLevel="1" x14ac:dyDescent="0.2">
      <c r="B99" s="266" t="s">
        <v>429</v>
      </c>
      <c r="C99" s="254" t="s">
        <v>889</v>
      </c>
      <c r="D99" s="255" t="s">
        <v>54</v>
      </c>
      <c r="E99" s="265">
        <v>44421</v>
      </c>
      <c r="F99" s="256">
        <v>3</v>
      </c>
      <c r="G99" s="257">
        <v>16.649999999999999</v>
      </c>
    </row>
    <row r="100" spans="2:7" outlineLevel="1" x14ac:dyDescent="0.2">
      <c r="B100" s="266" t="s">
        <v>429</v>
      </c>
      <c r="C100" s="254" t="s">
        <v>889</v>
      </c>
      <c r="D100" s="255" t="s">
        <v>54</v>
      </c>
      <c r="E100" s="265">
        <v>44424</v>
      </c>
      <c r="F100" s="256">
        <v>6</v>
      </c>
      <c r="G100" s="257">
        <v>33.299999999999997</v>
      </c>
    </row>
    <row r="101" spans="2:7" outlineLevel="1" x14ac:dyDescent="0.2">
      <c r="B101" s="266" t="s">
        <v>429</v>
      </c>
      <c r="C101" s="254" t="s">
        <v>889</v>
      </c>
      <c r="D101" s="255" t="s">
        <v>54</v>
      </c>
      <c r="E101" s="265">
        <v>44424</v>
      </c>
      <c r="F101" s="256">
        <v>3</v>
      </c>
      <c r="G101" s="257">
        <v>16.649999999999999</v>
      </c>
    </row>
    <row r="102" spans="2:7" outlineLevel="1" x14ac:dyDescent="0.2">
      <c r="B102" s="266" t="s">
        <v>429</v>
      </c>
      <c r="C102" s="254" t="s">
        <v>889</v>
      </c>
      <c r="D102" s="255" t="s">
        <v>54</v>
      </c>
      <c r="E102" s="265">
        <v>44425</v>
      </c>
      <c r="F102" s="256">
        <v>6</v>
      </c>
      <c r="G102" s="257">
        <v>33.299999999999997</v>
      </c>
    </row>
    <row r="103" spans="2:7" outlineLevel="1" x14ac:dyDescent="0.2">
      <c r="B103" s="266" t="s">
        <v>429</v>
      </c>
      <c r="C103" s="254" t="s">
        <v>889</v>
      </c>
      <c r="D103" s="255" t="s">
        <v>54</v>
      </c>
      <c r="E103" s="265">
        <v>44425</v>
      </c>
      <c r="F103" s="256">
        <v>3</v>
      </c>
      <c r="G103" s="257">
        <v>16.649999999999999</v>
      </c>
    </row>
    <row r="104" spans="2:7" outlineLevel="1" x14ac:dyDescent="0.2">
      <c r="B104" s="266" t="s">
        <v>429</v>
      </c>
      <c r="C104" s="254" t="s">
        <v>889</v>
      </c>
      <c r="D104" s="255" t="s">
        <v>54</v>
      </c>
      <c r="E104" s="265">
        <v>44426</v>
      </c>
      <c r="F104" s="256">
        <v>6</v>
      </c>
      <c r="G104" s="257">
        <v>33.299999999999997</v>
      </c>
    </row>
    <row r="105" spans="2:7" outlineLevel="1" x14ac:dyDescent="0.2">
      <c r="B105" s="266" t="s">
        <v>429</v>
      </c>
      <c r="C105" s="254" t="s">
        <v>889</v>
      </c>
      <c r="D105" s="255" t="s">
        <v>54</v>
      </c>
      <c r="E105" s="265">
        <v>44426</v>
      </c>
      <c r="F105" s="256">
        <v>3</v>
      </c>
      <c r="G105" s="257">
        <v>16.649999999999999</v>
      </c>
    </row>
    <row r="106" spans="2:7" outlineLevel="1" x14ac:dyDescent="0.2">
      <c r="B106" s="266" t="s">
        <v>429</v>
      </c>
      <c r="C106" s="254" t="s">
        <v>889</v>
      </c>
      <c r="D106" s="255" t="s">
        <v>54</v>
      </c>
      <c r="E106" s="265">
        <v>44427</v>
      </c>
      <c r="F106" s="256">
        <v>6</v>
      </c>
      <c r="G106" s="257">
        <v>33.299999999999997</v>
      </c>
    </row>
    <row r="107" spans="2:7" outlineLevel="1" x14ac:dyDescent="0.2">
      <c r="B107" s="266" t="s">
        <v>429</v>
      </c>
      <c r="C107" s="254" t="s">
        <v>889</v>
      </c>
      <c r="D107" s="255" t="s">
        <v>54</v>
      </c>
      <c r="E107" s="265">
        <v>44427</v>
      </c>
      <c r="F107" s="256">
        <v>3</v>
      </c>
      <c r="G107" s="257">
        <v>16.649999999999999</v>
      </c>
    </row>
    <row r="108" spans="2:7" outlineLevel="1" x14ac:dyDescent="0.2">
      <c r="B108" s="266" t="s">
        <v>429</v>
      </c>
      <c r="C108" s="254" t="s">
        <v>889</v>
      </c>
      <c r="D108" s="255" t="s">
        <v>54</v>
      </c>
      <c r="E108" s="265">
        <v>44428</v>
      </c>
      <c r="F108" s="256">
        <v>6</v>
      </c>
      <c r="G108" s="257">
        <v>33.299999999999997</v>
      </c>
    </row>
    <row r="109" spans="2:7" outlineLevel="1" x14ac:dyDescent="0.2">
      <c r="B109" s="266" t="s">
        <v>429</v>
      </c>
      <c r="C109" s="254" t="s">
        <v>889</v>
      </c>
      <c r="D109" s="255" t="s">
        <v>54</v>
      </c>
      <c r="E109" s="265">
        <v>44428</v>
      </c>
      <c r="F109" s="256">
        <v>6</v>
      </c>
      <c r="G109" s="257">
        <v>33.299999999999997</v>
      </c>
    </row>
    <row r="110" spans="2:7" outlineLevel="1" x14ac:dyDescent="0.2">
      <c r="B110" s="266" t="s">
        <v>429</v>
      </c>
      <c r="C110" s="254" t="s">
        <v>889</v>
      </c>
      <c r="D110" s="255" t="s">
        <v>54</v>
      </c>
      <c r="E110" s="265">
        <v>44431</v>
      </c>
      <c r="F110" s="256">
        <v>6</v>
      </c>
      <c r="G110" s="257">
        <v>33.299999999999997</v>
      </c>
    </row>
    <row r="111" spans="2:7" outlineLevel="1" x14ac:dyDescent="0.2">
      <c r="B111" s="266" t="s">
        <v>429</v>
      </c>
      <c r="C111" s="254" t="s">
        <v>889</v>
      </c>
      <c r="D111" s="255" t="s">
        <v>54</v>
      </c>
      <c r="E111" s="265">
        <v>44431</v>
      </c>
      <c r="F111" s="256">
        <v>3</v>
      </c>
      <c r="G111" s="257">
        <v>16.649999999999999</v>
      </c>
    </row>
    <row r="112" spans="2:7" outlineLevel="1" x14ac:dyDescent="0.2">
      <c r="B112" s="266" t="s">
        <v>429</v>
      </c>
      <c r="C112" s="254" t="s">
        <v>889</v>
      </c>
      <c r="D112" s="255" t="s">
        <v>54</v>
      </c>
      <c r="E112" s="265">
        <v>44432</v>
      </c>
      <c r="F112" s="256">
        <v>6</v>
      </c>
      <c r="G112" s="257">
        <v>33.299999999999997</v>
      </c>
    </row>
    <row r="113" spans="2:7" outlineLevel="1" x14ac:dyDescent="0.2">
      <c r="B113" s="266" t="s">
        <v>429</v>
      </c>
      <c r="C113" s="254" t="s">
        <v>889</v>
      </c>
      <c r="D113" s="255" t="s">
        <v>54</v>
      </c>
      <c r="E113" s="265">
        <v>44432</v>
      </c>
      <c r="F113" s="256">
        <v>3</v>
      </c>
      <c r="G113" s="257">
        <v>16.649999999999999</v>
      </c>
    </row>
    <row r="114" spans="2:7" outlineLevel="1" x14ac:dyDescent="0.2">
      <c r="B114" s="266" t="s">
        <v>429</v>
      </c>
      <c r="C114" s="254" t="s">
        <v>889</v>
      </c>
      <c r="D114" s="255" t="s">
        <v>54</v>
      </c>
      <c r="E114" s="265">
        <v>44433</v>
      </c>
      <c r="F114" s="256">
        <v>6</v>
      </c>
      <c r="G114" s="257">
        <v>33.299999999999997</v>
      </c>
    </row>
    <row r="115" spans="2:7" outlineLevel="1" x14ac:dyDescent="0.2">
      <c r="B115" s="266" t="s">
        <v>429</v>
      </c>
      <c r="C115" s="254" t="s">
        <v>889</v>
      </c>
      <c r="D115" s="255" t="s">
        <v>54</v>
      </c>
      <c r="E115" s="265">
        <v>44433</v>
      </c>
      <c r="F115" s="256">
        <v>3</v>
      </c>
      <c r="G115" s="257">
        <v>16.649999999999999</v>
      </c>
    </row>
    <row r="116" spans="2:7" outlineLevel="1" x14ac:dyDescent="0.2">
      <c r="B116" s="266" t="s">
        <v>429</v>
      </c>
      <c r="C116" s="254" t="s">
        <v>889</v>
      </c>
      <c r="D116" s="255" t="s">
        <v>54</v>
      </c>
      <c r="E116" s="265">
        <v>44434</v>
      </c>
      <c r="F116" s="256">
        <v>6</v>
      </c>
      <c r="G116" s="257">
        <v>33.299999999999997</v>
      </c>
    </row>
    <row r="117" spans="2:7" outlineLevel="1" x14ac:dyDescent="0.2">
      <c r="B117" s="266" t="s">
        <v>429</v>
      </c>
      <c r="C117" s="254" t="s">
        <v>889</v>
      </c>
      <c r="D117" s="255" t="s">
        <v>54</v>
      </c>
      <c r="E117" s="265">
        <v>44434</v>
      </c>
      <c r="F117" s="256">
        <v>3</v>
      </c>
      <c r="G117" s="257">
        <v>16.649999999999999</v>
      </c>
    </row>
    <row r="118" spans="2:7" outlineLevel="1" x14ac:dyDescent="0.2">
      <c r="B118" s="266" t="s">
        <v>429</v>
      </c>
      <c r="C118" s="254" t="s">
        <v>889</v>
      </c>
      <c r="D118" s="255" t="s">
        <v>54</v>
      </c>
      <c r="E118" s="265">
        <v>44435</v>
      </c>
      <c r="F118" s="256">
        <v>6</v>
      </c>
      <c r="G118" s="257">
        <v>33.299999999999997</v>
      </c>
    </row>
    <row r="119" spans="2:7" outlineLevel="1" x14ac:dyDescent="0.2">
      <c r="B119" s="266" t="s">
        <v>429</v>
      </c>
      <c r="C119" s="254" t="s">
        <v>889</v>
      </c>
      <c r="D119" s="255" t="s">
        <v>54</v>
      </c>
      <c r="E119" s="265">
        <v>44435</v>
      </c>
      <c r="F119" s="256">
        <v>3</v>
      </c>
      <c r="G119" s="257">
        <v>16.649999999999999</v>
      </c>
    </row>
    <row r="120" spans="2:7" outlineLevel="1" x14ac:dyDescent="0.2">
      <c r="B120" s="266" t="s">
        <v>429</v>
      </c>
      <c r="C120" s="254" t="s">
        <v>889</v>
      </c>
      <c r="D120" s="255" t="s">
        <v>54</v>
      </c>
      <c r="E120" s="265">
        <v>44438</v>
      </c>
      <c r="F120" s="256">
        <v>6</v>
      </c>
      <c r="G120" s="257">
        <v>33.299999999999997</v>
      </c>
    </row>
    <row r="121" spans="2:7" outlineLevel="1" x14ac:dyDescent="0.2">
      <c r="B121" s="266" t="s">
        <v>429</v>
      </c>
      <c r="C121" s="254" t="s">
        <v>889</v>
      </c>
      <c r="D121" s="255" t="s">
        <v>54</v>
      </c>
      <c r="E121" s="265">
        <v>44438</v>
      </c>
      <c r="F121" s="256">
        <v>3</v>
      </c>
      <c r="G121" s="257">
        <v>16.649999999999999</v>
      </c>
    </row>
    <row r="122" spans="2:7" outlineLevel="1" x14ac:dyDescent="0.2">
      <c r="B122" s="266" t="s">
        <v>429</v>
      </c>
      <c r="C122" s="254" t="s">
        <v>889</v>
      </c>
      <c r="D122" s="255" t="s">
        <v>54</v>
      </c>
      <c r="E122" s="265">
        <v>44439</v>
      </c>
      <c r="F122" s="256">
        <v>6</v>
      </c>
      <c r="G122" s="257">
        <v>33.299999999999997</v>
      </c>
    </row>
    <row r="123" spans="2:7" outlineLevel="1" x14ac:dyDescent="0.2">
      <c r="B123" s="266" t="s">
        <v>429</v>
      </c>
      <c r="C123" s="254" t="s">
        <v>889</v>
      </c>
      <c r="D123" s="255" t="s">
        <v>54</v>
      </c>
      <c r="E123" s="265">
        <v>44439</v>
      </c>
      <c r="F123" s="256">
        <v>3</v>
      </c>
      <c r="G123" s="257">
        <v>16.649999999999999</v>
      </c>
    </row>
    <row r="124" spans="2:7" outlineLevel="1" x14ac:dyDescent="0.2">
      <c r="B124" s="266" t="s">
        <v>429</v>
      </c>
      <c r="C124" s="254" t="s">
        <v>889</v>
      </c>
      <c r="D124" s="255" t="s">
        <v>54</v>
      </c>
      <c r="E124" s="265">
        <v>44422</v>
      </c>
      <c r="F124" s="256">
        <v>7</v>
      </c>
      <c r="G124" s="257">
        <v>38.85</v>
      </c>
    </row>
    <row r="125" spans="2:7" outlineLevel="1" x14ac:dyDescent="0.2">
      <c r="B125" s="266" t="s">
        <v>429</v>
      </c>
      <c r="C125" s="254" t="s">
        <v>889</v>
      </c>
      <c r="D125" s="255" t="s">
        <v>54</v>
      </c>
      <c r="E125" s="265">
        <v>44429</v>
      </c>
      <c r="F125" s="256">
        <v>9</v>
      </c>
      <c r="G125" s="257">
        <v>49.95</v>
      </c>
    </row>
    <row r="126" spans="2:7" outlineLevel="1" x14ac:dyDescent="0.2">
      <c r="B126" s="266" t="s">
        <v>429</v>
      </c>
      <c r="C126" s="254" t="s">
        <v>889</v>
      </c>
      <c r="D126" s="255" t="s">
        <v>54</v>
      </c>
      <c r="E126" s="265">
        <v>44430</v>
      </c>
      <c r="F126" s="256">
        <v>3</v>
      </c>
      <c r="G126" s="257">
        <v>16.649999999999999</v>
      </c>
    </row>
    <row r="127" spans="2:7" outlineLevel="1" x14ac:dyDescent="0.2">
      <c r="B127" s="266" t="s">
        <v>427</v>
      </c>
      <c r="C127" s="254" t="s">
        <v>1011</v>
      </c>
      <c r="D127" s="255" t="s">
        <v>31</v>
      </c>
      <c r="E127" s="265">
        <v>44417</v>
      </c>
      <c r="F127" s="256">
        <v>6</v>
      </c>
      <c r="G127" s="257">
        <v>49.98</v>
      </c>
    </row>
    <row r="128" spans="2:7" outlineLevel="1" x14ac:dyDescent="0.2">
      <c r="B128" s="266" t="s">
        <v>427</v>
      </c>
      <c r="C128" s="254" t="s">
        <v>1011</v>
      </c>
      <c r="D128" s="255" t="s">
        <v>31</v>
      </c>
      <c r="E128" s="265">
        <v>44417</v>
      </c>
      <c r="F128" s="256">
        <v>3</v>
      </c>
      <c r="G128" s="257">
        <v>24.99</v>
      </c>
    </row>
    <row r="129" spans="2:7" outlineLevel="1" x14ac:dyDescent="0.2">
      <c r="B129" s="266" t="s">
        <v>427</v>
      </c>
      <c r="C129" s="254" t="s">
        <v>1011</v>
      </c>
      <c r="D129" s="255" t="s">
        <v>31</v>
      </c>
      <c r="E129" s="265">
        <v>44418</v>
      </c>
      <c r="F129" s="256">
        <v>6</v>
      </c>
      <c r="G129" s="257">
        <v>49.98</v>
      </c>
    </row>
    <row r="130" spans="2:7" outlineLevel="1" x14ac:dyDescent="0.2">
      <c r="B130" s="266" t="s">
        <v>427</v>
      </c>
      <c r="C130" s="254" t="s">
        <v>1011</v>
      </c>
      <c r="D130" s="255" t="s">
        <v>31</v>
      </c>
      <c r="E130" s="265">
        <v>44418</v>
      </c>
      <c r="F130" s="256">
        <v>3</v>
      </c>
      <c r="G130" s="257">
        <v>24.99</v>
      </c>
    </row>
    <row r="131" spans="2:7" outlineLevel="1" x14ac:dyDescent="0.2">
      <c r="B131" s="266" t="s">
        <v>427</v>
      </c>
      <c r="C131" s="254" t="s">
        <v>1011</v>
      </c>
      <c r="D131" s="255" t="s">
        <v>31</v>
      </c>
      <c r="E131" s="265">
        <v>44419</v>
      </c>
      <c r="F131" s="256">
        <v>6</v>
      </c>
      <c r="G131" s="257">
        <v>49.98</v>
      </c>
    </row>
    <row r="132" spans="2:7" outlineLevel="1" x14ac:dyDescent="0.2">
      <c r="B132" s="266" t="s">
        <v>427</v>
      </c>
      <c r="C132" s="254" t="s">
        <v>1011</v>
      </c>
      <c r="D132" s="255" t="s">
        <v>31</v>
      </c>
      <c r="E132" s="265">
        <v>44419</v>
      </c>
      <c r="F132" s="256">
        <v>3</v>
      </c>
      <c r="G132" s="257">
        <v>24.99</v>
      </c>
    </row>
    <row r="133" spans="2:7" outlineLevel="1" x14ac:dyDescent="0.2">
      <c r="B133" s="266" t="s">
        <v>427</v>
      </c>
      <c r="C133" s="254" t="s">
        <v>1011</v>
      </c>
      <c r="D133" s="255" t="s">
        <v>31</v>
      </c>
      <c r="E133" s="265">
        <v>44420</v>
      </c>
      <c r="F133" s="256">
        <v>6</v>
      </c>
      <c r="G133" s="257">
        <v>49.98</v>
      </c>
    </row>
    <row r="134" spans="2:7" outlineLevel="1" x14ac:dyDescent="0.2">
      <c r="B134" s="266" t="s">
        <v>427</v>
      </c>
      <c r="C134" s="254" t="s">
        <v>1011</v>
      </c>
      <c r="D134" s="255" t="s">
        <v>31</v>
      </c>
      <c r="E134" s="265">
        <v>44420</v>
      </c>
      <c r="F134" s="256">
        <v>3</v>
      </c>
      <c r="G134" s="257">
        <v>24.99</v>
      </c>
    </row>
    <row r="135" spans="2:7" outlineLevel="1" x14ac:dyDescent="0.2">
      <c r="B135" s="266" t="s">
        <v>427</v>
      </c>
      <c r="C135" s="254" t="s">
        <v>1011</v>
      </c>
      <c r="D135" s="255" t="s">
        <v>31</v>
      </c>
      <c r="E135" s="265">
        <v>44421</v>
      </c>
      <c r="F135" s="256">
        <v>6</v>
      </c>
      <c r="G135" s="257">
        <v>49.98</v>
      </c>
    </row>
    <row r="136" spans="2:7" outlineLevel="1" x14ac:dyDescent="0.2">
      <c r="B136" s="266" t="s">
        <v>427</v>
      </c>
      <c r="C136" s="254" t="s">
        <v>1011</v>
      </c>
      <c r="D136" s="255" t="s">
        <v>31</v>
      </c>
      <c r="E136" s="265">
        <v>44421</v>
      </c>
      <c r="F136" s="256">
        <v>3</v>
      </c>
      <c r="G136" s="257">
        <v>24.99</v>
      </c>
    </row>
    <row r="137" spans="2:7" outlineLevel="1" x14ac:dyDescent="0.2">
      <c r="B137" s="266" t="s">
        <v>429</v>
      </c>
      <c r="C137" s="254" t="s">
        <v>245</v>
      </c>
      <c r="D137" s="255" t="s">
        <v>54</v>
      </c>
      <c r="E137" s="265">
        <v>44417</v>
      </c>
      <c r="F137" s="256">
        <v>6</v>
      </c>
      <c r="G137" s="257">
        <v>36.659999999999997</v>
      </c>
    </row>
    <row r="138" spans="2:7" outlineLevel="1" x14ac:dyDescent="0.2">
      <c r="B138" s="266" t="s">
        <v>429</v>
      </c>
      <c r="C138" s="254" t="s">
        <v>245</v>
      </c>
      <c r="D138" s="255" t="s">
        <v>54</v>
      </c>
      <c r="E138" s="265">
        <v>44417</v>
      </c>
      <c r="F138" s="256">
        <v>3</v>
      </c>
      <c r="G138" s="257">
        <v>18.329999999999998</v>
      </c>
    </row>
    <row r="139" spans="2:7" outlineLevel="1" x14ac:dyDescent="0.2">
      <c r="B139" s="266" t="s">
        <v>429</v>
      </c>
      <c r="C139" s="254" t="s">
        <v>245</v>
      </c>
      <c r="D139" s="255" t="s">
        <v>54</v>
      </c>
      <c r="E139" s="265">
        <v>44418</v>
      </c>
      <c r="F139" s="256">
        <v>6</v>
      </c>
      <c r="G139" s="257">
        <v>36.659999999999997</v>
      </c>
    </row>
    <row r="140" spans="2:7" outlineLevel="1" x14ac:dyDescent="0.2">
      <c r="B140" s="266" t="s">
        <v>429</v>
      </c>
      <c r="C140" s="254" t="s">
        <v>245</v>
      </c>
      <c r="D140" s="255" t="s">
        <v>54</v>
      </c>
      <c r="E140" s="265">
        <v>44418</v>
      </c>
      <c r="F140" s="256">
        <v>3</v>
      </c>
      <c r="G140" s="257">
        <v>18.329999999999998</v>
      </c>
    </row>
    <row r="141" spans="2:7" outlineLevel="1" x14ac:dyDescent="0.2">
      <c r="B141" s="266" t="s">
        <v>429</v>
      </c>
      <c r="C141" s="254" t="s">
        <v>245</v>
      </c>
      <c r="D141" s="255" t="s">
        <v>54</v>
      </c>
      <c r="E141" s="265">
        <v>44419</v>
      </c>
      <c r="F141" s="256">
        <v>6</v>
      </c>
      <c r="G141" s="257">
        <v>36.659999999999997</v>
      </c>
    </row>
    <row r="142" spans="2:7" outlineLevel="1" x14ac:dyDescent="0.2">
      <c r="B142" s="266" t="s">
        <v>429</v>
      </c>
      <c r="C142" s="254" t="s">
        <v>245</v>
      </c>
      <c r="D142" s="255" t="s">
        <v>54</v>
      </c>
      <c r="E142" s="265">
        <v>44419</v>
      </c>
      <c r="F142" s="256">
        <v>3</v>
      </c>
      <c r="G142" s="257">
        <v>18.329999999999998</v>
      </c>
    </row>
    <row r="143" spans="2:7" outlineLevel="1" x14ac:dyDescent="0.2">
      <c r="B143" s="266" t="s">
        <v>429</v>
      </c>
      <c r="C143" s="254" t="s">
        <v>245</v>
      </c>
      <c r="D143" s="255" t="s">
        <v>54</v>
      </c>
      <c r="E143" s="265">
        <v>44420</v>
      </c>
      <c r="F143" s="256">
        <v>6</v>
      </c>
      <c r="G143" s="257">
        <v>36.659999999999997</v>
      </c>
    </row>
    <row r="144" spans="2:7" outlineLevel="1" x14ac:dyDescent="0.2">
      <c r="B144" s="266" t="s">
        <v>429</v>
      </c>
      <c r="C144" s="254" t="s">
        <v>245</v>
      </c>
      <c r="D144" s="255" t="s">
        <v>54</v>
      </c>
      <c r="E144" s="265">
        <v>44420</v>
      </c>
      <c r="F144" s="256">
        <v>3</v>
      </c>
      <c r="G144" s="257">
        <v>18.329999999999998</v>
      </c>
    </row>
    <row r="145" spans="2:7" outlineLevel="1" x14ac:dyDescent="0.2">
      <c r="B145" s="266" t="s">
        <v>429</v>
      </c>
      <c r="C145" s="254" t="s">
        <v>245</v>
      </c>
      <c r="D145" s="255" t="s">
        <v>54</v>
      </c>
      <c r="E145" s="265">
        <v>44421</v>
      </c>
      <c r="F145" s="256">
        <v>6</v>
      </c>
      <c r="G145" s="257">
        <v>36.659999999999997</v>
      </c>
    </row>
    <row r="146" spans="2:7" outlineLevel="1" x14ac:dyDescent="0.2">
      <c r="B146" s="266" t="s">
        <v>429</v>
      </c>
      <c r="C146" s="254" t="s">
        <v>245</v>
      </c>
      <c r="D146" s="255" t="s">
        <v>54</v>
      </c>
      <c r="E146" s="265">
        <v>44421</v>
      </c>
      <c r="F146" s="256">
        <v>3</v>
      </c>
      <c r="G146" s="257">
        <v>18.329999999999998</v>
      </c>
    </row>
    <row r="147" spans="2:7" outlineLevel="1" x14ac:dyDescent="0.2">
      <c r="B147" s="266" t="s">
        <v>429</v>
      </c>
      <c r="C147" s="254" t="s">
        <v>245</v>
      </c>
      <c r="D147" s="255" t="s">
        <v>54</v>
      </c>
      <c r="E147" s="265">
        <v>44425</v>
      </c>
      <c r="F147" s="256">
        <v>6</v>
      </c>
      <c r="G147" s="257">
        <v>36.659999999999997</v>
      </c>
    </row>
    <row r="148" spans="2:7" outlineLevel="1" x14ac:dyDescent="0.2">
      <c r="B148" s="266" t="s">
        <v>429</v>
      </c>
      <c r="C148" s="254" t="s">
        <v>245</v>
      </c>
      <c r="D148" s="255" t="s">
        <v>54</v>
      </c>
      <c r="E148" s="265">
        <v>44425</v>
      </c>
      <c r="F148" s="256">
        <v>3</v>
      </c>
      <c r="G148" s="257">
        <v>18.329999999999998</v>
      </c>
    </row>
    <row r="149" spans="2:7" outlineLevel="1" x14ac:dyDescent="0.2">
      <c r="B149" s="266" t="s">
        <v>429</v>
      </c>
      <c r="C149" s="254" t="s">
        <v>245</v>
      </c>
      <c r="D149" s="255" t="s">
        <v>54</v>
      </c>
      <c r="E149" s="265">
        <v>44426</v>
      </c>
      <c r="F149" s="256">
        <v>6</v>
      </c>
      <c r="G149" s="257">
        <v>36.659999999999997</v>
      </c>
    </row>
    <row r="150" spans="2:7" outlineLevel="1" x14ac:dyDescent="0.2">
      <c r="B150" s="266" t="s">
        <v>429</v>
      </c>
      <c r="C150" s="254" t="s">
        <v>245</v>
      </c>
      <c r="D150" s="255" t="s">
        <v>54</v>
      </c>
      <c r="E150" s="265">
        <v>44426</v>
      </c>
      <c r="F150" s="256">
        <v>3</v>
      </c>
      <c r="G150" s="257">
        <v>18.329999999999998</v>
      </c>
    </row>
    <row r="151" spans="2:7" outlineLevel="1" x14ac:dyDescent="0.2">
      <c r="B151" s="266" t="s">
        <v>427</v>
      </c>
      <c r="C151" s="254" t="s">
        <v>891</v>
      </c>
      <c r="D151" s="255" t="s">
        <v>54</v>
      </c>
      <c r="E151" s="265">
        <v>44410</v>
      </c>
      <c r="F151" s="256">
        <v>6</v>
      </c>
      <c r="G151" s="257">
        <v>33.299999999999997</v>
      </c>
    </row>
    <row r="152" spans="2:7" outlineLevel="1" x14ac:dyDescent="0.2">
      <c r="B152" s="266" t="s">
        <v>427</v>
      </c>
      <c r="C152" s="254" t="s">
        <v>891</v>
      </c>
      <c r="D152" s="255" t="s">
        <v>54</v>
      </c>
      <c r="E152" s="265">
        <v>44411</v>
      </c>
      <c r="F152" s="256">
        <v>6</v>
      </c>
      <c r="G152" s="257">
        <v>33.299999999999997</v>
      </c>
    </row>
    <row r="153" spans="2:7" outlineLevel="1" x14ac:dyDescent="0.2">
      <c r="B153" s="266" t="s">
        <v>427</v>
      </c>
      <c r="C153" s="254" t="s">
        <v>891</v>
      </c>
      <c r="D153" s="255" t="s">
        <v>54</v>
      </c>
      <c r="E153" s="265">
        <v>44411</v>
      </c>
      <c r="F153" s="256">
        <v>3</v>
      </c>
      <c r="G153" s="257">
        <v>16.649999999999999</v>
      </c>
    </row>
    <row r="154" spans="2:7" outlineLevel="1" x14ac:dyDescent="0.2">
      <c r="B154" s="266" t="s">
        <v>427</v>
      </c>
      <c r="C154" s="254" t="s">
        <v>891</v>
      </c>
      <c r="D154" s="255" t="s">
        <v>54</v>
      </c>
      <c r="E154" s="265">
        <v>44412</v>
      </c>
      <c r="F154" s="256">
        <v>6</v>
      </c>
      <c r="G154" s="257">
        <v>33.299999999999997</v>
      </c>
    </row>
    <row r="155" spans="2:7" outlineLevel="1" x14ac:dyDescent="0.2">
      <c r="B155" s="266" t="s">
        <v>427</v>
      </c>
      <c r="C155" s="254" t="s">
        <v>891</v>
      </c>
      <c r="D155" s="255" t="s">
        <v>54</v>
      </c>
      <c r="E155" s="265">
        <v>44412</v>
      </c>
      <c r="F155" s="256">
        <v>3</v>
      </c>
      <c r="G155" s="257">
        <v>16.649999999999999</v>
      </c>
    </row>
    <row r="156" spans="2:7" outlineLevel="1" x14ac:dyDescent="0.2">
      <c r="B156" s="266" t="s">
        <v>427</v>
      </c>
      <c r="C156" s="254" t="s">
        <v>891</v>
      </c>
      <c r="D156" s="255" t="s">
        <v>54</v>
      </c>
      <c r="E156" s="265">
        <v>44413</v>
      </c>
      <c r="F156" s="256">
        <v>6</v>
      </c>
      <c r="G156" s="257">
        <v>33.299999999999997</v>
      </c>
    </row>
    <row r="157" spans="2:7" outlineLevel="1" x14ac:dyDescent="0.2">
      <c r="B157" s="266" t="s">
        <v>427</v>
      </c>
      <c r="C157" s="254" t="s">
        <v>891</v>
      </c>
      <c r="D157" s="255" t="s">
        <v>54</v>
      </c>
      <c r="E157" s="265">
        <v>44413</v>
      </c>
      <c r="F157" s="256">
        <v>3</v>
      </c>
      <c r="G157" s="257">
        <v>16.649999999999999</v>
      </c>
    </row>
    <row r="158" spans="2:7" outlineLevel="1" x14ac:dyDescent="0.2">
      <c r="B158" s="266" t="s">
        <v>427</v>
      </c>
      <c r="C158" s="254" t="s">
        <v>891</v>
      </c>
      <c r="D158" s="255" t="s">
        <v>54</v>
      </c>
      <c r="E158" s="265">
        <v>44426</v>
      </c>
      <c r="F158" s="256">
        <v>6</v>
      </c>
      <c r="G158" s="257">
        <v>33.299999999999997</v>
      </c>
    </row>
    <row r="159" spans="2:7" outlineLevel="1" x14ac:dyDescent="0.2">
      <c r="B159" s="266" t="s">
        <v>427</v>
      </c>
      <c r="C159" s="254" t="s">
        <v>891</v>
      </c>
      <c r="D159" s="255" t="s">
        <v>54</v>
      </c>
      <c r="E159" s="265">
        <v>44426</v>
      </c>
      <c r="F159" s="256">
        <v>3</v>
      </c>
      <c r="G159" s="257">
        <v>16.649999999999999</v>
      </c>
    </row>
    <row r="160" spans="2:7" outlineLevel="1" x14ac:dyDescent="0.2">
      <c r="B160" s="266" t="s">
        <v>427</v>
      </c>
      <c r="C160" s="254" t="s">
        <v>891</v>
      </c>
      <c r="D160" s="255" t="s">
        <v>54</v>
      </c>
      <c r="E160" s="265">
        <v>44427</v>
      </c>
      <c r="F160" s="256">
        <v>6</v>
      </c>
      <c r="G160" s="257">
        <v>33.299999999999997</v>
      </c>
    </row>
    <row r="161" spans="2:7" outlineLevel="1" x14ac:dyDescent="0.2">
      <c r="B161" s="266" t="s">
        <v>427</v>
      </c>
      <c r="C161" s="254" t="s">
        <v>891</v>
      </c>
      <c r="D161" s="255" t="s">
        <v>54</v>
      </c>
      <c r="E161" s="265">
        <v>44427</v>
      </c>
      <c r="F161" s="256">
        <v>3</v>
      </c>
      <c r="G161" s="257">
        <v>16.649999999999999</v>
      </c>
    </row>
    <row r="162" spans="2:7" outlineLevel="1" x14ac:dyDescent="0.2">
      <c r="B162" s="266" t="s">
        <v>427</v>
      </c>
      <c r="C162" s="254" t="s">
        <v>891</v>
      </c>
      <c r="D162" s="255" t="s">
        <v>54</v>
      </c>
      <c r="E162" s="265">
        <v>44428</v>
      </c>
      <c r="F162" s="256">
        <v>6</v>
      </c>
      <c r="G162" s="257">
        <v>33.299999999999997</v>
      </c>
    </row>
    <row r="163" spans="2:7" outlineLevel="1" x14ac:dyDescent="0.2">
      <c r="B163" s="266" t="s">
        <v>427</v>
      </c>
      <c r="C163" s="254" t="s">
        <v>891</v>
      </c>
      <c r="D163" s="255" t="s">
        <v>54</v>
      </c>
      <c r="E163" s="265">
        <v>44428</v>
      </c>
      <c r="F163" s="256">
        <v>3</v>
      </c>
      <c r="G163" s="257">
        <v>16.649999999999999</v>
      </c>
    </row>
    <row r="164" spans="2:7" outlineLevel="1" x14ac:dyDescent="0.2">
      <c r="B164" s="266" t="s">
        <v>427</v>
      </c>
      <c r="C164" s="254" t="s">
        <v>891</v>
      </c>
      <c r="D164" s="255" t="s">
        <v>54</v>
      </c>
      <c r="E164" s="265">
        <v>44431</v>
      </c>
      <c r="F164" s="256">
        <v>6</v>
      </c>
      <c r="G164" s="257">
        <v>33.299999999999997</v>
      </c>
    </row>
    <row r="165" spans="2:7" outlineLevel="1" x14ac:dyDescent="0.2">
      <c r="B165" s="266" t="s">
        <v>427</v>
      </c>
      <c r="C165" s="254" t="s">
        <v>891</v>
      </c>
      <c r="D165" s="255" t="s">
        <v>54</v>
      </c>
      <c r="E165" s="265">
        <v>44431</v>
      </c>
      <c r="F165" s="256">
        <v>3</v>
      </c>
      <c r="G165" s="257">
        <v>16.649999999999999</v>
      </c>
    </row>
    <row r="166" spans="2:7" outlineLevel="1" x14ac:dyDescent="0.2">
      <c r="B166" s="266" t="s">
        <v>427</v>
      </c>
      <c r="C166" s="254" t="s">
        <v>891</v>
      </c>
      <c r="D166" s="255" t="s">
        <v>54</v>
      </c>
      <c r="E166" s="265">
        <v>44430</v>
      </c>
      <c r="F166" s="256">
        <v>7</v>
      </c>
      <c r="G166" s="257">
        <v>38.85</v>
      </c>
    </row>
    <row r="167" spans="2:7" outlineLevel="1" x14ac:dyDescent="0.2">
      <c r="B167" s="266" t="s">
        <v>429</v>
      </c>
      <c r="C167" s="254" t="s">
        <v>118</v>
      </c>
      <c r="D167" s="255" t="s">
        <v>54</v>
      </c>
      <c r="E167" s="265">
        <v>44418</v>
      </c>
      <c r="F167" s="256">
        <v>6</v>
      </c>
      <c r="G167" s="257">
        <v>39.96</v>
      </c>
    </row>
    <row r="168" spans="2:7" outlineLevel="1" x14ac:dyDescent="0.2">
      <c r="B168" s="266" t="s">
        <v>429</v>
      </c>
      <c r="C168" s="254" t="s">
        <v>118</v>
      </c>
      <c r="D168" s="255" t="s">
        <v>54</v>
      </c>
      <c r="E168" s="265">
        <v>44418</v>
      </c>
      <c r="F168" s="256">
        <v>3</v>
      </c>
      <c r="G168" s="257">
        <v>19.98</v>
      </c>
    </row>
    <row r="169" spans="2:7" outlineLevel="1" x14ac:dyDescent="0.2">
      <c r="B169" s="266" t="s">
        <v>429</v>
      </c>
      <c r="C169" s="254" t="s">
        <v>118</v>
      </c>
      <c r="D169" s="255" t="s">
        <v>54</v>
      </c>
      <c r="E169" s="265">
        <v>44419</v>
      </c>
      <c r="F169" s="256">
        <v>6</v>
      </c>
      <c r="G169" s="257">
        <v>39.96</v>
      </c>
    </row>
    <row r="170" spans="2:7" outlineLevel="1" x14ac:dyDescent="0.2">
      <c r="B170" s="266" t="s">
        <v>429</v>
      </c>
      <c r="C170" s="254" t="s">
        <v>118</v>
      </c>
      <c r="D170" s="255" t="s">
        <v>54</v>
      </c>
      <c r="E170" s="265">
        <v>44419</v>
      </c>
      <c r="F170" s="256">
        <v>3</v>
      </c>
      <c r="G170" s="257">
        <v>19.98</v>
      </c>
    </row>
    <row r="171" spans="2:7" outlineLevel="1" x14ac:dyDescent="0.2">
      <c r="B171" s="266" t="s">
        <v>429</v>
      </c>
      <c r="C171" s="254" t="s">
        <v>118</v>
      </c>
      <c r="D171" s="255" t="s">
        <v>54</v>
      </c>
      <c r="E171" s="265">
        <v>44420</v>
      </c>
      <c r="F171" s="256">
        <v>6</v>
      </c>
      <c r="G171" s="257">
        <v>39.96</v>
      </c>
    </row>
    <row r="172" spans="2:7" outlineLevel="1" x14ac:dyDescent="0.2">
      <c r="B172" s="266" t="s">
        <v>429</v>
      </c>
      <c r="C172" s="254" t="s">
        <v>118</v>
      </c>
      <c r="D172" s="255" t="s">
        <v>54</v>
      </c>
      <c r="E172" s="265">
        <v>44420</v>
      </c>
      <c r="F172" s="256">
        <v>3</v>
      </c>
      <c r="G172" s="257">
        <v>19.98</v>
      </c>
    </row>
    <row r="173" spans="2:7" outlineLevel="1" x14ac:dyDescent="0.2">
      <c r="B173" s="266" t="s">
        <v>429</v>
      </c>
      <c r="C173" s="254" t="s">
        <v>118</v>
      </c>
      <c r="D173" s="255" t="s">
        <v>54</v>
      </c>
      <c r="E173" s="265">
        <v>44421</v>
      </c>
      <c r="F173" s="256">
        <v>6</v>
      </c>
      <c r="G173" s="257">
        <v>39.96</v>
      </c>
    </row>
    <row r="174" spans="2:7" outlineLevel="1" x14ac:dyDescent="0.2">
      <c r="B174" s="266" t="s">
        <v>429</v>
      </c>
      <c r="C174" s="254" t="s">
        <v>118</v>
      </c>
      <c r="D174" s="255" t="s">
        <v>54</v>
      </c>
      <c r="E174" s="265">
        <v>44421</v>
      </c>
      <c r="F174" s="256">
        <v>3</v>
      </c>
      <c r="G174" s="257">
        <v>19.98</v>
      </c>
    </row>
    <row r="175" spans="2:7" outlineLevel="1" x14ac:dyDescent="0.2">
      <c r="B175" s="266" t="s">
        <v>429</v>
      </c>
      <c r="C175" s="254" t="s">
        <v>118</v>
      </c>
      <c r="D175" s="255" t="s">
        <v>54</v>
      </c>
      <c r="E175" s="265">
        <v>44424</v>
      </c>
      <c r="F175" s="256">
        <v>6</v>
      </c>
      <c r="G175" s="257">
        <v>39.96</v>
      </c>
    </row>
    <row r="176" spans="2:7" outlineLevel="1" x14ac:dyDescent="0.2">
      <c r="B176" s="266" t="s">
        <v>429</v>
      </c>
      <c r="C176" s="254" t="s">
        <v>118</v>
      </c>
      <c r="D176" s="255" t="s">
        <v>54</v>
      </c>
      <c r="E176" s="265">
        <v>44424</v>
      </c>
      <c r="F176" s="256">
        <v>3</v>
      </c>
      <c r="G176" s="257">
        <v>19.98</v>
      </c>
    </row>
    <row r="177" spans="2:7" outlineLevel="1" x14ac:dyDescent="0.2">
      <c r="B177" s="266" t="s">
        <v>429</v>
      </c>
      <c r="C177" s="254" t="s">
        <v>118</v>
      </c>
      <c r="D177" s="255" t="s">
        <v>54</v>
      </c>
      <c r="E177" s="265">
        <v>44425</v>
      </c>
      <c r="F177" s="256">
        <v>6</v>
      </c>
      <c r="G177" s="257">
        <v>39.96</v>
      </c>
    </row>
    <row r="178" spans="2:7" outlineLevel="1" x14ac:dyDescent="0.2">
      <c r="B178" s="266" t="s">
        <v>429</v>
      </c>
      <c r="C178" s="254" t="s">
        <v>118</v>
      </c>
      <c r="D178" s="255" t="s">
        <v>54</v>
      </c>
      <c r="E178" s="265">
        <v>44425</v>
      </c>
      <c r="F178" s="256">
        <v>3</v>
      </c>
      <c r="G178" s="257">
        <v>19.98</v>
      </c>
    </row>
    <row r="179" spans="2:7" outlineLevel="1" x14ac:dyDescent="0.2">
      <c r="B179" s="266" t="s">
        <v>429</v>
      </c>
      <c r="C179" s="254" t="s">
        <v>118</v>
      </c>
      <c r="D179" s="255" t="s">
        <v>54</v>
      </c>
      <c r="E179" s="265">
        <v>44426</v>
      </c>
      <c r="F179" s="256">
        <v>6</v>
      </c>
      <c r="G179" s="257">
        <v>39.96</v>
      </c>
    </row>
    <row r="180" spans="2:7" outlineLevel="1" x14ac:dyDescent="0.2">
      <c r="B180" s="266" t="s">
        <v>429</v>
      </c>
      <c r="C180" s="254" t="s">
        <v>118</v>
      </c>
      <c r="D180" s="255" t="s">
        <v>54</v>
      </c>
      <c r="E180" s="265">
        <v>44426</v>
      </c>
      <c r="F180" s="256">
        <v>3</v>
      </c>
      <c r="G180" s="257">
        <v>19.98</v>
      </c>
    </row>
    <row r="181" spans="2:7" outlineLevel="1" x14ac:dyDescent="0.2">
      <c r="B181" s="266" t="s">
        <v>429</v>
      </c>
      <c r="C181" s="254" t="s">
        <v>118</v>
      </c>
      <c r="D181" s="255" t="s">
        <v>54</v>
      </c>
      <c r="E181" s="265">
        <v>44427</v>
      </c>
      <c r="F181" s="256">
        <v>6</v>
      </c>
      <c r="G181" s="257">
        <v>39.96</v>
      </c>
    </row>
    <row r="182" spans="2:7" outlineLevel="1" x14ac:dyDescent="0.2">
      <c r="B182" s="266" t="s">
        <v>429</v>
      </c>
      <c r="C182" s="254" t="s">
        <v>118</v>
      </c>
      <c r="D182" s="255" t="s">
        <v>54</v>
      </c>
      <c r="E182" s="265">
        <v>44427</v>
      </c>
      <c r="F182" s="256">
        <v>3</v>
      </c>
      <c r="G182" s="257">
        <v>19.98</v>
      </c>
    </row>
    <row r="183" spans="2:7" outlineLevel="1" x14ac:dyDescent="0.2">
      <c r="B183" s="266" t="s">
        <v>429</v>
      </c>
      <c r="C183" s="254" t="s">
        <v>118</v>
      </c>
      <c r="D183" s="255" t="s">
        <v>54</v>
      </c>
      <c r="E183" s="265">
        <v>44428</v>
      </c>
      <c r="F183" s="256">
        <v>6</v>
      </c>
      <c r="G183" s="257">
        <v>39.96</v>
      </c>
    </row>
    <row r="184" spans="2:7" outlineLevel="1" x14ac:dyDescent="0.2">
      <c r="B184" s="266" t="s">
        <v>429</v>
      </c>
      <c r="C184" s="254" t="s">
        <v>118</v>
      </c>
      <c r="D184" s="255" t="s">
        <v>54</v>
      </c>
      <c r="E184" s="265">
        <v>44428</v>
      </c>
      <c r="F184" s="256">
        <v>3</v>
      </c>
      <c r="G184" s="257">
        <v>19.98</v>
      </c>
    </row>
    <row r="185" spans="2:7" outlineLevel="1" x14ac:dyDescent="0.2">
      <c r="B185" s="266" t="s">
        <v>429</v>
      </c>
      <c r="C185" s="254" t="s">
        <v>118</v>
      </c>
      <c r="D185" s="255" t="s">
        <v>54</v>
      </c>
      <c r="E185" s="265">
        <v>44429</v>
      </c>
      <c r="F185" s="256">
        <v>9</v>
      </c>
      <c r="G185" s="257">
        <v>59.94</v>
      </c>
    </row>
    <row r="186" spans="2:7" outlineLevel="1" x14ac:dyDescent="0.2">
      <c r="B186" s="266" t="s">
        <v>429</v>
      </c>
      <c r="C186" s="254" t="s">
        <v>118</v>
      </c>
      <c r="D186" s="255" t="s">
        <v>54</v>
      </c>
      <c r="E186" s="265">
        <v>44430</v>
      </c>
      <c r="F186" s="256">
        <v>9</v>
      </c>
      <c r="G186" s="257">
        <v>59.94</v>
      </c>
    </row>
    <row r="187" spans="2:7" outlineLevel="1" x14ac:dyDescent="0.2">
      <c r="B187" s="266" t="s">
        <v>427</v>
      </c>
      <c r="C187" s="254" t="s">
        <v>1309</v>
      </c>
      <c r="D187" s="255" t="s">
        <v>54</v>
      </c>
      <c r="E187" s="265">
        <v>44417</v>
      </c>
      <c r="F187" s="256">
        <v>6</v>
      </c>
      <c r="G187" s="257">
        <v>45</v>
      </c>
    </row>
    <row r="188" spans="2:7" outlineLevel="1" x14ac:dyDescent="0.2">
      <c r="B188" s="266" t="s">
        <v>427</v>
      </c>
      <c r="C188" s="254" t="s">
        <v>1309</v>
      </c>
      <c r="D188" s="255" t="s">
        <v>54</v>
      </c>
      <c r="E188" s="265">
        <v>44417</v>
      </c>
      <c r="F188" s="256">
        <v>3</v>
      </c>
      <c r="G188" s="257">
        <v>22.5</v>
      </c>
    </row>
    <row r="189" spans="2:7" outlineLevel="1" x14ac:dyDescent="0.2">
      <c r="B189" s="266" t="s">
        <v>427</v>
      </c>
      <c r="C189" s="254" t="s">
        <v>1309</v>
      </c>
      <c r="D189" s="255" t="s">
        <v>54</v>
      </c>
      <c r="E189" s="265">
        <v>44418</v>
      </c>
      <c r="F189" s="256">
        <v>6</v>
      </c>
      <c r="G189" s="257">
        <v>45</v>
      </c>
    </row>
    <row r="190" spans="2:7" outlineLevel="1" x14ac:dyDescent="0.2">
      <c r="B190" s="266" t="s">
        <v>427</v>
      </c>
      <c r="C190" s="254" t="s">
        <v>1309</v>
      </c>
      <c r="D190" s="255" t="s">
        <v>54</v>
      </c>
      <c r="E190" s="265">
        <v>44418</v>
      </c>
      <c r="F190" s="256">
        <v>3</v>
      </c>
      <c r="G190" s="257">
        <v>22.5</v>
      </c>
    </row>
    <row r="191" spans="2:7" outlineLevel="1" x14ac:dyDescent="0.2">
      <c r="B191" s="266" t="s">
        <v>427</v>
      </c>
      <c r="C191" s="254" t="s">
        <v>1309</v>
      </c>
      <c r="D191" s="255" t="s">
        <v>54</v>
      </c>
      <c r="E191" s="265">
        <v>44419</v>
      </c>
      <c r="F191" s="256">
        <v>6</v>
      </c>
      <c r="G191" s="257">
        <v>45</v>
      </c>
    </row>
    <row r="192" spans="2:7" outlineLevel="1" x14ac:dyDescent="0.2">
      <c r="B192" s="266" t="s">
        <v>427</v>
      </c>
      <c r="C192" s="254" t="s">
        <v>1309</v>
      </c>
      <c r="D192" s="255" t="s">
        <v>54</v>
      </c>
      <c r="E192" s="265">
        <v>44419</v>
      </c>
      <c r="F192" s="256">
        <v>3</v>
      </c>
      <c r="G192" s="257">
        <v>22.5</v>
      </c>
    </row>
    <row r="193" spans="2:7" outlineLevel="1" x14ac:dyDescent="0.2">
      <c r="B193" s="266" t="s">
        <v>427</v>
      </c>
      <c r="C193" s="254" t="s">
        <v>1309</v>
      </c>
      <c r="D193" s="255" t="s">
        <v>54</v>
      </c>
      <c r="E193" s="265">
        <v>44420</v>
      </c>
      <c r="F193" s="256">
        <v>6</v>
      </c>
      <c r="G193" s="257">
        <v>45</v>
      </c>
    </row>
    <row r="194" spans="2:7" outlineLevel="1" x14ac:dyDescent="0.2">
      <c r="B194" s="266" t="s">
        <v>427</v>
      </c>
      <c r="C194" s="254" t="s">
        <v>1309</v>
      </c>
      <c r="D194" s="255" t="s">
        <v>54</v>
      </c>
      <c r="E194" s="265">
        <v>44420</v>
      </c>
      <c r="F194" s="256">
        <v>3</v>
      </c>
      <c r="G194" s="257">
        <v>22.5</v>
      </c>
    </row>
    <row r="195" spans="2:7" outlineLevel="1" x14ac:dyDescent="0.2">
      <c r="B195" s="266" t="s">
        <v>427</v>
      </c>
      <c r="C195" s="254" t="s">
        <v>1309</v>
      </c>
      <c r="D195" s="255" t="s">
        <v>54</v>
      </c>
      <c r="E195" s="265">
        <v>44421</v>
      </c>
      <c r="F195" s="256">
        <v>6</v>
      </c>
      <c r="G195" s="257">
        <v>45</v>
      </c>
    </row>
    <row r="196" spans="2:7" outlineLevel="1" x14ac:dyDescent="0.2">
      <c r="B196" s="266" t="s">
        <v>427</v>
      </c>
      <c r="C196" s="254" t="s">
        <v>1309</v>
      </c>
      <c r="D196" s="255" t="s">
        <v>54</v>
      </c>
      <c r="E196" s="265">
        <v>44421</v>
      </c>
      <c r="F196" s="256">
        <v>3</v>
      </c>
      <c r="G196" s="257">
        <v>22.5</v>
      </c>
    </row>
    <row r="197" spans="2:7" outlineLevel="1" x14ac:dyDescent="0.2">
      <c r="B197" s="266" t="s">
        <v>427</v>
      </c>
      <c r="C197" s="254" t="s">
        <v>1309</v>
      </c>
      <c r="D197" s="255" t="s">
        <v>54</v>
      </c>
      <c r="E197" s="265">
        <v>44424</v>
      </c>
      <c r="F197" s="256">
        <v>6</v>
      </c>
      <c r="G197" s="257">
        <v>45</v>
      </c>
    </row>
    <row r="198" spans="2:7" outlineLevel="1" x14ac:dyDescent="0.2">
      <c r="B198" s="266" t="s">
        <v>427</v>
      </c>
      <c r="C198" s="254" t="s">
        <v>1309</v>
      </c>
      <c r="D198" s="255" t="s">
        <v>54</v>
      </c>
      <c r="E198" s="265">
        <v>44424</v>
      </c>
      <c r="F198" s="256">
        <v>3</v>
      </c>
      <c r="G198" s="257">
        <v>22.5</v>
      </c>
    </row>
    <row r="199" spans="2:7" outlineLevel="1" x14ac:dyDescent="0.2">
      <c r="B199" s="266" t="s">
        <v>427</v>
      </c>
      <c r="C199" s="254" t="s">
        <v>1309</v>
      </c>
      <c r="D199" s="255" t="s">
        <v>54</v>
      </c>
      <c r="E199" s="265">
        <v>44425</v>
      </c>
      <c r="F199" s="256">
        <v>6</v>
      </c>
      <c r="G199" s="257">
        <v>45</v>
      </c>
    </row>
    <row r="200" spans="2:7" outlineLevel="1" x14ac:dyDescent="0.2">
      <c r="B200" s="266" t="s">
        <v>427</v>
      </c>
      <c r="C200" s="254" t="s">
        <v>1309</v>
      </c>
      <c r="D200" s="255" t="s">
        <v>54</v>
      </c>
      <c r="E200" s="265">
        <v>44425</v>
      </c>
      <c r="F200" s="256">
        <v>3</v>
      </c>
      <c r="G200" s="257">
        <v>22.5</v>
      </c>
    </row>
    <row r="201" spans="2:7" outlineLevel="1" x14ac:dyDescent="0.2">
      <c r="B201" s="266" t="s">
        <v>427</v>
      </c>
      <c r="C201" s="254" t="s">
        <v>1309</v>
      </c>
      <c r="D201" s="255" t="s">
        <v>54</v>
      </c>
      <c r="E201" s="265">
        <v>44426</v>
      </c>
      <c r="F201" s="256">
        <v>6</v>
      </c>
      <c r="G201" s="257">
        <v>45</v>
      </c>
    </row>
    <row r="202" spans="2:7" outlineLevel="1" x14ac:dyDescent="0.2">
      <c r="B202" s="266" t="s">
        <v>427</v>
      </c>
      <c r="C202" s="254" t="s">
        <v>1309</v>
      </c>
      <c r="D202" s="255" t="s">
        <v>54</v>
      </c>
      <c r="E202" s="265">
        <v>44426</v>
      </c>
      <c r="F202" s="256">
        <v>3</v>
      </c>
      <c r="G202" s="257">
        <v>22.5</v>
      </c>
    </row>
    <row r="203" spans="2:7" outlineLevel="1" x14ac:dyDescent="0.2">
      <c r="B203" s="266" t="s">
        <v>427</v>
      </c>
      <c r="C203" s="254" t="s">
        <v>516</v>
      </c>
      <c r="D203" s="255" t="s">
        <v>54</v>
      </c>
      <c r="E203" s="265">
        <v>44438</v>
      </c>
      <c r="F203" s="256">
        <v>6</v>
      </c>
      <c r="G203" s="257">
        <v>49.98</v>
      </c>
    </row>
    <row r="204" spans="2:7" outlineLevel="1" x14ac:dyDescent="0.2">
      <c r="B204" s="266" t="s">
        <v>427</v>
      </c>
      <c r="C204" s="254" t="s">
        <v>516</v>
      </c>
      <c r="D204" s="255" t="s">
        <v>54</v>
      </c>
      <c r="E204" s="265">
        <v>44438</v>
      </c>
      <c r="F204" s="256">
        <v>3</v>
      </c>
      <c r="G204" s="257">
        <v>24.99</v>
      </c>
    </row>
    <row r="205" spans="2:7" outlineLevel="1" x14ac:dyDescent="0.2">
      <c r="B205" s="266" t="s">
        <v>427</v>
      </c>
      <c r="C205" s="254" t="s">
        <v>891</v>
      </c>
      <c r="D205" s="255" t="s">
        <v>54</v>
      </c>
      <c r="E205" s="265">
        <v>44429</v>
      </c>
      <c r="F205" s="256">
        <v>9</v>
      </c>
      <c r="G205" s="257">
        <v>49.95</v>
      </c>
    </row>
    <row r="206" spans="2:7" outlineLevel="1" x14ac:dyDescent="0.2">
      <c r="B206" s="266" t="s">
        <v>427</v>
      </c>
      <c r="C206" s="223" t="s">
        <v>516</v>
      </c>
      <c r="D206" s="224" t="s">
        <v>54</v>
      </c>
      <c r="E206" s="259">
        <v>44440</v>
      </c>
      <c r="F206" s="226">
        <v>6</v>
      </c>
      <c r="G206" s="227">
        <v>49.98</v>
      </c>
    </row>
    <row r="207" spans="2:7" outlineLevel="1" x14ac:dyDescent="0.2">
      <c r="B207" s="266" t="s">
        <v>427</v>
      </c>
      <c r="C207" s="223" t="s">
        <v>516</v>
      </c>
      <c r="D207" s="224" t="s">
        <v>54</v>
      </c>
      <c r="E207" s="259">
        <v>44440</v>
      </c>
      <c r="F207" s="226">
        <v>3</v>
      </c>
      <c r="G207" s="227">
        <v>24.99</v>
      </c>
    </row>
    <row r="208" spans="2:7" outlineLevel="1" x14ac:dyDescent="0.2">
      <c r="B208" s="266" t="s">
        <v>427</v>
      </c>
      <c r="C208" s="223" t="s">
        <v>516</v>
      </c>
      <c r="D208" s="224" t="s">
        <v>54</v>
      </c>
      <c r="E208" s="259">
        <v>44441</v>
      </c>
      <c r="F208" s="226">
        <v>6</v>
      </c>
      <c r="G208" s="227">
        <v>49.98</v>
      </c>
    </row>
    <row r="209" spans="2:7" outlineLevel="1" x14ac:dyDescent="0.2">
      <c r="B209" s="266" t="s">
        <v>427</v>
      </c>
      <c r="C209" s="223" t="s">
        <v>516</v>
      </c>
      <c r="D209" s="224" t="s">
        <v>54</v>
      </c>
      <c r="E209" s="259">
        <v>44441</v>
      </c>
      <c r="F209" s="226">
        <v>3</v>
      </c>
      <c r="G209" s="227">
        <v>24.99</v>
      </c>
    </row>
    <row r="210" spans="2:7" outlineLevel="1" x14ac:dyDescent="0.2">
      <c r="B210" s="266" t="s">
        <v>427</v>
      </c>
      <c r="C210" s="223" t="s">
        <v>516</v>
      </c>
      <c r="D210" s="224" t="s">
        <v>54</v>
      </c>
      <c r="E210" s="259">
        <v>44447</v>
      </c>
      <c r="F210" s="226">
        <v>6</v>
      </c>
      <c r="G210" s="227">
        <v>49.98</v>
      </c>
    </row>
    <row r="211" spans="2:7" outlineLevel="1" x14ac:dyDescent="0.2">
      <c r="B211" s="266" t="s">
        <v>427</v>
      </c>
      <c r="C211" s="223" t="s">
        <v>516</v>
      </c>
      <c r="D211" s="224" t="s">
        <v>54</v>
      </c>
      <c r="E211" s="259">
        <v>44447</v>
      </c>
      <c r="F211" s="226">
        <v>3</v>
      </c>
      <c r="G211" s="227">
        <v>24.99</v>
      </c>
    </row>
    <row r="212" spans="2:7" outlineLevel="1" x14ac:dyDescent="0.2">
      <c r="B212" s="266" t="s">
        <v>427</v>
      </c>
      <c r="C212" s="223" t="s">
        <v>516</v>
      </c>
      <c r="D212" s="224" t="s">
        <v>54</v>
      </c>
      <c r="E212" s="259">
        <v>44448</v>
      </c>
      <c r="F212" s="226">
        <v>6</v>
      </c>
      <c r="G212" s="227">
        <v>49.98</v>
      </c>
    </row>
    <row r="213" spans="2:7" outlineLevel="1" x14ac:dyDescent="0.2">
      <c r="B213" s="266" t="s">
        <v>427</v>
      </c>
      <c r="C213" s="223" t="s">
        <v>516</v>
      </c>
      <c r="D213" s="224" t="s">
        <v>54</v>
      </c>
      <c r="E213" s="259">
        <v>44448</v>
      </c>
      <c r="F213" s="226">
        <v>3</v>
      </c>
      <c r="G213" s="227">
        <v>24.99</v>
      </c>
    </row>
    <row r="214" spans="2:7" outlineLevel="1" x14ac:dyDescent="0.2">
      <c r="B214" s="266" t="s">
        <v>427</v>
      </c>
      <c r="C214" s="223" t="s">
        <v>516</v>
      </c>
      <c r="D214" s="224" t="s">
        <v>54</v>
      </c>
      <c r="E214" s="259">
        <v>44449</v>
      </c>
      <c r="F214" s="226">
        <v>6</v>
      </c>
      <c r="G214" s="227">
        <v>49.98</v>
      </c>
    </row>
    <row r="215" spans="2:7" outlineLevel="1" x14ac:dyDescent="0.2">
      <c r="B215" s="266" t="s">
        <v>427</v>
      </c>
      <c r="C215" s="223" t="s">
        <v>516</v>
      </c>
      <c r="D215" s="224" t="s">
        <v>54</v>
      </c>
      <c r="E215" s="259">
        <v>44449</v>
      </c>
      <c r="F215" s="226">
        <v>3</v>
      </c>
      <c r="G215" s="227">
        <v>24.99</v>
      </c>
    </row>
    <row r="216" spans="2:7" outlineLevel="1" x14ac:dyDescent="0.2">
      <c r="B216" s="266" t="s">
        <v>427</v>
      </c>
      <c r="C216" s="223" t="s">
        <v>516</v>
      </c>
      <c r="D216" s="224" t="s">
        <v>54</v>
      </c>
      <c r="E216" s="259">
        <v>44452</v>
      </c>
      <c r="F216" s="226">
        <v>6</v>
      </c>
      <c r="G216" s="227">
        <v>49.98</v>
      </c>
    </row>
    <row r="217" spans="2:7" outlineLevel="1" x14ac:dyDescent="0.2">
      <c r="B217" s="266" t="s">
        <v>427</v>
      </c>
      <c r="C217" s="223" t="s">
        <v>516</v>
      </c>
      <c r="D217" s="224" t="s">
        <v>54</v>
      </c>
      <c r="E217" s="259">
        <v>44452</v>
      </c>
      <c r="F217" s="226">
        <v>3</v>
      </c>
      <c r="G217" s="227">
        <v>24.99</v>
      </c>
    </row>
    <row r="218" spans="2:7" outlineLevel="1" x14ac:dyDescent="0.2">
      <c r="B218" s="266" t="s">
        <v>427</v>
      </c>
      <c r="C218" s="223" t="s">
        <v>516</v>
      </c>
      <c r="D218" s="224" t="s">
        <v>54</v>
      </c>
      <c r="E218" s="259">
        <v>44453</v>
      </c>
      <c r="F218" s="226">
        <v>6</v>
      </c>
      <c r="G218" s="227">
        <v>49.98</v>
      </c>
    </row>
    <row r="219" spans="2:7" outlineLevel="1" x14ac:dyDescent="0.2">
      <c r="B219" s="266" t="s">
        <v>427</v>
      </c>
      <c r="C219" s="223" t="s">
        <v>516</v>
      </c>
      <c r="D219" s="224" t="s">
        <v>54</v>
      </c>
      <c r="E219" s="259">
        <v>44453</v>
      </c>
      <c r="F219" s="226">
        <v>3</v>
      </c>
      <c r="G219" s="227">
        <v>24.99</v>
      </c>
    </row>
    <row r="220" spans="2:7" outlineLevel="1" x14ac:dyDescent="0.2">
      <c r="B220" s="266" t="s">
        <v>427</v>
      </c>
      <c r="C220" s="223" t="s">
        <v>516</v>
      </c>
      <c r="D220" s="224" t="s">
        <v>54</v>
      </c>
      <c r="E220" s="259">
        <v>44454</v>
      </c>
      <c r="F220" s="226">
        <v>5</v>
      </c>
      <c r="G220" s="227">
        <v>41.65</v>
      </c>
    </row>
    <row r="221" spans="2:7" outlineLevel="1" x14ac:dyDescent="0.2">
      <c r="B221" s="266" t="s">
        <v>427</v>
      </c>
      <c r="C221" s="223" t="s">
        <v>516</v>
      </c>
      <c r="D221" s="224" t="s">
        <v>54</v>
      </c>
      <c r="E221" s="259">
        <v>44455</v>
      </c>
      <c r="F221" s="226">
        <v>6</v>
      </c>
      <c r="G221" s="227">
        <v>49.98</v>
      </c>
    </row>
    <row r="222" spans="2:7" outlineLevel="1" x14ac:dyDescent="0.2">
      <c r="B222" s="266" t="s">
        <v>427</v>
      </c>
      <c r="C222" s="223" t="s">
        <v>516</v>
      </c>
      <c r="D222" s="224" t="s">
        <v>54</v>
      </c>
      <c r="E222" s="259">
        <v>44455</v>
      </c>
      <c r="F222" s="226">
        <v>3</v>
      </c>
      <c r="G222" s="227">
        <v>24.99</v>
      </c>
    </row>
    <row r="223" spans="2:7" outlineLevel="1" x14ac:dyDescent="0.2">
      <c r="B223" s="266" t="s">
        <v>427</v>
      </c>
      <c r="C223" s="223" t="s">
        <v>516</v>
      </c>
      <c r="D223" s="224" t="s">
        <v>54</v>
      </c>
      <c r="E223" s="259">
        <v>44456</v>
      </c>
      <c r="F223" s="226">
        <v>6</v>
      </c>
      <c r="G223" s="227">
        <v>49.98</v>
      </c>
    </row>
    <row r="224" spans="2:7" outlineLevel="1" x14ac:dyDescent="0.2">
      <c r="B224" s="266" t="s">
        <v>427</v>
      </c>
      <c r="C224" s="223" t="s">
        <v>516</v>
      </c>
      <c r="D224" s="224" t="s">
        <v>54</v>
      </c>
      <c r="E224" s="259">
        <v>44456</v>
      </c>
      <c r="F224" s="226">
        <v>3</v>
      </c>
      <c r="G224" s="227">
        <v>24.99</v>
      </c>
    </row>
    <row r="225" spans="2:7" outlineLevel="1" x14ac:dyDescent="0.2">
      <c r="B225" s="266" t="s">
        <v>427</v>
      </c>
      <c r="C225" s="223" t="s">
        <v>516</v>
      </c>
      <c r="D225" s="224" t="s">
        <v>54</v>
      </c>
      <c r="E225" s="259">
        <v>44459</v>
      </c>
      <c r="F225" s="226">
        <v>6</v>
      </c>
      <c r="G225" s="227">
        <v>49.98</v>
      </c>
    </row>
    <row r="226" spans="2:7" outlineLevel="1" x14ac:dyDescent="0.2">
      <c r="B226" s="266" t="s">
        <v>427</v>
      </c>
      <c r="C226" s="223" t="s">
        <v>516</v>
      </c>
      <c r="D226" s="224" t="s">
        <v>54</v>
      </c>
      <c r="E226" s="259">
        <v>44459</v>
      </c>
      <c r="F226" s="226">
        <v>3</v>
      </c>
      <c r="G226" s="227">
        <v>24.99</v>
      </c>
    </row>
    <row r="227" spans="2:7" outlineLevel="1" x14ac:dyDescent="0.2">
      <c r="B227" s="266" t="s">
        <v>427</v>
      </c>
      <c r="C227" s="223" t="s">
        <v>516</v>
      </c>
      <c r="D227" s="224" t="s">
        <v>54</v>
      </c>
      <c r="E227" s="259">
        <v>44460</v>
      </c>
      <c r="F227" s="226">
        <v>6</v>
      </c>
      <c r="G227" s="227">
        <v>49.98</v>
      </c>
    </row>
    <row r="228" spans="2:7" outlineLevel="1" x14ac:dyDescent="0.2">
      <c r="B228" s="266" t="s">
        <v>427</v>
      </c>
      <c r="C228" s="223" t="s">
        <v>516</v>
      </c>
      <c r="D228" s="224" t="s">
        <v>54</v>
      </c>
      <c r="E228" s="259">
        <v>44460</v>
      </c>
      <c r="F228" s="226">
        <v>3</v>
      </c>
      <c r="G228" s="227">
        <v>24.99</v>
      </c>
    </row>
    <row r="229" spans="2:7" outlineLevel="1" x14ac:dyDescent="0.2">
      <c r="B229" s="266" t="s">
        <v>427</v>
      </c>
      <c r="C229" s="223" t="s">
        <v>516</v>
      </c>
      <c r="D229" s="224" t="s">
        <v>54</v>
      </c>
      <c r="E229" s="259">
        <v>44461</v>
      </c>
      <c r="F229" s="226">
        <v>6</v>
      </c>
      <c r="G229" s="227">
        <v>49.98</v>
      </c>
    </row>
    <row r="230" spans="2:7" outlineLevel="1" x14ac:dyDescent="0.2">
      <c r="B230" s="266" t="s">
        <v>427</v>
      </c>
      <c r="C230" s="223" t="s">
        <v>516</v>
      </c>
      <c r="D230" s="224" t="s">
        <v>54</v>
      </c>
      <c r="E230" s="259">
        <v>44461</v>
      </c>
      <c r="F230" s="226">
        <v>3</v>
      </c>
      <c r="G230" s="227">
        <v>24.99</v>
      </c>
    </row>
    <row r="231" spans="2:7" outlineLevel="1" x14ac:dyDescent="0.2">
      <c r="B231" s="266" t="s">
        <v>427</v>
      </c>
      <c r="C231" s="223" t="s">
        <v>948</v>
      </c>
      <c r="D231" s="224" t="s">
        <v>31</v>
      </c>
      <c r="E231" s="259">
        <v>44443</v>
      </c>
      <c r="F231" s="226">
        <v>6</v>
      </c>
      <c r="G231" s="227">
        <v>46.62</v>
      </c>
    </row>
    <row r="232" spans="2:7" outlineLevel="1" x14ac:dyDescent="0.2">
      <c r="B232" s="266" t="s">
        <v>429</v>
      </c>
      <c r="C232" s="223" t="s">
        <v>889</v>
      </c>
      <c r="D232" s="224" t="s">
        <v>54</v>
      </c>
      <c r="E232" s="259">
        <v>44440</v>
      </c>
      <c r="F232" s="226">
        <v>6</v>
      </c>
      <c r="G232" s="227">
        <v>33.299999999999997</v>
      </c>
    </row>
    <row r="233" spans="2:7" outlineLevel="1" x14ac:dyDescent="0.2">
      <c r="B233" s="266" t="s">
        <v>429</v>
      </c>
      <c r="C233" s="223" t="s">
        <v>889</v>
      </c>
      <c r="D233" s="224" t="s">
        <v>54</v>
      </c>
      <c r="E233" s="259">
        <v>44440</v>
      </c>
      <c r="F233" s="226">
        <v>3</v>
      </c>
      <c r="G233" s="227">
        <v>16.649999999999999</v>
      </c>
    </row>
    <row r="234" spans="2:7" outlineLevel="1" x14ac:dyDescent="0.2">
      <c r="B234" s="266" t="s">
        <v>429</v>
      </c>
      <c r="C234" s="223" t="s">
        <v>889</v>
      </c>
      <c r="D234" s="224" t="s">
        <v>54</v>
      </c>
      <c r="E234" s="259">
        <v>44441</v>
      </c>
      <c r="F234" s="226">
        <v>6</v>
      </c>
      <c r="G234" s="227">
        <v>33.299999999999997</v>
      </c>
    </row>
    <row r="235" spans="2:7" outlineLevel="1" x14ac:dyDescent="0.2">
      <c r="B235" s="266" t="s">
        <v>429</v>
      </c>
      <c r="C235" s="223" t="s">
        <v>889</v>
      </c>
      <c r="D235" s="224" t="s">
        <v>54</v>
      </c>
      <c r="E235" s="259">
        <v>44441</v>
      </c>
      <c r="F235" s="226">
        <v>3</v>
      </c>
      <c r="G235" s="227">
        <v>16.649999999999999</v>
      </c>
    </row>
    <row r="236" spans="2:7" outlineLevel="1" x14ac:dyDescent="0.2">
      <c r="B236" s="266" t="s">
        <v>429</v>
      </c>
      <c r="C236" s="223" t="s">
        <v>889</v>
      </c>
      <c r="D236" s="224" t="s">
        <v>54</v>
      </c>
      <c r="E236" s="259">
        <v>44442</v>
      </c>
      <c r="F236" s="226">
        <v>6</v>
      </c>
      <c r="G236" s="227">
        <v>33.299999999999997</v>
      </c>
    </row>
    <row r="237" spans="2:7" outlineLevel="1" x14ac:dyDescent="0.2">
      <c r="B237" s="266" t="s">
        <v>429</v>
      </c>
      <c r="C237" s="223" t="s">
        <v>889</v>
      </c>
      <c r="D237" s="224" t="s">
        <v>54</v>
      </c>
      <c r="E237" s="259">
        <v>44442</v>
      </c>
      <c r="F237" s="226">
        <v>3</v>
      </c>
      <c r="G237" s="227">
        <v>16.649999999999999</v>
      </c>
    </row>
    <row r="238" spans="2:7" outlineLevel="1" x14ac:dyDescent="0.2">
      <c r="B238" s="266" t="s">
        <v>429</v>
      </c>
      <c r="C238" s="223" t="s">
        <v>889</v>
      </c>
      <c r="D238" s="224" t="s">
        <v>54</v>
      </c>
      <c r="E238" s="259">
        <v>44445</v>
      </c>
      <c r="F238" s="226">
        <v>6</v>
      </c>
      <c r="G238" s="227">
        <v>33.299999999999997</v>
      </c>
    </row>
    <row r="239" spans="2:7" outlineLevel="1" x14ac:dyDescent="0.2">
      <c r="B239" s="266" t="s">
        <v>429</v>
      </c>
      <c r="C239" s="223" t="s">
        <v>889</v>
      </c>
      <c r="D239" s="224" t="s">
        <v>54</v>
      </c>
      <c r="E239" s="259">
        <v>44445</v>
      </c>
      <c r="F239" s="226">
        <v>3</v>
      </c>
      <c r="G239" s="227">
        <v>16.649999999999999</v>
      </c>
    </row>
    <row r="240" spans="2:7" outlineLevel="1" x14ac:dyDescent="0.2">
      <c r="B240" s="266" t="s">
        <v>429</v>
      </c>
      <c r="C240" s="223" t="s">
        <v>889</v>
      </c>
      <c r="D240" s="224" t="s">
        <v>54</v>
      </c>
      <c r="E240" s="259">
        <v>44446</v>
      </c>
      <c r="F240" s="226">
        <v>6</v>
      </c>
      <c r="G240" s="227">
        <v>33.299999999999997</v>
      </c>
    </row>
    <row r="241" spans="2:7" outlineLevel="1" x14ac:dyDescent="0.2">
      <c r="B241" s="266" t="s">
        <v>429</v>
      </c>
      <c r="C241" s="223" t="s">
        <v>889</v>
      </c>
      <c r="D241" s="224" t="s">
        <v>54</v>
      </c>
      <c r="E241" s="259">
        <v>44446</v>
      </c>
      <c r="F241" s="226">
        <v>3</v>
      </c>
      <c r="G241" s="227">
        <v>16.649999999999999</v>
      </c>
    </row>
    <row r="242" spans="2:7" outlineLevel="1" x14ac:dyDescent="0.2">
      <c r="B242" s="266" t="s">
        <v>429</v>
      </c>
      <c r="C242" s="223" t="s">
        <v>889</v>
      </c>
      <c r="D242" s="224" t="s">
        <v>54</v>
      </c>
      <c r="E242" s="259">
        <v>44447</v>
      </c>
      <c r="F242" s="226">
        <v>6</v>
      </c>
      <c r="G242" s="227">
        <v>33.299999999999997</v>
      </c>
    </row>
    <row r="243" spans="2:7" outlineLevel="1" x14ac:dyDescent="0.2">
      <c r="B243" s="266" t="s">
        <v>429</v>
      </c>
      <c r="C243" s="223" t="s">
        <v>889</v>
      </c>
      <c r="D243" s="224" t="s">
        <v>54</v>
      </c>
      <c r="E243" s="259">
        <v>44447</v>
      </c>
      <c r="F243" s="226">
        <v>3</v>
      </c>
      <c r="G243" s="227">
        <v>16.649999999999999</v>
      </c>
    </row>
    <row r="244" spans="2:7" outlineLevel="1" x14ac:dyDescent="0.2">
      <c r="B244" s="266" t="s">
        <v>429</v>
      </c>
      <c r="C244" s="223" t="s">
        <v>889</v>
      </c>
      <c r="D244" s="224" t="s">
        <v>54</v>
      </c>
      <c r="E244" s="259">
        <v>44448</v>
      </c>
      <c r="F244" s="226">
        <v>6</v>
      </c>
      <c r="G244" s="227">
        <v>33.299999999999997</v>
      </c>
    </row>
    <row r="245" spans="2:7" outlineLevel="1" x14ac:dyDescent="0.2">
      <c r="B245" s="266" t="s">
        <v>429</v>
      </c>
      <c r="C245" s="223" t="s">
        <v>889</v>
      </c>
      <c r="D245" s="224" t="s">
        <v>54</v>
      </c>
      <c r="E245" s="259">
        <v>44448</v>
      </c>
      <c r="F245" s="226">
        <v>3</v>
      </c>
      <c r="G245" s="227">
        <v>16.649999999999999</v>
      </c>
    </row>
    <row r="246" spans="2:7" outlineLevel="1" x14ac:dyDescent="0.2">
      <c r="B246" s="266" t="s">
        <v>429</v>
      </c>
      <c r="C246" s="223" t="s">
        <v>889</v>
      </c>
      <c r="D246" s="224" t="s">
        <v>54</v>
      </c>
      <c r="E246" s="259">
        <v>44449</v>
      </c>
      <c r="F246" s="226">
        <v>6</v>
      </c>
      <c r="G246" s="227">
        <v>33.299999999999997</v>
      </c>
    </row>
    <row r="247" spans="2:7" outlineLevel="1" x14ac:dyDescent="0.2">
      <c r="B247" s="266" t="s">
        <v>429</v>
      </c>
      <c r="C247" s="223" t="s">
        <v>889</v>
      </c>
      <c r="D247" s="224" t="s">
        <v>54</v>
      </c>
      <c r="E247" s="259">
        <v>44449</v>
      </c>
      <c r="F247" s="226">
        <v>3</v>
      </c>
      <c r="G247" s="227">
        <v>16.649999999999999</v>
      </c>
    </row>
    <row r="248" spans="2:7" outlineLevel="1" x14ac:dyDescent="0.2">
      <c r="B248" s="266" t="s">
        <v>429</v>
      </c>
      <c r="C248" s="223" t="s">
        <v>889</v>
      </c>
      <c r="D248" s="224" t="s">
        <v>54</v>
      </c>
      <c r="E248" s="259">
        <v>44452</v>
      </c>
      <c r="F248" s="226">
        <v>6</v>
      </c>
      <c r="G248" s="227">
        <v>33.299999999999997</v>
      </c>
    </row>
    <row r="249" spans="2:7" outlineLevel="1" x14ac:dyDescent="0.2">
      <c r="B249" s="266" t="s">
        <v>429</v>
      </c>
      <c r="C249" s="223" t="s">
        <v>889</v>
      </c>
      <c r="D249" s="224" t="s">
        <v>54</v>
      </c>
      <c r="E249" s="259">
        <v>44452</v>
      </c>
      <c r="F249" s="226">
        <v>3</v>
      </c>
      <c r="G249" s="227">
        <v>16.649999999999999</v>
      </c>
    </row>
    <row r="250" spans="2:7" outlineLevel="1" x14ac:dyDescent="0.2">
      <c r="B250" s="266" t="s">
        <v>429</v>
      </c>
      <c r="C250" s="223" t="s">
        <v>889</v>
      </c>
      <c r="D250" s="224" t="s">
        <v>54</v>
      </c>
      <c r="E250" s="259">
        <v>44453</v>
      </c>
      <c r="F250" s="226">
        <v>6</v>
      </c>
      <c r="G250" s="227">
        <v>33.299999999999997</v>
      </c>
    </row>
    <row r="251" spans="2:7" outlineLevel="1" x14ac:dyDescent="0.2">
      <c r="B251" s="266" t="s">
        <v>429</v>
      </c>
      <c r="C251" s="223" t="s">
        <v>889</v>
      </c>
      <c r="D251" s="224" t="s">
        <v>54</v>
      </c>
      <c r="E251" s="259">
        <v>44453</v>
      </c>
      <c r="F251" s="226">
        <v>3</v>
      </c>
      <c r="G251" s="227">
        <v>16.649999999999999</v>
      </c>
    </row>
    <row r="252" spans="2:7" outlineLevel="1" x14ac:dyDescent="0.2">
      <c r="B252" s="266" t="s">
        <v>429</v>
      </c>
      <c r="C252" s="223" t="s">
        <v>889</v>
      </c>
      <c r="D252" s="224" t="s">
        <v>54</v>
      </c>
      <c r="E252" s="259">
        <v>44454</v>
      </c>
      <c r="F252" s="226">
        <v>6</v>
      </c>
      <c r="G252" s="227">
        <v>33.299999999999997</v>
      </c>
    </row>
    <row r="253" spans="2:7" outlineLevel="1" x14ac:dyDescent="0.2">
      <c r="B253" s="266" t="s">
        <v>429</v>
      </c>
      <c r="C253" s="223" t="s">
        <v>889</v>
      </c>
      <c r="D253" s="224" t="s">
        <v>54</v>
      </c>
      <c r="E253" s="259">
        <v>44454</v>
      </c>
      <c r="F253" s="226">
        <v>3</v>
      </c>
      <c r="G253" s="227">
        <v>16.649999999999999</v>
      </c>
    </row>
    <row r="254" spans="2:7" outlineLevel="1" x14ac:dyDescent="0.2">
      <c r="B254" s="266" t="s">
        <v>429</v>
      </c>
      <c r="C254" s="223" t="s">
        <v>889</v>
      </c>
      <c r="D254" s="224" t="s">
        <v>54</v>
      </c>
      <c r="E254" s="259">
        <v>44455</v>
      </c>
      <c r="F254" s="226">
        <v>6</v>
      </c>
      <c r="G254" s="227">
        <v>33.299999999999997</v>
      </c>
    </row>
    <row r="255" spans="2:7" outlineLevel="1" x14ac:dyDescent="0.2">
      <c r="B255" s="266" t="s">
        <v>429</v>
      </c>
      <c r="C255" s="223" t="s">
        <v>889</v>
      </c>
      <c r="D255" s="224" t="s">
        <v>54</v>
      </c>
      <c r="E255" s="259">
        <v>44455</v>
      </c>
      <c r="F255" s="226">
        <v>3</v>
      </c>
      <c r="G255" s="227">
        <v>16.649999999999999</v>
      </c>
    </row>
    <row r="256" spans="2:7" outlineLevel="1" x14ac:dyDescent="0.2">
      <c r="B256" s="266" t="s">
        <v>429</v>
      </c>
      <c r="C256" s="223" t="s">
        <v>889</v>
      </c>
      <c r="D256" s="224" t="s">
        <v>54</v>
      </c>
      <c r="E256" s="259">
        <v>44456</v>
      </c>
      <c r="F256" s="226">
        <v>6</v>
      </c>
      <c r="G256" s="227">
        <v>33.299999999999997</v>
      </c>
    </row>
    <row r="257" spans="2:7" outlineLevel="1" x14ac:dyDescent="0.2">
      <c r="B257" s="266" t="s">
        <v>429</v>
      </c>
      <c r="C257" s="223" t="s">
        <v>889</v>
      </c>
      <c r="D257" s="224" t="s">
        <v>54</v>
      </c>
      <c r="E257" s="259">
        <v>44456</v>
      </c>
      <c r="F257" s="226">
        <v>3</v>
      </c>
      <c r="G257" s="227">
        <v>16.649999999999999</v>
      </c>
    </row>
    <row r="258" spans="2:7" outlineLevel="1" x14ac:dyDescent="0.2">
      <c r="B258" s="266" t="s">
        <v>429</v>
      </c>
      <c r="C258" s="223" t="s">
        <v>889</v>
      </c>
      <c r="D258" s="224" t="s">
        <v>54</v>
      </c>
      <c r="E258" s="259">
        <v>44459</v>
      </c>
      <c r="F258" s="226">
        <v>6</v>
      </c>
      <c r="G258" s="227">
        <v>33.299999999999997</v>
      </c>
    </row>
    <row r="259" spans="2:7" outlineLevel="1" x14ac:dyDescent="0.2">
      <c r="B259" s="266" t="s">
        <v>429</v>
      </c>
      <c r="C259" s="223" t="s">
        <v>889</v>
      </c>
      <c r="D259" s="224" t="s">
        <v>54</v>
      </c>
      <c r="E259" s="259">
        <v>44459</v>
      </c>
      <c r="F259" s="226">
        <v>3</v>
      </c>
      <c r="G259" s="227">
        <v>16.649999999999999</v>
      </c>
    </row>
    <row r="260" spans="2:7" outlineLevel="1" x14ac:dyDescent="0.2">
      <c r="B260" s="266" t="s">
        <v>429</v>
      </c>
      <c r="C260" s="223" t="s">
        <v>889</v>
      </c>
      <c r="D260" s="224" t="s">
        <v>54</v>
      </c>
      <c r="E260" s="259">
        <v>44460</v>
      </c>
      <c r="F260" s="226">
        <v>6</v>
      </c>
      <c r="G260" s="227">
        <v>33.299999999999997</v>
      </c>
    </row>
    <row r="261" spans="2:7" outlineLevel="1" x14ac:dyDescent="0.2">
      <c r="B261" s="266" t="s">
        <v>429</v>
      </c>
      <c r="C261" s="223" t="s">
        <v>889</v>
      </c>
      <c r="D261" s="224" t="s">
        <v>54</v>
      </c>
      <c r="E261" s="259">
        <v>44460</v>
      </c>
      <c r="F261" s="226">
        <v>3</v>
      </c>
      <c r="G261" s="227">
        <v>16.649999999999999</v>
      </c>
    </row>
    <row r="262" spans="2:7" outlineLevel="1" x14ac:dyDescent="0.2">
      <c r="B262" s="266" t="s">
        <v>429</v>
      </c>
      <c r="C262" s="223" t="s">
        <v>889</v>
      </c>
      <c r="D262" s="224" t="s">
        <v>54</v>
      </c>
      <c r="E262" s="259">
        <v>44461</v>
      </c>
      <c r="F262" s="226">
        <v>6</v>
      </c>
      <c r="G262" s="227">
        <v>33.299999999999997</v>
      </c>
    </row>
    <row r="263" spans="2:7" outlineLevel="1" x14ac:dyDescent="0.2">
      <c r="B263" s="266" t="s">
        <v>429</v>
      </c>
      <c r="C263" s="223" t="s">
        <v>889</v>
      </c>
      <c r="D263" s="224" t="s">
        <v>54</v>
      </c>
      <c r="E263" s="259">
        <v>44461</v>
      </c>
      <c r="F263" s="226">
        <v>3</v>
      </c>
      <c r="G263" s="227">
        <v>16.649999999999999</v>
      </c>
    </row>
    <row r="264" spans="2:7" outlineLevel="1" x14ac:dyDescent="0.2">
      <c r="B264" s="266" t="s">
        <v>429</v>
      </c>
      <c r="C264" s="223" t="s">
        <v>889</v>
      </c>
      <c r="D264" s="224" t="s">
        <v>54</v>
      </c>
      <c r="E264" s="259">
        <v>44462</v>
      </c>
      <c r="F264" s="226">
        <v>6</v>
      </c>
      <c r="G264" s="227">
        <v>33.299999999999997</v>
      </c>
    </row>
    <row r="265" spans="2:7" outlineLevel="1" x14ac:dyDescent="0.2">
      <c r="B265" s="266" t="s">
        <v>429</v>
      </c>
      <c r="C265" s="223" t="s">
        <v>889</v>
      </c>
      <c r="D265" s="224" t="s">
        <v>54</v>
      </c>
      <c r="E265" s="259">
        <v>44462</v>
      </c>
      <c r="F265" s="226">
        <v>3</v>
      </c>
      <c r="G265" s="227">
        <v>16.649999999999999</v>
      </c>
    </row>
    <row r="266" spans="2:7" outlineLevel="1" x14ac:dyDescent="0.2">
      <c r="B266" s="266" t="s">
        <v>429</v>
      </c>
      <c r="C266" s="223" t="s">
        <v>889</v>
      </c>
      <c r="D266" s="224" t="s">
        <v>54</v>
      </c>
      <c r="E266" s="259">
        <v>44463</v>
      </c>
      <c r="F266" s="226">
        <v>6</v>
      </c>
      <c r="G266" s="227">
        <v>33.299999999999997</v>
      </c>
    </row>
    <row r="267" spans="2:7" outlineLevel="1" x14ac:dyDescent="0.2">
      <c r="B267" s="266" t="s">
        <v>429</v>
      </c>
      <c r="C267" s="223" t="s">
        <v>889</v>
      </c>
      <c r="D267" s="224" t="s">
        <v>54</v>
      </c>
      <c r="E267" s="259">
        <v>44463</v>
      </c>
      <c r="F267" s="226">
        <v>3</v>
      </c>
      <c r="G267" s="227">
        <v>16.649999999999999</v>
      </c>
    </row>
    <row r="268" spans="2:7" outlineLevel="1" x14ac:dyDescent="0.2">
      <c r="B268" s="266" t="s">
        <v>429</v>
      </c>
      <c r="C268" s="223" t="s">
        <v>889</v>
      </c>
      <c r="D268" s="224" t="s">
        <v>54</v>
      </c>
      <c r="E268" s="259">
        <v>44443</v>
      </c>
      <c r="F268" s="226">
        <v>6</v>
      </c>
      <c r="G268" s="227">
        <v>33.299999999999997</v>
      </c>
    </row>
    <row r="269" spans="2:7" outlineLevel="1" x14ac:dyDescent="0.2">
      <c r="B269" s="266" t="s">
        <v>427</v>
      </c>
      <c r="C269" s="223" t="s">
        <v>516</v>
      </c>
      <c r="D269" s="224" t="s">
        <v>54</v>
      </c>
      <c r="E269" s="259">
        <v>44462</v>
      </c>
      <c r="F269" s="226">
        <v>6</v>
      </c>
      <c r="G269" s="227">
        <v>49.98</v>
      </c>
    </row>
    <row r="270" spans="2:7" outlineLevel="1" x14ac:dyDescent="0.2">
      <c r="B270" s="266" t="s">
        <v>427</v>
      </c>
      <c r="C270" s="223" t="s">
        <v>516</v>
      </c>
      <c r="D270" s="224" t="s">
        <v>54</v>
      </c>
      <c r="E270" s="259">
        <v>44462</v>
      </c>
      <c r="F270" s="226">
        <v>3</v>
      </c>
      <c r="G270" s="227">
        <v>24.99</v>
      </c>
    </row>
    <row r="271" spans="2:7" outlineLevel="1" x14ac:dyDescent="0.2">
      <c r="B271" s="266" t="s">
        <v>427</v>
      </c>
      <c r="C271" s="223" t="s">
        <v>516</v>
      </c>
      <c r="D271" s="224" t="s">
        <v>54</v>
      </c>
      <c r="E271" s="259">
        <v>44463</v>
      </c>
      <c r="F271" s="226">
        <v>6</v>
      </c>
      <c r="G271" s="227">
        <v>49.98</v>
      </c>
    </row>
    <row r="272" spans="2:7" outlineLevel="1" x14ac:dyDescent="0.2">
      <c r="B272" s="266" t="s">
        <v>427</v>
      </c>
      <c r="C272" s="223" t="s">
        <v>516</v>
      </c>
      <c r="D272" s="224" t="s">
        <v>54</v>
      </c>
      <c r="E272" s="259">
        <v>44463</v>
      </c>
      <c r="F272" s="226">
        <v>3</v>
      </c>
      <c r="G272" s="227">
        <v>24.99</v>
      </c>
    </row>
    <row r="273" spans="2:7" outlineLevel="1" x14ac:dyDescent="0.2">
      <c r="B273" s="266" t="s">
        <v>427</v>
      </c>
      <c r="C273" s="223" t="s">
        <v>516</v>
      </c>
      <c r="D273" s="224" t="s">
        <v>54</v>
      </c>
      <c r="E273" s="259">
        <v>44466</v>
      </c>
      <c r="F273" s="226">
        <v>6</v>
      </c>
      <c r="G273" s="227">
        <v>49.98</v>
      </c>
    </row>
    <row r="274" spans="2:7" outlineLevel="1" x14ac:dyDescent="0.2">
      <c r="B274" s="266" t="s">
        <v>427</v>
      </c>
      <c r="C274" s="223" t="s">
        <v>516</v>
      </c>
      <c r="D274" s="224" t="s">
        <v>54</v>
      </c>
      <c r="E274" s="259">
        <v>44466</v>
      </c>
      <c r="F274" s="226">
        <v>3</v>
      </c>
      <c r="G274" s="227">
        <v>24.99</v>
      </c>
    </row>
    <row r="275" spans="2:7" outlineLevel="1" x14ac:dyDescent="0.2">
      <c r="B275" s="266" t="s">
        <v>427</v>
      </c>
      <c r="C275" s="223" t="s">
        <v>516</v>
      </c>
      <c r="D275" s="224" t="s">
        <v>54</v>
      </c>
      <c r="E275" s="259">
        <v>44467</v>
      </c>
      <c r="F275" s="226">
        <v>6</v>
      </c>
      <c r="G275" s="227">
        <v>49.98</v>
      </c>
    </row>
    <row r="276" spans="2:7" outlineLevel="1" x14ac:dyDescent="0.2">
      <c r="B276" s="266" t="s">
        <v>427</v>
      </c>
      <c r="C276" s="223" t="s">
        <v>516</v>
      </c>
      <c r="D276" s="224" t="s">
        <v>54</v>
      </c>
      <c r="E276" s="259">
        <v>44467</v>
      </c>
      <c r="F276" s="226">
        <v>3</v>
      </c>
      <c r="G276" s="227">
        <v>24.99</v>
      </c>
    </row>
    <row r="277" spans="2:7" outlineLevel="1" x14ac:dyDescent="0.2">
      <c r="B277" s="266" t="s">
        <v>427</v>
      </c>
      <c r="C277" s="223" t="s">
        <v>516</v>
      </c>
      <c r="D277" s="224" t="s">
        <v>54</v>
      </c>
      <c r="E277" s="259">
        <v>44468</v>
      </c>
      <c r="F277" s="226">
        <v>6</v>
      </c>
      <c r="G277" s="227">
        <v>49.98</v>
      </c>
    </row>
    <row r="278" spans="2:7" outlineLevel="1" x14ac:dyDescent="0.2">
      <c r="B278" s="266" t="s">
        <v>427</v>
      </c>
      <c r="C278" s="223" t="s">
        <v>516</v>
      </c>
      <c r="D278" s="224" t="s">
        <v>54</v>
      </c>
      <c r="E278" s="259">
        <v>44468</v>
      </c>
      <c r="F278" s="226">
        <v>3</v>
      </c>
      <c r="G278" s="227">
        <v>24.99</v>
      </c>
    </row>
    <row r="279" spans="2:7" outlineLevel="1" x14ac:dyDescent="0.2">
      <c r="B279" s="266" t="s">
        <v>427</v>
      </c>
      <c r="C279" s="223" t="s">
        <v>516</v>
      </c>
      <c r="D279" s="224" t="s">
        <v>54</v>
      </c>
      <c r="E279" s="259">
        <v>44469</v>
      </c>
      <c r="F279" s="226">
        <v>6</v>
      </c>
      <c r="G279" s="227">
        <v>49.98</v>
      </c>
    </row>
    <row r="280" spans="2:7" outlineLevel="1" x14ac:dyDescent="0.2">
      <c r="B280" s="266" t="s">
        <v>427</v>
      </c>
      <c r="C280" s="223" t="s">
        <v>516</v>
      </c>
      <c r="D280" s="224" t="s">
        <v>54</v>
      </c>
      <c r="E280" s="259">
        <v>44469</v>
      </c>
      <c r="F280" s="226">
        <v>3</v>
      </c>
      <c r="G280" s="227">
        <v>24.99</v>
      </c>
    </row>
    <row r="281" spans="2:7" outlineLevel="1" x14ac:dyDescent="0.2">
      <c r="B281" s="266" t="s">
        <v>429</v>
      </c>
      <c r="C281" s="223" t="s">
        <v>889</v>
      </c>
      <c r="D281" s="224" t="s">
        <v>54</v>
      </c>
      <c r="E281" s="259">
        <v>44466</v>
      </c>
      <c r="F281" s="226">
        <v>6</v>
      </c>
      <c r="G281" s="227">
        <v>33.299999999999997</v>
      </c>
    </row>
    <row r="282" spans="2:7" outlineLevel="1" x14ac:dyDescent="0.2">
      <c r="B282" s="266" t="s">
        <v>429</v>
      </c>
      <c r="C282" s="223" t="s">
        <v>889</v>
      </c>
      <c r="D282" s="224" t="s">
        <v>54</v>
      </c>
      <c r="E282" s="259">
        <v>44466</v>
      </c>
      <c r="F282" s="226">
        <v>3</v>
      </c>
      <c r="G282" s="227">
        <v>16.649999999999999</v>
      </c>
    </row>
    <row r="283" spans="2:7" outlineLevel="1" x14ac:dyDescent="0.2">
      <c r="B283" s="266" t="s">
        <v>429</v>
      </c>
      <c r="C283" s="223" t="s">
        <v>889</v>
      </c>
      <c r="D283" s="224" t="s">
        <v>54</v>
      </c>
      <c r="E283" s="259">
        <v>44467</v>
      </c>
      <c r="F283" s="226">
        <v>6</v>
      </c>
      <c r="G283" s="227">
        <v>33.299999999999997</v>
      </c>
    </row>
    <row r="284" spans="2:7" outlineLevel="1" x14ac:dyDescent="0.2">
      <c r="B284" s="266" t="s">
        <v>429</v>
      </c>
      <c r="C284" s="223" t="s">
        <v>889</v>
      </c>
      <c r="D284" s="224" t="s">
        <v>54</v>
      </c>
      <c r="E284" s="259">
        <v>44467</v>
      </c>
      <c r="F284" s="226">
        <v>3</v>
      </c>
      <c r="G284" s="227">
        <v>16.649999999999999</v>
      </c>
    </row>
    <row r="285" spans="2:7" outlineLevel="1" x14ac:dyDescent="0.2">
      <c r="B285" s="266" t="s">
        <v>429</v>
      </c>
      <c r="C285" s="223" t="s">
        <v>889</v>
      </c>
      <c r="D285" s="224" t="s">
        <v>54</v>
      </c>
      <c r="E285" s="259">
        <v>44468</v>
      </c>
      <c r="F285" s="226">
        <v>6</v>
      </c>
      <c r="G285" s="227">
        <v>33.299999999999997</v>
      </c>
    </row>
    <row r="286" spans="2:7" outlineLevel="1" x14ac:dyDescent="0.2">
      <c r="B286" s="266" t="s">
        <v>429</v>
      </c>
      <c r="C286" s="223" t="s">
        <v>889</v>
      </c>
      <c r="D286" s="224" t="s">
        <v>54</v>
      </c>
      <c r="E286" s="259">
        <v>44468</v>
      </c>
      <c r="F286" s="226">
        <v>3</v>
      </c>
      <c r="G286" s="227">
        <v>16.649999999999999</v>
      </c>
    </row>
    <row r="287" spans="2:7" outlineLevel="1" x14ac:dyDescent="0.2">
      <c r="B287" s="266" t="s">
        <v>429</v>
      </c>
      <c r="C287" s="223" t="s">
        <v>889</v>
      </c>
      <c r="D287" s="224" t="s">
        <v>54</v>
      </c>
      <c r="E287" s="259">
        <v>44469</v>
      </c>
      <c r="F287" s="226">
        <v>6</v>
      </c>
      <c r="G287" s="227">
        <v>33.299999999999997</v>
      </c>
    </row>
    <row r="288" spans="2:7" outlineLevel="1" x14ac:dyDescent="0.2">
      <c r="B288" s="266" t="s">
        <v>429</v>
      </c>
      <c r="C288" s="223" t="s">
        <v>889</v>
      </c>
      <c r="D288" s="224" t="s">
        <v>54</v>
      </c>
      <c r="E288" s="259">
        <v>44469</v>
      </c>
      <c r="F288" s="226">
        <v>3</v>
      </c>
      <c r="G288" s="227">
        <v>16.649999999999999</v>
      </c>
    </row>
    <row r="289" spans="2:7" outlineLevel="1" x14ac:dyDescent="0.2">
      <c r="B289" s="266" t="s">
        <v>427</v>
      </c>
      <c r="C289" s="223" t="s">
        <v>516</v>
      </c>
      <c r="D289" s="224" t="s">
        <v>54</v>
      </c>
      <c r="E289" s="259">
        <v>44445</v>
      </c>
      <c r="F289" s="226">
        <v>6</v>
      </c>
      <c r="G289" s="227">
        <v>49.98</v>
      </c>
    </row>
    <row r="290" spans="2:7" outlineLevel="1" x14ac:dyDescent="0.2">
      <c r="B290" s="266" t="s">
        <v>427</v>
      </c>
      <c r="C290" s="223" t="s">
        <v>516</v>
      </c>
      <c r="D290" s="224" t="s">
        <v>54</v>
      </c>
      <c r="E290" s="259">
        <v>44445</v>
      </c>
      <c r="F290" s="226">
        <v>3</v>
      </c>
      <c r="G290" s="227">
        <v>24.99</v>
      </c>
    </row>
    <row r="291" spans="2:7" outlineLevel="1" x14ac:dyDescent="0.2">
      <c r="B291" s="266" t="s">
        <v>427</v>
      </c>
      <c r="C291" s="223" t="s">
        <v>516</v>
      </c>
      <c r="D291" s="224" t="s">
        <v>54</v>
      </c>
      <c r="E291" s="259">
        <v>44446</v>
      </c>
      <c r="F291" s="226">
        <v>6</v>
      </c>
      <c r="G291" s="227">
        <v>49.98</v>
      </c>
    </row>
    <row r="292" spans="2:7" outlineLevel="1" x14ac:dyDescent="0.2">
      <c r="B292" s="266" t="s">
        <v>427</v>
      </c>
      <c r="C292" s="223" t="s">
        <v>516</v>
      </c>
      <c r="D292" s="224" t="s">
        <v>54</v>
      </c>
      <c r="E292" s="259">
        <v>44446</v>
      </c>
      <c r="F292" s="226">
        <v>3</v>
      </c>
      <c r="G292" s="227">
        <v>24.99</v>
      </c>
    </row>
    <row r="293" spans="2:7" outlineLevel="1" x14ac:dyDescent="0.2">
      <c r="B293" s="266" t="s">
        <v>427</v>
      </c>
      <c r="C293" s="254" t="s">
        <v>1309</v>
      </c>
      <c r="D293" s="255" t="s">
        <v>54</v>
      </c>
      <c r="E293" s="265">
        <v>44487</v>
      </c>
      <c r="F293" s="256">
        <v>9</v>
      </c>
      <c r="G293" s="257">
        <v>50</v>
      </c>
    </row>
    <row r="294" spans="2:7" outlineLevel="1" x14ac:dyDescent="0.2">
      <c r="B294" s="266" t="s">
        <v>427</v>
      </c>
      <c r="C294" s="254" t="s">
        <v>1309</v>
      </c>
      <c r="D294" s="255" t="s">
        <v>54</v>
      </c>
      <c r="E294" s="265">
        <v>44488</v>
      </c>
      <c r="F294" s="256">
        <v>9</v>
      </c>
      <c r="G294" s="257">
        <v>50</v>
      </c>
    </row>
    <row r="295" spans="2:7" outlineLevel="1" x14ac:dyDescent="0.2">
      <c r="B295" s="266" t="s">
        <v>427</v>
      </c>
      <c r="C295" s="254" t="s">
        <v>1309</v>
      </c>
      <c r="D295" s="255" t="s">
        <v>54</v>
      </c>
      <c r="E295" s="265">
        <v>44489</v>
      </c>
      <c r="F295" s="256">
        <v>9</v>
      </c>
      <c r="G295" s="257">
        <v>50</v>
      </c>
    </row>
    <row r="296" spans="2:7" outlineLevel="1" x14ac:dyDescent="0.2">
      <c r="B296" s="266" t="s">
        <v>427</v>
      </c>
      <c r="C296" s="254" t="s">
        <v>1309</v>
      </c>
      <c r="D296" s="255" t="s">
        <v>54</v>
      </c>
      <c r="E296" s="265">
        <v>44491</v>
      </c>
      <c r="F296" s="256">
        <v>9</v>
      </c>
      <c r="G296" s="257">
        <v>50</v>
      </c>
    </row>
    <row r="297" spans="2:7" outlineLevel="1" x14ac:dyDescent="0.2">
      <c r="B297" s="266" t="s">
        <v>427</v>
      </c>
      <c r="C297" s="254" t="s">
        <v>1309</v>
      </c>
      <c r="D297" s="255" t="s">
        <v>54</v>
      </c>
      <c r="E297" s="265">
        <v>44492</v>
      </c>
      <c r="F297" s="256">
        <v>9</v>
      </c>
      <c r="G297" s="257">
        <v>50</v>
      </c>
    </row>
    <row r="298" spans="2:7" outlineLevel="1" x14ac:dyDescent="0.2">
      <c r="B298" s="266" t="s">
        <v>427</v>
      </c>
      <c r="C298" s="254" t="s">
        <v>1309</v>
      </c>
      <c r="D298" s="255" t="s">
        <v>54</v>
      </c>
      <c r="E298" s="265">
        <v>44494</v>
      </c>
      <c r="F298" s="256">
        <v>9</v>
      </c>
      <c r="G298" s="257">
        <v>50</v>
      </c>
    </row>
    <row r="299" spans="2:7" outlineLevel="1" x14ac:dyDescent="0.2">
      <c r="B299" s="266" t="s">
        <v>427</v>
      </c>
      <c r="C299" s="254" t="s">
        <v>1309</v>
      </c>
      <c r="D299" s="255" t="s">
        <v>54</v>
      </c>
      <c r="E299" s="265">
        <v>44495</v>
      </c>
      <c r="F299" s="256">
        <v>9</v>
      </c>
      <c r="G299" s="257">
        <v>50</v>
      </c>
    </row>
    <row r="300" spans="2:7" outlineLevel="1" x14ac:dyDescent="0.2">
      <c r="B300" s="266" t="s">
        <v>427</v>
      </c>
      <c r="C300" s="254" t="s">
        <v>1309</v>
      </c>
      <c r="D300" s="255" t="s">
        <v>54</v>
      </c>
      <c r="E300" s="265">
        <v>44496</v>
      </c>
      <c r="F300" s="256">
        <v>9</v>
      </c>
      <c r="G300" s="257">
        <v>50</v>
      </c>
    </row>
    <row r="301" spans="2:7" outlineLevel="1" x14ac:dyDescent="0.2">
      <c r="B301" s="266" t="s">
        <v>427</v>
      </c>
      <c r="C301" s="254" t="s">
        <v>1309</v>
      </c>
      <c r="D301" s="255" t="s">
        <v>54</v>
      </c>
      <c r="E301" s="265">
        <v>44497</v>
      </c>
      <c r="F301" s="256">
        <v>9</v>
      </c>
      <c r="G301" s="257">
        <v>50</v>
      </c>
    </row>
    <row r="302" spans="2:7" outlineLevel="1" x14ac:dyDescent="0.2">
      <c r="B302" s="266" t="s">
        <v>427</v>
      </c>
      <c r="C302" s="254" t="s">
        <v>1309</v>
      </c>
      <c r="D302" s="255" t="s">
        <v>54</v>
      </c>
      <c r="E302" s="265">
        <v>44498</v>
      </c>
      <c r="F302" s="256">
        <v>9</v>
      </c>
      <c r="G302" s="257">
        <v>50</v>
      </c>
    </row>
    <row r="303" spans="2:7" outlineLevel="1" x14ac:dyDescent="0.2">
      <c r="B303" s="266" t="s">
        <v>429</v>
      </c>
      <c r="C303" s="254" t="s">
        <v>889</v>
      </c>
      <c r="D303" s="255" t="s">
        <v>54</v>
      </c>
      <c r="E303" s="265">
        <v>44492</v>
      </c>
      <c r="F303" s="256">
        <v>9</v>
      </c>
      <c r="G303" s="257">
        <v>50</v>
      </c>
    </row>
    <row r="304" spans="2:7" outlineLevel="1" x14ac:dyDescent="0.2">
      <c r="B304" s="266" t="s">
        <v>429</v>
      </c>
      <c r="C304" s="254" t="s">
        <v>245</v>
      </c>
      <c r="D304" s="255" t="s">
        <v>54</v>
      </c>
      <c r="E304" s="265">
        <v>44490</v>
      </c>
      <c r="F304" s="256">
        <v>8</v>
      </c>
      <c r="G304" s="257">
        <v>49</v>
      </c>
    </row>
    <row r="305" spans="2:7" outlineLevel="1" x14ac:dyDescent="0.2">
      <c r="B305" s="266" t="s">
        <v>427</v>
      </c>
      <c r="C305" s="254" t="s">
        <v>516</v>
      </c>
      <c r="D305" s="255" t="s">
        <v>54</v>
      </c>
      <c r="E305" s="265">
        <v>44487</v>
      </c>
      <c r="F305" s="256">
        <v>9</v>
      </c>
      <c r="G305" s="257">
        <v>75</v>
      </c>
    </row>
    <row r="306" spans="2:7" outlineLevel="1" x14ac:dyDescent="0.2">
      <c r="B306" s="266" t="s">
        <v>427</v>
      </c>
      <c r="C306" s="254" t="s">
        <v>516</v>
      </c>
      <c r="D306" s="255" t="s">
        <v>54</v>
      </c>
      <c r="E306" s="265">
        <v>44488</v>
      </c>
      <c r="F306" s="256">
        <v>9</v>
      </c>
      <c r="G306" s="257">
        <v>75</v>
      </c>
    </row>
    <row r="307" spans="2:7" outlineLevel="1" x14ac:dyDescent="0.2">
      <c r="B307" s="266" t="s">
        <v>427</v>
      </c>
      <c r="C307" s="254" t="s">
        <v>516</v>
      </c>
      <c r="D307" s="255" t="s">
        <v>54</v>
      </c>
      <c r="E307" s="265">
        <v>44489</v>
      </c>
      <c r="F307" s="256">
        <v>9</v>
      </c>
      <c r="G307" s="257">
        <v>75</v>
      </c>
    </row>
    <row r="308" spans="2:7" outlineLevel="1" x14ac:dyDescent="0.2">
      <c r="B308" s="266" t="s">
        <v>427</v>
      </c>
      <c r="C308" s="254" t="s">
        <v>516</v>
      </c>
      <c r="D308" s="255" t="s">
        <v>54</v>
      </c>
      <c r="E308" s="265">
        <v>44490</v>
      </c>
      <c r="F308" s="256">
        <v>9</v>
      </c>
      <c r="G308" s="257">
        <v>75</v>
      </c>
    </row>
    <row r="309" spans="2:7" outlineLevel="1" x14ac:dyDescent="0.2">
      <c r="B309" s="266" t="s">
        <v>427</v>
      </c>
      <c r="C309" s="254" t="s">
        <v>516</v>
      </c>
      <c r="D309" s="255" t="s">
        <v>54</v>
      </c>
      <c r="E309" s="265">
        <v>44491</v>
      </c>
      <c r="F309" s="256">
        <v>9</v>
      </c>
      <c r="G309" s="257">
        <v>75</v>
      </c>
    </row>
    <row r="310" spans="2:7" outlineLevel="1" x14ac:dyDescent="0.2">
      <c r="B310" s="266" t="s">
        <v>427</v>
      </c>
      <c r="C310" s="254" t="s">
        <v>516</v>
      </c>
      <c r="D310" s="255" t="s">
        <v>54</v>
      </c>
      <c r="E310" s="265">
        <v>44492</v>
      </c>
      <c r="F310" s="256">
        <v>9</v>
      </c>
      <c r="G310" s="257">
        <v>75</v>
      </c>
    </row>
    <row r="311" spans="2:7" outlineLevel="1" x14ac:dyDescent="0.2">
      <c r="B311" s="266" t="s">
        <v>427</v>
      </c>
      <c r="C311" s="254" t="s">
        <v>516</v>
      </c>
      <c r="D311" s="255" t="s">
        <v>54</v>
      </c>
      <c r="E311" s="265">
        <v>44494</v>
      </c>
      <c r="F311" s="256">
        <v>9</v>
      </c>
      <c r="G311" s="257">
        <v>75</v>
      </c>
    </row>
    <row r="312" spans="2:7" outlineLevel="1" x14ac:dyDescent="0.2">
      <c r="B312" s="266" t="s">
        <v>427</v>
      </c>
      <c r="C312" s="254" t="s">
        <v>516</v>
      </c>
      <c r="D312" s="255" t="s">
        <v>54</v>
      </c>
      <c r="E312" s="265">
        <v>44495</v>
      </c>
      <c r="F312" s="256">
        <v>9</v>
      </c>
      <c r="G312" s="257">
        <v>75</v>
      </c>
    </row>
    <row r="313" spans="2:7" outlineLevel="1" x14ac:dyDescent="0.2">
      <c r="B313" s="266" t="s">
        <v>427</v>
      </c>
      <c r="C313" s="254" t="s">
        <v>516</v>
      </c>
      <c r="D313" s="255" t="s">
        <v>54</v>
      </c>
      <c r="E313" s="265">
        <v>44496</v>
      </c>
      <c r="F313" s="256">
        <v>9</v>
      </c>
      <c r="G313" s="257">
        <v>75</v>
      </c>
    </row>
    <row r="314" spans="2:7" outlineLevel="1" x14ac:dyDescent="0.2">
      <c r="B314" s="266" t="s">
        <v>427</v>
      </c>
      <c r="C314" s="254" t="s">
        <v>516</v>
      </c>
      <c r="D314" s="255" t="s">
        <v>54</v>
      </c>
      <c r="E314" s="265">
        <v>44497</v>
      </c>
      <c r="F314" s="256">
        <v>9</v>
      </c>
      <c r="G314" s="257">
        <v>75</v>
      </c>
    </row>
    <row r="315" spans="2:7" outlineLevel="1" x14ac:dyDescent="0.2">
      <c r="B315" s="266" t="s">
        <v>427</v>
      </c>
      <c r="C315" s="254" t="s">
        <v>516</v>
      </c>
      <c r="D315" s="255" t="s">
        <v>54</v>
      </c>
      <c r="E315" s="265">
        <v>44498</v>
      </c>
      <c r="F315" s="256">
        <v>9</v>
      </c>
      <c r="G315" s="257">
        <v>75</v>
      </c>
    </row>
    <row r="316" spans="2:7" outlineLevel="1" x14ac:dyDescent="0.2">
      <c r="B316" s="266" t="s">
        <v>427</v>
      </c>
      <c r="C316" s="254" t="s">
        <v>516</v>
      </c>
      <c r="D316" s="255" t="s">
        <v>54</v>
      </c>
      <c r="E316" s="265">
        <v>44470</v>
      </c>
      <c r="F316" s="256">
        <v>9</v>
      </c>
      <c r="G316" s="257">
        <v>75</v>
      </c>
    </row>
    <row r="317" spans="2:7" outlineLevel="1" x14ac:dyDescent="0.2">
      <c r="B317" s="266" t="s">
        <v>427</v>
      </c>
      <c r="C317" s="254" t="s">
        <v>516</v>
      </c>
      <c r="D317" s="255" t="s">
        <v>54</v>
      </c>
      <c r="E317" s="265">
        <v>44473</v>
      </c>
      <c r="F317" s="256">
        <v>9</v>
      </c>
      <c r="G317" s="257">
        <v>75</v>
      </c>
    </row>
    <row r="318" spans="2:7" outlineLevel="1" x14ac:dyDescent="0.2">
      <c r="B318" s="266" t="s">
        <v>427</v>
      </c>
      <c r="C318" s="254" t="s">
        <v>516</v>
      </c>
      <c r="D318" s="255" t="s">
        <v>54</v>
      </c>
      <c r="E318" s="265">
        <v>44474</v>
      </c>
      <c r="F318" s="256">
        <v>9</v>
      </c>
      <c r="G318" s="257">
        <v>75</v>
      </c>
    </row>
    <row r="319" spans="2:7" outlineLevel="1" x14ac:dyDescent="0.2">
      <c r="B319" s="266" t="s">
        <v>427</v>
      </c>
      <c r="C319" s="254" t="s">
        <v>516</v>
      </c>
      <c r="D319" s="255" t="s">
        <v>54</v>
      </c>
      <c r="E319" s="265">
        <v>44475</v>
      </c>
      <c r="F319" s="256">
        <v>9</v>
      </c>
      <c r="G319" s="257">
        <v>75</v>
      </c>
    </row>
    <row r="320" spans="2:7" outlineLevel="1" x14ac:dyDescent="0.2">
      <c r="B320" s="266" t="s">
        <v>427</v>
      </c>
      <c r="C320" s="254" t="s">
        <v>516</v>
      </c>
      <c r="D320" s="255" t="s">
        <v>54</v>
      </c>
      <c r="E320" s="265">
        <v>44476</v>
      </c>
      <c r="F320" s="256">
        <v>9</v>
      </c>
      <c r="G320" s="257">
        <v>75</v>
      </c>
    </row>
    <row r="321" spans="2:7" outlineLevel="1" x14ac:dyDescent="0.2">
      <c r="B321" s="266" t="s">
        <v>427</v>
      </c>
      <c r="C321" s="254" t="s">
        <v>516</v>
      </c>
      <c r="D321" s="255" t="s">
        <v>54</v>
      </c>
      <c r="E321" s="265">
        <v>44477</v>
      </c>
      <c r="F321" s="256">
        <v>9</v>
      </c>
      <c r="G321" s="257">
        <v>75</v>
      </c>
    </row>
    <row r="322" spans="2:7" outlineLevel="1" x14ac:dyDescent="0.2">
      <c r="B322" s="266" t="s">
        <v>427</v>
      </c>
      <c r="C322" s="254" t="s">
        <v>516</v>
      </c>
      <c r="D322" s="255" t="s">
        <v>54</v>
      </c>
      <c r="E322" s="265">
        <v>44482</v>
      </c>
      <c r="F322" s="256">
        <v>9</v>
      </c>
      <c r="G322" s="257">
        <v>75</v>
      </c>
    </row>
    <row r="323" spans="2:7" outlineLevel="1" x14ac:dyDescent="0.2">
      <c r="B323" s="266" t="s">
        <v>427</v>
      </c>
      <c r="C323" s="254" t="s">
        <v>516</v>
      </c>
      <c r="D323" s="255" t="s">
        <v>54</v>
      </c>
      <c r="E323" s="265">
        <v>44483</v>
      </c>
      <c r="F323" s="256">
        <v>9</v>
      </c>
      <c r="G323" s="257">
        <v>75</v>
      </c>
    </row>
    <row r="324" spans="2:7" outlineLevel="1" x14ac:dyDescent="0.2">
      <c r="B324" s="266" t="s">
        <v>427</v>
      </c>
      <c r="C324" s="254" t="s">
        <v>516</v>
      </c>
      <c r="D324" s="255" t="s">
        <v>54</v>
      </c>
      <c r="E324" s="265">
        <v>44484</v>
      </c>
      <c r="F324" s="256">
        <v>9</v>
      </c>
      <c r="G324" s="257">
        <v>75</v>
      </c>
    </row>
    <row r="325" spans="2:7" outlineLevel="1" x14ac:dyDescent="0.2">
      <c r="B325" s="266" t="s">
        <v>429</v>
      </c>
      <c r="C325" s="254" t="s">
        <v>889</v>
      </c>
      <c r="D325" s="255" t="s">
        <v>54</v>
      </c>
      <c r="E325" s="265">
        <v>44470</v>
      </c>
      <c r="F325" s="256">
        <v>9</v>
      </c>
      <c r="G325" s="257">
        <v>50</v>
      </c>
    </row>
    <row r="326" spans="2:7" outlineLevel="1" x14ac:dyDescent="0.2">
      <c r="B326" s="266" t="s">
        <v>429</v>
      </c>
      <c r="C326" s="254" t="s">
        <v>889</v>
      </c>
      <c r="D326" s="255" t="s">
        <v>54</v>
      </c>
      <c r="E326" s="265">
        <v>44473</v>
      </c>
      <c r="F326" s="256">
        <v>9</v>
      </c>
      <c r="G326" s="257">
        <v>50</v>
      </c>
    </row>
    <row r="327" spans="2:7" outlineLevel="1" x14ac:dyDescent="0.2">
      <c r="B327" s="266" t="s">
        <v>429</v>
      </c>
      <c r="C327" s="254" t="s">
        <v>889</v>
      </c>
      <c r="D327" s="255" t="s">
        <v>54</v>
      </c>
      <c r="E327" s="265">
        <v>44474</v>
      </c>
      <c r="F327" s="256">
        <v>9</v>
      </c>
      <c r="G327" s="257">
        <v>50</v>
      </c>
    </row>
    <row r="328" spans="2:7" outlineLevel="1" x14ac:dyDescent="0.2">
      <c r="B328" s="266" t="s">
        <v>429</v>
      </c>
      <c r="C328" s="254" t="s">
        <v>889</v>
      </c>
      <c r="D328" s="255" t="s">
        <v>54</v>
      </c>
      <c r="E328" s="265">
        <v>44475</v>
      </c>
      <c r="F328" s="256">
        <v>9</v>
      </c>
      <c r="G328" s="257">
        <v>50</v>
      </c>
    </row>
    <row r="329" spans="2:7" outlineLevel="1" x14ac:dyDescent="0.2">
      <c r="B329" s="266" t="s">
        <v>429</v>
      </c>
      <c r="C329" s="254" t="s">
        <v>889</v>
      </c>
      <c r="D329" s="255" t="s">
        <v>54</v>
      </c>
      <c r="E329" s="265">
        <v>44476</v>
      </c>
      <c r="F329" s="256">
        <v>9</v>
      </c>
      <c r="G329" s="257">
        <v>50</v>
      </c>
    </row>
    <row r="330" spans="2:7" outlineLevel="1" x14ac:dyDescent="0.2">
      <c r="B330" s="266" t="s">
        <v>429</v>
      </c>
      <c r="C330" s="254" t="s">
        <v>889</v>
      </c>
      <c r="D330" s="255" t="s">
        <v>54</v>
      </c>
      <c r="E330" s="265">
        <v>44477</v>
      </c>
      <c r="F330" s="256">
        <v>9</v>
      </c>
      <c r="G330" s="257">
        <v>50</v>
      </c>
    </row>
    <row r="331" spans="2:7" outlineLevel="1" x14ac:dyDescent="0.2">
      <c r="B331" s="266" t="s">
        <v>429</v>
      </c>
      <c r="C331" s="254" t="s">
        <v>889</v>
      </c>
      <c r="D331" s="255" t="s">
        <v>54</v>
      </c>
      <c r="E331" s="265">
        <v>44482</v>
      </c>
      <c r="F331" s="256">
        <v>9</v>
      </c>
      <c r="G331" s="257">
        <v>50</v>
      </c>
    </row>
    <row r="332" spans="2:7" outlineLevel="1" x14ac:dyDescent="0.2">
      <c r="B332" s="266" t="s">
        <v>429</v>
      </c>
      <c r="C332" s="254" t="s">
        <v>889</v>
      </c>
      <c r="D332" s="255" t="s">
        <v>54</v>
      </c>
      <c r="E332" s="265">
        <v>44483</v>
      </c>
      <c r="F332" s="256">
        <v>9</v>
      </c>
      <c r="G332" s="257">
        <v>50</v>
      </c>
    </row>
    <row r="333" spans="2:7" outlineLevel="1" x14ac:dyDescent="0.2">
      <c r="B333" s="266" t="s">
        <v>429</v>
      </c>
      <c r="C333" s="254" t="s">
        <v>889</v>
      </c>
      <c r="D333" s="255" t="s">
        <v>54</v>
      </c>
      <c r="E333" s="265">
        <v>44484</v>
      </c>
      <c r="F333" s="256">
        <v>9</v>
      </c>
      <c r="G333" s="257">
        <v>50</v>
      </c>
    </row>
    <row r="334" spans="2:7" outlineLevel="1" x14ac:dyDescent="0.2">
      <c r="B334" s="266" t="s">
        <v>427</v>
      </c>
      <c r="C334" s="223" t="s">
        <v>1309</v>
      </c>
      <c r="D334" s="224" t="s">
        <v>54</v>
      </c>
      <c r="E334" s="311">
        <v>44502</v>
      </c>
      <c r="F334" s="226">
        <v>9</v>
      </c>
      <c r="G334" s="227">
        <v>50</v>
      </c>
    </row>
    <row r="335" spans="2:7" outlineLevel="1" x14ac:dyDescent="0.2">
      <c r="B335" s="266" t="s">
        <v>427</v>
      </c>
      <c r="C335" s="223" t="s">
        <v>1309</v>
      </c>
      <c r="D335" s="224" t="s">
        <v>54</v>
      </c>
      <c r="E335" s="311">
        <v>44503</v>
      </c>
      <c r="F335" s="226">
        <v>9</v>
      </c>
      <c r="G335" s="227">
        <v>50</v>
      </c>
    </row>
    <row r="336" spans="2:7" outlineLevel="1" x14ac:dyDescent="0.2">
      <c r="B336" s="266" t="s">
        <v>427</v>
      </c>
      <c r="C336" s="223" t="s">
        <v>1309</v>
      </c>
      <c r="D336" s="224" t="s">
        <v>54</v>
      </c>
      <c r="E336" s="311">
        <v>44504</v>
      </c>
      <c r="F336" s="226">
        <v>9</v>
      </c>
      <c r="G336" s="227">
        <v>50</v>
      </c>
    </row>
    <row r="337" spans="2:7" outlineLevel="1" x14ac:dyDescent="0.2">
      <c r="B337" s="266" t="s">
        <v>427</v>
      </c>
      <c r="C337" s="223" t="s">
        <v>1309</v>
      </c>
      <c r="D337" s="224" t="s">
        <v>54</v>
      </c>
      <c r="E337" s="311">
        <v>44505</v>
      </c>
      <c r="F337" s="226">
        <v>9</v>
      </c>
      <c r="G337" s="227">
        <v>50</v>
      </c>
    </row>
    <row r="338" spans="2:7" outlineLevel="1" x14ac:dyDescent="0.2">
      <c r="B338" s="266" t="s">
        <v>427</v>
      </c>
      <c r="C338" s="223" t="s">
        <v>1309</v>
      </c>
      <c r="D338" s="224" t="s">
        <v>54</v>
      </c>
      <c r="E338" s="311">
        <v>44508</v>
      </c>
      <c r="F338" s="226">
        <v>9</v>
      </c>
      <c r="G338" s="227">
        <v>50</v>
      </c>
    </row>
    <row r="339" spans="2:7" outlineLevel="1" x14ac:dyDescent="0.2">
      <c r="B339" s="266" t="s">
        <v>427</v>
      </c>
      <c r="C339" s="223" t="s">
        <v>1309</v>
      </c>
      <c r="D339" s="224" t="s">
        <v>54</v>
      </c>
      <c r="E339" s="311">
        <v>44510</v>
      </c>
      <c r="F339" s="226">
        <v>9</v>
      </c>
      <c r="G339" s="227">
        <v>50</v>
      </c>
    </row>
    <row r="340" spans="2:7" outlineLevel="1" x14ac:dyDescent="0.2">
      <c r="B340" s="266" t="s">
        <v>427</v>
      </c>
      <c r="C340" s="223" t="s">
        <v>1309</v>
      </c>
      <c r="D340" s="224" t="s">
        <v>54</v>
      </c>
      <c r="E340" s="311">
        <v>44511</v>
      </c>
      <c r="F340" s="226">
        <v>9</v>
      </c>
      <c r="G340" s="227">
        <v>50</v>
      </c>
    </row>
    <row r="341" spans="2:7" outlineLevel="1" x14ac:dyDescent="0.2">
      <c r="B341" s="266" t="s">
        <v>427</v>
      </c>
      <c r="C341" s="223" t="s">
        <v>1309</v>
      </c>
      <c r="D341" s="224" t="s">
        <v>54</v>
      </c>
      <c r="E341" s="311">
        <v>44512</v>
      </c>
      <c r="F341" s="226">
        <v>9</v>
      </c>
      <c r="G341" s="227">
        <v>50</v>
      </c>
    </row>
    <row r="342" spans="2:7" outlineLevel="1" x14ac:dyDescent="0.2">
      <c r="B342" s="266" t="s">
        <v>427</v>
      </c>
      <c r="C342" s="223" t="s">
        <v>516</v>
      </c>
      <c r="D342" s="224" t="s">
        <v>54</v>
      </c>
      <c r="E342" s="311">
        <v>44502</v>
      </c>
      <c r="F342" s="226">
        <v>9</v>
      </c>
      <c r="G342" s="227">
        <v>74.97</v>
      </c>
    </row>
    <row r="343" spans="2:7" outlineLevel="1" x14ac:dyDescent="0.2">
      <c r="B343" s="266" t="s">
        <v>427</v>
      </c>
      <c r="C343" s="223" t="s">
        <v>516</v>
      </c>
      <c r="D343" s="224" t="s">
        <v>54</v>
      </c>
      <c r="E343" s="311">
        <v>44503</v>
      </c>
      <c r="F343" s="226">
        <v>9</v>
      </c>
      <c r="G343" s="227">
        <v>74.97</v>
      </c>
    </row>
    <row r="344" spans="2:7" outlineLevel="1" x14ac:dyDescent="0.2">
      <c r="B344" s="266" t="s">
        <v>427</v>
      </c>
      <c r="C344" s="223" t="s">
        <v>516</v>
      </c>
      <c r="D344" s="224" t="s">
        <v>54</v>
      </c>
      <c r="E344" s="311">
        <v>44504</v>
      </c>
      <c r="F344" s="226">
        <v>9</v>
      </c>
      <c r="G344" s="227">
        <v>74.97</v>
      </c>
    </row>
    <row r="345" spans="2:7" outlineLevel="1" x14ac:dyDescent="0.2">
      <c r="B345" s="266" t="s">
        <v>427</v>
      </c>
      <c r="C345" s="223" t="s">
        <v>516</v>
      </c>
      <c r="D345" s="224" t="s">
        <v>54</v>
      </c>
      <c r="E345" s="311">
        <v>44505</v>
      </c>
      <c r="F345" s="226">
        <v>9</v>
      </c>
      <c r="G345" s="227">
        <v>74.97</v>
      </c>
    </row>
    <row r="346" spans="2:7" outlineLevel="1" x14ac:dyDescent="0.2">
      <c r="B346" s="266" t="s">
        <v>427</v>
      </c>
      <c r="C346" s="223" t="s">
        <v>516</v>
      </c>
      <c r="D346" s="224" t="s">
        <v>54</v>
      </c>
      <c r="E346" s="311">
        <v>44508</v>
      </c>
      <c r="F346" s="226">
        <v>9</v>
      </c>
      <c r="G346" s="227">
        <v>74.97</v>
      </c>
    </row>
    <row r="347" spans="2:7" outlineLevel="1" x14ac:dyDescent="0.2">
      <c r="B347" s="266" t="s">
        <v>427</v>
      </c>
      <c r="C347" s="223" t="s">
        <v>516</v>
      </c>
      <c r="D347" s="224" t="s">
        <v>54</v>
      </c>
      <c r="E347" s="311">
        <v>44510</v>
      </c>
      <c r="F347" s="226">
        <v>9</v>
      </c>
      <c r="G347" s="227">
        <v>74.97</v>
      </c>
    </row>
    <row r="348" spans="2:7" outlineLevel="1" x14ac:dyDescent="0.2">
      <c r="B348" s="266" t="s">
        <v>427</v>
      </c>
      <c r="C348" s="223" t="s">
        <v>516</v>
      </c>
      <c r="D348" s="224" t="s">
        <v>54</v>
      </c>
      <c r="E348" s="311">
        <v>44511</v>
      </c>
      <c r="F348" s="226">
        <v>9</v>
      </c>
      <c r="G348" s="227">
        <v>74.97</v>
      </c>
    </row>
    <row r="349" spans="2:7" outlineLevel="1" x14ac:dyDescent="0.2">
      <c r="B349" s="266" t="s">
        <v>427</v>
      </c>
      <c r="C349" s="223" t="s">
        <v>516</v>
      </c>
      <c r="D349" s="224" t="s">
        <v>54</v>
      </c>
      <c r="E349" s="311">
        <v>44512</v>
      </c>
      <c r="F349" s="226">
        <v>9</v>
      </c>
      <c r="G349" s="227">
        <v>74.97</v>
      </c>
    </row>
    <row r="350" spans="2:7" outlineLevel="1" x14ac:dyDescent="0.2">
      <c r="B350" s="266" t="s">
        <v>429</v>
      </c>
      <c r="C350" s="223" t="s">
        <v>889</v>
      </c>
      <c r="D350" s="224" t="s">
        <v>54</v>
      </c>
      <c r="E350" s="311">
        <v>44513</v>
      </c>
      <c r="F350" s="226">
        <v>5</v>
      </c>
      <c r="G350" s="227">
        <v>27.75</v>
      </c>
    </row>
    <row r="351" spans="2:7" ht="12.75" outlineLevel="1" x14ac:dyDescent="0.2">
      <c r="B351" s="266"/>
      <c r="C351" s="261"/>
      <c r="D351" s="262"/>
      <c r="E351" s="267"/>
      <c r="F351" s="263"/>
      <c r="G351" s="264"/>
    </row>
    <row r="352" spans="2:7" outlineLevel="1" x14ac:dyDescent="0.2">
      <c r="E352" s="14"/>
      <c r="G352" s="3"/>
    </row>
    <row r="353" spans="3:7" ht="12.75" thickBot="1" x14ac:dyDescent="0.25">
      <c r="C353" s="16"/>
      <c r="D353" s="16"/>
      <c r="E353" s="16"/>
      <c r="F353" s="17">
        <f>+SUM(F57:F352)</f>
        <v>1626</v>
      </c>
      <c r="G353" s="17">
        <f>+SUM(G57:G352)</f>
        <v>10834.629999999976</v>
      </c>
    </row>
    <row r="354" spans="3:7" ht="12.75" thickTop="1" x14ac:dyDescent="0.2"/>
    <row r="356" spans="3:7" x14ac:dyDescent="0.2">
      <c r="C356" s="8" t="s">
        <v>722</v>
      </c>
    </row>
    <row r="358" spans="3:7" x14ac:dyDescent="0.2">
      <c r="C358" s="19" t="s">
        <v>81</v>
      </c>
      <c r="D358" s="20">
        <f>+G44-G51-G353</f>
        <v>10555.170000000024</v>
      </c>
    </row>
    <row r="359" spans="3:7" ht="12.75" thickBot="1" x14ac:dyDescent="0.25">
      <c r="D359" s="9"/>
      <c r="G359" s="3"/>
    </row>
    <row r="360" spans="3:7" ht="12.75" thickBot="1" x14ac:dyDescent="0.25">
      <c r="C360" s="19" t="s">
        <v>713</v>
      </c>
      <c r="D360" s="21">
        <f>+D358/G44</f>
        <v>0.4934674471009558</v>
      </c>
      <c r="G360" s="3"/>
    </row>
    <row r="361" spans="3:7" x14ac:dyDescent="0.2">
      <c r="G361" s="3"/>
    </row>
    <row r="362" spans="3:7" x14ac:dyDescent="0.2">
      <c r="C362" s="19" t="s">
        <v>84</v>
      </c>
      <c r="D362" s="20">
        <f>+RESUMEN!O46</f>
        <v>7489.6387137460952</v>
      </c>
      <c r="G362" s="3"/>
    </row>
    <row r="363" spans="3:7" ht="12.75" thickBot="1" x14ac:dyDescent="0.25">
      <c r="D363" s="9"/>
    </row>
    <row r="364" spans="3:7" ht="12.75" thickBot="1" x14ac:dyDescent="0.25">
      <c r="C364" s="19" t="s">
        <v>716</v>
      </c>
      <c r="D364" s="83">
        <f>+RESUMEN!P46</f>
        <v>0.35015001139543594</v>
      </c>
    </row>
    <row r="365" spans="3:7" ht="12.75" thickBot="1" x14ac:dyDescent="0.25"/>
    <row r="366" spans="3:7" ht="12.75" thickBot="1" x14ac:dyDescent="0.25">
      <c r="C366" s="19" t="s">
        <v>719</v>
      </c>
      <c r="D366" s="86" t="str">
        <f>+IF(D364&gt;D24,"OK","REVISAR")</f>
        <v>OK</v>
      </c>
    </row>
    <row r="367" spans="3:7" x14ac:dyDescent="0.2">
      <c r="G367" s="3"/>
    </row>
    <row r="369" spans="3:7" x14ac:dyDescent="0.2">
      <c r="C369" s="8" t="s">
        <v>85</v>
      </c>
    </row>
    <row r="371" spans="3:7" x14ac:dyDescent="0.2">
      <c r="C371" s="10"/>
      <c r="D371" s="10"/>
      <c r="E371" s="10"/>
      <c r="F371" s="10"/>
      <c r="G371" s="11"/>
    </row>
    <row r="372" spans="3:7" x14ac:dyDescent="0.2">
      <c r="C372" s="10"/>
      <c r="D372" s="10"/>
      <c r="E372" s="10"/>
      <c r="F372" s="10"/>
      <c r="G372" s="11"/>
    </row>
    <row r="373" spans="3:7" x14ac:dyDescent="0.2">
      <c r="C373" s="10"/>
      <c r="D373" s="10"/>
      <c r="E373" s="10"/>
      <c r="F373" s="10"/>
      <c r="G373" s="11"/>
    </row>
    <row r="376" spans="3:7" x14ac:dyDescent="0.2">
      <c r="C376" s="12"/>
      <c r="D376" s="23" t="s">
        <v>427</v>
      </c>
      <c r="E376" s="23" t="s">
        <v>428</v>
      </c>
      <c r="F376" s="23" t="s">
        <v>429</v>
      </c>
    </row>
    <row r="377" spans="3:7" x14ac:dyDescent="0.2">
      <c r="C377" s="3" t="s">
        <v>8</v>
      </c>
      <c r="D377" s="22">
        <f>+SUMIF(B39:B43,$D$376,G39:G43)</f>
        <v>21389.8</v>
      </c>
      <c r="E377" s="22">
        <f>+SUMIF(B39:B43,$E$376,G39:G43)</f>
        <v>0</v>
      </c>
      <c r="F377" s="22">
        <f>+SUMIF(B39:B43,$F$376,G39:G43)</f>
        <v>0</v>
      </c>
    </row>
    <row r="378" spans="3:7" x14ac:dyDescent="0.2">
      <c r="C378" s="3" t="s">
        <v>1019</v>
      </c>
      <c r="D378" s="22">
        <f>-SUMIF(B50,$D$376,G50)</f>
        <v>0</v>
      </c>
      <c r="E378" s="22">
        <f>-SUMIF(B50,$E$376,G50)</f>
        <v>0</v>
      </c>
      <c r="F378" s="22">
        <f>-SUMIF(B50,$F$376,G50)</f>
        <v>0</v>
      </c>
    </row>
    <row r="379" spans="3:7" x14ac:dyDescent="0.2">
      <c r="C379" s="3" t="s">
        <v>24</v>
      </c>
      <c r="D379" s="22">
        <f>-SUMIF(B57:B352,$D$376,G57:G352)</f>
        <v>-6790.4799999999977</v>
      </c>
      <c r="E379" s="22">
        <f>-SUMIF(B57:B352,$E$376,G57:G352)</f>
        <v>-319.67999999999995</v>
      </c>
      <c r="F379" s="22">
        <f>-SUMIF(B57:B352,$F$376,G57:G352)</f>
        <v>-3724.4700000000062</v>
      </c>
    </row>
    <row r="380" spans="3:7" ht="12.75" thickBot="1" x14ac:dyDescent="0.25">
      <c r="C380" s="16" t="s">
        <v>1036</v>
      </c>
      <c r="D380" s="182">
        <f>SUM(D377:D379)</f>
        <v>14599.320000000002</v>
      </c>
      <c r="E380" s="182">
        <f t="shared" ref="E380:F380" si="0">SUM(E377:E379)</f>
        <v>-319.67999999999995</v>
      </c>
      <c r="F380" s="182">
        <f t="shared" si="0"/>
        <v>-3724.4700000000062</v>
      </c>
    </row>
    <row r="381" spans="3:7" ht="12.75" thickTop="1" x14ac:dyDescent="0.2"/>
  </sheetData>
  <autoFilter ref="B56:G351" xr:uid="{00000000-0009-0000-0000-00002F000000}"/>
  <conditionalFormatting sqref="D366">
    <cfRule type="containsText" dxfId="134" priority="1" operator="containsText" text="OK">
      <formula>NOT(ISERROR(SEARCH("OK",D366)))</formula>
    </cfRule>
    <cfRule type="cellIs" dxfId="133" priority="2" operator="greaterThan">
      <formula>#REF!</formula>
    </cfRule>
  </conditionalFormatting>
  <pageMargins left="0.11811023622047245" right="0.11811023622047245" top="0.55118110236220474" bottom="0.55118110236220474" header="0.31496062992125984" footer="0.31496062992125984"/>
  <pageSetup paperSize="9"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FF0000"/>
  </sheetPr>
  <dimension ref="B1:K135"/>
  <sheetViews>
    <sheetView zoomScaleNormal="100" workbookViewId="0">
      <selection activeCell="D118" sqref="D118"/>
    </sheetView>
  </sheetViews>
  <sheetFormatPr baseColWidth="10" defaultColWidth="9.140625" defaultRowHeight="12" outlineLevelRow="1" x14ac:dyDescent="0.2"/>
  <cols>
    <col min="1" max="1" width="1.140625" style="3" customWidth="1"/>
    <col min="2" max="2" width="18.7109375" style="3" customWidth="1"/>
    <col min="3" max="3" width="36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303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511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0.2</v>
      </c>
      <c r="E24" s="80"/>
    </row>
    <row r="25" spans="3:7" x14ac:dyDescent="0.2">
      <c r="C25" s="81"/>
      <c r="D25" s="88"/>
      <c r="E25" s="80"/>
    </row>
    <row r="26" spans="3:7" x14ac:dyDescent="0.2">
      <c r="C26" s="81"/>
      <c r="D26" s="88"/>
      <c r="E26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hidden="1" outlineLevel="1" x14ac:dyDescent="0.2">
      <c r="B36" s="3" t="s">
        <v>427</v>
      </c>
      <c r="C36" s="24">
        <v>44211</v>
      </c>
      <c r="D36" s="3" t="s">
        <v>512</v>
      </c>
      <c r="E36" s="3">
        <v>430000016</v>
      </c>
      <c r="F36" s="3" t="s">
        <v>303</v>
      </c>
      <c r="G36" s="15">
        <v>4392.5</v>
      </c>
      <c r="H36" s="3"/>
      <c r="I36" s="3"/>
      <c r="J36" s="3"/>
      <c r="K36" s="3"/>
    </row>
    <row r="37" spans="2:11" s="9" customFormat="1" hidden="1" outlineLevel="1" x14ac:dyDescent="0.2">
      <c r="B37" s="3"/>
      <c r="C37" s="24"/>
      <c r="D37" s="3"/>
      <c r="E37" s="3"/>
      <c r="F37" s="3"/>
      <c r="G37" s="15"/>
      <c r="H37" s="3"/>
      <c r="I37" s="3"/>
      <c r="J37" s="3"/>
      <c r="K37" s="3"/>
    </row>
    <row r="38" spans="2:11" s="9" customFormat="1" ht="12.75" collapsed="1" thickBot="1" x14ac:dyDescent="0.25">
      <c r="B38" s="3"/>
      <c r="C38" s="16"/>
      <c r="D38" s="16"/>
      <c r="E38" s="16"/>
      <c r="F38" s="16"/>
      <c r="G38" s="17">
        <f>SUM(G36:G37)</f>
        <v>4392.5</v>
      </c>
      <c r="H38" s="3"/>
      <c r="I38" s="3"/>
      <c r="J38" s="3"/>
      <c r="K38" s="3"/>
    </row>
    <row r="39" spans="2:11" ht="12.75" thickTop="1" x14ac:dyDescent="0.2"/>
    <row r="41" spans="2:11" x14ac:dyDescent="0.2">
      <c r="C41" s="8" t="s">
        <v>13</v>
      </c>
    </row>
    <row r="42" spans="2:11" x14ac:dyDescent="0.2">
      <c r="C42" s="18"/>
    </row>
    <row r="43" spans="2:11" x14ac:dyDescent="0.2">
      <c r="B43" s="12" t="s">
        <v>1035</v>
      </c>
      <c r="C43" s="23" t="s">
        <v>9</v>
      </c>
      <c r="D43" s="23" t="s">
        <v>14</v>
      </c>
      <c r="E43" s="23" t="s">
        <v>15</v>
      </c>
      <c r="F43" s="23" t="s">
        <v>16</v>
      </c>
      <c r="G43" s="23" t="s">
        <v>17</v>
      </c>
    </row>
    <row r="44" spans="2:11" outlineLevel="1" x14ac:dyDescent="0.2">
      <c r="B44" s="19"/>
      <c r="C44" s="25"/>
      <c r="D44" s="44"/>
      <c r="F44" s="27"/>
      <c r="G44" s="28"/>
      <c r="H44" s="29"/>
    </row>
    <row r="45" spans="2:11" outlineLevel="1" x14ac:dyDescent="0.2">
      <c r="C45" s="14"/>
      <c r="D45" s="50"/>
      <c r="G45" s="15"/>
    </row>
    <row r="46" spans="2:11" ht="12.75" thickBot="1" x14ac:dyDescent="0.25">
      <c r="C46" s="16"/>
      <c r="D46" s="16"/>
      <c r="E46" s="16"/>
      <c r="F46" s="16"/>
      <c r="G46" s="17">
        <f>+SUM(G44:G45)</f>
        <v>0</v>
      </c>
    </row>
    <row r="47" spans="2:11" ht="12.75" thickTop="1" x14ac:dyDescent="0.2"/>
    <row r="49" spans="2:7" x14ac:dyDescent="0.2">
      <c r="C49" s="8" t="s">
        <v>24</v>
      </c>
    </row>
    <row r="51" spans="2:7" x14ac:dyDescent="0.2">
      <c r="B51" s="12" t="s">
        <v>1035</v>
      </c>
      <c r="C51" s="12" t="s">
        <v>25</v>
      </c>
      <c r="D51" s="12" t="s">
        <v>26</v>
      </c>
      <c r="E51" s="12" t="s">
        <v>27</v>
      </c>
      <c r="F51" s="12" t="s">
        <v>28</v>
      </c>
      <c r="G51" s="13" t="s">
        <v>29</v>
      </c>
    </row>
    <row r="52" spans="2:7" hidden="1" outlineLevel="1" x14ac:dyDescent="0.2">
      <c r="B52" s="19" t="s">
        <v>427</v>
      </c>
      <c r="C52" s="3" t="s">
        <v>509</v>
      </c>
      <c r="D52" s="3" t="s">
        <v>54</v>
      </c>
      <c r="E52" s="14">
        <v>44182</v>
      </c>
      <c r="F52" s="3" t="s">
        <v>33</v>
      </c>
      <c r="G52" s="9">
        <v>39</v>
      </c>
    </row>
    <row r="53" spans="2:7" hidden="1" outlineLevel="1" x14ac:dyDescent="0.2">
      <c r="B53" s="19" t="s">
        <v>427</v>
      </c>
      <c r="C53" s="3" t="s">
        <v>509</v>
      </c>
      <c r="D53" s="3" t="s">
        <v>54</v>
      </c>
      <c r="E53" s="14">
        <v>44182</v>
      </c>
      <c r="F53" s="3" t="s">
        <v>33</v>
      </c>
      <c r="G53" s="9">
        <v>13</v>
      </c>
    </row>
    <row r="54" spans="2:7" hidden="1" outlineLevel="1" x14ac:dyDescent="0.2">
      <c r="B54" s="19" t="s">
        <v>427</v>
      </c>
      <c r="C54" s="3" t="s">
        <v>509</v>
      </c>
      <c r="D54" s="3" t="s">
        <v>54</v>
      </c>
      <c r="E54" s="14">
        <v>44183</v>
      </c>
      <c r="F54" s="3" t="s">
        <v>33</v>
      </c>
      <c r="G54" s="9">
        <v>39</v>
      </c>
    </row>
    <row r="55" spans="2:7" hidden="1" outlineLevel="1" x14ac:dyDescent="0.2">
      <c r="B55" s="19" t="s">
        <v>427</v>
      </c>
      <c r="C55" s="3" t="s">
        <v>509</v>
      </c>
      <c r="D55" s="3" t="s">
        <v>54</v>
      </c>
      <c r="E55" s="14">
        <v>44183</v>
      </c>
      <c r="F55" s="3" t="s">
        <v>33</v>
      </c>
      <c r="G55" s="9">
        <v>19.5</v>
      </c>
    </row>
    <row r="56" spans="2:7" hidden="1" outlineLevel="1" x14ac:dyDescent="0.2">
      <c r="B56" s="19" t="s">
        <v>427</v>
      </c>
      <c r="C56" s="3" t="s">
        <v>509</v>
      </c>
      <c r="D56" s="3" t="s">
        <v>54</v>
      </c>
      <c r="E56" s="14">
        <v>44186</v>
      </c>
      <c r="F56" s="3" t="s">
        <v>33</v>
      </c>
      <c r="G56" s="9">
        <v>39</v>
      </c>
    </row>
    <row r="57" spans="2:7" hidden="1" outlineLevel="1" x14ac:dyDescent="0.2">
      <c r="B57" s="19" t="s">
        <v>427</v>
      </c>
      <c r="C57" s="3" t="s">
        <v>509</v>
      </c>
      <c r="D57" s="3" t="s">
        <v>54</v>
      </c>
      <c r="E57" s="14">
        <v>44186</v>
      </c>
      <c r="F57" s="3" t="s">
        <v>33</v>
      </c>
      <c r="G57" s="9">
        <v>19.5</v>
      </c>
    </row>
    <row r="58" spans="2:7" hidden="1" outlineLevel="1" x14ac:dyDescent="0.2">
      <c r="B58" s="19" t="s">
        <v>427</v>
      </c>
      <c r="C58" s="3" t="s">
        <v>509</v>
      </c>
      <c r="D58" s="3" t="s">
        <v>54</v>
      </c>
      <c r="E58" s="14">
        <v>44187</v>
      </c>
      <c r="F58" s="3" t="s">
        <v>33</v>
      </c>
      <c r="G58" s="9">
        <v>39</v>
      </c>
    </row>
    <row r="59" spans="2:7" hidden="1" outlineLevel="1" x14ac:dyDescent="0.2">
      <c r="B59" s="19" t="s">
        <v>427</v>
      </c>
      <c r="C59" s="3" t="s">
        <v>509</v>
      </c>
      <c r="D59" s="3" t="s">
        <v>54</v>
      </c>
      <c r="E59" s="14">
        <v>44187</v>
      </c>
      <c r="F59" s="3" t="s">
        <v>33</v>
      </c>
      <c r="G59" s="9">
        <v>22.75</v>
      </c>
    </row>
    <row r="60" spans="2:7" hidden="1" outlineLevel="1" x14ac:dyDescent="0.2">
      <c r="B60" s="19" t="s">
        <v>427</v>
      </c>
      <c r="C60" s="3" t="s">
        <v>509</v>
      </c>
      <c r="D60" s="3" t="s">
        <v>54</v>
      </c>
      <c r="E60" s="14">
        <v>44188</v>
      </c>
      <c r="F60" s="3" t="s">
        <v>33</v>
      </c>
      <c r="G60" s="9">
        <v>39</v>
      </c>
    </row>
    <row r="61" spans="2:7" hidden="1" outlineLevel="1" x14ac:dyDescent="0.2">
      <c r="B61" s="19" t="s">
        <v>427</v>
      </c>
      <c r="C61" s="3" t="s">
        <v>509</v>
      </c>
      <c r="D61" s="3" t="s">
        <v>54</v>
      </c>
      <c r="E61" s="14">
        <v>44188</v>
      </c>
      <c r="F61" s="3" t="s">
        <v>33</v>
      </c>
      <c r="G61" s="9">
        <v>19.5</v>
      </c>
    </row>
    <row r="62" spans="2:7" hidden="1" outlineLevel="1" x14ac:dyDescent="0.2">
      <c r="B62" s="19" t="s">
        <v>427</v>
      </c>
      <c r="C62" s="3" t="s">
        <v>509</v>
      </c>
      <c r="D62" s="3" t="s">
        <v>54</v>
      </c>
      <c r="E62" s="14">
        <v>44193</v>
      </c>
      <c r="F62" s="3" t="s">
        <v>33</v>
      </c>
      <c r="G62" s="9">
        <v>39</v>
      </c>
    </row>
    <row r="63" spans="2:7" hidden="1" outlineLevel="1" x14ac:dyDescent="0.2">
      <c r="B63" s="19" t="s">
        <v>427</v>
      </c>
      <c r="C63" s="3" t="s">
        <v>509</v>
      </c>
      <c r="D63" s="3" t="s">
        <v>54</v>
      </c>
      <c r="E63" s="14">
        <v>44193</v>
      </c>
      <c r="F63" s="3" t="s">
        <v>33</v>
      </c>
      <c r="G63" s="9">
        <v>19.5</v>
      </c>
    </row>
    <row r="64" spans="2:7" hidden="1" outlineLevel="1" x14ac:dyDescent="0.2">
      <c r="B64" s="19" t="s">
        <v>427</v>
      </c>
      <c r="C64" s="3" t="s">
        <v>509</v>
      </c>
      <c r="D64" s="3" t="s">
        <v>54</v>
      </c>
      <c r="E64" s="14">
        <v>44194</v>
      </c>
      <c r="F64" s="3" t="s">
        <v>33</v>
      </c>
      <c r="G64" s="9">
        <v>39</v>
      </c>
    </row>
    <row r="65" spans="2:7" hidden="1" outlineLevel="1" x14ac:dyDescent="0.2">
      <c r="B65" s="19" t="s">
        <v>427</v>
      </c>
      <c r="C65" s="3" t="s">
        <v>509</v>
      </c>
      <c r="D65" s="3" t="s">
        <v>54</v>
      </c>
      <c r="E65" s="14">
        <v>44194</v>
      </c>
      <c r="F65" s="3" t="s">
        <v>33</v>
      </c>
      <c r="G65" s="9">
        <v>19.5</v>
      </c>
    </row>
    <row r="66" spans="2:7" hidden="1" outlineLevel="1" x14ac:dyDescent="0.2">
      <c r="B66" s="19" t="s">
        <v>427</v>
      </c>
      <c r="C66" s="3" t="s">
        <v>509</v>
      </c>
      <c r="D66" s="3" t="s">
        <v>54</v>
      </c>
      <c r="E66" s="14">
        <v>44195</v>
      </c>
      <c r="F66" s="3" t="s">
        <v>33</v>
      </c>
      <c r="G66" s="9">
        <v>39</v>
      </c>
    </row>
    <row r="67" spans="2:7" hidden="1" outlineLevel="1" x14ac:dyDescent="0.2">
      <c r="B67" s="19" t="s">
        <v>427</v>
      </c>
      <c r="C67" s="3" t="s">
        <v>509</v>
      </c>
      <c r="D67" s="3" t="s">
        <v>54</v>
      </c>
      <c r="E67" s="14">
        <v>44195</v>
      </c>
      <c r="F67" s="3" t="s">
        <v>33</v>
      </c>
      <c r="G67" s="9">
        <v>19.5</v>
      </c>
    </row>
    <row r="68" spans="2:7" hidden="1" outlineLevel="1" x14ac:dyDescent="0.2">
      <c r="B68" s="19" t="s">
        <v>427</v>
      </c>
      <c r="C68" s="3" t="s">
        <v>509</v>
      </c>
      <c r="D68" s="3" t="s">
        <v>54</v>
      </c>
      <c r="E68" s="14">
        <v>44200</v>
      </c>
      <c r="F68" s="3" t="s">
        <v>33</v>
      </c>
      <c r="G68" s="9">
        <v>39</v>
      </c>
    </row>
    <row r="69" spans="2:7" hidden="1" outlineLevel="1" x14ac:dyDescent="0.2">
      <c r="B69" s="19" t="s">
        <v>427</v>
      </c>
      <c r="C69" s="3" t="s">
        <v>509</v>
      </c>
      <c r="D69" s="3" t="s">
        <v>54</v>
      </c>
      <c r="E69" s="14">
        <v>44200</v>
      </c>
      <c r="F69" s="3" t="s">
        <v>33</v>
      </c>
      <c r="G69" s="9">
        <v>19.5</v>
      </c>
    </row>
    <row r="70" spans="2:7" hidden="1" outlineLevel="1" x14ac:dyDescent="0.2">
      <c r="B70" s="19" t="s">
        <v>427</v>
      </c>
      <c r="C70" s="3" t="s">
        <v>509</v>
      </c>
      <c r="D70" s="3" t="s">
        <v>54</v>
      </c>
      <c r="E70" s="14">
        <v>44201</v>
      </c>
      <c r="F70" s="3" t="s">
        <v>33</v>
      </c>
      <c r="G70" s="9">
        <v>39</v>
      </c>
    </row>
    <row r="71" spans="2:7" hidden="1" outlineLevel="1" x14ac:dyDescent="0.2">
      <c r="B71" s="19" t="s">
        <v>427</v>
      </c>
      <c r="C71" s="3" t="s">
        <v>509</v>
      </c>
      <c r="D71" s="3" t="s">
        <v>54</v>
      </c>
      <c r="E71" s="14">
        <v>44201</v>
      </c>
      <c r="F71" s="3" t="s">
        <v>33</v>
      </c>
      <c r="G71" s="9">
        <v>19.5</v>
      </c>
    </row>
    <row r="72" spans="2:7" hidden="1" outlineLevel="1" x14ac:dyDescent="0.2">
      <c r="B72" s="19" t="s">
        <v>427</v>
      </c>
      <c r="C72" s="3" t="s">
        <v>509</v>
      </c>
      <c r="D72" s="3" t="s">
        <v>54</v>
      </c>
      <c r="E72" s="14">
        <v>44203</v>
      </c>
      <c r="F72" s="3" t="s">
        <v>33</v>
      </c>
      <c r="G72" s="9">
        <v>39</v>
      </c>
    </row>
    <row r="73" spans="2:7" hidden="1" outlineLevel="1" x14ac:dyDescent="0.2">
      <c r="B73" s="19" t="s">
        <v>427</v>
      </c>
      <c r="C73" s="3" t="s">
        <v>509</v>
      </c>
      <c r="D73" s="3" t="s">
        <v>54</v>
      </c>
      <c r="E73" s="14">
        <v>44203</v>
      </c>
      <c r="F73" s="3" t="s">
        <v>33</v>
      </c>
      <c r="G73" s="9">
        <v>19.5</v>
      </c>
    </row>
    <row r="74" spans="2:7" hidden="1" outlineLevel="1" x14ac:dyDescent="0.2">
      <c r="B74" s="19" t="s">
        <v>427</v>
      </c>
      <c r="C74" s="3" t="s">
        <v>509</v>
      </c>
      <c r="D74" s="3" t="s">
        <v>54</v>
      </c>
      <c r="E74" s="14">
        <v>44204</v>
      </c>
      <c r="F74" s="3" t="s">
        <v>33</v>
      </c>
      <c r="G74" s="9">
        <v>39</v>
      </c>
    </row>
    <row r="75" spans="2:7" hidden="1" outlineLevel="1" x14ac:dyDescent="0.2">
      <c r="B75" s="19" t="s">
        <v>427</v>
      </c>
      <c r="C75" s="3" t="s">
        <v>509</v>
      </c>
      <c r="D75" s="3" t="s">
        <v>54</v>
      </c>
      <c r="E75" s="14">
        <v>44204</v>
      </c>
      <c r="F75" s="3" t="s">
        <v>33</v>
      </c>
      <c r="G75" s="9">
        <v>19.5</v>
      </c>
    </row>
    <row r="76" spans="2:7" hidden="1" outlineLevel="1" x14ac:dyDescent="0.2">
      <c r="B76" s="19" t="s">
        <v>427</v>
      </c>
      <c r="C76" s="3" t="s">
        <v>509</v>
      </c>
      <c r="D76" s="3" t="s">
        <v>54</v>
      </c>
      <c r="E76" s="14">
        <v>44209</v>
      </c>
      <c r="F76" s="3" t="s">
        <v>33</v>
      </c>
      <c r="G76" s="9">
        <v>39</v>
      </c>
    </row>
    <row r="77" spans="2:7" hidden="1" outlineLevel="1" x14ac:dyDescent="0.2">
      <c r="B77" s="19" t="s">
        <v>427</v>
      </c>
      <c r="C77" s="3" t="s">
        <v>509</v>
      </c>
      <c r="D77" s="3" t="s">
        <v>54</v>
      </c>
      <c r="E77" s="14">
        <v>44209</v>
      </c>
      <c r="F77" s="3" t="s">
        <v>33</v>
      </c>
      <c r="G77" s="9">
        <v>19.5</v>
      </c>
    </row>
    <row r="78" spans="2:7" hidden="1" outlineLevel="1" x14ac:dyDescent="0.2">
      <c r="B78" s="19" t="s">
        <v>427</v>
      </c>
      <c r="C78" s="3" t="s">
        <v>509</v>
      </c>
      <c r="D78" s="3" t="s">
        <v>54</v>
      </c>
      <c r="E78" s="14">
        <v>44210</v>
      </c>
      <c r="F78" s="3" t="s">
        <v>33</v>
      </c>
      <c r="G78" s="9">
        <v>39</v>
      </c>
    </row>
    <row r="79" spans="2:7" hidden="1" outlineLevel="1" x14ac:dyDescent="0.2">
      <c r="B79" s="19" t="s">
        <v>427</v>
      </c>
      <c r="C79" s="3" t="s">
        <v>509</v>
      </c>
      <c r="D79" s="3" t="s">
        <v>54</v>
      </c>
      <c r="E79" s="14">
        <v>44210</v>
      </c>
      <c r="F79" s="3" t="s">
        <v>33</v>
      </c>
      <c r="G79" s="9">
        <v>19.5</v>
      </c>
    </row>
    <row r="80" spans="2:7" hidden="1" outlineLevel="1" x14ac:dyDescent="0.2">
      <c r="B80" s="19" t="s">
        <v>427</v>
      </c>
      <c r="C80" s="3" t="s">
        <v>53</v>
      </c>
      <c r="D80" s="3" t="s">
        <v>54</v>
      </c>
      <c r="E80" s="14">
        <v>44182</v>
      </c>
      <c r="F80" s="3" t="s">
        <v>33</v>
      </c>
      <c r="G80" s="9">
        <v>39</v>
      </c>
    </row>
    <row r="81" spans="2:7" hidden="1" outlineLevel="1" x14ac:dyDescent="0.2">
      <c r="B81" s="19" t="s">
        <v>427</v>
      </c>
      <c r="C81" s="3" t="s">
        <v>53</v>
      </c>
      <c r="D81" s="3" t="s">
        <v>54</v>
      </c>
      <c r="E81" s="14">
        <v>44182</v>
      </c>
      <c r="F81" s="3" t="s">
        <v>33</v>
      </c>
      <c r="G81" s="9">
        <v>13</v>
      </c>
    </row>
    <row r="82" spans="2:7" hidden="1" outlineLevel="1" x14ac:dyDescent="0.2">
      <c r="B82" s="19" t="s">
        <v>427</v>
      </c>
      <c r="C82" s="3" t="s">
        <v>53</v>
      </c>
      <c r="D82" s="3" t="s">
        <v>54</v>
      </c>
      <c r="E82" s="14">
        <v>44183</v>
      </c>
      <c r="F82" s="3" t="s">
        <v>33</v>
      </c>
      <c r="G82" s="9">
        <v>39</v>
      </c>
    </row>
    <row r="83" spans="2:7" hidden="1" outlineLevel="1" x14ac:dyDescent="0.2">
      <c r="B83" s="19" t="s">
        <v>427</v>
      </c>
      <c r="C83" s="3" t="s">
        <v>53</v>
      </c>
      <c r="D83" s="3" t="s">
        <v>54</v>
      </c>
      <c r="E83" s="14">
        <v>44183</v>
      </c>
      <c r="F83" s="3" t="s">
        <v>33</v>
      </c>
      <c r="G83" s="9">
        <v>19.5</v>
      </c>
    </row>
    <row r="84" spans="2:7" hidden="1" outlineLevel="1" x14ac:dyDescent="0.2">
      <c r="B84" s="19" t="s">
        <v>427</v>
      </c>
      <c r="C84" s="3" t="s">
        <v>53</v>
      </c>
      <c r="D84" s="3" t="s">
        <v>54</v>
      </c>
      <c r="E84" s="14">
        <v>44186</v>
      </c>
      <c r="F84" s="3" t="s">
        <v>33</v>
      </c>
      <c r="G84" s="9">
        <v>39</v>
      </c>
    </row>
    <row r="85" spans="2:7" hidden="1" outlineLevel="1" x14ac:dyDescent="0.2">
      <c r="B85" s="19" t="s">
        <v>427</v>
      </c>
      <c r="C85" s="3" t="s">
        <v>53</v>
      </c>
      <c r="D85" s="3" t="s">
        <v>54</v>
      </c>
      <c r="E85" s="14">
        <v>44186</v>
      </c>
      <c r="F85" s="3" t="s">
        <v>33</v>
      </c>
      <c r="G85" s="9">
        <v>19.5</v>
      </c>
    </row>
    <row r="86" spans="2:7" hidden="1" outlineLevel="1" x14ac:dyDescent="0.2">
      <c r="B86" s="19" t="s">
        <v>427</v>
      </c>
      <c r="C86" s="3" t="s">
        <v>53</v>
      </c>
      <c r="D86" s="3" t="s">
        <v>54</v>
      </c>
      <c r="E86" s="14">
        <v>44187</v>
      </c>
      <c r="F86" s="3" t="s">
        <v>33</v>
      </c>
      <c r="G86" s="9">
        <v>39</v>
      </c>
    </row>
    <row r="87" spans="2:7" hidden="1" outlineLevel="1" x14ac:dyDescent="0.2">
      <c r="B87" s="19" t="s">
        <v>427</v>
      </c>
      <c r="C87" s="3" t="s">
        <v>53</v>
      </c>
      <c r="D87" s="3" t="s">
        <v>54</v>
      </c>
      <c r="E87" s="14">
        <v>44187</v>
      </c>
      <c r="F87" s="3" t="s">
        <v>33</v>
      </c>
      <c r="G87" s="9">
        <v>22.75</v>
      </c>
    </row>
    <row r="88" spans="2:7" hidden="1" outlineLevel="1" x14ac:dyDescent="0.2">
      <c r="B88" s="19" t="s">
        <v>427</v>
      </c>
      <c r="C88" s="3" t="s">
        <v>53</v>
      </c>
      <c r="D88" s="3" t="s">
        <v>54</v>
      </c>
      <c r="E88" s="14">
        <v>44188</v>
      </c>
      <c r="F88" s="3" t="s">
        <v>33</v>
      </c>
      <c r="G88" s="9">
        <v>39</v>
      </c>
    </row>
    <row r="89" spans="2:7" hidden="1" outlineLevel="1" x14ac:dyDescent="0.2">
      <c r="B89" s="19" t="s">
        <v>427</v>
      </c>
      <c r="C89" s="3" t="s">
        <v>53</v>
      </c>
      <c r="D89" s="3" t="s">
        <v>54</v>
      </c>
      <c r="E89" s="14">
        <v>44188</v>
      </c>
      <c r="F89" s="3" t="s">
        <v>33</v>
      </c>
      <c r="G89" s="9">
        <v>19.5</v>
      </c>
    </row>
    <row r="90" spans="2:7" hidden="1" outlineLevel="1" x14ac:dyDescent="0.2">
      <c r="B90" s="19" t="s">
        <v>427</v>
      </c>
      <c r="C90" s="3" t="s">
        <v>53</v>
      </c>
      <c r="D90" s="3" t="s">
        <v>54</v>
      </c>
      <c r="E90" s="14">
        <v>44193</v>
      </c>
      <c r="F90" s="3" t="s">
        <v>33</v>
      </c>
      <c r="G90" s="9">
        <v>39</v>
      </c>
    </row>
    <row r="91" spans="2:7" hidden="1" outlineLevel="1" x14ac:dyDescent="0.2">
      <c r="B91" s="19" t="s">
        <v>427</v>
      </c>
      <c r="C91" s="3" t="s">
        <v>53</v>
      </c>
      <c r="D91" s="3" t="s">
        <v>54</v>
      </c>
      <c r="E91" s="14">
        <v>44193</v>
      </c>
      <c r="F91" s="3" t="s">
        <v>33</v>
      </c>
      <c r="G91" s="9">
        <v>19.5</v>
      </c>
    </row>
    <row r="92" spans="2:7" hidden="1" outlineLevel="1" x14ac:dyDescent="0.2">
      <c r="B92" s="19" t="s">
        <v>427</v>
      </c>
      <c r="C92" s="3" t="s">
        <v>53</v>
      </c>
      <c r="D92" s="3" t="s">
        <v>54</v>
      </c>
      <c r="E92" s="14">
        <v>44194</v>
      </c>
      <c r="F92" s="3" t="s">
        <v>33</v>
      </c>
      <c r="G92" s="9">
        <v>39</v>
      </c>
    </row>
    <row r="93" spans="2:7" hidden="1" outlineLevel="1" x14ac:dyDescent="0.2">
      <c r="B93" s="19" t="s">
        <v>427</v>
      </c>
      <c r="C93" s="3" t="s">
        <v>53</v>
      </c>
      <c r="D93" s="3" t="s">
        <v>54</v>
      </c>
      <c r="E93" s="14">
        <v>44194</v>
      </c>
      <c r="F93" s="3" t="s">
        <v>33</v>
      </c>
      <c r="G93" s="9">
        <v>19.5</v>
      </c>
    </row>
    <row r="94" spans="2:7" hidden="1" outlineLevel="1" x14ac:dyDescent="0.2">
      <c r="B94" s="19" t="s">
        <v>427</v>
      </c>
      <c r="C94" s="3" t="s">
        <v>53</v>
      </c>
      <c r="D94" s="3" t="s">
        <v>54</v>
      </c>
      <c r="E94" s="14">
        <v>44195</v>
      </c>
      <c r="F94" s="3" t="s">
        <v>33</v>
      </c>
      <c r="G94" s="9">
        <v>39</v>
      </c>
    </row>
    <row r="95" spans="2:7" hidden="1" outlineLevel="1" x14ac:dyDescent="0.2">
      <c r="B95" s="19" t="s">
        <v>427</v>
      </c>
      <c r="C95" s="3" t="s">
        <v>53</v>
      </c>
      <c r="D95" s="3" t="s">
        <v>54</v>
      </c>
      <c r="E95" s="14">
        <v>44195</v>
      </c>
      <c r="F95" s="3" t="s">
        <v>33</v>
      </c>
      <c r="G95" s="9">
        <v>19.5</v>
      </c>
    </row>
    <row r="96" spans="2:7" hidden="1" outlineLevel="1" x14ac:dyDescent="0.2">
      <c r="B96" s="19" t="s">
        <v>427</v>
      </c>
      <c r="C96" s="3" t="s">
        <v>53</v>
      </c>
      <c r="D96" s="3" t="s">
        <v>54</v>
      </c>
      <c r="E96" s="14">
        <v>44200</v>
      </c>
      <c r="F96" s="3" t="s">
        <v>33</v>
      </c>
      <c r="G96" s="9">
        <v>39</v>
      </c>
    </row>
    <row r="97" spans="2:7" hidden="1" outlineLevel="1" x14ac:dyDescent="0.2">
      <c r="B97" s="19" t="s">
        <v>427</v>
      </c>
      <c r="C97" s="3" t="s">
        <v>53</v>
      </c>
      <c r="D97" s="3" t="s">
        <v>54</v>
      </c>
      <c r="E97" s="14">
        <v>44200</v>
      </c>
      <c r="F97" s="3" t="s">
        <v>33</v>
      </c>
      <c r="G97" s="9">
        <v>19.5</v>
      </c>
    </row>
    <row r="98" spans="2:7" hidden="1" outlineLevel="1" x14ac:dyDescent="0.2">
      <c r="B98" s="19" t="s">
        <v>427</v>
      </c>
      <c r="C98" s="3" t="s">
        <v>53</v>
      </c>
      <c r="D98" s="3" t="s">
        <v>54</v>
      </c>
      <c r="E98" s="14">
        <v>44201</v>
      </c>
      <c r="F98" s="3" t="s">
        <v>33</v>
      </c>
      <c r="G98" s="9">
        <v>39</v>
      </c>
    </row>
    <row r="99" spans="2:7" hidden="1" outlineLevel="1" x14ac:dyDescent="0.2">
      <c r="B99" s="19" t="s">
        <v>427</v>
      </c>
      <c r="C99" s="3" t="s">
        <v>53</v>
      </c>
      <c r="D99" s="3" t="s">
        <v>54</v>
      </c>
      <c r="E99" s="14">
        <v>44201</v>
      </c>
      <c r="F99" s="3" t="s">
        <v>33</v>
      </c>
      <c r="G99" s="9">
        <v>19.5</v>
      </c>
    </row>
    <row r="100" spans="2:7" hidden="1" outlineLevel="1" x14ac:dyDescent="0.2">
      <c r="B100" s="19" t="s">
        <v>427</v>
      </c>
      <c r="C100" s="3" t="s">
        <v>53</v>
      </c>
      <c r="D100" s="3" t="s">
        <v>54</v>
      </c>
      <c r="E100" s="14">
        <v>44203</v>
      </c>
      <c r="F100" s="3" t="s">
        <v>33</v>
      </c>
      <c r="G100" s="9">
        <v>39</v>
      </c>
    </row>
    <row r="101" spans="2:7" hidden="1" outlineLevel="1" x14ac:dyDescent="0.2">
      <c r="B101" s="19" t="s">
        <v>427</v>
      </c>
      <c r="C101" s="3" t="s">
        <v>53</v>
      </c>
      <c r="D101" s="3" t="s">
        <v>54</v>
      </c>
      <c r="E101" s="14">
        <v>44203</v>
      </c>
      <c r="F101" s="3" t="s">
        <v>33</v>
      </c>
      <c r="G101" s="9">
        <v>19.5</v>
      </c>
    </row>
    <row r="102" spans="2:7" hidden="1" outlineLevel="1" x14ac:dyDescent="0.2">
      <c r="B102" s="19" t="s">
        <v>427</v>
      </c>
      <c r="C102" s="3" t="s">
        <v>53</v>
      </c>
      <c r="D102" s="3" t="s">
        <v>54</v>
      </c>
      <c r="E102" s="14">
        <v>44204</v>
      </c>
      <c r="F102" s="3" t="s">
        <v>33</v>
      </c>
      <c r="G102" s="9">
        <v>39</v>
      </c>
    </row>
    <row r="103" spans="2:7" hidden="1" outlineLevel="1" x14ac:dyDescent="0.2">
      <c r="B103" s="19" t="s">
        <v>427</v>
      </c>
      <c r="C103" s="3" t="s">
        <v>53</v>
      </c>
      <c r="D103" s="3" t="s">
        <v>54</v>
      </c>
      <c r="E103" s="14">
        <v>44204</v>
      </c>
      <c r="F103" s="3" t="s">
        <v>33</v>
      </c>
      <c r="G103" s="9">
        <v>19.5</v>
      </c>
    </row>
    <row r="104" spans="2:7" hidden="1" outlineLevel="1" x14ac:dyDescent="0.2">
      <c r="B104" s="19" t="s">
        <v>427</v>
      </c>
      <c r="C104" s="3" t="s">
        <v>53</v>
      </c>
      <c r="D104" s="3" t="s">
        <v>54</v>
      </c>
      <c r="E104" s="14">
        <v>44209</v>
      </c>
      <c r="F104" s="3" t="s">
        <v>33</v>
      </c>
      <c r="G104" s="9">
        <v>39</v>
      </c>
    </row>
    <row r="105" spans="2:7" hidden="1" outlineLevel="1" x14ac:dyDescent="0.2">
      <c r="B105" s="19" t="s">
        <v>427</v>
      </c>
      <c r="C105" s="3" t="s">
        <v>53</v>
      </c>
      <c r="D105" s="3" t="s">
        <v>54</v>
      </c>
      <c r="E105" s="14">
        <v>44209</v>
      </c>
      <c r="F105" s="3" t="s">
        <v>33</v>
      </c>
      <c r="G105" s="9">
        <v>19.5</v>
      </c>
    </row>
    <row r="106" spans="2:7" hidden="1" outlineLevel="1" x14ac:dyDescent="0.2">
      <c r="B106" s="19" t="s">
        <v>427</v>
      </c>
      <c r="C106" s="3" t="s">
        <v>53</v>
      </c>
      <c r="D106" s="3" t="s">
        <v>54</v>
      </c>
      <c r="E106" s="14">
        <v>44210</v>
      </c>
      <c r="F106" s="3" t="s">
        <v>33</v>
      </c>
      <c r="G106" s="9">
        <v>39</v>
      </c>
    </row>
    <row r="107" spans="2:7" hidden="1" outlineLevel="1" x14ac:dyDescent="0.2">
      <c r="B107" s="19" t="s">
        <v>427</v>
      </c>
      <c r="C107" s="3" t="s">
        <v>53</v>
      </c>
      <c r="D107" s="3" t="s">
        <v>54</v>
      </c>
      <c r="E107" s="14">
        <v>44210</v>
      </c>
      <c r="F107" s="3" t="s">
        <v>33</v>
      </c>
      <c r="G107" s="9">
        <v>19.5</v>
      </c>
    </row>
    <row r="108" spans="2:7" hidden="1" outlineLevel="1" x14ac:dyDescent="0.2"/>
    <row r="109" spans="2:7" ht="12.75" collapsed="1" thickBot="1" x14ac:dyDescent="0.25">
      <c r="C109" s="16"/>
      <c r="D109" s="16"/>
      <c r="E109" s="16"/>
      <c r="F109" s="16"/>
      <c r="G109" s="17">
        <f>+SUM(G52:G108)</f>
        <v>1631.5</v>
      </c>
    </row>
    <row r="110" spans="2:7" ht="12.75" thickTop="1" x14ac:dyDescent="0.2"/>
    <row r="112" spans="2:7" x14ac:dyDescent="0.2">
      <c r="C112" s="8" t="s">
        <v>722</v>
      </c>
    </row>
    <row r="114" spans="3:7" x14ac:dyDescent="0.2">
      <c r="C114" s="19" t="s">
        <v>81</v>
      </c>
      <c r="D114" s="20">
        <f>+G38-G46-G109</f>
        <v>2761</v>
      </c>
    </row>
    <row r="115" spans="3:7" ht="12.75" thickBot="1" x14ac:dyDescent="0.25">
      <c r="D115" s="9"/>
      <c r="G115" s="3"/>
    </row>
    <row r="116" spans="3:7" ht="12.75" thickBot="1" x14ac:dyDescent="0.25">
      <c r="C116" s="19" t="s">
        <v>713</v>
      </c>
      <c r="D116" s="21">
        <f>+D114/G38</f>
        <v>0.62857142857142856</v>
      </c>
      <c r="G116" s="3"/>
    </row>
    <row r="117" spans="3:7" x14ac:dyDescent="0.2">
      <c r="G117" s="3"/>
    </row>
    <row r="118" spans="3:7" x14ac:dyDescent="0.2">
      <c r="C118" s="19" t="s">
        <v>84</v>
      </c>
      <c r="D118" s="20">
        <f>+RESUMEN!O2</f>
        <v>2131.4781636635039</v>
      </c>
      <c r="G118" s="3"/>
    </row>
    <row r="119" spans="3:7" ht="12.75" thickBot="1" x14ac:dyDescent="0.25">
      <c r="D119" s="9"/>
    </row>
    <row r="120" spans="3:7" ht="12.75" thickBot="1" x14ac:dyDescent="0.25">
      <c r="C120" s="19" t="s">
        <v>716</v>
      </c>
      <c r="D120" s="83">
        <f>+RESUMEN!P2</f>
        <v>0.4852539928659087</v>
      </c>
    </row>
    <row r="121" spans="3:7" ht="12.75" thickBot="1" x14ac:dyDescent="0.25"/>
    <row r="122" spans="3:7" ht="12.75" thickBot="1" x14ac:dyDescent="0.25">
      <c r="C122" s="19" t="s">
        <v>719</v>
      </c>
      <c r="D122" s="86" t="str">
        <f>+IF($D$120&gt;$D$24,"OK","REVISAR")</f>
        <v>OK</v>
      </c>
    </row>
    <row r="124" spans="3:7" x14ac:dyDescent="0.2">
      <c r="C124" s="8" t="s">
        <v>85</v>
      </c>
    </row>
    <row r="126" spans="3:7" x14ac:dyDescent="0.2">
      <c r="C126" s="10"/>
      <c r="D126" s="10"/>
      <c r="E126" s="10"/>
      <c r="F126" s="10"/>
      <c r="G126" s="11"/>
    </row>
    <row r="127" spans="3:7" x14ac:dyDescent="0.2">
      <c r="C127" s="10"/>
      <c r="D127" s="10"/>
      <c r="E127" s="10"/>
      <c r="F127" s="10"/>
      <c r="G127" s="11"/>
    </row>
    <row r="130" spans="3:6" x14ac:dyDescent="0.2">
      <c r="C130" s="12"/>
      <c r="D130" s="23" t="s">
        <v>427</v>
      </c>
      <c r="E130" s="23" t="s">
        <v>428</v>
      </c>
      <c r="F130" s="23" t="s">
        <v>429</v>
      </c>
    </row>
    <row r="131" spans="3:6" x14ac:dyDescent="0.2">
      <c r="C131" s="3" t="s">
        <v>8</v>
      </c>
      <c r="D131" s="22">
        <f>+SUMIF(B36:B37,$D$130,G36:G37)</f>
        <v>4392.5</v>
      </c>
      <c r="E131" s="22">
        <f>+SUMIF(B36:B37,$E$130,G36:G37)</f>
        <v>0</v>
      </c>
      <c r="F131" s="22">
        <f>+SUMIF(B36:B37,$F$130,G36:G37)</f>
        <v>0</v>
      </c>
    </row>
    <row r="132" spans="3:6" x14ac:dyDescent="0.2">
      <c r="C132" s="3" t="s">
        <v>1019</v>
      </c>
      <c r="D132" s="22">
        <f>-SUMIF(B44:B45,$D$130,G44:G45)</f>
        <v>0</v>
      </c>
      <c r="E132" s="22">
        <f>-SUMIF(B44:B45,$E$130,G44:G45)</f>
        <v>0</v>
      </c>
      <c r="F132" s="22">
        <f>-SUMIF(B44:B45,$F$130,G44:G45)</f>
        <v>0</v>
      </c>
    </row>
    <row r="133" spans="3:6" x14ac:dyDescent="0.2">
      <c r="C133" s="3" t="s">
        <v>24</v>
      </c>
      <c r="D133" s="22">
        <f>-SUMIF(B52:B108,$D$130,G52:G108)</f>
        <v>-1631.5</v>
      </c>
      <c r="E133" s="22">
        <f>-SUMIF(B45:B46,$E$130,G45:G46)</f>
        <v>0</v>
      </c>
      <c r="F133" s="22">
        <f>-SUMIF(B45:B46,$F$130,G45:G46)</f>
        <v>0</v>
      </c>
    </row>
    <row r="134" spans="3:6" ht="12.75" thickBot="1" x14ac:dyDescent="0.25">
      <c r="C134" s="16" t="s">
        <v>1036</v>
      </c>
      <c r="D134" s="182">
        <f>SUM(D131:D133)</f>
        <v>2761</v>
      </c>
      <c r="E134" s="182">
        <f t="shared" ref="E134:F134" si="0">SUM(E131:E133)</f>
        <v>0</v>
      </c>
      <c r="F134" s="182">
        <f t="shared" si="0"/>
        <v>0</v>
      </c>
    </row>
    <row r="135" spans="3:6" ht="12.75" thickTop="1" x14ac:dyDescent="0.2"/>
  </sheetData>
  <autoFilter ref="B51:G107" xr:uid="{00000000-0009-0000-0000-000003000000}"/>
  <conditionalFormatting sqref="D122">
    <cfRule type="containsText" dxfId="222" priority="1" operator="containsText" text="OK">
      <formula>NOT(ISERROR(SEARCH("OK",D122)))</formula>
    </cfRule>
    <cfRule type="cellIs" dxfId="221" priority="2" operator="greaterThan">
      <formula>$D$109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3F20-C63D-412D-80D8-86C714E783ED}">
  <sheetPr>
    <tabColor theme="4" tint="0.79998168889431442"/>
  </sheetPr>
  <dimension ref="A1:K114"/>
  <sheetViews>
    <sheetView topLeftCell="A19" zoomScaleNormal="100" workbookViewId="0">
      <selection activeCell="G76" sqref="G76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ht="12.75" x14ac:dyDescent="0.2">
      <c r="B4" s="4" t="s">
        <v>1</v>
      </c>
      <c r="C4" s="374" t="s">
        <v>1840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1839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44537</v>
      </c>
      <c r="D18" s="14"/>
      <c r="E18" s="87">
        <f>+D18-C18+1</f>
        <v>-44536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352" t="s">
        <v>1795</v>
      </c>
    </row>
    <row r="22" spans="3:7" x14ac:dyDescent="0.2">
      <c r="C22" s="81" t="s">
        <v>717</v>
      </c>
      <c r="D22" s="85"/>
      <c r="E22" s="297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/>
      <c r="C39" s="269"/>
      <c r="D39" s="19"/>
      <c r="E39" s="19"/>
      <c r="F39" s="361"/>
      <c r="G39" s="15"/>
      <c r="H39" s="3"/>
      <c r="I39" s="3"/>
      <c r="J39" s="3"/>
      <c r="K39" s="3"/>
    </row>
    <row r="40" spans="2:11" s="9" customFormat="1" outlineLevel="1" x14ac:dyDescent="0.2">
      <c r="B40" s="19"/>
      <c r="C40" s="269"/>
      <c r="D40" s="19"/>
      <c r="E40" s="19"/>
      <c r="F40" s="361"/>
      <c r="G40" s="15"/>
      <c r="H40" s="3"/>
      <c r="I40" s="3"/>
      <c r="J40" s="3"/>
      <c r="K40" s="3"/>
    </row>
    <row r="41" spans="2:11" s="9" customFormat="1" outlineLevel="1" x14ac:dyDescent="0.2">
      <c r="B41" s="19"/>
      <c r="C41" s="269"/>
      <c r="D41" s="19"/>
      <c r="E41" s="3"/>
      <c r="F41" s="361"/>
      <c r="G41" s="15"/>
      <c r="H41" s="3"/>
      <c r="I41" s="3"/>
      <c r="J41" s="3"/>
      <c r="K41" s="3"/>
    </row>
    <row r="42" spans="2:11" s="9" customFormat="1" outlineLevel="1" x14ac:dyDescent="0.2">
      <c r="B42" s="19"/>
      <c r="C42" s="269"/>
      <c r="D42" s="19"/>
      <c r="E42" s="3"/>
      <c r="F42" s="361"/>
      <c r="G42" s="15"/>
      <c r="H42" s="3"/>
      <c r="I42" s="3"/>
      <c r="J42" s="3"/>
      <c r="K42" s="3"/>
    </row>
    <row r="43" spans="2:11" x14ac:dyDescent="0.2">
      <c r="C43" s="14"/>
      <c r="G43" s="15"/>
    </row>
    <row r="44" spans="2:11" ht="12.75" thickBot="1" x14ac:dyDescent="0.25">
      <c r="C44" s="16"/>
      <c r="D44" s="16"/>
      <c r="E44" s="16"/>
      <c r="F44" s="16"/>
      <c r="G44" s="17">
        <f>SUM(G39:G43)</f>
        <v>0</v>
      </c>
    </row>
    <row r="45" spans="2:11" ht="12.75" thickTop="1" x14ac:dyDescent="0.2"/>
    <row r="47" spans="2:11" x14ac:dyDescent="0.2">
      <c r="C47" s="8" t="s">
        <v>13</v>
      </c>
    </row>
    <row r="48" spans="2:11" x14ac:dyDescent="0.2">
      <c r="C48" s="18"/>
    </row>
    <row r="49" spans="2:7" x14ac:dyDescent="0.2">
      <c r="B49" s="12" t="s">
        <v>1035</v>
      </c>
      <c r="C49" s="23" t="s">
        <v>9</v>
      </c>
      <c r="D49" s="23" t="s">
        <v>14</v>
      </c>
      <c r="E49" s="23" t="s">
        <v>15</v>
      </c>
      <c r="F49" s="23" t="s">
        <v>16</v>
      </c>
      <c r="G49" s="23" t="s">
        <v>17</v>
      </c>
    </row>
    <row r="50" spans="2:7" outlineLevel="1" x14ac:dyDescent="0.2">
      <c r="B50" s="19" t="s">
        <v>427</v>
      </c>
      <c r="C50" s="285">
        <v>44545</v>
      </c>
      <c r="D50" s="283">
        <v>426755</v>
      </c>
      <c r="E50" s="283">
        <v>26</v>
      </c>
      <c r="F50" s="9" t="s">
        <v>21</v>
      </c>
      <c r="G50" s="295">
        <v>19.47</v>
      </c>
    </row>
    <row r="51" spans="2:7" outlineLevel="1" x14ac:dyDescent="0.2">
      <c r="B51" s="279"/>
      <c r="C51" s="280"/>
      <c r="D51" s="281"/>
      <c r="E51" s="281"/>
      <c r="F51" s="281"/>
      <c r="G51" s="282"/>
    </row>
    <row r="52" spans="2:7" outlineLevel="1" x14ac:dyDescent="0.2">
      <c r="B52" s="279"/>
      <c r="C52" s="280"/>
      <c r="D52" s="281"/>
      <c r="E52" s="281"/>
      <c r="F52" s="281"/>
      <c r="G52" s="282"/>
    </row>
    <row r="53" spans="2:7" outlineLevel="1" x14ac:dyDescent="0.2">
      <c r="B53" s="279"/>
      <c r="C53" s="280"/>
      <c r="D53" s="281"/>
      <c r="E53" s="281"/>
      <c r="F53" s="281"/>
      <c r="G53" s="282"/>
    </row>
    <row r="54" spans="2:7" outlineLevel="1" x14ac:dyDescent="0.2">
      <c r="B54" s="279"/>
      <c r="C54" s="280"/>
      <c r="D54" s="281"/>
      <c r="E54" s="281"/>
      <c r="F54" s="281"/>
      <c r="G54" s="282"/>
    </row>
    <row r="55" spans="2:7" outlineLevel="1" x14ac:dyDescent="0.2">
      <c r="B55" s="279"/>
      <c r="C55" s="280"/>
      <c r="D55" s="281"/>
      <c r="E55" s="281"/>
      <c r="F55" s="281"/>
      <c r="G55" s="282"/>
    </row>
    <row r="56" spans="2:7" outlineLevel="1" x14ac:dyDescent="0.2">
      <c r="B56" s="279"/>
      <c r="C56" s="280"/>
      <c r="D56" s="281"/>
      <c r="E56" s="281"/>
      <c r="F56" s="281"/>
      <c r="G56" s="282"/>
    </row>
    <row r="57" spans="2:7" ht="12.75" thickBot="1" x14ac:dyDescent="0.25">
      <c r="C57" s="16"/>
      <c r="D57" s="16"/>
      <c r="E57" s="16"/>
      <c r="F57" s="16"/>
      <c r="G57" s="17">
        <f>+SUM(G50:G56)</f>
        <v>19.47</v>
      </c>
    </row>
    <row r="58" spans="2:7" ht="12.75" thickTop="1" x14ac:dyDescent="0.2">
      <c r="G58" s="296"/>
    </row>
    <row r="59" spans="2:7" x14ac:dyDescent="0.2">
      <c r="G59" s="296"/>
    </row>
    <row r="60" spans="2:7" x14ac:dyDescent="0.2">
      <c r="C60" s="8" t="s">
        <v>24</v>
      </c>
      <c r="G60" s="296"/>
    </row>
    <row r="61" spans="2:7" x14ac:dyDescent="0.2">
      <c r="G61" s="296"/>
    </row>
    <row r="62" spans="2:7" x14ac:dyDescent="0.2">
      <c r="B62" s="23" t="s">
        <v>1035</v>
      </c>
      <c r="C62" s="23" t="s">
        <v>25</v>
      </c>
      <c r="D62" s="23" t="s">
        <v>26</v>
      </c>
      <c r="E62" s="23" t="s">
        <v>27</v>
      </c>
      <c r="F62" s="23" t="s">
        <v>28</v>
      </c>
      <c r="G62" s="23" t="s">
        <v>29</v>
      </c>
    </row>
    <row r="63" spans="2:7" outlineLevel="1" x14ac:dyDescent="0.2">
      <c r="B63" s="19" t="s">
        <v>429</v>
      </c>
      <c r="C63" s="223" t="s">
        <v>1670</v>
      </c>
      <c r="D63" s="224" t="s">
        <v>54</v>
      </c>
      <c r="E63" s="311">
        <v>44537</v>
      </c>
      <c r="F63" s="226">
        <v>8</v>
      </c>
      <c r="G63" s="227">
        <v>44.4</v>
      </c>
    </row>
    <row r="64" spans="2:7" outlineLevel="1" x14ac:dyDescent="0.2">
      <c r="B64" s="19" t="s">
        <v>429</v>
      </c>
      <c r="C64" s="223" t="s">
        <v>1670</v>
      </c>
      <c r="D64" s="224" t="s">
        <v>54</v>
      </c>
      <c r="E64" s="311">
        <v>44539</v>
      </c>
      <c r="F64" s="226">
        <v>8</v>
      </c>
      <c r="G64" s="227">
        <v>44.4</v>
      </c>
    </row>
    <row r="65" spans="2:7" outlineLevel="1" x14ac:dyDescent="0.2">
      <c r="B65" s="19" t="s">
        <v>427</v>
      </c>
      <c r="C65" s="223" t="s">
        <v>888</v>
      </c>
      <c r="D65" s="224" t="s">
        <v>54</v>
      </c>
      <c r="E65" s="311">
        <v>44537</v>
      </c>
      <c r="F65" s="226">
        <v>8</v>
      </c>
      <c r="G65" s="227">
        <v>44.4</v>
      </c>
    </row>
    <row r="66" spans="2:7" outlineLevel="1" x14ac:dyDescent="0.2">
      <c r="B66" s="19" t="s">
        <v>427</v>
      </c>
      <c r="C66" s="223" t="s">
        <v>888</v>
      </c>
      <c r="D66" s="224" t="s">
        <v>54</v>
      </c>
      <c r="E66" s="311">
        <v>44539</v>
      </c>
      <c r="F66" s="226">
        <v>8</v>
      </c>
      <c r="G66" s="227">
        <v>44.4</v>
      </c>
    </row>
    <row r="67" spans="2:7" outlineLevel="1" x14ac:dyDescent="0.2">
      <c r="B67" s="19" t="s">
        <v>427</v>
      </c>
      <c r="C67" s="223" t="s">
        <v>888</v>
      </c>
      <c r="D67" s="224" t="s">
        <v>54</v>
      </c>
      <c r="E67" s="311">
        <v>44540</v>
      </c>
      <c r="F67" s="226">
        <v>8</v>
      </c>
      <c r="G67" s="227">
        <v>44.4</v>
      </c>
    </row>
    <row r="68" spans="2:7" outlineLevel="1" x14ac:dyDescent="0.2">
      <c r="B68" s="19" t="s">
        <v>427</v>
      </c>
      <c r="C68" s="223" t="s">
        <v>638</v>
      </c>
      <c r="D68" s="224" t="s">
        <v>54</v>
      </c>
      <c r="E68" s="311">
        <v>44539</v>
      </c>
      <c r="F68" s="226">
        <v>8</v>
      </c>
      <c r="G68" s="227">
        <v>48.88</v>
      </c>
    </row>
    <row r="69" spans="2:7" outlineLevel="1" x14ac:dyDescent="0.2">
      <c r="B69" s="19" t="s">
        <v>427</v>
      </c>
      <c r="C69" s="223" t="s">
        <v>638</v>
      </c>
      <c r="D69" s="224" t="s">
        <v>54</v>
      </c>
      <c r="E69" s="311">
        <v>44540</v>
      </c>
      <c r="F69" s="226">
        <v>8</v>
      </c>
      <c r="G69" s="227">
        <v>48.88</v>
      </c>
    </row>
    <row r="70" spans="2:7" outlineLevel="1" x14ac:dyDescent="0.2">
      <c r="B70" s="19" t="s">
        <v>427</v>
      </c>
      <c r="C70" s="223" t="s">
        <v>1432</v>
      </c>
      <c r="D70" s="224" t="s">
        <v>54</v>
      </c>
      <c r="E70" s="311">
        <v>44537</v>
      </c>
      <c r="F70" s="226">
        <v>8</v>
      </c>
      <c r="G70" s="227">
        <v>48.88</v>
      </c>
    </row>
    <row r="71" spans="2:7" outlineLevel="1" x14ac:dyDescent="0.2">
      <c r="B71" s="19" t="s">
        <v>427</v>
      </c>
      <c r="C71" s="223" t="s">
        <v>1432</v>
      </c>
      <c r="D71" s="224" t="s">
        <v>54</v>
      </c>
      <c r="E71" s="311">
        <v>44539</v>
      </c>
      <c r="F71" s="226">
        <v>8</v>
      </c>
      <c r="G71" s="227">
        <v>48.88</v>
      </c>
    </row>
    <row r="72" spans="2:7" outlineLevel="1" x14ac:dyDescent="0.2">
      <c r="B72" s="19" t="s">
        <v>427</v>
      </c>
      <c r="C72" s="223" t="s">
        <v>1432</v>
      </c>
      <c r="D72" s="224" t="s">
        <v>54</v>
      </c>
      <c r="E72" s="311">
        <v>44540</v>
      </c>
      <c r="F72" s="226">
        <v>8</v>
      </c>
      <c r="G72" s="227">
        <v>48.88</v>
      </c>
    </row>
    <row r="73" spans="2:7" outlineLevel="1" x14ac:dyDescent="0.2">
      <c r="B73" s="19" t="s">
        <v>427</v>
      </c>
      <c r="C73" s="223" t="s">
        <v>888</v>
      </c>
      <c r="D73" s="224" t="s">
        <v>54</v>
      </c>
      <c r="E73" s="311">
        <v>44543</v>
      </c>
      <c r="F73" s="226">
        <v>8</v>
      </c>
      <c r="G73" s="227">
        <v>44.4</v>
      </c>
    </row>
    <row r="74" spans="2:7" outlineLevel="1" x14ac:dyDescent="0.2">
      <c r="B74" s="19" t="s">
        <v>427</v>
      </c>
      <c r="C74" s="223" t="s">
        <v>888</v>
      </c>
      <c r="D74" s="224" t="s">
        <v>54</v>
      </c>
      <c r="E74" s="311">
        <v>44544</v>
      </c>
      <c r="F74" s="226">
        <v>8</v>
      </c>
      <c r="G74" s="227">
        <v>44.4</v>
      </c>
    </row>
    <row r="75" spans="2:7" outlineLevel="1" x14ac:dyDescent="0.2">
      <c r="B75" s="19" t="s">
        <v>427</v>
      </c>
      <c r="C75" s="223" t="s">
        <v>1432</v>
      </c>
      <c r="D75" s="224" t="s">
        <v>54</v>
      </c>
      <c r="E75" s="311">
        <v>44543</v>
      </c>
      <c r="F75" s="226">
        <v>8</v>
      </c>
      <c r="G75" s="227">
        <v>48.88</v>
      </c>
    </row>
    <row r="76" spans="2:7" outlineLevel="1" x14ac:dyDescent="0.2">
      <c r="B76" s="19" t="s">
        <v>427</v>
      </c>
      <c r="C76" s="223" t="s">
        <v>1432</v>
      </c>
      <c r="D76" s="224" t="s">
        <v>54</v>
      </c>
      <c r="E76" s="311">
        <v>44544</v>
      </c>
      <c r="F76" s="226">
        <v>8</v>
      </c>
      <c r="G76" s="227">
        <v>48.88</v>
      </c>
    </row>
    <row r="77" spans="2:7" outlineLevel="1" x14ac:dyDescent="0.2">
      <c r="B77" s="19" t="s">
        <v>427</v>
      </c>
      <c r="C77" s="223" t="s">
        <v>638</v>
      </c>
      <c r="D77" s="224" t="s">
        <v>54</v>
      </c>
      <c r="E77" s="311">
        <v>44543</v>
      </c>
      <c r="F77" s="226">
        <v>8</v>
      </c>
      <c r="G77" s="227">
        <v>48.88</v>
      </c>
    </row>
    <row r="78" spans="2:7" outlineLevel="1" x14ac:dyDescent="0.2">
      <c r="B78" s="19" t="s">
        <v>427</v>
      </c>
      <c r="C78" s="223" t="s">
        <v>638</v>
      </c>
      <c r="D78" s="224" t="s">
        <v>54</v>
      </c>
      <c r="E78" s="311">
        <v>44544</v>
      </c>
      <c r="F78" s="226">
        <v>8</v>
      </c>
      <c r="G78" s="227">
        <v>48.88</v>
      </c>
    </row>
    <row r="79" spans="2:7" outlineLevel="1" x14ac:dyDescent="0.2">
      <c r="B79" s="19" t="s">
        <v>429</v>
      </c>
      <c r="C79" s="223" t="s">
        <v>1670</v>
      </c>
      <c r="D79" s="224" t="s">
        <v>54</v>
      </c>
      <c r="E79" s="311">
        <v>44543</v>
      </c>
      <c r="F79" s="226">
        <v>8</v>
      </c>
      <c r="G79" s="227">
        <v>44.4</v>
      </c>
    </row>
    <row r="80" spans="2:7" outlineLevel="1" x14ac:dyDescent="0.2">
      <c r="B80" s="19" t="s">
        <v>429</v>
      </c>
      <c r="C80" s="223" t="s">
        <v>1670</v>
      </c>
      <c r="D80" s="224" t="s">
        <v>54</v>
      </c>
      <c r="E80" s="311">
        <v>44544</v>
      </c>
      <c r="F80" s="226">
        <v>8</v>
      </c>
      <c r="G80" s="227">
        <v>44.4</v>
      </c>
    </row>
    <row r="81" spans="2:7" outlineLevel="1" x14ac:dyDescent="0.2">
      <c r="B81" s="19" t="s">
        <v>429</v>
      </c>
      <c r="C81" s="223" t="s">
        <v>1670</v>
      </c>
      <c r="D81" s="224" t="s">
        <v>54</v>
      </c>
      <c r="E81" s="311">
        <v>44545</v>
      </c>
      <c r="F81" s="226">
        <v>7</v>
      </c>
      <c r="G81" s="227">
        <v>38.85</v>
      </c>
    </row>
    <row r="82" spans="2:7" outlineLevel="1" x14ac:dyDescent="0.2">
      <c r="B82" s="19" t="s">
        <v>427</v>
      </c>
      <c r="C82" s="223" t="s">
        <v>638</v>
      </c>
      <c r="D82" s="224" t="s">
        <v>54</v>
      </c>
      <c r="E82" s="311">
        <v>44545</v>
      </c>
      <c r="F82" s="226">
        <v>7</v>
      </c>
      <c r="G82" s="227">
        <v>42.77</v>
      </c>
    </row>
    <row r="83" spans="2:7" outlineLevel="1" x14ac:dyDescent="0.2">
      <c r="B83" s="19"/>
      <c r="C83" s="223"/>
      <c r="D83" s="224"/>
      <c r="E83" s="311"/>
      <c r="F83" s="226"/>
      <c r="G83" s="227"/>
    </row>
    <row r="84" spans="2:7" outlineLevel="1" x14ac:dyDescent="0.2">
      <c r="B84" s="19"/>
      <c r="C84" s="223"/>
      <c r="D84" s="224"/>
      <c r="E84" s="311"/>
      <c r="F84" s="226"/>
      <c r="G84" s="227"/>
    </row>
    <row r="85" spans="2:7" outlineLevel="1" x14ac:dyDescent="0.2">
      <c r="E85" s="14"/>
      <c r="G85" s="295"/>
    </row>
    <row r="86" spans="2:7" ht="12.75" thickBot="1" x14ac:dyDescent="0.25">
      <c r="C86" s="16"/>
      <c r="D86" s="16"/>
      <c r="E86" s="16"/>
      <c r="F86" s="17">
        <f>+SUM(F63:F85)</f>
        <v>158</v>
      </c>
      <c r="G86" s="17">
        <f>+SUM(G63:G85)</f>
        <v>921.13999999999987</v>
      </c>
    </row>
    <row r="87" spans="2:7" ht="12.75" thickTop="1" x14ac:dyDescent="0.2"/>
    <row r="89" spans="2:7" x14ac:dyDescent="0.2">
      <c r="C89" s="8" t="s">
        <v>722</v>
      </c>
    </row>
    <row r="91" spans="2:7" x14ac:dyDescent="0.2">
      <c r="C91" s="19" t="s">
        <v>81</v>
      </c>
      <c r="D91" s="20">
        <f>+G44-G57-G86</f>
        <v>-940.6099999999999</v>
      </c>
    </row>
    <row r="92" spans="2:7" ht="12.75" thickBot="1" x14ac:dyDescent="0.25">
      <c r="D92" s="9"/>
      <c r="G92" s="3"/>
    </row>
    <row r="93" spans="2:7" ht="12.75" thickBot="1" x14ac:dyDescent="0.25">
      <c r="C93" s="19" t="s">
        <v>713</v>
      </c>
      <c r="D93" s="21" t="e">
        <f>+D91/G44</f>
        <v>#DIV/0!</v>
      </c>
      <c r="G93" s="3"/>
    </row>
    <row r="94" spans="2:7" x14ac:dyDescent="0.2">
      <c r="G94" s="3"/>
    </row>
    <row r="95" spans="2:7" x14ac:dyDescent="0.2">
      <c r="C95" s="19" t="s">
        <v>84</v>
      </c>
      <c r="D95" s="20">
        <f>+RESUMEN!O108</f>
        <v>434.15955408221055</v>
      </c>
      <c r="G95" s="3"/>
    </row>
    <row r="96" spans="2:7" ht="12.75" thickBot="1" x14ac:dyDescent="0.25">
      <c r="D96" s="9"/>
    </row>
    <row r="97" spans="1:11" ht="12.75" thickBot="1" x14ac:dyDescent="0.25">
      <c r="C97" s="19" t="s">
        <v>716</v>
      </c>
      <c r="D97" s="83">
        <f>+RESUMEN!P39</f>
        <v>0.3362187874933093</v>
      </c>
    </row>
    <row r="98" spans="1:11" ht="12.75" thickBot="1" x14ac:dyDescent="0.25"/>
    <row r="99" spans="1:11" ht="12.75" thickBot="1" x14ac:dyDescent="0.25">
      <c r="C99" s="19" t="s">
        <v>719</v>
      </c>
      <c r="D99" s="86" t="str">
        <f>+IF(D97&gt;D24,"OK","REVISAR")</f>
        <v>OK</v>
      </c>
    </row>
    <row r="100" spans="1:11" x14ac:dyDescent="0.2">
      <c r="G100" s="3"/>
    </row>
    <row r="102" spans="1:11" x14ac:dyDescent="0.2">
      <c r="C102" s="8" t="s">
        <v>85</v>
      </c>
    </row>
    <row r="104" spans="1:11" x14ac:dyDescent="0.2">
      <c r="C104" s="10"/>
      <c r="D104" s="10"/>
      <c r="E104" s="10"/>
      <c r="F104" s="10"/>
      <c r="G104" s="11"/>
    </row>
    <row r="105" spans="1:11" x14ac:dyDescent="0.2">
      <c r="C105" s="10"/>
      <c r="D105" s="10"/>
      <c r="E105" s="10"/>
      <c r="F105" s="10"/>
      <c r="G105" s="11"/>
    </row>
    <row r="106" spans="1:11" x14ac:dyDescent="0.2">
      <c r="C106" s="10"/>
      <c r="D106" s="10"/>
      <c r="E106" s="10"/>
      <c r="F106" s="10"/>
      <c r="G106" s="11"/>
    </row>
    <row r="109" spans="1:11" x14ac:dyDescent="0.2">
      <c r="C109" s="12"/>
      <c r="D109" s="23" t="s">
        <v>427</v>
      </c>
      <c r="E109" s="23" t="s">
        <v>428</v>
      </c>
      <c r="F109" s="23" t="s">
        <v>429</v>
      </c>
    </row>
    <row r="110" spans="1:11" x14ac:dyDescent="0.2">
      <c r="C110" s="3" t="s">
        <v>8</v>
      </c>
      <c r="D110" s="22">
        <f>+SUMIF(B39:B43,$D$109,G39:G43)</f>
        <v>0</v>
      </c>
      <c r="E110" s="22">
        <f>+SUMIF(B39:B43,$E$109,G39:G43)</f>
        <v>0</v>
      </c>
      <c r="F110" s="22">
        <f>+SUMIF(B39:B43,$F$109,G39:G43)</f>
        <v>0</v>
      </c>
    </row>
    <row r="111" spans="1:11" x14ac:dyDescent="0.2">
      <c r="C111" s="3" t="s">
        <v>1019</v>
      </c>
      <c r="D111" s="22">
        <f>-SUMIF(B50:B50,$D$109,G50:G50)</f>
        <v>-19.47</v>
      </c>
      <c r="E111" s="22">
        <f>-SUMIF(B50:B56,$E$109,G50:G56)</f>
        <v>0</v>
      </c>
      <c r="F111" s="22">
        <f>-SUMIF(B50:B56,$F$109,G50:G56)</f>
        <v>0</v>
      </c>
    </row>
    <row r="112" spans="1:11" s="9" customFormat="1" x14ac:dyDescent="0.2">
      <c r="A112" s="3"/>
      <c r="B112" s="3"/>
      <c r="C112" s="3" t="s">
        <v>24</v>
      </c>
      <c r="D112" s="22">
        <f>-SUMIF(B63:B84,$D$109,G63:G84)</f>
        <v>-704.68999999999994</v>
      </c>
      <c r="E112" s="22">
        <f>-SUMIF(B63:B84,$E$109,G63:G84)</f>
        <v>0</v>
      </c>
      <c r="F112" s="22">
        <f>-SUMIF(B63:B84,$F$109,G63:G84)</f>
        <v>-216.45</v>
      </c>
      <c r="H112" s="3"/>
      <c r="I112" s="3"/>
      <c r="J112" s="3"/>
      <c r="K112" s="3"/>
    </row>
    <row r="113" spans="1:11" s="9" customFormat="1" ht="12.75" thickBot="1" x14ac:dyDescent="0.25">
      <c r="A113" s="3"/>
      <c r="B113" s="3"/>
      <c r="C113" s="16" t="s">
        <v>1036</v>
      </c>
      <c r="D113" s="182">
        <f>SUM(D110:D112)</f>
        <v>-724.16</v>
      </c>
      <c r="E113" s="182">
        <f t="shared" ref="E113:F113" si="0">SUM(E110:E112)</f>
        <v>0</v>
      </c>
      <c r="F113" s="182">
        <f t="shared" si="0"/>
        <v>-216.45</v>
      </c>
      <c r="H113" s="3"/>
      <c r="I113" s="3"/>
      <c r="J113" s="3"/>
      <c r="K113" s="3"/>
    </row>
    <row r="114" spans="1:11" s="9" customFormat="1" ht="12.75" thickTop="1" x14ac:dyDescent="0.2">
      <c r="A114" s="3"/>
      <c r="B114" s="3"/>
      <c r="C114" s="3"/>
      <c r="D114" s="3"/>
      <c r="E114" s="3"/>
      <c r="F114" s="3"/>
      <c r="H114" s="3"/>
      <c r="I114" s="3"/>
      <c r="J114" s="3"/>
      <c r="K114" s="3"/>
    </row>
  </sheetData>
  <autoFilter ref="B62:G84" xr:uid="{00000000-0009-0000-0000-000066000000}"/>
  <conditionalFormatting sqref="D99">
    <cfRule type="containsText" dxfId="132" priority="1" operator="containsText" text="OK">
      <formula>NOT(ISERROR(SEARCH("OK",D99)))</formula>
    </cfRule>
    <cfRule type="cellIs" dxfId="131" priority="2" operator="greaterThan">
      <formula>#REF!</formula>
    </cfRule>
  </conditionalFormatting>
  <pageMargins left="0.11811023622047245" right="0.11811023622047245" top="0.74803149606299213" bottom="0.74803149606299213" header="0.31496062992125984" footer="0.31496062992125984"/>
  <pageSetup paperSize="9" scale="80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46">
    <tabColor rgb="FF92D050"/>
    <pageSetUpPr fitToPage="1"/>
  </sheetPr>
  <dimension ref="B1:K119"/>
  <sheetViews>
    <sheetView zoomScale="110" zoomScaleNormal="110" workbookViewId="0">
      <selection activeCell="D75" sqref="D75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26.42578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565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499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 t="s">
        <v>958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428</v>
      </c>
      <c r="C37" s="269">
        <v>44151</v>
      </c>
      <c r="D37" s="42" t="s">
        <v>564</v>
      </c>
      <c r="E37" s="3"/>
      <c r="F37" s="3" t="s">
        <v>565</v>
      </c>
      <c r="G37" s="15">
        <v>2045</v>
      </c>
      <c r="H37" s="3"/>
      <c r="I37" s="3"/>
      <c r="J37" s="3"/>
      <c r="K37" s="3"/>
    </row>
    <row r="38" spans="2:11" s="9" customFormat="1" outlineLevel="1" x14ac:dyDescent="0.2">
      <c r="B38" s="19" t="s">
        <v>428</v>
      </c>
      <c r="C38" s="269">
        <v>44155</v>
      </c>
      <c r="D38" s="42" t="s">
        <v>566</v>
      </c>
      <c r="E38" s="3"/>
      <c r="F38" s="3" t="s">
        <v>565</v>
      </c>
      <c r="G38" s="15">
        <v>520</v>
      </c>
      <c r="H38" s="3"/>
      <c r="I38" s="3"/>
      <c r="J38" s="3"/>
      <c r="K38" s="3"/>
    </row>
    <row r="39" spans="2:11" s="9" customFormat="1" outlineLevel="1" x14ac:dyDescent="0.2">
      <c r="B39" s="19" t="s">
        <v>428</v>
      </c>
      <c r="C39" s="269">
        <v>44158</v>
      </c>
      <c r="D39" s="42" t="s">
        <v>567</v>
      </c>
      <c r="E39" s="3"/>
      <c r="F39" s="3" t="s">
        <v>565</v>
      </c>
      <c r="G39" s="15">
        <v>512</v>
      </c>
      <c r="H39" s="3"/>
      <c r="I39" s="3"/>
      <c r="J39" s="3"/>
      <c r="K39" s="3"/>
    </row>
    <row r="40" spans="2:11" s="9" customFormat="1" outlineLevel="1" x14ac:dyDescent="0.2">
      <c r="B40" s="19" t="s">
        <v>427</v>
      </c>
      <c r="C40" s="269">
        <v>44344</v>
      </c>
      <c r="D40" s="42" t="s">
        <v>852</v>
      </c>
      <c r="E40" s="3">
        <v>430000037</v>
      </c>
      <c r="F40" s="3" t="s">
        <v>565</v>
      </c>
      <c r="G40" s="15">
        <v>132</v>
      </c>
      <c r="H40" s="3"/>
      <c r="I40" s="3"/>
      <c r="J40" s="3"/>
      <c r="K40" s="3"/>
    </row>
    <row r="41" spans="2:11" s="9" customFormat="1" outlineLevel="1" x14ac:dyDescent="0.2">
      <c r="B41" s="19"/>
      <c r="C41" s="269"/>
      <c r="D41" s="42"/>
      <c r="E41" s="3"/>
      <c r="F41" s="3"/>
      <c r="G41" s="15"/>
      <c r="H41" s="3"/>
      <c r="I41" s="3"/>
      <c r="J41" s="3"/>
      <c r="K41" s="3"/>
    </row>
    <row r="42" spans="2:11" s="9" customFormat="1" ht="12.75" thickBot="1" x14ac:dyDescent="0.25">
      <c r="B42" s="3"/>
      <c r="C42" s="16"/>
      <c r="D42" s="16"/>
      <c r="E42" s="16"/>
      <c r="F42" s="16"/>
      <c r="G42" s="17">
        <f>SUM(G37:G40)</f>
        <v>3209</v>
      </c>
      <c r="H42" s="3"/>
      <c r="I42" s="3"/>
      <c r="J42" s="3"/>
      <c r="K42" s="3"/>
    </row>
    <row r="43" spans="2:11" ht="12.75" thickTop="1" x14ac:dyDescent="0.2"/>
    <row r="45" spans="2:11" x14ac:dyDescent="0.2">
      <c r="C45" s="8" t="s">
        <v>13</v>
      </c>
    </row>
    <row r="46" spans="2:11" x14ac:dyDescent="0.2">
      <c r="C46" s="18"/>
    </row>
    <row r="47" spans="2:11" x14ac:dyDescent="0.2">
      <c r="B47" s="12" t="s">
        <v>1035</v>
      </c>
      <c r="C47" s="23" t="s">
        <v>9</v>
      </c>
      <c r="D47" s="23" t="s">
        <v>14</v>
      </c>
      <c r="E47" s="23" t="s">
        <v>15</v>
      </c>
      <c r="F47" s="23" t="s">
        <v>16</v>
      </c>
      <c r="G47" s="23" t="s">
        <v>17</v>
      </c>
    </row>
    <row r="48" spans="2:11" outlineLevel="1" x14ac:dyDescent="0.2">
      <c r="B48" s="19" t="s">
        <v>427</v>
      </c>
      <c r="C48" s="298">
        <v>44250</v>
      </c>
      <c r="D48" s="322">
        <v>58917</v>
      </c>
      <c r="E48" s="3">
        <v>26</v>
      </c>
      <c r="F48" s="27" t="s">
        <v>21</v>
      </c>
      <c r="G48" s="28">
        <v>9.84</v>
      </c>
      <c r="H48" s="29"/>
    </row>
    <row r="49" spans="2:8" outlineLevel="1" x14ac:dyDescent="0.2">
      <c r="B49" s="19" t="s">
        <v>428</v>
      </c>
      <c r="C49" s="298">
        <v>44209</v>
      </c>
      <c r="D49" s="322">
        <v>599322</v>
      </c>
      <c r="E49" s="3">
        <v>26</v>
      </c>
      <c r="F49" s="27" t="s">
        <v>21</v>
      </c>
      <c r="G49" s="28">
        <v>19.399999999999999</v>
      </c>
      <c r="H49" s="29"/>
    </row>
    <row r="50" spans="2:8" outlineLevel="1" x14ac:dyDescent="0.2">
      <c r="B50" s="19" t="s">
        <v>427</v>
      </c>
      <c r="C50" s="298">
        <v>44340</v>
      </c>
      <c r="D50" s="323">
        <v>173501</v>
      </c>
      <c r="E50" s="3">
        <v>26</v>
      </c>
      <c r="F50" s="27" t="s">
        <v>21</v>
      </c>
      <c r="G50" s="28">
        <v>20</v>
      </c>
      <c r="H50" s="29"/>
    </row>
    <row r="51" spans="2:8" outlineLevel="1" x14ac:dyDescent="0.2">
      <c r="B51" s="19" t="s">
        <v>427</v>
      </c>
      <c r="C51" s="298">
        <v>44340</v>
      </c>
      <c r="D51" s="324">
        <v>173753</v>
      </c>
      <c r="E51" s="3">
        <v>26</v>
      </c>
      <c r="F51" s="27" t="s">
        <v>21</v>
      </c>
      <c r="G51" s="28">
        <v>21.81</v>
      </c>
      <c r="H51" s="29"/>
    </row>
    <row r="52" spans="2:8" outlineLevel="1" x14ac:dyDescent="0.2">
      <c r="B52" s="19" t="s">
        <v>427</v>
      </c>
      <c r="C52" s="298">
        <v>44341</v>
      </c>
      <c r="D52" s="324">
        <v>925681</v>
      </c>
      <c r="E52" s="3">
        <v>26</v>
      </c>
      <c r="F52" s="27" t="s">
        <v>21</v>
      </c>
      <c r="G52" s="28">
        <v>5.17</v>
      </c>
      <c r="H52" s="29"/>
    </row>
    <row r="53" spans="2:8" outlineLevel="1" x14ac:dyDescent="0.2">
      <c r="B53" s="19" t="s">
        <v>427</v>
      </c>
      <c r="C53" s="298">
        <v>44501</v>
      </c>
      <c r="D53" s="324">
        <v>371150</v>
      </c>
      <c r="E53" s="3">
        <v>26</v>
      </c>
      <c r="F53" s="27" t="s">
        <v>21</v>
      </c>
      <c r="G53" s="28">
        <v>5.99</v>
      </c>
      <c r="H53" s="29"/>
    </row>
    <row r="54" spans="2:8" outlineLevel="1" x14ac:dyDescent="0.2">
      <c r="B54" s="19" t="s">
        <v>428</v>
      </c>
      <c r="C54" s="298">
        <v>44509</v>
      </c>
      <c r="D54" s="324">
        <v>100003837</v>
      </c>
      <c r="F54" s="27" t="s">
        <v>1122</v>
      </c>
      <c r="G54" s="28">
        <v>57.74</v>
      </c>
      <c r="H54" s="29"/>
    </row>
    <row r="55" spans="2:8" outlineLevel="1" x14ac:dyDescent="0.2">
      <c r="C55" s="14"/>
      <c r="G55" s="15"/>
    </row>
    <row r="56" spans="2:8" ht="12.75" thickBot="1" x14ac:dyDescent="0.25">
      <c r="C56" s="16"/>
      <c r="D56" s="16"/>
      <c r="E56" s="16"/>
      <c r="F56" s="16"/>
      <c r="G56" s="17">
        <f>+SUM(G48:G55)</f>
        <v>139.94999999999999</v>
      </c>
    </row>
    <row r="57" spans="2:8" ht="12.75" thickTop="1" x14ac:dyDescent="0.2"/>
    <row r="59" spans="2:8" x14ac:dyDescent="0.2">
      <c r="C59" s="8" t="s">
        <v>24</v>
      </c>
    </row>
    <row r="61" spans="2:8" x14ac:dyDescent="0.2">
      <c r="B61" s="12" t="s">
        <v>1035</v>
      </c>
      <c r="C61" s="12" t="s">
        <v>25</v>
      </c>
      <c r="D61" s="12" t="s">
        <v>26</v>
      </c>
      <c r="E61" s="12" t="s">
        <v>27</v>
      </c>
      <c r="F61" s="12" t="s">
        <v>28</v>
      </c>
      <c r="G61" s="13" t="s">
        <v>29</v>
      </c>
    </row>
    <row r="62" spans="2:8" outlineLevel="1" x14ac:dyDescent="0.2">
      <c r="B62" s="19" t="s">
        <v>428</v>
      </c>
      <c r="C62" s="223" t="s">
        <v>104</v>
      </c>
      <c r="D62" s="224" t="s">
        <v>31</v>
      </c>
      <c r="E62" s="306" t="s">
        <v>69</v>
      </c>
      <c r="F62" s="226">
        <v>6</v>
      </c>
      <c r="G62" s="227">
        <v>56.64</v>
      </c>
    </row>
    <row r="63" spans="2:8" outlineLevel="1" x14ac:dyDescent="0.2">
      <c r="B63" s="19" t="s">
        <v>428</v>
      </c>
      <c r="C63" s="223" t="s">
        <v>104</v>
      </c>
      <c r="D63" s="224" t="s">
        <v>31</v>
      </c>
      <c r="E63" s="306" t="s">
        <v>69</v>
      </c>
      <c r="F63" s="226">
        <v>3</v>
      </c>
      <c r="G63" s="227">
        <v>28.32</v>
      </c>
    </row>
    <row r="64" spans="2:8" outlineLevel="1" x14ac:dyDescent="0.2">
      <c r="B64" s="19" t="s">
        <v>429</v>
      </c>
      <c r="C64" s="223" t="s">
        <v>245</v>
      </c>
      <c r="D64" s="224" t="s">
        <v>54</v>
      </c>
      <c r="E64" s="306" t="s">
        <v>1752</v>
      </c>
      <c r="F64" s="226">
        <v>4</v>
      </c>
      <c r="G64" s="227">
        <v>24.44</v>
      </c>
    </row>
    <row r="65" spans="2:7" outlineLevel="1" x14ac:dyDescent="0.2">
      <c r="B65" s="19" t="s">
        <v>428</v>
      </c>
      <c r="C65" s="223" t="s">
        <v>102</v>
      </c>
      <c r="D65" s="224" t="s">
        <v>31</v>
      </c>
      <c r="E65" s="306" t="s">
        <v>1752</v>
      </c>
      <c r="F65" s="226">
        <v>4</v>
      </c>
      <c r="G65" s="227">
        <v>33.32</v>
      </c>
    </row>
    <row r="66" spans="2:7" outlineLevel="1" x14ac:dyDescent="0.2">
      <c r="B66" s="19" t="s">
        <v>428</v>
      </c>
      <c r="C66" s="223" t="s">
        <v>103</v>
      </c>
      <c r="D66" s="224" t="s">
        <v>54</v>
      </c>
      <c r="E66" s="306" t="s">
        <v>1753</v>
      </c>
      <c r="F66" s="226">
        <v>3</v>
      </c>
      <c r="G66" s="227">
        <v>21.66</v>
      </c>
    </row>
    <row r="67" spans="2:7" outlineLevel="1" x14ac:dyDescent="0.2">
      <c r="B67" s="19" t="s">
        <v>428</v>
      </c>
      <c r="C67" s="223" t="s">
        <v>102</v>
      </c>
      <c r="D67" s="224" t="s">
        <v>31</v>
      </c>
      <c r="E67" s="306" t="s">
        <v>1754</v>
      </c>
      <c r="F67" s="226">
        <v>6</v>
      </c>
      <c r="G67" s="227">
        <v>49.98</v>
      </c>
    </row>
    <row r="68" spans="2:7" outlineLevel="1" x14ac:dyDescent="0.2">
      <c r="B68" s="19" t="s">
        <v>427</v>
      </c>
      <c r="C68" s="223" t="s">
        <v>105</v>
      </c>
      <c r="D68" s="224" t="s">
        <v>54</v>
      </c>
      <c r="E68" s="306" t="s">
        <v>1754</v>
      </c>
      <c r="F68" s="226">
        <v>6</v>
      </c>
      <c r="G68" s="227">
        <v>39.96</v>
      </c>
    </row>
    <row r="69" spans="2:7" outlineLevel="1" x14ac:dyDescent="0.2">
      <c r="B69" s="19" t="s">
        <v>427</v>
      </c>
      <c r="C69" s="223" t="s">
        <v>105</v>
      </c>
      <c r="D69" s="224" t="s">
        <v>54</v>
      </c>
      <c r="E69" s="306" t="s">
        <v>1753</v>
      </c>
      <c r="F69" s="226">
        <v>3</v>
      </c>
      <c r="G69" s="227">
        <v>19.98</v>
      </c>
    </row>
    <row r="70" spans="2:7" outlineLevel="1" x14ac:dyDescent="0.2">
      <c r="B70" s="19" t="s">
        <v>428</v>
      </c>
      <c r="C70" s="342" t="s">
        <v>102</v>
      </c>
      <c r="D70" s="300" t="s">
        <v>31</v>
      </c>
      <c r="E70" s="343" t="s">
        <v>1755</v>
      </c>
      <c r="F70" s="301">
        <v>9</v>
      </c>
      <c r="G70" s="302">
        <v>74.97</v>
      </c>
    </row>
    <row r="71" spans="2:7" outlineLevel="1" x14ac:dyDescent="0.2">
      <c r="B71" s="19" t="s">
        <v>428</v>
      </c>
      <c r="C71" s="342" t="s">
        <v>102</v>
      </c>
      <c r="D71" s="300" t="s">
        <v>31</v>
      </c>
      <c r="E71" s="343" t="s">
        <v>1756</v>
      </c>
      <c r="F71" s="301">
        <v>9</v>
      </c>
      <c r="G71" s="302">
        <v>74.97</v>
      </c>
    </row>
    <row r="72" spans="2:7" outlineLevel="1" x14ac:dyDescent="0.2">
      <c r="B72" s="19" t="s">
        <v>428</v>
      </c>
      <c r="C72" s="342" t="s">
        <v>102</v>
      </c>
      <c r="D72" s="300" t="s">
        <v>31</v>
      </c>
      <c r="E72" s="343" t="s">
        <v>1757</v>
      </c>
      <c r="F72" s="301">
        <v>9</v>
      </c>
      <c r="G72" s="302">
        <v>74.97</v>
      </c>
    </row>
    <row r="73" spans="2:7" outlineLevel="1" x14ac:dyDescent="0.2">
      <c r="B73" s="19" t="s">
        <v>428</v>
      </c>
      <c r="C73" s="342" t="s">
        <v>104</v>
      </c>
      <c r="D73" s="300" t="s">
        <v>31</v>
      </c>
      <c r="E73" s="343" t="s">
        <v>1641</v>
      </c>
      <c r="F73" s="301">
        <v>9</v>
      </c>
      <c r="G73" s="302">
        <v>84.96</v>
      </c>
    </row>
    <row r="74" spans="2:7" outlineLevel="1" x14ac:dyDescent="0.2">
      <c r="B74" s="19" t="s">
        <v>428</v>
      </c>
      <c r="C74" s="342" t="s">
        <v>104</v>
      </c>
      <c r="D74" s="300" t="s">
        <v>31</v>
      </c>
      <c r="E74" s="343" t="s">
        <v>1642</v>
      </c>
      <c r="F74" s="301">
        <v>9</v>
      </c>
      <c r="G74" s="302">
        <v>84.96</v>
      </c>
    </row>
    <row r="75" spans="2:7" outlineLevel="1" x14ac:dyDescent="0.2">
      <c r="B75" s="19" t="s">
        <v>428</v>
      </c>
      <c r="C75" s="342" t="s">
        <v>104</v>
      </c>
      <c r="D75" s="300" t="s">
        <v>31</v>
      </c>
      <c r="E75" s="343" t="s">
        <v>1644</v>
      </c>
      <c r="F75" s="301">
        <v>9</v>
      </c>
      <c r="G75" s="302">
        <v>84.96</v>
      </c>
    </row>
    <row r="76" spans="2:7" outlineLevel="1" x14ac:dyDescent="0.2">
      <c r="B76" s="19" t="s">
        <v>428</v>
      </c>
      <c r="C76" s="342" t="s">
        <v>104</v>
      </c>
      <c r="D76" s="300" t="s">
        <v>31</v>
      </c>
      <c r="E76" s="343" t="s">
        <v>1645</v>
      </c>
      <c r="F76" s="301">
        <v>9</v>
      </c>
      <c r="G76" s="302">
        <v>84.96</v>
      </c>
    </row>
    <row r="77" spans="2:7" outlineLevel="1" x14ac:dyDescent="0.2">
      <c r="B77" s="19" t="s">
        <v>428</v>
      </c>
      <c r="C77" s="342" t="s">
        <v>104</v>
      </c>
      <c r="D77" s="300" t="s">
        <v>31</v>
      </c>
      <c r="E77" s="343" t="s">
        <v>1758</v>
      </c>
      <c r="F77" s="301">
        <v>9</v>
      </c>
      <c r="G77" s="302">
        <v>84.96</v>
      </c>
    </row>
    <row r="78" spans="2:7" outlineLevel="1" x14ac:dyDescent="0.2">
      <c r="B78" s="19" t="s">
        <v>428</v>
      </c>
      <c r="C78" s="342" t="s">
        <v>1669</v>
      </c>
      <c r="D78" s="300" t="s">
        <v>54</v>
      </c>
      <c r="E78" s="343" t="s">
        <v>1644</v>
      </c>
      <c r="F78" s="301">
        <v>9</v>
      </c>
      <c r="G78" s="302">
        <v>49.95</v>
      </c>
    </row>
    <row r="79" spans="2:7" outlineLevel="1" x14ac:dyDescent="0.2">
      <c r="B79" s="19" t="s">
        <v>429</v>
      </c>
      <c r="C79" s="342" t="s">
        <v>1669</v>
      </c>
      <c r="D79" s="300" t="s">
        <v>54</v>
      </c>
      <c r="E79" s="343" t="s">
        <v>1645</v>
      </c>
      <c r="F79" s="301">
        <v>9</v>
      </c>
      <c r="G79" s="302">
        <v>49.95</v>
      </c>
    </row>
    <row r="80" spans="2:7" outlineLevel="1" x14ac:dyDescent="0.2">
      <c r="B80" s="19" t="s">
        <v>429</v>
      </c>
      <c r="C80" s="342" t="s">
        <v>1669</v>
      </c>
      <c r="D80" s="300" t="s">
        <v>54</v>
      </c>
      <c r="E80" s="343" t="s">
        <v>1646</v>
      </c>
      <c r="F80" s="301">
        <v>9</v>
      </c>
      <c r="G80" s="302">
        <v>49.95</v>
      </c>
    </row>
    <row r="81" spans="2:7" outlineLevel="1" x14ac:dyDescent="0.2">
      <c r="B81" s="19" t="s">
        <v>429</v>
      </c>
      <c r="C81" s="342" t="s">
        <v>1669</v>
      </c>
      <c r="D81" s="300" t="s">
        <v>54</v>
      </c>
      <c r="E81" s="343" t="s">
        <v>1759</v>
      </c>
      <c r="F81" s="301">
        <v>9</v>
      </c>
      <c r="G81" s="302">
        <v>49.95</v>
      </c>
    </row>
    <row r="82" spans="2:7" outlineLevel="1" x14ac:dyDescent="0.2">
      <c r="B82" s="19" t="s">
        <v>429</v>
      </c>
      <c r="C82" s="342" t="s">
        <v>1669</v>
      </c>
      <c r="D82" s="300" t="s">
        <v>54</v>
      </c>
      <c r="E82" s="343" t="s">
        <v>1755</v>
      </c>
      <c r="F82" s="301">
        <v>9</v>
      </c>
      <c r="G82" s="302">
        <v>49.95</v>
      </c>
    </row>
    <row r="83" spans="2:7" outlineLevel="1" x14ac:dyDescent="0.2">
      <c r="B83" s="19" t="s">
        <v>429</v>
      </c>
      <c r="C83" s="342" t="s">
        <v>1669</v>
      </c>
      <c r="D83" s="300" t="s">
        <v>54</v>
      </c>
      <c r="E83" s="343" t="s">
        <v>1758</v>
      </c>
      <c r="F83" s="301">
        <v>9</v>
      </c>
      <c r="G83" s="302">
        <v>49.95</v>
      </c>
    </row>
    <row r="84" spans="2:7" outlineLevel="1" x14ac:dyDescent="0.2">
      <c r="B84" s="19" t="s">
        <v>429</v>
      </c>
      <c r="C84" s="342" t="s">
        <v>1669</v>
      </c>
      <c r="D84" s="300" t="s">
        <v>54</v>
      </c>
      <c r="E84" s="343" t="s">
        <v>1756</v>
      </c>
      <c r="F84" s="301">
        <v>9</v>
      </c>
      <c r="G84" s="302">
        <v>49.95</v>
      </c>
    </row>
    <row r="85" spans="2:7" outlineLevel="1" x14ac:dyDescent="0.2">
      <c r="B85" s="19" t="s">
        <v>429</v>
      </c>
      <c r="C85" s="342" t="s">
        <v>1669</v>
      </c>
      <c r="D85" s="300" t="s">
        <v>54</v>
      </c>
      <c r="E85" s="343" t="s">
        <v>1757</v>
      </c>
      <c r="F85" s="301">
        <v>9</v>
      </c>
      <c r="G85" s="302">
        <v>49.95</v>
      </c>
    </row>
    <row r="86" spans="2:7" outlineLevel="1" x14ac:dyDescent="0.2">
      <c r="B86" s="19" t="s">
        <v>428</v>
      </c>
      <c r="C86" s="342" t="s">
        <v>104</v>
      </c>
      <c r="D86" s="300" t="s">
        <v>31</v>
      </c>
      <c r="E86" s="343" t="s">
        <v>1750</v>
      </c>
      <c r="F86" s="301">
        <v>9</v>
      </c>
      <c r="G86" s="302">
        <v>84.96</v>
      </c>
    </row>
    <row r="87" spans="2:7" outlineLevel="1" x14ac:dyDescent="0.2">
      <c r="B87" s="19" t="s">
        <v>428</v>
      </c>
      <c r="C87" s="342" t="s">
        <v>104</v>
      </c>
      <c r="D87" s="300" t="s">
        <v>31</v>
      </c>
      <c r="E87" s="343" t="s">
        <v>1751</v>
      </c>
      <c r="F87" s="301">
        <v>9</v>
      </c>
      <c r="G87" s="302">
        <v>84.96</v>
      </c>
    </row>
    <row r="88" spans="2:7" outlineLevel="1" x14ac:dyDescent="0.2">
      <c r="B88" s="19" t="s">
        <v>428</v>
      </c>
      <c r="C88" s="342" t="s">
        <v>102</v>
      </c>
      <c r="D88" s="300" t="s">
        <v>31</v>
      </c>
      <c r="E88" s="343" t="s">
        <v>1750</v>
      </c>
      <c r="F88" s="301">
        <v>9</v>
      </c>
      <c r="G88" s="302">
        <v>74.97</v>
      </c>
    </row>
    <row r="89" spans="2:7" outlineLevel="1" x14ac:dyDescent="0.2"/>
    <row r="90" spans="2:7" ht="12.75" thickBot="1" x14ac:dyDescent="0.25">
      <c r="C90" s="16"/>
      <c r="D90" s="16"/>
      <c r="E90" s="16"/>
      <c r="F90" s="16">
        <f>SUM(F62:F89)</f>
        <v>206</v>
      </c>
      <c r="G90" s="17">
        <f>+SUM(G62:G89)</f>
        <v>1568.5000000000007</v>
      </c>
    </row>
    <row r="91" spans="2:7" ht="12.75" thickTop="1" x14ac:dyDescent="0.2"/>
    <row r="93" spans="2:7" x14ac:dyDescent="0.2">
      <c r="G93" s="3"/>
    </row>
    <row r="94" spans="2:7" x14ac:dyDescent="0.2">
      <c r="C94" s="8" t="s">
        <v>722</v>
      </c>
    </row>
    <row r="96" spans="2:7" x14ac:dyDescent="0.2">
      <c r="C96" s="19" t="s">
        <v>81</v>
      </c>
      <c r="D96" s="20">
        <f>+G42-G56-G90</f>
        <v>1500.5499999999995</v>
      </c>
    </row>
    <row r="97" spans="3:7" ht="12.75" thickBot="1" x14ac:dyDescent="0.25">
      <c r="D97" s="9"/>
      <c r="G97" s="3"/>
    </row>
    <row r="98" spans="3:7" ht="12.75" thickBot="1" x14ac:dyDescent="0.25">
      <c r="C98" s="19" t="s">
        <v>713</v>
      </c>
      <c r="D98" s="21">
        <f>+D96/G42</f>
        <v>0.46760673106886863</v>
      </c>
      <c r="G98" s="3"/>
    </row>
    <row r="99" spans="3:7" x14ac:dyDescent="0.2">
      <c r="G99" s="3"/>
    </row>
    <row r="100" spans="3:7" x14ac:dyDescent="0.2">
      <c r="C100" s="19" t="s">
        <v>84</v>
      </c>
      <c r="D100" s="20">
        <f>+RESUMEN!O48</f>
        <v>1040.6443488209861</v>
      </c>
      <c r="G100" s="3"/>
    </row>
    <row r="101" spans="3:7" ht="12.75" thickBot="1" x14ac:dyDescent="0.25">
      <c r="D101" s="9"/>
    </row>
    <row r="102" spans="3:7" ht="12.75" thickBot="1" x14ac:dyDescent="0.25">
      <c r="C102" s="19" t="s">
        <v>716</v>
      </c>
      <c r="D102" s="83">
        <f>+RESUMEN!P48</f>
        <v>0.32428929536334877</v>
      </c>
    </row>
    <row r="103" spans="3:7" ht="12.75" thickBot="1" x14ac:dyDescent="0.25"/>
    <row r="104" spans="3:7" ht="12.75" thickBot="1" x14ac:dyDescent="0.25">
      <c r="C104" s="19" t="s">
        <v>719</v>
      </c>
      <c r="D104" s="86" t="str">
        <f>+IF(D102&gt;$D$24,"OK","REVISAR")</f>
        <v>OK</v>
      </c>
    </row>
    <row r="105" spans="3:7" x14ac:dyDescent="0.2">
      <c r="D105" s="9"/>
      <c r="G105" s="3"/>
    </row>
    <row r="107" spans="3:7" x14ac:dyDescent="0.2">
      <c r="C107" s="8" t="s">
        <v>85</v>
      </c>
    </row>
    <row r="109" spans="3:7" x14ac:dyDescent="0.2">
      <c r="C109" s="10" t="s">
        <v>895</v>
      </c>
      <c r="D109" s="10"/>
      <c r="E109" s="10"/>
      <c r="F109" s="10"/>
      <c r="G109" s="11"/>
    </row>
    <row r="110" spans="3:7" x14ac:dyDescent="0.2">
      <c r="C110" s="10"/>
      <c r="D110" s="10"/>
      <c r="E110" s="10"/>
      <c r="F110" s="10"/>
      <c r="G110" s="11"/>
    </row>
    <row r="111" spans="3:7" x14ac:dyDescent="0.2">
      <c r="C111" s="10"/>
      <c r="D111" s="10"/>
      <c r="E111" s="10"/>
      <c r="F111" s="10"/>
      <c r="G111" s="11"/>
    </row>
    <row r="114" spans="3:6" x14ac:dyDescent="0.2">
      <c r="C114" s="12"/>
      <c r="D114" s="23" t="s">
        <v>427</v>
      </c>
      <c r="E114" s="23" t="s">
        <v>428</v>
      </c>
      <c r="F114" s="23" t="s">
        <v>429</v>
      </c>
    </row>
    <row r="115" spans="3:6" x14ac:dyDescent="0.2">
      <c r="C115" s="3" t="s">
        <v>8</v>
      </c>
      <c r="D115" s="22">
        <f>+SUMIF(B37:B40,$D$114,G37:G40)</f>
        <v>132</v>
      </c>
      <c r="E115" s="22">
        <f>+SUMIF(B37:B40,$E$114,G37:G40)</f>
        <v>3077</v>
      </c>
      <c r="F115" s="22">
        <f>+SUMIF(B37:B40,$F$114,G37:G40)</f>
        <v>0</v>
      </c>
    </row>
    <row r="116" spans="3:6" x14ac:dyDescent="0.2">
      <c r="C116" s="3" t="s">
        <v>1019</v>
      </c>
      <c r="D116" s="22">
        <f>-SUMIF(B48:B55,$D$114,G48:G55)</f>
        <v>-62.81</v>
      </c>
      <c r="E116" s="22">
        <f>-SUMIF(B48:B55,$E$114,G48:G55)</f>
        <v>-77.14</v>
      </c>
      <c r="F116" s="22">
        <f>-SUMIF(B48:B55,$F$114,G48:G55)</f>
        <v>0</v>
      </c>
    </row>
    <row r="117" spans="3:6" x14ac:dyDescent="0.2">
      <c r="C117" s="3" t="s">
        <v>24</v>
      </c>
      <c r="D117" s="22">
        <f>-SUMIF(B62:B89,$D$114,G62:G89)</f>
        <v>-59.94</v>
      </c>
      <c r="E117" s="22">
        <f>-SUMIF(B62:B89,$E$114,G62:G89)</f>
        <v>-1134.4700000000003</v>
      </c>
      <c r="F117" s="22">
        <f>-SUMIF(B62:B89,$F$114,G62:G89)</f>
        <v>-374.09</v>
      </c>
    </row>
    <row r="118" spans="3:6" ht="12.75" thickBot="1" x14ac:dyDescent="0.25">
      <c r="C118" s="16" t="s">
        <v>1036</v>
      </c>
      <c r="D118" s="182">
        <f>SUM(D115:D117)</f>
        <v>9.25</v>
      </c>
      <c r="E118" s="182">
        <f t="shared" ref="E118:F118" si="0">SUM(E115:E117)</f>
        <v>1865.3899999999999</v>
      </c>
      <c r="F118" s="182">
        <f t="shared" si="0"/>
        <v>-374.09</v>
      </c>
    </row>
    <row r="119" spans="3:6" ht="12.75" thickTop="1" x14ac:dyDescent="0.2"/>
  </sheetData>
  <autoFilter ref="B61:G69" xr:uid="{00000000-0009-0000-0000-000030000000}"/>
  <conditionalFormatting sqref="D104">
    <cfRule type="containsText" dxfId="130" priority="1" operator="containsText" text="OK">
      <formula>NOT(ISERROR(SEARCH("OK",D104)))</formula>
    </cfRule>
    <cfRule type="cellIs" dxfId="129" priority="2" operator="greaterThan">
      <formula>#REF!</formula>
    </cfRule>
  </conditionalFormatting>
  <pageMargins left="0.25" right="0.25" top="0.75" bottom="0.75" header="0.3" footer="0.3"/>
  <pageSetup paperSize="9" scale="58" fitToHeight="0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47">
    <tabColor rgb="FF92D050"/>
  </sheetPr>
  <dimension ref="B1:K87"/>
  <sheetViews>
    <sheetView topLeftCell="A28" zoomScale="90" zoomScaleNormal="90" workbookViewId="0">
      <selection activeCell="F38" sqref="F38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543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1760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 t="s">
        <v>958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5" spans="2:11" x14ac:dyDescent="0.2">
      <c r="C35" s="8" t="s">
        <v>8</v>
      </c>
    </row>
    <row r="37" spans="2:11" x14ac:dyDescent="0.2">
      <c r="B37" s="12" t="s">
        <v>1035</v>
      </c>
      <c r="C37" s="23" t="s">
        <v>9</v>
      </c>
      <c r="D37" s="23" t="s">
        <v>10</v>
      </c>
      <c r="E37" s="23" t="s">
        <v>11</v>
      </c>
      <c r="F37" s="23" t="s">
        <v>1</v>
      </c>
      <c r="G37" s="23" t="s">
        <v>12</v>
      </c>
    </row>
    <row r="38" spans="2:11" s="9" customFormat="1" outlineLevel="1" x14ac:dyDescent="0.2">
      <c r="B38" s="19" t="s">
        <v>427</v>
      </c>
      <c r="C38" s="24">
        <v>44223</v>
      </c>
      <c r="D38" s="3" t="s">
        <v>542</v>
      </c>
      <c r="E38" s="3">
        <v>4300000020</v>
      </c>
      <c r="F38" s="3" t="s">
        <v>543</v>
      </c>
      <c r="G38" s="15">
        <v>851</v>
      </c>
      <c r="H38" s="3"/>
      <c r="I38" s="3"/>
      <c r="J38" s="3"/>
      <c r="K38" s="3"/>
    </row>
    <row r="39" spans="2:11" s="9" customFormat="1" outlineLevel="1" x14ac:dyDescent="0.2">
      <c r="B39" s="3"/>
      <c r="C39" s="24"/>
      <c r="D39" s="3"/>
      <c r="E39" s="3"/>
      <c r="F39" s="3"/>
      <c r="G39" s="15"/>
      <c r="H39" s="3"/>
      <c r="I39" s="3"/>
      <c r="J39" s="3"/>
      <c r="K39" s="3"/>
    </row>
    <row r="40" spans="2:11" s="9" customFormat="1" outlineLevel="1" x14ac:dyDescent="0.2">
      <c r="B40" s="3"/>
      <c r="C40" s="24"/>
      <c r="D40" s="3"/>
      <c r="E40" s="3"/>
      <c r="F40" s="3"/>
      <c r="G40" s="15"/>
      <c r="H40" s="3"/>
      <c r="I40" s="3"/>
      <c r="J40" s="3"/>
      <c r="K40" s="3"/>
    </row>
    <row r="41" spans="2:11" s="9" customFormat="1" outlineLevel="1" x14ac:dyDescent="0.2">
      <c r="B41" s="3"/>
      <c r="C41" s="24"/>
      <c r="D41" s="3"/>
      <c r="E41" s="3"/>
      <c r="F41" s="3"/>
      <c r="G41" s="15"/>
      <c r="H41" s="3"/>
      <c r="I41" s="3"/>
      <c r="J41" s="3"/>
      <c r="K41" s="3"/>
    </row>
    <row r="42" spans="2:11" s="9" customFormat="1" ht="12.75" thickBot="1" x14ac:dyDescent="0.25">
      <c r="B42" s="3"/>
      <c r="C42" s="16"/>
      <c r="D42" s="16"/>
      <c r="E42" s="16"/>
      <c r="F42" s="16"/>
      <c r="G42" s="17">
        <f>SUM(G38:G41)</f>
        <v>851</v>
      </c>
      <c r="H42" s="3"/>
      <c r="I42" s="3"/>
      <c r="J42" s="3"/>
      <c r="K42" s="3"/>
    </row>
    <row r="43" spans="2:11" ht="12.75" thickTop="1" x14ac:dyDescent="0.2"/>
    <row r="45" spans="2:11" x14ac:dyDescent="0.2">
      <c r="C45" s="8" t="s">
        <v>13</v>
      </c>
    </row>
    <row r="46" spans="2:11" x14ac:dyDescent="0.2">
      <c r="C46" s="18"/>
    </row>
    <row r="47" spans="2:11" x14ac:dyDescent="0.2">
      <c r="B47" s="12" t="s">
        <v>1035</v>
      </c>
      <c r="C47" s="23" t="s">
        <v>9</v>
      </c>
      <c r="D47" s="23" t="s">
        <v>14</v>
      </c>
      <c r="E47" s="23" t="s">
        <v>15</v>
      </c>
      <c r="F47" s="23" t="s">
        <v>16</v>
      </c>
      <c r="G47" s="23" t="s">
        <v>17</v>
      </c>
    </row>
    <row r="48" spans="2:11" outlineLevel="1" x14ac:dyDescent="0.2">
      <c r="B48" s="19" t="s">
        <v>427</v>
      </c>
      <c r="C48" s="25">
        <v>44222</v>
      </c>
      <c r="D48" s="26" t="s">
        <v>450</v>
      </c>
      <c r="E48" s="3">
        <v>36</v>
      </c>
      <c r="F48" s="27" t="s">
        <v>451</v>
      </c>
      <c r="G48" s="28">
        <v>500</v>
      </c>
      <c r="H48" s="29"/>
    </row>
    <row r="49" spans="2:8" outlineLevel="1" x14ac:dyDescent="0.2">
      <c r="C49" s="25"/>
      <c r="D49" s="26"/>
      <c r="F49" s="27"/>
      <c r="G49" s="28"/>
      <c r="H49" s="29"/>
    </row>
    <row r="50" spans="2:8" outlineLevel="1" x14ac:dyDescent="0.2">
      <c r="C50" s="14"/>
      <c r="G50" s="15"/>
    </row>
    <row r="51" spans="2:8" ht="12.75" thickBot="1" x14ac:dyDescent="0.25">
      <c r="C51" s="16"/>
      <c r="D51" s="16"/>
      <c r="E51" s="16"/>
      <c r="F51" s="16"/>
      <c r="G51" s="17">
        <f>+SUM(G48:G50)</f>
        <v>500</v>
      </c>
    </row>
    <row r="52" spans="2:8" ht="12.75" thickTop="1" x14ac:dyDescent="0.2"/>
    <row r="54" spans="2:8" x14ac:dyDescent="0.2">
      <c r="C54" s="8" t="s">
        <v>24</v>
      </c>
    </row>
    <row r="56" spans="2:8" x14ac:dyDescent="0.2">
      <c r="B56" s="12" t="s">
        <v>1035</v>
      </c>
      <c r="C56" s="12" t="s">
        <v>25</v>
      </c>
      <c r="D56" s="12" t="s">
        <v>26</v>
      </c>
      <c r="E56" s="12" t="s">
        <v>27</v>
      </c>
      <c r="F56" s="12" t="s">
        <v>28</v>
      </c>
      <c r="G56" s="13" t="s">
        <v>29</v>
      </c>
    </row>
    <row r="57" spans="2:8" outlineLevel="1" x14ac:dyDescent="0.2"/>
    <row r="58" spans="2:8" outlineLevel="1" x14ac:dyDescent="0.2"/>
    <row r="59" spans="2:8" ht="12.75" thickBot="1" x14ac:dyDescent="0.25">
      <c r="C59" s="16"/>
      <c r="D59" s="16"/>
      <c r="E59" s="16"/>
      <c r="F59" s="16"/>
      <c r="G59" s="17">
        <f>+SUM(G57:G58)</f>
        <v>0</v>
      </c>
    </row>
    <row r="60" spans="2:8" ht="12.75" thickTop="1" x14ac:dyDescent="0.2"/>
    <row r="62" spans="2:8" x14ac:dyDescent="0.2">
      <c r="C62" s="8" t="s">
        <v>722</v>
      </c>
    </row>
    <row r="64" spans="2:8" x14ac:dyDescent="0.2">
      <c r="C64" s="19" t="s">
        <v>81</v>
      </c>
      <c r="D64" s="20">
        <f>+G42-G51</f>
        <v>351</v>
      </c>
    </row>
    <row r="65" spans="3:7" ht="12.75" thickBot="1" x14ac:dyDescent="0.25">
      <c r="D65" s="9"/>
      <c r="G65" s="3"/>
    </row>
    <row r="66" spans="3:7" ht="12.75" thickBot="1" x14ac:dyDescent="0.25">
      <c r="C66" s="19" t="s">
        <v>713</v>
      </c>
      <c r="D66" s="21" t="e">
        <f>+D64/G29</f>
        <v>#DIV/0!</v>
      </c>
      <c r="G66" s="3"/>
    </row>
    <row r="67" spans="3:7" x14ac:dyDescent="0.2">
      <c r="G67" s="3"/>
    </row>
    <row r="68" spans="3:7" x14ac:dyDescent="0.2">
      <c r="C68" s="19" t="s">
        <v>84</v>
      </c>
      <c r="D68" s="20">
        <f>+RESUMEN!O49</f>
        <v>229.03686221460259</v>
      </c>
      <c r="G68" s="3"/>
    </row>
    <row r="69" spans="3:7" ht="12.75" thickBot="1" x14ac:dyDescent="0.25">
      <c r="D69" s="9"/>
    </row>
    <row r="70" spans="3:7" ht="12.75" thickBot="1" x14ac:dyDescent="0.25">
      <c r="C70" s="19" t="s">
        <v>716</v>
      </c>
      <c r="D70" s="83">
        <f>+RESUMEN!P49</f>
        <v>0.26913849848954474</v>
      </c>
    </row>
    <row r="71" spans="3:7" ht="12.75" thickBot="1" x14ac:dyDescent="0.25"/>
    <row r="72" spans="3:7" ht="12.75" thickBot="1" x14ac:dyDescent="0.25">
      <c r="C72" s="19" t="s">
        <v>719</v>
      </c>
      <c r="D72" s="86" t="str">
        <f>+IF(D70&gt;$D$24,"OK","REVISAR")</f>
        <v>REVISAR</v>
      </c>
    </row>
    <row r="73" spans="3:7" x14ac:dyDescent="0.2">
      <c r="D73" s="9"/>
      <c r="G73" s="3"/>
    </row>
    <row r="75" spans="3:7" x14ac:dyDescent="0.2">
      <c r="C75" s="8" t="s">
        <v>85</v>
      </c>
    </row>
    <row r="77" spans="3:7" x14ac:dyDescent="0.2">
      <c r="C77" s="10"/>
      <c r="D77" s="10"/>
      <c r="E77" s="10"/>
      <c r="F77" s="10"/>
      <c r="G77" s="11"/>
    </row>
    <row r="78" spans="3:7" x14ac:dyDescent="0.2">
      <c r="C78" s="10"/>
      <c r="D78" s="10"/>
      <c r="E78" s="10"/>
      <c r="F78" s="10"/>
      <c r="G78" s="11"/>
    </row>
    <row r="79" spans="3:7" x14ac:dyDescent="0.2">
      <c r="C79" s="10"/>
      <c r="D79" s="10"/>
      <c r="E79" s="10"/>
      <c r="F79" s="10"/>
      <c r="G79" s="11"/>
    </row>
    <row r="80" spans="3:7" x14ac:dyDescent="0.2">
      <c r="G80" s="3"/>
    </row>
    <row r="82" spans="3:6" x14ac:dyDescent="0.2">
      <c r="C82" s="12"/>
      <c r="D82" s="23" t="s">
        <v>427</v>
      </c>
      <c r="E82" s="23" t="s">
        <v>428</v>
      </c>
      <c r="F82" s="23" t="s">
        <v>429</v>
      </c>
    </row>
    <row r="83" spans="3:6" x14ac:dyDescent="0.2">
      <c r="C83" s="3" t="s">
        <v>8</v>
      </c>
      <c r="D83" s="22">
        <f>+SUMIF(B38:B41,$D$82,G38:G41)</f>
        <v>851</v>
      </c>
      <c r="E83" s="22">
        <f>+SUMIF(B38:B41,$E$82,G38:G41)</f>
        <v>0</v>
      </c>
      <c r="F83" s="22">
        <f>+SUMIF(B38:B41,$F$82,G38:G41)</f>
        <v>0</v>
      </c>
    </row>
    <row r="84" spans="3:6" x14ac:dyDescent="0.2">
      <c r="C84" s="3" t="s">
        <v>1019</v>
      </c>
      <c r="D84" s="22">
        <f>-SUMIF(B48:B50,$D$82,G48:G50)</f>
        <v>-500</v>
      </c>
      <c r="E84" s="22">
        <f>-SUMIF(B48:B50,$E$82,G48:G50)</f>
        <v>0</v>
      </c>
      <c r="F84" s="22">
        <f>-SUMIF(B48:B50,$F$82,G48:G50)</f>
        <v>0</v>
      </c>
    </row>
    <row r="85" spans="3:6" x14ac:dyDescent="0.2">
      <c r="C85" s="3" t="s">
        <v>24</v>
      </c>
      <c r="D85" s="22">
        <f>-SUMIF(B58:B59,$D$82,G57:G58)</f>
        <v>0</v>
      </c>
      <c r="E85" s="22">
        <f>-SUMIF(B57:B58,$E$82,G57:G58)</f>
        <v>0</v>
      </c>
      <c r="F85" s="22">
        <f>-SUMIF(B57:B58,$F$82,G57:G58)</f>
        <v>0</v>
      </c>
    </row>
    <row r="86" spans="3:6" ht="12.75" thickBot="1" x14ac:dyDescent="0.25">
      <c r="C86" s="16" t="s">
        <v>1036</v>
      </c>
      <c r="D86" s="182">
        <f>SUM(D83:D85)</f>
        <v>351</v>
      </c>
      <c r="E86" s="182">
        <f t="shared" ref="E86:F86" si="0">SUM(E83:E85)</f>
        <v>0</v>
      </c>
      <c r="F86" s="182">
        <f t="shared" si="0"/>
        <v>0</v>
      </c>
    </row>
    <row r="87" spans="3:6" ht="12.75" thickTop="1" x14ac:dyDescent="0.2"/>
  </sheetData>
  <conditionalFormatting sqref="D72">
    <cfRule type="containsText" dxfId="128" priority="1" operator="containsText" text="OK">
      <formula>NOT(ISERROR(SEARCH("OK",D72)))</formula>
    </cfRule>
    <cfRule type="cellIs" dxfId="127" priority="2" operator="greaterThan">
      <formula>#REF!</formula>
    </cfRule>
  </conditionalFormatting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Hoja48">
    <tabColor rgb="FF92D050"/>
    <pageSetUpPr fitToPage="1"/>
  </sheetPr>
  <dimension ref="B1:L562"/>
  <sheetViews>
    <sheetView topLeftCell="B145" zoomScale="96" zoomScaleNormal="96" zoomScaleSheetLayoutView="85" workbookViewId="0">
      <selection activeCell="G159" sqref="G159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7109375" style="3" customWidth="1"/>
    <col min="4" max="4" width="13.710937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8" width="13.28515625" style="3" customWidth="1"/>
    <col min="9" max="9" width="18.42578125" style="3" customWidth="1"/>
    <col min="10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309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515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310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 t="s">
        <v>727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7" x14ac:dyDescent="0.2">
      <c r="C34" s="8" t="s">
        <v>8</v>
      </c>
    </row>
    <row r="35" spans="2:7" x14ac:dyDescent="0.2">
      <c r="C35" s="8"/>
    </row>
    <row r="37" spans="2:7" x14ac:dyDescent="0.2">
      <c r="B37" s="12" t="s">
        <v>1035</v>
      </c>
      <c r="C37" s="23" t="s">
        <v>9</v>
      </c>
      <c r="D37" s="23" t="s">
        <v>10</v>
      </c>
      <c r="E37" s="23" t="s">
        <v>11</v>
      </c>
      <c r="F37" s="23" t="s">
        <v>1</v>
      </c>
      <c r="G37" s="23" t="s">
        <v>12</v>
      </c>
    </row>
    <row r="38" spans="2:7" outlineLevel="1" x14ac:dyDescent="0.2">
      <c r="B38" s="19" t="s">
        <v>428</v>
      </c>
      <c r="C38" s="24">
        <v>44186</v>
      </c>
      <c r="D38" s="3" t="s">
        <v>571</v>
      </c>
      <c r="E38" s="3">
        <v>43000019</v>
      </c>
      <c r="F38" s="3" t="s">
        <v>374</v>
      </c>
      <c r="G38" s="38">
        <v>3352</v>
      </c>
    </row>
    <row r="39" spans="2:7" outlineLevel="1" x14ac:dyDescent="0.2">
      <c r="B39" s="19" t="s">
        <v>428</v>
      </c>
      <c r="C39" s="24">
        <v>44186</v>
      </c>
      <c r="D39" s="3" t="s">
        <v>575</v>
      </c>
      <c r="E39" s="3">
        <v>43000019</v>
      </c>
      <c r="F39" s="3" t="s">
        <v>374</v>
      </c>
      <c r="G39" s="38">
        <v>980</v>
      </c>
    </row>
    <row r="40" spans="2:7" outlineLevel="1" x14ac:dyDescent="0.2">
      <c r="B40" s="19" t="s">
        <v>428</v>
      </c>
      <c r="C40" s="24">
        <v>44186</v>
      </c>
      <c r="D40" s="3" t="s">
        <v>576</v>
      </c>
      <c r="E40" s="3">
        <v>43000019</v>
      </c>
      <c r="F40" s="3" t="s">
        <v>374</v>
      </c>
      <c r="G40" s="38">
        <v>2745</v>
      </c>
    </row>
    <row r="41" spans="2:7" outlineLevel="1" x14ac:dyDescent="0.2">
      <c r="B41" s="19" t="s">
        <v>428</v>
      </c>
      <c r="C41" s="24">
        <v>44186</v>
      </c>
      <c r="D41" s="3" t="s">
        <v>577</v>
      </c>
      <c r="E41" s="3">
        <v>43000019</v>
      </c>
      <c r="F41" s="3" t="s">
        <v>374</v>
      </c>
      <c r="G41" s="38">
        <v>2673</v>
      </c>
    </row>
    <row r="42" spans="2:7" outlineLevel="1" x14ac:dyDescent="0.2">
      <c r="B42" s="19" t="s">
        <v>427</v>
      </c>
      <c r="C42" s="24">
        <v>44223</v>
      </c>
      <c r="D42" s="3" t="s">
        <v>373</v>
      </c>
      <c r="E42" s="3">
        <v>43000019</v>
      </c>
      <c r="F42" s="3" t="s">
        <v>374</v>
      </c>
      <c r="G42" s="38">
        <v>1472</v>
      </c>
    </row>
    <row r="43" spans="2:7" outlineLevel="1" x14ac:dyDescent="0.2">
      <c r="B43" s="19" t="s">
        <v>428</v>
      </c>
      <c r="C43" s="24">
        <v>44253</v>
      </c>
      <c r="D43" s="3" t="s">
        <v>626</v>
      </c>
      <c r="E43" s="3">
        <v>43000019</v>
      </c>
      <c r="F43" s="3" t="s">
        <v>374</v>
      </c>
      <c r="G43" s="38">
        <v>3385</v>
      </c>
    </row>
    <row r="44" spans="2:7" outlineLevel="1" x14ac:dyDescent="0.2">
      <c r="B44" s="19" t="s">
        <v>428</v>
      </c>
      <c r="C44" s="24">
        <v>44253</v>
      </c>
      <c r="D44" s="3" t="s">
        <v>627</v>
      </c>
      <c r="E44" s="3">
        <v>43000019</v>
      </c>
      <c r="F44" s="3" t="s">
        <v>374</v>
      </c>
      <c r="G44" s="38">
        <v>3910</v>
      </c>
    </row>
    <row r="45" spans="2:7" outlineLevel="1" x14ac:dyDescent="0.2">
      <c r="B45" s="19" t="s">
        <v>428</v>
      </c>
      <c r="C45" s="24">
        <v>44253</v>
      </c>
      <c r="D45" s="3" t="s">
        <v>628</v>
      </c>
      <c r="E45" s="3">
        <v>43000019</v>
      </c>
      <c r="F45" s="3" t="s">
        <v>374</v>
      </c>
      <c r="G45" s="38">
        <v>7450</v>
      </c>
    </row>
    <row r="46" spans="2:7" outlineLevel="1" x14ac:dyDescent="0.2">
      <c r="B46" s="19" t="s">
        <v>428</v>
      </c>
      <c r="C46" s="24">
        <v>44253</v>
      </c>
      <c r="D46" s="3" t="s">
        <v>629</v>
      </c>
      <c r="E46" s="3">
        <v>43000019</v>
      </c>
      <c r="F46" s="3" t="s">
        <v>374</v>
      </c>
      <c r="G46" s="38">
        <v>4096.75</v>
      </c>
    </row>
    <row r="47" spans="2:7" outlineLevel="1" x14ac:dyDescent="0.2">
      <c r="B47" s="19" t="s">
        <v>428</v>
      </c>
      <c r="C47" s="24">
        <v>44263</v>
      </c>
      <c r="D47" s="3" t="s">
        <v>633</v>
      </c>
      <c r="E47" s="3">
        <v>43000019</v>
      </c>
      <c r="F47" s="3" t="s">
        <v>374</v>
      </c>
      <c r="G47" s="38">
        <v>2853.08</v>
      </c>
    </row>
    <row r="48" spans="2:7" outlineLevel="1" x14ac:dyDescent="0.2">
      <c r="B48" s="19" t="s">
        <v>427</v>
      </c>
      <c r="C48" s="24">
        <v>44291</v>
      </c>
      <c r="D48" s="3" t="s">
        <v>663</v>
      </c>
      <c r="E48" s="3">
        <v>43000019</v>
      </c>
      <c r="F48" s="3" t="s">
        <v>374</v>
      </c>
      <c r="G48" s="38">
        <v>6992</v>
      </c>
    </row>
    <row r="49" spans="2:11" outlineLevel="1" x14ac:dyDescent="0.2">
      <c r="B49" s="19" t="s">
        <v>427</v>
      </c>
      <c r="C49" s="24">
        <v>44291</v>
      </c>
      <c r="D49" s="3" t="s">
        <v>664</v>
      </c>
      <c r="E49" s="3">
        <v>43000019</v>
      </c>
      <c r="F49" s="3" t="s">
        <v>374</v>
      </c>
      <c r="G49" s="38">
        <v>288</v>
      </c>
    </row>
    <row r="50" spans="2:11" outlineLevel="1" x14ac:dyDescent="0.2">
      <c r="B50" s="19" t="s">
        <v>427</v>
      </c>
      <c r="C50" s="24">
        <v>44291</v>
      </c>
      <c r="D50" s="3" t="s">
        <v>665</v>
      </c>
      <c r="E50" s="3">
        <v>43000019</v>
      </c>
      <c r="F50" s="3" t="s">
        <v>374</v>
      </c>
      <c r="G50" s="38">
        <v>860</v>
      </c>
    </row>
    <row r="51" spans="2:11" outlineLevel="1" x14ac:dyDescent="0.2">
      <c r="B51" s="19" t="s">
        <v>427</v>
      </c>
      <c r="C51" s="24">
        <v>44291</v>
      </c>
      <c r="D51" s="3" t="s">
        <v>666</v>
      </c>
      <c r="E51" s="3">
        <v>43000019</v>
      </c>
      <c r="F51" s="3" t="s">
        <v>374</v>
      </c>
      <c r="G51" s="38">
        <v>918</v>
      </c>
    </row>
    <row r="52" spans="2:11" outlineLevel="1" x14ac:dyDescent="0.2">
      <c r="B52" s="19" t="s">
        <v>427</v>
      </c>
      <c r="C52" s="24">
        <v>44333</v>
      </c>
      <c r="D52" s="3" t="s">
        <v>900</v>
      </c>
      <c r="E52" s="3">
        <v>43000019</v>
      </c>
      <c r="F52" s="3" t="s">
        <v>374</v>
      </c>
      <c r="G52" s="38">
        <v>524</v>
      </c>
    </row>
    <row r="53" spans="2:11" outlineLevel="1" x14ac:dyDescent="0.2">
      <c r="B53" s="19" t="s">
        <v>427</v>
      </c>
      <c r="C53" s="24">
        <v>44349</v>
      </c>
      <c r="D53" s="3" t="s">
        <v>877</v>
      </c>
      <c r="E53" s="3">
        <v>43000019</v>
      </c>
      <c r="F53" s="3" t="s">
        <v>374</v>
      </c>
      <c r="G53" s="38">
        <v>1564.23</v>
      </c>
    </row>
    <row r="54" spans="2:11" outlineLevel="1" x14ac:dyDescent="0.2">
      <c r="B54" s="67" t="s">
        <v>428</v>
      </c>
      <c r="C54" s="163">
        <v>44355</v>
      </c>
      <c r="D54" s="69" t="s">
        <v>1762</v>
      </c>
      <c r="E54" s="69"/>
      <c r="F54" s="69" t="s">
        <v>374</v>
      </c>
      <c r="G54" s="164">
        <v>2359.17</v>
      </c>
    </row>
    <row r="55" spans="2:11" outlineLevel="1" x14ac:dyDescent="0.2">
      <c r="B55" s="67" t="s">
        <v>428</v>
      </c>
      <c r="C55" s="163">
        <v>44356</v>
      </c>
      <c r="D55" s="69" t="s">
        <v>1763</v>
      </c>
      <c r="E55" s="69"/>
      <c r="F55" s="69" t="s">
        <v>374</v>
      </c>
      <c r="G55" s="164">
        <v>7706.2</v>
      </c>
    </row>
    <row r="56" spans="2:11" outlineLevel="1" x14ac:dyDescent="0.2">
      <c r="B56" s="19" t="s">
        <v>428</v>
      </c>
      <c r="C56" s="24">
        <v>44496</v>
      </c>
      <c r="D56" s="3" t="s">
        <v>551</v>
      </c>
      <c r="E56" s="3">
        <v>43000019</v>
      </c>
      <c r="F56" s="3" t="s">
        <v>374</v>
      </c>
      <c r="G56" s="38">
        <v>3091.13</v>
      </c>
    </row>
    <row r="57" spans="2:11" outlineLevel="1" x14ac:dyDescent="0.2">
      <c r="B57" s="19"/>
      <c r="C57" s="24"/>
      <c r="G57" s="38"/>
    </row>
    <row r="58" spans="2:11" s="9" customFormat="1" outlineLevel="1" x14ac:dyDescent="0.2">
      <c r="B58" s="3"/>
      <c r="C58" s="14"/>
      <c r="D58" s="3"/>
      <c r="E58" s="3"/>
      <c r="F58" s="3"/>
      <c r="G58" s="15"/>
      <c r="H58" s="3"/>
      <c r="I58" s="3"/>
      <c r="J58" s="3"/>
      <c r="K58" s="3"/>
    </row>
    <row r="59" spans="2:11" s="9" customFormat="1" ht="12.75" thickBot="1" x14ac:dyDescent="0.25">
      <c r="B59" s="3"/>
      <c r="C59" s="16"/>
      <c r="D59" s="16"/>
      <c r="E59" s="16"/>
      <c r="F59" s="16"/>
      <c r="G59" s="17">
        <f>SUM(G38:G58)</f>
        <v>57219.56</v>
      </c>
      <c r="H59" s="3"/>
      <c r="I59" s="3"/>
      <c r="J59" s="3"/>
      <c r="K59" s="3"/>
    </row>
    <row r="60" spans="2:11" ht="12.75" thickTop="1" x14ac:dyDescent="0.2"/>
    <row r="62" spans="2:11" x14ac:dyDescent="0.2">
      <c r="C62" s="8" t="s">
        <v>13</v>
      </c>
    </row>
    <row r="63" spans="2:11" x14ac:dyDescent="0.2">
      <c r="C63" s="18"/>
    </row>
    <row r="64" spans="2:11" x14ac:dyDescent="0.2">
      <c r="B64" s="12" t="s">
        <v>1035</v>
      </c>
      <c r="C64" s="23" t="s">
        <v>9</v>
      </c>
      <c r="D64" s="23" t="s">
        <v>14</v>
      </c>
      <c r="E64" s="23" t="s">
        <v>15</v>
      </c>
      <c r="F64" s="23" t="s">
        <v>16</v>
      </c>
      <c r="G64" s="23" t="s">
        <v>17</v>
      </c>
    </row>
    <row r="65" spans="2:7" outlineLevel="1" x14ac:dyDescent="0.2">
      <c r="B65" s="19" t="s">
        <v>427</v>
      </c>
      <c r="C65" s="14">
        <v>44158</v>
      </c>
      <c r="D65" s="19" t="s">
        <v>311</v>
      </c>
      <c r="E65" s="3">
        <v>26</v>
      </c>
      <c r="F65" s="3" t="s">
        <v>447</v>
      </c>
      <c r="G65" s="38">
        <v>156.51</v>
      </c>
    </row>
    <row r="66" spans="2:7" outlineLevel="1" x14ac:dyDescent="0.2">
      <c r="B66" s="19" t="s">
        <v>427</v>
      </c>
      <c r="C66" s="14">
        <v>44146</v>
      </c>
      <c r="D66" s="19" t="s">
        <v>312</v>
      </c>
      <c r="E66" s="3">
        <v>26</v>
      </c>
      <c r="F66" s="3" t="s">
        <v>447</v>
      </c>
      <c r="G66" s="38">
        <v>60.67</v>
      </c>
    </row>
    <row r="67" spans="2:7" outlineLevel="1" x14ac:dyDescent="0.2">
      <c r="B67" s="19" t="s">
        <v>427</v>
      </c>
      <c r="C67" s="14">
        <v>44146</v>
      </c>
      <c r="D67" s="19" t="s">
        <v>313</v>
      </c>
      <c r="E67" s="3">
        <v>26</v>
      </c>
      <c r="F67" s="3" t="s">
        <v>447</v>
      </c>
      <c r="G67" s="38">
        <v>7.98</v>
      </c>
    </row>
    <row r="68" spans="2:7" outlineLevel="1" x14ac:dyDescent="0.2">
      <c r="B68" s="19" t="s">
        <v>427</v>
      </c>
      <c r="C68" s="14">
        <v>44148</v>
      </c>
      <c r="D68" s="19" t="s">
        <v>314</v>
      </c>
      <c r="E68" s="3">
        <v>26</v>
      </c>
      <c r="F68" s="3" t="s">
        <v>447</v>
      </c>
      <c r="G68" s="38">
        <v>15.81</v>
      </c>
    </row>
    <row r="69" spans="2:7" outlineLevel="1" x14ac:dyDescent="0.2">
      <c r="B69" s="19" t="s">
        <v>427</v>
      </c>
      <c r="C69" s="14">
        <v>44165</v>
      </c>
      <c r="D69" s="19" t="s">
        <v>315</v>
      </c>
      <c r="E69" s="3">
        <v>26</v>
      </c>
      <c r="F69" s="3" t="s">
        <v>447</v>
      </c>
      <c r="G69" s="38">
        <v>110.7</v>
      </c>
    </row>
    <row r="70" spans="2:7" outlineLevel="1" x14ac:dyDescent="0.2">
      <c r="B70" s="19" t="s">
        <v>427</v>
      </c>
      <c r="C70" s="14">
        <v>44130</v>
      </c>
      <c r="D70" s="19" t="s">
        <v>316</v>
      </c>
      <c r="E70" s="3">
        <v>26</v>
      </c>
      <c r="F70" s="3" t="s">
        <v>447</v>
      </c>
      <c r="G70" s="38">
        <v>9.86</v>
      </c>
    </row>
    <row r="71" spans="2:7" outlineLevel="1" x14ac:dyDescent="0.2">
      <c r="B71" s="19" t="s">
        <v>427</v>
      </c>
      <c r="C71" s="14">
        <v>44130</v>
      </c>
      <c r="D71" s="19" t="s">
        <v>317</v>
      </c>
      <c r="F71" s="3" t="s">
        <v>318</v>
      </c>
      <c r="G71" s="38">
        <v>245.98</v>
      </c>
    </row>
    <row r="72" spans="2:7" outlineLevel="1" x14ac:dyDescent="0.2">
      <c r="B72" s="19" t="s">
        <v>427</v>
      </c>
      <c r="C72" s="14">
        <v>44130</v>
      </c>
      <c r="D72" s="19" t="s">
        <v>319</v>
      </c>
      <c r="E72" s="3">
        <v>26</v>
      </c>
      <c r="F72" s="3" t="s">
        <v>447</v>
      </c>
      <c r="G72" s="38">
        <v>9.86</v>
      </c>
    </row>
    <row r="73" spans="2:7" outlineLevel="1" x14ac:dyDescent="0.2">
      <c r="B73" s="19" t="s">
        <v>427</v>
      </c>
      <c r="C73" s="14">
        <v>44131</v>
      </c>
      <c r="D73" s="19" t="s">
        <v>320</v>
      </c>
      <c r="F73" s="3" t="s">
        <v>318</v>
      </c>
      <c r="G73" s="38">
        <v>72.09</v>
      </c>
    </row>
    <row r="74" spans="2:7" outlineLevel="1" x14ac:dyDescent="0.2">
      <c r="B74" s="19" t="s">
        <v>427</v>
      </c>
      <c r="C74" s="14">
        <v>44147</v>
      </c>
      <c r="D74" s="19" t="s">
        <v>321</v>
      </c>
      <c r="E74" s="3">
        <v>26</v>
      </c>
      <c r="F74" s="3" t="s">
        <v>447</v>
      </c>
      <c r="G74" s="38">
        <v>9.8000000000000007</v>
      </c>
    </row>
    <row r="75" spans="2:7" outlineLevel="1" x14ac:dyDescent="0.2">
      <c r="B75" s="19" t="s">
        <v>427</v>
      </c>
      <c r="C75" s="14">
        <v>44151</v>
      </c>
      <c r="D75" s="19" t="s">
        <v>322</v>
      </c>
      <c r="E75" s="3">
        <v>4</v>
      </c>
      <c r="F75" s="3" t="s">
        <v>166</v>
      </c>
      <c r="G75" s="38">
        <v>2467.04</v>
      </c>
    </row>
    <row r="76" spans="2:7" outlineLevel="1" x14ac:dyDescent="0.2">
      <c r="B76" s="19" t="s">
        <v>427</v>
      </c>
      <c r="C76" s="14">
        <v>44154</v>
      </c>
      <c r="D76" s="19" t="s">
        <v>323</v>
      </c>
      <c r="F76" s="3" t="s">
        <v>274</v>
      </c>
      <c r="G76" s="38">
        <v>128</v>
      </c>
    </row>
    <row r="77" spans="2:7" outlineLevel="1" x14ac:dyDescent="0.2">
      <c r="B77" s="19" t="s">
        <v>427</v>
      </c>
      <c r="C77" s="14">
        <v>44155</v>
      </c>
      <c r="D77" s="19" t="s">
        <v>324</v>
      </c>
      <c r="E77" s="3">
        <v>26</v>
      </c>
      <c r="F77" s="3" t="s">
        <v>447</v>
      </c>
      <c r="G77" s="38">
        <v>49.01</v>
      </c>
    </row>
    <row r="78" spans="2:7" outlineLevel="1" x14ac:dyDescent="0.2">
      <c r="B78" s="19" t="s">
        <v>427</v>
      </c>
      <c r="C78" s="14">
        <v>44158</v>
      </c>
      <c r="D78" s="19" t="s">
        <v>325</v>
      </c>
      <c r="E78" s="3">
        <v>26</v>
      </c>
      <c r="F78" s="3" t="s">
        <v>447</v>
      </c>
      <c r="G78" s="38">
        <v>7.57</v>
      </c>
    </row>
    <row r="79" spans="2:7" outlineLevel="1" x14ac:dyDescent="0.2">
      <c r="B79" s="19" t="s">
        <v>427</v>
      </c>
      <c r="C79" s="14">
        <v>44159</v>
      </c>
      <c r="D79" s="19" t="s">
        <v>326</v>
      </c>
      <c r="E79" s="3">
        <v>26</v>
      </c>
      <c r="F79" s="3" t="s">
        <v>447</v>
      </c>
      <c r="G79" s="38">
        <v>14.05</v>
      </c>
    </row>
    <row r="80" spans="2:7" outlineLevel="1" x14ac:dyDescent="0.2">
      <c r="B80" s="19" t="s">
        <v>427</v>
      </c>
      <c r="C80" s="14">
        <v>44160</v>
      </c>
      <c r="D80" s="19" t="s">
        <v>327</v>
      </c>
      <c r="E80" s="3">
        <v>26</v>
      </c>
      <c r="F80" s="3" t="s">
        <v>447</v>
      </c>
      <c r="G80" s="38">
        <v>55.97</v>
      </c>
    </row>
    <row r="81" spans="2:7" outlineLevel="1" x14ac:dyDescent="0.2">
      <c r="B81" s="19" t="s">
        <v>427</v>
      </c>
      <c r="C81" s="14">
        <v>44160</v>
      </c>
      <c r="D81" s="19" t="s">
        <v>328</v>
      </c>
      <c r="E81" s="3">
        <v>26</v>
      </c>
      <c r="F81" s="3" t="s">
        <v>447</v>
      </c>
      <c r="G81" s="38">
        <v>26.03</v>
      </c>
    </row>
    <row r="82" spans="2:7" outlineLevel="1" x14ac:dyDescent="0.2">
      <c r="B82" s="19" t="s">
        <v>427</v>
      </c>
      <c r="C82" s="14">
        <v>44161</v>
      </c>
      <c r="D82" s="19" t="s">
        <v>329</v>
      </c>
      <c r="E82" s="3">
        <v>26</v>
      </c>
      <c r="F82" s="3" t="s">
        <v>447</v>
      </c>
      <c r="G82" s="38">
        <v>3.29</v>
      </c>
    </row>
    <row r="83" spans="2:7" outlineLevel="1" x14ac:dyDescent="0.2">
      <c r="B83" s="19" t="s">
        <v>427</v>
      </c>
      <c r="C83" s="14">
        <v>44161</v>
      </c>
      <c r="D83" s="19" t="s">
        <v>330</v>
      </c>
      <c r="E83" s="3">
        <v>26</v>
      </c>
      <c r="F83" s="3" t="s">
        <v>447</v>
      </c>
      <c r="G83" s="38">
        <v>9.42</v>
      </c>
    </row>
    <row r="84" spans="2:7" outlineLevel="1" x14ac:dyDescent="0.2">
      <c r="B84" s="19" t="s">
        <v>427</v>
      </c>
      <c r="C84" s="14">
        <v>44161</v>
      </c>
      <c r="D84" s="19" t="s">
        <v>331</v>
      </c>
      <c r="E84" s="3">
        <v>26</v>
      </c>
      <c r="F84" s="3" t="s">
        <v>447</v>
      </c>
      <c r="G84" s="38">
        <v>11.97</v>
      </c>
    </row>
    <row r="85" spans="2:7" outlineLevel="1" x14ac:dyDescent="0.2">
      <c r="B85" s="19" t="s">
        <v>427</v>
      </c>
      <c r="C85" s="14">
        <v>44166</v>
      </c>
      <c r="D85" s="19" t="s">
        <v>332</v>
      </c>
      <c r="E85" s="3">
        <v>26</v>
      </c>
      <c r="F85" s="3" t="s">
        <v>447</v>
      </c>
      <c r="G85" s="38">
        <v>30.23</v>
      </c>
    </row>
    <row r="86" spans="2:7" outlineLevel="1" x14ac:dyDescent="0.2">
      <c r="B86" s="19" t="s">
        <v>427</v>
      </c>
      <c r="C86" s="14">
        <v>44167</v>
      </c>
      <c r="D86" s="19" t="s">
        <v>333</v>
      </c>
      <c r="E86" s="3">
        <v>26</v>
      </c>
      <c r="F86" s="3" t="s">
        <v>447</v>
      </c>
      <c r="G86" s="38">
        <v>21.12</v>
      </c>
    </row>
    <row r="87" spans="2:7" outlineLevel="1" x14ac:dyDescent="0.2">
      <c r="B87" s="19" t="s">
        <v>427</v>
      </c>
      <c r="C87" s="14">
        <v>44168</v>
      </c>
      <c r="D87" s="19" t="s">
        <v>334</v>
      </c>
      <c r="E87" s="3">
        <v>26</v>
      </c>
      <c r="F87" s="3" t="s">
        <v>447</v>
      </c>
      <c r="G87" s="38">
        <v>16.59</v>
      </c>
    </row>
    <row r="88" spans="2:7" outlineLevel="1" x14ac:dyDescent="0.2">
      <c r="B88" s="19" t="s">
        <v>427</v>
      </c>
      <c r="C88" s="14">
        <v>44168</v>
      </c>
      <c r="D88" s="19" t="s">
        <v>335</v>
      </c>
      <c r="E88" s="3">
        <v>26</v>
      </c>
      <c r="F88" s="3" t="s">
        <v>447</v>
      </c>
      <c r="G88" s="38">
        <v>12.48</v>
      </c>
    </row>
    <row r="89" spans="2:7" outlineLevel="1" x14ac:dyDescent="0.2">
      <c r="B89" s="19" t="s">
        <v>427</v>
      </c>
      <c r="C89" s="14">
        <v>44169</v>
      </c>
      <c r="D89" s="19" t="s">
        <v>336</v>
      </c>
      <c r="E89" s="3">
        <v>26</v>
      </c>
      <c r="F89" s="3" t="s">
        <v>447</v>
      </c>
      <c r="G89" s="38">
        <v>7.44</v>
      </c>
    </row>
    <row r="90" spans="2:7" outlineLevel="1" x14ac:dyDescent="0.2">
      <c r="B90" s="19" t="s">
        <v>427</v>
      </c>
      <c r="C90" s="14">
        <v>44174</v>
      </c>
      <c r="D90" s="19" t="s">
        <v>337</v>
      </c>
      <c r="E90" s="3">
        <v>26</v>
      </c>
      <c r="F90" s="3" t="s">
        <v>447</v>
      </c>
      <c r="G90" s="38">
        <v>19.010000000000002</v>
      </c>
    </row>
    <row r="91" spans="2:7" outlineLevel="1" x14ac:dyDescent="0.2">
      <c r="B91" s="19" t="s">
        <v>427</v>
      </c>
      <c r="C91" s="14">
        <v>44175</v>
      </c>
      <c r="D91" s="19" t="s">
        <v>338</v>
      </c>
      <c r="E91" s="3">
        <v>26</v>
      </c>
      <c r="F91" s="3" t="s">
        <v>447</v>
      </c>
      <c r="G91" s="38">
        <v>101.91</v>
      </c>
    </row>
    <row r="92" spans="2:7" outlineLevel="1" x14ac:dyDescent="0.2">
      <c r="B92" s="19" t="s">
        <v>427</v>
      </c>
      <c r="C92" s="14">
        <v>44176</v>
      </c>
      <c r="D92" s="19" t="s">
        <v>339</v>
      </c>
      <c r="E92" s="3">
        <v>26</v>
      </c>
      <c r="F92" s="3" t="s">
        <v>447</v>
      </c>
      <c r="G92" s="38">
        <v>10.76</v>
      </c>
    </row>
    <row r="93" spans="2:7" outlineLevel="1" x14ac:dyDescent="0.2">
      <c r="B93" s="19" t="s">
        <v>427</v>
      </c>
      <c r="C93" s="14">
        <v>44134</v>
      </c>
      <c r="D93" s="19" t="s">
        <v>340</v>
      </c>
      <c r="F93" s="3" t="s">
        <v>318</v>
      </c>
      <c r="G93" s="38">
        <v>112.4</v>
      </c>
    </row>
    <row r="94" spans="2:7" outlineLevel="1" x14ac:dyDescent="0.2">
      <c r="B94" s="19" t="s">
        <v>427</v>
      </c>
      <c r="C94" s="14">
        <v>44134</v>
      </c>
      <c r="D94" s="19" t="s">
        <v>341</v>
      </c>
      <c r="F94" s="3" t="s">
        <v>318</v>
      </c>
      <c r="G94" s="38">
        <v>-19.75</v>
      </c>
    </row>
    <row r="95" spans="2:7" outlineLevel="1" x14ac:dyDescent="0.2">
      <c r="B95" s="19" t="s">
        <v>427</v>
      </c>
      <c r="C95" s="14">
        <v>44138</v>
      </c>
      <c r="D95" s="19" t="s">
        <v>342</v>
      </c>
      <c r="E95" s="3">
        <v>26</v>
      </c>
      <c r="F95" s="3" t="s">
        <v>447</v>
      </c>
      <c r="G95" s="38">
        <v>151.28</v>
      </c>
    </row>
    <row r="96" spans="2:7" outlineLevel="1" x14ac:dyDescent="0.2">
      <c r="B96" s="19" t="s">
        <v>427</v>
      </c>
      <c r="C96" s="14">
        <v>44139</v>
      </c>
      <c r="D96" s="19" t="s">
        <v>343</v>
      </c>
      <c r="E96" s="3">
        <v>26</v>
      </c>
      <c r="F96" s="3" t="s">
        <v>447</v>
      </c>
      <c r="G96" s="38">
        <v>51.05</v>
      </c>
    </row>
    <row r="97" spans="2:8" outlineLevel="1" x14ac:dyDescent="0.2">
      <c r="B97" s="19" t="s">
        <v>427</v>
      </c>
      <c r="C97" s="14">
        <v>44139</v>
      </c>
      <c r="D97" s="19" t="s">
        <v>344</v>
      </c>
      <c r="E97" s="3">
        <v>26</v>
      </c>
      <c r="F97" s="3" t="s">
        <v>447</v>
      </c>
      <c r="G97" s="38">
        <v>47.56</v>
      </c>
    </row>
    <row r="98" spans="2:8" outlineLevel="1" x14ac:dyDescent="0.2">
      <c r="B98" s="19" t="s">
        <v>427</v>
      </c>
      <c r="C98" s="14">
        <v>44140</v>
      </c>
      <c r="D98" s="19" t="s">
        <v>345</v>
      </c>
      <c r="E98" s="3">
        <v>26</v>
      </c>
      <c r="F98" s="3" t="s">
        <v>447</v>
      </c>
      <c r="G98" s="38">
        <v>2.08</v>
      </c>
    </row>
    <row r="99" spans="2:8" outlineLevel="1" x14ac:dyDescent="0.2">
      <c r="B99" s="19" t="s">
        <v>427</v>
      </c>
      <c r="C99" s="14">
        <v>44140</v>
      </c>
      <c r="D99" s="19" t="s">
        <v>346</v>
      </c>
      <c r="E99" s="3">
        <v>26</v>
      </c>
      <c r="F99" s="3" t="s">
        <v>447</v>
      </c>
      <c r="G99" s="38">
        <v>6.16</v>
      </c>
    </row>
    <row r="100" spans="2:8" outlineLevel="1" x14ac:dyDescent="0.2">
      <c r="B100" s="19" t="s">
        <v>427</v>
      </c>
      <c r="C100" s="14">
        <v>44141</v>
      </c>
      <c r="D100" s="19" t="s">
        <v>347</v>
      </c>
      <c r="E100" s="3">
        <v>26</v>
      </c>
      <c r="F100" s="3" t="s">
        <v>447</v>
      </c>
      <c r="G100" s="38">
        <v>53.88</v>
      </c>
    </row>
    <row r="101" spans="2:8" outlineLevel="1" x14ac:dyDescent="0.2">
      <c r="B101" s="19" t="s">
        <v>427</v>
      </c>
      <c r="C101" s="14">
        <v>44145</v>
      </c>
      <c r="D101" s="19" t="s">
        <v>348</v>
      </c>
      <c r="E101" s="3">
        <v>26</v>
      </c>
      <c r="F101" s="3" t="s">
        <v>447</v>
      </c>
      <c r="G101" s="38">
        <v>2.63</v>
      </c>
    </row>
    <row r="102" spans="2:8" outlineLevel="1" x14ac:dyDescent="0.2">
      <c r="B102" s="19" t="s">
        <v>427</v>
      </c>
      <c r="C102" s="14">
        <v>44145</v>
      </c>
      <c r="D102" s="19" t="s">
        <v>349</v>
      </c>
      <c r="E102" s="3">
        <v>26</v>
      </c>
      <c r="F102" s="3" t="s">
        <v>447</v>
      </c>
      <c r="G102" s="38">
        <v>29.89</v>
      </c>
    </row>
    <row r="103" spans="2:8" outlineLevel="1" x14ac:dyDescent="0.2">
      <c r="B103" s="19" t="s">
        <v>427</v>
      </c>
      <c r="C103" s="14">
        <v>44146</v>
      </c>
      <c r="D103" s="19" t="s">
        <v>350</v>
      </c>
      <c r="E103" s="3">
        <v>26</v>
      </c>
      <c r="F103" s="3" t="s">
        <v>447</v>
      </c>
      <c r="G103" s="38">
        <v>9.51</v>
      </c>
    </row>
    <row r="104" spans="2:8" outlineLevel="1" x14ac:dyDescent="0.2">
      <c r="B104" s="19" t="s">
        <v>427</v>
      </c>
      <c r="C104" s="14">
        <v>44146</v>
      </c>
      <c r="D104" s="19" t="s">
        <v>351</v>
      </c>
      <c r="E104" s="3">
        <v>26</v>
      </c>
      <c r="F104" s="3" t="s">
        <v>447</v>
      </c>
      <c r="G104" s="38">
        <v>52.08</v>
      </c>
    </row>
    <row r="105" spans="2:8" outlineLevel="1" x14ac:dyDescent="0.2">
      <c r="B105" s="19" t="s">
        <v>427</v>
      </c>
      <c r="C105" s="14">
        <v>44222</v>
      </c>
      <c r="D105" s="19" t="s">
        <v>380</v>
      </c>
      <c r="F105" s="3" t="s">
        <v>381</v>
      </c>
      <c r="G105" s="15">
        <v>800</v>
      </c>
    </row>
    <row r="106" spans="2:8" outlineLevel="1" x14ac:dyDescent="0.2">
      <c r="B106" s="19" t="s">
        <v>427</v>
      </c>
      <c r="C106" s="14">
        <v>44235</v>
      </c>
      <c r="D106" s="19" t="s">
        <v>384</v>
      </c>
      <c r="E106" s="3">
        <v>26</v>
      </c>
      <c r="F106" s="3" t="s">
        <v>447</v>
      </c>
      <c r="G106" s="15">
        <v>140.80000000000001</v>
      </c>
    </row>
    <row r="107" spans="2:8" outlineLevel="1" x14ac:dyDescent="0.2">
      <c r="B107" s="19" t="s">
        <v>427</v>
      </c>
      <c r="C107" s="46">
        <v>44236</v>
      </c>
      <c r="D107" s="47">
        <v>42843</v>
      </c>
      <c r="E107" s="47">
        <v>26</v>
      </c>
      <c r="F107" s="47" t="s">
        <v>447</v>
      </c>
      <c r="G107" s="48">
        <v>12.37</v>
      </c>
      <c r="H107" s="3" t="s">
        <v>494</v>
      </c>
    </row>
    <row r="108" spans="2:8" outlineLevel="1" x14ac:dyDescent="0.2">
      <c r="B108" s="19" t="s">
        <v>427</v>
      </c>
      <c r="C108" s="46">
        <v>44235</v>
      </c>
      <c r="D108" s="47">
        <v>658541</v>
      </c>
      <c r="E108" s="47">
        <v>26</v>
      </c>
      <c r="F108" s="47" t="s">
        <v>447</v>
      </c>
      <c r="G108" s="48">
        <v>1033.53</v>
      </c>
      <c r="H108" s="3" t="s">
        <v>494</v>
      </c>
    </row>
    <row r="109" spans="2:8" outlineLevel="1" x14ac:dyDescent="0.2">
      <c r="B109" s="19" t="s">
        <v>427</v>
      </c>
      <c r="C109" s="14">
        <v>44238</v>
      </c>
      <c r="D109" s="3">
        <v>45874</v>
      </c>
      <c r="E109" s="3">
        <v>26</v>
      </c>
      <c r="F109" s="3" t="s">
        <v>447</v>
      </c>
      <c r="G109" s="15">
        <v>14.02</v>
      </c>
    </row>
    <row r="110" spans="2:8" outlineLevel="1" x14ac:dyDescent="0.2">
      <c r="B110" s="19" t="s">
        <v>427</v>
      </c>
      <c r="C110" s="14">
        <v>44238</v>
      </c>
      <c r="D110" s="3">
        <v>45852</v>
      </c>
      <c r="E110" s="3">
        <v>26</v>
      </c>
      <c r="F110" s="3" t="s">
        <v>447</v>
      </c>
      <c r="G110" s="15">
        <v>81.86</v>
      </c>
    </row>
    <row r="111" spans="2:8" outlineLevel="1" x14ac:dyDescent="0.2">
      <c r="B111" s="19" t="s">
        <v>427</v>
      </c>
      <c r="C111" s="14">
        <v>44238</v>
      </c>
      <c r="D111" s="3">
        <v>45842</v>
      </c>
      <c r="E111" s="3">
        <v>26</v>
      </c>
      <c r="F111" s="3" t="s">
        <v>447</v>
      </c>
      <c r="G111" s="15">
        <v>32.89</v>
      </c>
    </row>
    <row r="112" spans="2:8" outlineLevel="1" x14ac:dyDescent="0.2">
      <c r="B112" s="19" t="s">
        <v>427</v>
      </c>
      <c r="C112" s="46">
        <v>44236</v>
      </c>
      <c r="D112" s="47">
        <v>62729</v>
      </c>
      <c r="E112" s="47">
        <v>27</v>
      </c>
      <c r="F112" s="47" t="s">
        <v>22</v>
      </c>
      <c r="G112" s="48">
        <v>0.82</v>
      </c>
      <c r="H112" s="3" t="s">
        <v>494</v>
      </c>
    </row>
    <row r="113" spans="2:8" outlineLevel="1" x14ac:dyDescent="0.2">
      <c r="B113" s="19" t="s">
        <v>427</v>
      </c>
      <c r="C113" s="46">
        <v>44236</v>
      </c>
      <c r="D113" s="47">
        <v>4473</v>
      </c>
      <c r="E113" s="47">
        <v>28</v>
      </c>
      <c r="F113" s="47" t="s">
        <v>455</v>
      </c>
      <c r="G113" s="48">
        <v>4.4800000000000004</v>
      </c>
      <c r="H113" s="3" t="s">
        <v>494</v>
      </c>
    </row>
    <row r="114" spans="2:8" outlineLevel="1" x14ac:dyDescent="0.2">
      <c r="B114" s="19" t="s">
        <v>427</v>
      </c>
      <c r="C114" s="14">
        <v>44243</v>
      </c>
      <c r="D114" s="3">
        <v>49936</v>
      </c>
      <c r="E114" s="3">
        <v>26</v>
      </c>
      <c r="F114" s="3" t="s">
        <v>21</v>
      </c>
      <c r="G114" s="15">
        <v>57.52</v>
      </c>
    </row>
    <row r="115" spans="2:8" outlineLevel="1" x14ac:dyDescent="0.2">
      <c r="B115" s="19" t="s">
        <v>427</v>
      </c>
      <c r="C115" s="14">
        <v>44259</v>
      </c>
      <c r="D115" s="3">
        <v>69720</v>
      </c>
      <c r="E115" s="3">
        <v>26</v>
      </c>
      <c r="F115" s="3" t="s">
        <v>21</v>
      </c>
      <c r="G115" s="15">
        <v>31.4</v>
      </c>
    </row>
    <row r="116" spans="2:8" outlineLevel="1" x14ac:dyDescent="0.2">
      <c r="B116" s="19" t="s">
        <v>428</v>
      </c>
      <c r="C116" s="14">
        <v>44225</v>
      </c>
      <c r="D116" s="3">
        <v>31446</v>
      </c>
      <c r="E116" s="3">
        <v>26</v>
      </c>
      <c r="F116" s="3" t="s">
        <v>21</v>
      </c>
      <c r="G116" s="15">
        <v>53.44</v>
      </c>
    </row>
    <row r="117" spans="2:8" outlineLevel="1" x14ac:dyDescent="0.2">
      <c r="B117" s="19" t="s">
        <v>428</v>
      </c>
      <c r="C117" s="14">
        <v>44224</v>
      </c>
      <c r="D117" s="3">
        <v>630251</v>
      </c>
      <c r="E117" s="3">
        <v>26</v>
      </c>
      <c r="F117" s="3" t="s">
        <v>21</v>
      </c>
      <c r="G117" s="15">
        <v>18.43</v>
      </c>
    </row>
    <row r="118" spans="2:8" outlineLevel="1" x14ac:dyDescent="0.2">
      <c r="B118" s="19" t="s">
        <v>428</v>
      </c>
      <c r="C118" s="14">
        <v>44235</v>
      </c>
      <c r="D118" s="3">
        <v>658236</v>
      </c>
      <c r="E118" s="3">
        <v>26</v>
      </c>
      <c r="F118" s="3" t="s">
        <v>21</v>
      </c>
      <c r="G118" s="15">
        <v>130.91</v>
      </c>
    </row>
    <row r="119" spans="2:8" outlineLevel="1" x14ac:dyDescent="0.2">
      <c r="B119" s="19" t="s">
        <v>428</v>
      </c>
      <c r="C119" s="14">
        <v>44235</v>
      </c>
      <c r="D119" s="3">
        <v>658243</v>
      </c>
      <c r="E119" s="3">
        <v>26</v>
      </c>
      <c r="F119" s="3" t="s">
        <v>21</v>
      </c>
      <c r="G119" s="15">
        <v>6.63</v>
      </c>
    </row>
    <row r="120" spans="2:8" outlineLevel="1" x14ac:dyDescent="0.2">
      <c r="B120" s="19" t="s">
        <v>428</v>
      </c>
      <c r="C120" s="14">
        <v>44244</v>
      </c>
      <c r="D120" s="3">
        <v>52037</v>
      </c>
      <c r="E120" s="3">
        <v>26</v>
      </c>
      <c r="F120" s="3" t="s">
        <v>21</v>
      </c>
      <c r="G120" s="15">
        <v>2.4</v>
      </c>
    </row>
    <row r="121" spans="2:8" outlineLevel="1" x14ac:dyDescent="0.2">
      <c r="B121" s="19" t="s">
        <v>428</v>
      </c>
      <c r="C121" s="14">
        <v>44229</v>
      </c>
      <c r="D121" s="3">
        <v>34933</v>
      </c>
      <c r="E121" s="3">
        <v>26</v>
      </c>
      <c r="F121" s="3" t="s">
        <v>21</v>
      </c>
      <c r="G121" s="15">
        <v>19.73</v>
      </c>
    </row>
    <row r="122" spans="2:8" outlineLevel="1" x14ac:dyDescent="0.2">
      <c r="B122" s="19" t="s">
        <v>428</v>
      </c>
      <c r="C122" s="14">
        <v>44263</v>
      </c>
      <c r="D122" s="3">
        <v>74547</v>
      </c>
      <c r="E122" s="3">
        <v>26</v>
      </c>
      <c r="F122" s="3" t="s">
        <v>21</v>
      </c>
      <c r="G122" s="15">
        <v>10.33</v>
      </c>
    </row>
    <row r="123" spans="2:8" outlineLevel="1" x14ac:dyDescent="0.2">
      <c r="B123" s="19" t="s">
        <v>428</v>
      </c>
      <c r="C123" s="14">
        <v>44263</v>
      </c>
      <c r="D123" s="3">
        <v>74530</v>
      </c>
      <c r="E123" s="3">
        <v>26</v>
      </c>
      <c r="F123" s="3" t="s">
        <v>21</v>
      </c>
      <c r="G123" s="15">
        <v>3.72</v>
      </c>
    </row>
    <row r="124" spans="2:8" outlineLevel="1" x14ac:dyDescent="0.2">
      <c r="B124" s="19" t="s">
        <v>428</v>
      </c>
      <c r="C124" s="14">
        <v>44263</v>
      </c>
      <c r="D124" s="3">
        <v>74502</v>
      </c>
      <c r="E124" s="3">
        <v>26</v>
      </c>
      <c r="F124" s="3" t="s">
        <v>21</v>
      </c>
      <c r="G124" s="15">
        <v>11.57</v>
      </c>
    </row>
    <row r="125" spans="2:8" outlineLevel="1" x14ac:dyDescent="0.2">
      <c r="B125" s="19" t="s">
        <v>428</v>
      </c>
      <c r="C125" s="14">
        <v>44263</v>
      </c>
      <c r="D125" s="3">
        <v>73966</v>
      </c>
      <c r="E125" s="3">
        <v>26</v>
      </c>
      <c r="F125" s="3" t="s">
        <v>21</v>
      </c>
      <c r="G125" s="15">
        <v>22.77</v>
      </c>
    </row>
    <row r="126" spans="2:8" outlineLevel="1" x14ac:dyDescent="0.2">
      <c r="B126" s="19" t="s">
        <v>428</v>
      </c>
      <c r="C126" s="14">
        <v>44260</v>
      </c>
      <c r="D126" s="3">
        <v>2100434</v>
      </c>
      <c r="E126" s="3">
        <v>20</v>
      </c>
      <c r="F126" s="3" t="s">
        <v>491</v>
      </c>
      <c r="G126" s="15">
        <v>369.1</v>
      </c>
    </row>
    <row r="127" spans="2:8" outlineLevel="1" x14ac:dyDescent="0.2">
      <c r="B127" s="19" t="s">
        <v>428</v>
      </c>
      <c r="C127" s="14">
        <v>44263</v>
      </c>
      <c r="D127" s="3">
        <v>73970</v>
      </c>
      <c r="E127" s="3">
        <v>26</v>
      </c>
      <c r="F127" s="3" t="s">
        <v>21</v>
      </c>
      <c r="G127" s="15">
        <v>19.670000000000002</v>
      </c>
    </row>
    <row r="128" spans="2:8" outlineLevel="1" x14ac:dyDescent="0.2">
      <c r="B128" s="19" t="s">
        <v>428</v>
      </c>
      <c r="C128" s="14">
        <v>44265</v>
      </c>
      <c r="D128" s="3">
        <v>76026</v>
      </c>
      <c r="E128" s="3">
        <v>26</v>
      </c>
      <c r="F128" s="3" t="s">
        <v>21</v>
      </c>
      <c r="G128" s="3">
        <v>29.44</v>
      </c>
    </row>
    <row r="129" spans="2:8" outlineLevel="1" x14ac:dyDescent="0.2">
      <c r="B129" s="19" t="s">
        <v>428</v>
      </c>
      <c r="C129" s="14">
        <v>44266</v>
      </c>
      <c r="D129" s="3">
        <v>78685</v>
      </c>
      <c r="E129" s="3">
        <v>26</v>
      </c>
      <c r="F129" s="3" t="s">
        <v>21</v>
      </c>
      <c r="G129" s="15">
        <v>11.06</v>
      </c>
    </row>
    <row r="130" spans="2:8" outlineLevel="1" x14ac:dyDescent="0.2">
      <c r="B130" s="19" t="s">
        <v>427</v>
      </c>
      <c r="C130" s="46">
        <v>44277</v>
      </c>
      <c r="D130" s="47">
        <v>2101678</v>
      </c>
      <c r="E130" s="47">
        <v>43</v>
      </c>
      <c r="F130" s="47" t="s">
        <v>698</v>
      </c>
      <c r="G130" s="48">
        <v>171.27</v>
      </c>
      <c r="H130" s="3" t="s">
        <v>494</v>
      </c>
    </row>
    <row r="131" spans="2:8" outlineLevel="1" x14ac:dyDescent="0.2">
      <c r="B131" s="19" t="s">
        <v>427</v>
      </c>
      <c r="C131" s="14">
        <v>44280</v>
      </c>
      <c r="D131" s="19" t="s">
        <v>699</v>
      </c>
      <c r="E131" s="3">
        <v>8</v>
      </c>
      <c r="F131" s="3" t="s">
        <v>700</v>
      </c>
      <c r="G131" s="15">
        <v>240</v>
      </c>
    </row>
    <row r="132" spans="2:8" outlineLevel="1" x14ac:dyDescent="0.2">
      <c r="B132" s="19" t="s">
        <v>427</v>
      </c>
      <c r="C132" s="14">
        <v>44267</v>
      </c>
      <c r="D132" s="3">
        <v>79198</v>
      </c>
      <c r="E132" s="3">
        <v>26</v>
      </c>
      <c r="F132" s="3" t="s">
        <v>21</v>
      </c>
      <c r="G132" s="15">
        <v>57.3</v>
      </c>
    </row>
    <row r="133" spans="2:8" outlineLevel="1" x14ac:dyDescent="0.2">
      <c r="B133" s="19" t="s">
        <v>427</v>
      </c>
      <c r="C133" s="14">
        <v>44267</v>
      </c>
      <c r="D133" s="3">
        <v>79249</v>
      </c>
      <c r="E133" s="3">
        <v>26</v>
      </c>
      <c r="F133" s="3" t="s">
        <v>21</v>
      </c>
      <c r="G133" s="15">
        <v>12.38</v>
      </c>
    </row>
    <row r="134" spans="2:8" outlineLevel="1" x14ac:dyDescent="0.2">
      <c r="B134" s="19" t="s">
        <v>427</v>
      </c>
      <c r="C134" s="46">
        <v>44281</v>
      </c>
      <c r="D134" s="47">
        <v>2101786</v>
      </c>
      <c r="E134" s="47">
        <v>43</v>
      </c>
      <c r="F134" s="47" t="s">
        <v>698</v>
      </c>
      <c r="G134" s="48">
        <v>50.7</v>
      </c>
      <c r="H134" s="3" t="s">
        <v>494</v>
      </c>
    </row>
    <row r="135" spans="2:8" outlineLevel="1" x14ac:dyDescent="0.2">
      <c r="B135" s="19" t="s">
        <v>427</v>
      </c>
      <c r="C135" s="14">
        <v>44282</v>
      </c>
      <c r="D135" s="3">
        <v>529538</v>
      </c>
      <c r="E135" s="3">
        <v>26</v>
      </c>
      <c r="F135" s="3" t="s">
        <v>21</v>
      </c>
      <c r="G135" s="15">
        <v>12.87</v>
      </c>
    </row>
    <row r="136" spans="2:8" outlineLevel="1" x14ac:dyDescent="0.2">
      <c r="B136" s="19" t="s">
        <v>427</v>
      </c>
      <c r="C136" s="14">
        <v>44284</v>
      </c>
      <c r="D136" s="3">
        <v>778948</v>
      </c>
      <c r="E136" s="3">
        <v>26</v>
      </c>
      <c r="F136" s="3" t="s">
        <v>21</v>
      </c>
      <c r="G136" s="15">
        <f>11.36+1.78</f>
        <v>13.139999999999999</v>
      </c>
    </row>
    <row r="137" spans="2:8" outlineLevel="1" x14ac:dyDescent="0.2">
      <c r="B137" s="19" t="s">
        <v>427</v>
      </c>
      <c r="C137" s="39">
        <v>44284</v>
      </c>
      <c r="D137" s="3">
        <v>100066</v>
      </c>
      <c r="E137" s="3">
        <v>26</v>
      </c>
      <c r="F137" s="3" t="s">
        <v>21</v>
      </c>
      <c r="G137" s="15">
        <v>82.52</v>
      </c>
    </row>
    <row r="138" spans="2:8" outlineLevel="1" x14ac:dyDescent="0.2">
      <c r="B138" s="19" t="s">
        <v>427</v>
      </c>
      <c r="C138" s="14">
        <v>44284</v>
      </c>
      <c r="D138" s="3">
        <v>779098</v>
      </c>
      <c r="E138" s="3">
        <v>26</v>
      </c>
      <c r="F138" s="3" t="s">
        <v>21</v>
      </c>
      <c r="G138" s="15">
        <f>7.17*5</f>
        <v>35.85</v>
      </c>
    </row>
    <row r="139" spans="2:8" outlineLevel="1" x14ac:dyDescent="0.2">
      <c r="B139" s="19" t="s">
        <v>427</v>
      </c>
      <c r="C139" s="39">
        <v>44300</v>
      </c>
      <c r="D139" s="19" t="s">
        <v>743</v>
      </c>
      <c r="E139" s="3">
        <v>8</v>
      </c>
      <c r="F139" s="3" t="s">
        <v>700</v>
      </c>
      <c r="G139" s="15">
        <v>120</v>
      </c>
    </row>
    <row r="140" spans="2:8" outlineLevel="1" x14ac:dyDescent="0.2">
      <c r="B140" s="19" t="s">
        <v>427</v>
      </c>
      <c r="C140" s="39">
        <v>44307</v>
      </c>
      <c r="D140" s="3">
        <v>129602</v>
      </c>
      <c r="E140" s="3">
        <v>26</v>
      </c>
      <c r="F140" s="3" t="s">
        <v>21</v>
      </c>
      <c r="G140" s="15">
        <f>0.22+3.55</f>
        <v>3.77</v>
      </c>
    </row>
    <row r="141" spans="2:8" outlineLevel="1" x14ac:dyDescent="0.2">
      <c r="B141" s="19" t="s">
        <v>427</v>
      </c>
      <c r="C141" s="39">
        <v>44307</v>
      </c>
      <c r="D141" s="3">
        <v>129648</v>
      </c>
      <c r="E141" s="3">
        <v>26</v>
      </c>
      <c r="F141" s="3" t="s">
        <v>21</v>
      </c>
      <c r="G141" s="15">
        <f>1.96*8</f>
        <v>15.68</v>
      </c>
    </row>
    <row r="142" spans="2:8" outlineLevel="1" x14ac:dyDescent="0.2">
      <c r="B142" s="19" t="s">
        <v>427</v>
      </c>
      <c r="C142" s="39">
        <v>44306</v>
      </c>
      <c r="D142" s="3">
        <v>81000</v>
      </c>
      <c r="E142" s="3">
        <v>27</v>
      </c>
      <c r="F142" s="3" t="s">
        <v>22</v>
      </c>
      <c r="G142" s="15">
        <v>80.91</v>
      </c>
    </row>
    <row r="143" spans="2:8" outlineLevel="1" x14ac:dyDescent="0.2">
      <c r="B143" s="19" t="s">
        <v>427</v>
      </c>
      <c r="C143" s="39">
        <v>44320</v>
      </c>
      <c r="D143" s="3">
        <v>185106742</v>
      </c>
      <c r="E143" s="3">
        <v>47</v>
      </c>
      <c r="F143" s="3" t="s">
        <v>782</v>
      </c>
      <c r="G143" s="15">
        <v>9.43</v>
      </c>
    </row>
    <row r="144" spans="2:8" outlineLevel="1" x14ac:dyDescent="0.2">
      <c r="B144" s="19" t="s">
        <v>427</v>
      </c>
      <c r="C144" s="39">
        <v>44316</v>
      </c>
      <c r="D144" s="3">
        <v>192648</v>
      </c>
      <c r="E144" s="3">
        <v>0</v>
      </c>
      <c r="F144" s="3" t="s">
        <v>783</v>
      </c>
      <c r="G144" s="15">
        <v>35.93</v>
      </c>
    </row>
    <row r="145" spans="2:9" outlineLevel="1" x14ac:dyDescent="0.2">
      <c r="B145" s="19" t="s">
        <v>427</v>
      </c>
      <c r="C145" s="39">
        <v>44315</v>
      </c>
      <c r="D145" s="3">
        <v>845890</v>
      </c>
      <c r="E145" s="3">
        <v>26</v>
      </c>
      <c r="F145" s="3" t="s">
        <v>21</v>
      </c>
      <c r="G145" s="15">
        <v>35.21</v>
      </c>
    </row>
    <row r="146" spans="2:9" outlineLevel="1" x14ac:dyDescent="0.2">
      <c r="B146" s="19" t="s">
        <v>428</v>
      </c>
      <c r="C146" s="39">
        <v>44313</v>
      </c>
      <c r="D146" s="3">
        <v>137436</v>
      </c>
      <c r="E146" s="3">
        <v>26</v>
      </c>
      <c r="F146" s="3" t="s">
        <v>21</v>
      </c>
      <c r="G146" s="15">
        <v>21.71</v>
      </c>
    </row>
    <row r="147" spans="2:9" outlineLevel="1" x14ac:dyDescent="0.2">
      <c r="B147" s="19" t="s">
        <v>428</v>
      </c>
      <c r="C147" s="39">
        <v>44313</v>
      </c>
      <c r="D147" s="3">
        <v>185106582</v>
      </c>
      <c r="E147" s="3">
        <v>47</v>
      </c>
      <c r="F147" s="3" t="s">
        <v>797</v>
      </c>
      <c r="G147" s="15">
        <v>18.989999999999998</v>
      </c>
    </row>
    <row r="148" spans="2:9" outlineLevel="1" x14ac:dyDescent="0.2">
      <c r="B148" s="19" t="s">
        <v>428</v>
      </c>
      <c r="C148" s="39">
        <v>44309</v>
      </c>
      <c r="D148" s="3">
        <v>132733</v>
      </c>
      <c r="E148" s="3">
        <v>26</v>
      </c>
      <c r="F148" s="3" t="s">
        <v>21</v>
      </c>
      <c r="G148" s="15">
        <v>18.649999999999999</v>
      </c>
    </row>
    <row r="149" spans="2:9" outlineLevel="1" x14ac:dyDescent="0.2">
      <c r="B149" s="19" t="s">
        <v>427</v>
      </c>
      <c r="C149" s="39">
        <v>44337</v>
      </c>
      <c r="D149" s="3">
        <v>915825</v>
      </c>
      <c r="E149" s="3">
        <v>26</v>
      </c>
      <c r="F149" s="3" t="s">
        <v>21</v>
      </c>
      <c r="G149" s="15">
        <v>60.5</v>
      </c>
    </row>
    <row r="150" spans="2:9" outlineLevel="1" x14ac:dyDescent="0.2">
      <c r="B150" s="19" t="s">
        <v>427</v>
      </c>
      <c r="C150" s="39">
        <v>44342</v>
      </c>
      <c r="D150" s="3">
        <v>177071</v>
      </c>
      <c r="E150" s="3">
        <v>26</v>
      </c>
      <c r="F150" s="3" t="s">
        <v>21</v>
      </c>
      <c r="G150" s="15">
        <v>23.03</v>
      </c>
    </row>
    <row r="151" spans="2:9" outlineLevel="1" x14ac:dyDescent="0.2">
      <c r="B151" s="19" t="s">
        <v>427</v>
      </c>
      <c r="C151" s="14">
        <v>44350</v>
      </c>
      <c r="D151" s="3">
        <v>188254</v>
      </c>
      <c r="E151" s="3">
        <v>26</v>
      </c>
      <c r="F151" s="3" t="s">
        <v>21</v>
      </c>
      <c r="G151" s="19">
        <v>15.56</v>
      </c>
    </row>
    <row r="152" spans="2:9" outlineLevel="1" x14ac:dyDescent="0.2">
      <c r="B152" s="19" t="s">
        <v>427</v>
      </c>
      <c r="C152" s="14">
        <v>44358</v>
      </c>
      <c r="D152" s="3">
        <v>198763</v>
      </c>
      <c r="E152" s="3">
        <v>26</v>
      </c>
      <c r="F152" s="3" t="s">
        <v>21</v>
      </c>
      <c r="G152" s="19">
        <v>67.81</v>
      </c>
    </row>
    <row r="153" spans="2:9" outlineLevel="1" x14ac:dyDescent="0.2">
      <c r="B153" s="19" t="s">
        <v>427</v>
      </c>
      <c r="C153" s="14">
        <v>44351</v>
      </c>
      <c r="D153" s="3">
        <v>190103</v>
      </c>
      <c r="E153" s="3">
        <v>26</v>
      </c>
      <c r="F153" s="3" t="s">
        <v>21</v>
      </c>
      <c r="G153" s="19">
        <v>245.97</v>
      </c>
    </row>
    <row r="154" spans="2:9" outlineLevel="1" x14ac:dyDescent="0.2">
      <c r="B154" s="19" t="s">
        <v>427</v>
      </c>
      <c r="C154" s="14">
        <v>44347</v>
      </c>
      <c r="D154" s="3">
        <v>250</v>
      </c>
      <c r="E154" s="3">
        <v>45</v>
      </c>
      <c r="F154" s="3" t="s">
        <v>706</v>
      </c>
      <c r="G154" s="19">
        <v>130</v>
      </c>
    </row>
    <row r="155" spans="2:9" outlineLevel="1" x14ac:dyDescent="0.2">
      <c r="B155" s="19" t="s">
        <v>427</v>
      </c>
      <c r="C155" s="14">
        <v>44369</v>
      </c>
      <c r="D155" s="3">
        <v>213319</v>
      </c>
      <c r="E155" s="3">
        <v>26</v>
      </c>
      <c r="F155" s="3" t="s">
        <v>21</v>
      </c>
      <c r="G155" s="19">
        <v>50.61</v>
      </c>
    </row>
    <row r="156" spans="2:9" outlineLevel="1" x14ac:dyDescent="0.2">
      <c r="B156" s="19" t="s">
        <v>429</v>
      </c>
      <c r="C156" s="14">
        <v>44377</v>
      </c>
      <c r="F156" s="3" t="s">
        <v>1019</v>
      </c>
      <c r="G156" s="19">
        <v>26.78</v>
      </c>
    </row>
    <row r="157" spans="2:9" outlineLevel="1" x14ac:dyDescent="0.2">
      <c r="B157" s="358" t="s">
        <v>427</v>
      </c>
      <c r="C157" s="359">
        <v>44389</v>
      </c>
      <c r="D157" s="358">
        <v>358</v>
      </c>
      <c r="E157" s="360"/>
      <c r="F157" s="360" t="s">
        <v>1807</v>
      </c>
      <c r="G157" s="358">
        <v>330</v>
      </c>
      <c r="H157" s="360" t="s">
        <v>1808</v>
      </c>
      <c r="I157" s="360"/>
    </row>
    <row r="158" spans="2:9" outlineLevel="1" x14ac:dyDescent="0.2">
      <c r="B158" s="19" t="s">
        <v>428</v>
      </c>
      <c r="C158" s="14">
        <v>44400</v>
      </c>
      <c r="D158" s="3">
        <v>90298</v>
      </c>
      <c r="E158" s="3">
        <v>26</v>
      </c>
      <c r="F158" s="3" t="s">
        <v>21</v>
      </c>
      <c r="G158" s="19">
        <v>15.27</v>
      </c>
    </row>
    <row r="159" spans="2:9" outlineLevel="1" x14ac:dyDescent="0.2">
      <c r="B159" s="19" t="s">
        <v>427</v>
      </c>
      <c r="C159" s="14">
        <v>44454</v>
      </c>
      <c r="D159" s="3">
        <v>841</v>
      </c>
      <c r="F159" s="3" t="s">
        <v>1447</v>
      </c>
      <c r="G159" s="19">
        <v>180</v>
      </c>
    </row>
    <row r="160" spans="2:9" outlineLevel="1" x14ac:dyDescent="0.2">
      <c r="B160" s="19" t="s">
        <v>427</v>
      </c>
      <c r="C160" s="14">
        <v>44476</v>
      </c>
      <c r="D160" s="3">
        <v>341504</v>
      </c>
      <c r="E160" s="3">
        <v>26</v>
      </c>
      <c r="F160" s="3" t="s">
        <v>21</v>
      </c>
      <c r="G160" s="19">
        <v>41.9</v>
      </c>
    </row>
    <row r="161" spans="2:12" outlineLevel="1" x14ac:dyDescent="0.2">
      <c r="B161" s="19" t="s">
        <v>427</v>
      </c>
      <c r="C161" s="14">
        <v>44483</v>
      </c>
      <c r="D161" s="3">
        <v>349240</v>
      </c>
      <c r="E161" s="3">
        <v>26</v>
      </c>
      <c r="F161" s="3" t="s">
        <v>21</v>
      </c>
      <c r="G161" s="19">
        <v>28.76</v>
      </c>
    </row>
    <row r="162" spans="2:12" outlineLevel="1" x14ac:dyDescent="0.2">
      <c r="B162" s="220" t="s">
        <v>427</v>
      </c>
      <c r="C162" s="177">
        <v>44487</v>
      </c>
      <c r="D162" s="62"/>
      <c r="E162" s="62">
        <v>45</v>
      </c>
      <c r="F162" s="62" t="s">
        <v>706</v>
      </c>
      <c r="G162" s="220">
        <v>130</v>
      </c>
      <c r="H162" s="3" t="s">
        <v>1812</v>
      </c>
    </row>
    <row r="163" spans="2:12" outlineLevel="1" x14ac:dyDescent="0.2">
      <c r="B163" s="19" t="s">
        <v>427</v>
      </c>
      <c r="C163" s="14">
        <v>44500</v>
      </c>
      <c r="D163" s="3">
        <v>563</v>
      </c>
      <c r="E163" s="3">
        <v>45</v>
      </c>
      <c r="F163" s="3" t="s">
        <v>706</v>
      </c>
      <c r="G163" s="19">
        <v>130</v>
      </c>
    </row>
    <row r="164" spans="2:12" outlineLevel="1" x14ac:dyDescent="0.2">
      <c r="B164" s="19" t="s">
        <v>428</v>
      </c>
      <c r="C164" s="14">
        <v>44516</v>
      </c>
      <c r="D164" s="3">
        <v>390254</v>
      </c>
      <c r="E164" s="3">
        <v>26</v>
      </c>
      <c r="F164" s="3" t="s">
        <v>21</v>
      </c>
      <c r="G164" s="19">
        <v>53.42</v>
      </c>
    </row>
    <row r="165" spans="2:12" outlineLevel="1" x14ac:dyDescent="0.2">
      <c r="B165" s="19" t="s">
        <v>428</v>
      </c>
      <c r="C165" s="14">
        <v>44519</v>
      </c>
      <c r="D165" s="3">
        <v>232812</v>
      </c>
      <c r="E165" s="3">
        <v>26</v>
      </c>
      <c r="F165" s="3" t="s">
        <v>21</v>
      </c>
      <c r="G165" s="19">
        <v>123.14</v>
      </c>
    </row>
    <row r="166" spans="2:12" outlineLevel="1" x14ac:dyDescent="0.2">
      <c r="B166" s="19" t="s">
        <v>428</v>
      </c>
      <c r="C166" s="14">
        <v>44523</v>
      </c>
      <c r="D166" s="3">
        <v>10001540</v>
      </c>
      <c r="F166" s="3" t="s">
        <v>1729</v>
      </c>
      <c r="G166" s="19">
        <v>52.35</v>
      </c>
    </row>
    <row r="167" spans="2:12" outlineLevel="1" x14ac:dyDescent="0.2">
      <c r="B167" s="19" t="s">
        <v>428</v>
      </c>
      <c r="C167" s="14">
        <v>44523</v>
      </c>
      <c r="D167" s="3">
        <v>399370</v>
      </c>
      <c r="E167" s="3">
        <v>26</v>
      </c>
      <c r="F167" s="3" t="s">
        <v>21</v>
      </c>
      <c r="G167" s="19">
        <v>73.709999999999994</v>
      </c>
    </row>
    <row r="168" spans="2:12" outlineLevel="1" x14ac:dyDescent="0.2">
      <c r="B168" s="19"/>
      <c r="C168" s="14"/>
      <c r="G168" s="19"/>
    </row>
    <row r="169" spans="2:12" outlineLevel="1" x14ac:dyDescent="0.2">
      <c r="B169" s="19"/>
      <c r="C169" s="14"/>
      <c r="G169" s="19"/>
    </row>
    <row r="170" spans="2:12" outlineLevel="1" x14ac:dyDescent="0.2">
      <c r="B170" s="19"/>
      <c r="C170" s="24"/>
      <c r="G170" s="15"/>
    </row>
    <row r="171" spans="2:12" ht="12.75" thickBot="1" x14ac:dyDescent="0.25">
      <c r="C171" s="16"/>
      <c r="D171" s="16"/>
      <c r="E171" s="16"/>
      <c r="F171" s="16"/>
      <c r="G171" s="17">
        <f>+SUM(G65:G170)</f>
        <v>9923.9300000000021</v>
      </c>
    </row>
    <row r="172" spans="2:12" ht="12.75" thickTop="1" x14ac:dyDescent="0.2"/>
    <row r="174" spans="2:12" x14ac:dyDescent="0.2">
      <c r="C174" s="8" t="s">
        <v>24</v>
      </c>
    </row>
    <row r="175" spans="2:12" x14ac:dyDescent="0.2">
      <c r="H175" s="80"/>
      <c r="I175" s="80"/>
      <c r="J175" s="80"/>
      <c r="K175" s="80"/>
      <c r="L175" s="80"/>
    </row>
    <row r="176" spans="2:12" x14ac:dyDescent="0.2">
      <c r="B176" s="12" t="s">
        <v>1035</v>
      </c>
      <c r="C176" s="12" t="s">
        <v>25</v>
      </c>
      <c r="D176" s="12" t="s">
        <v>26</v>
      </c>
      <c r="E176" s="12" t="s">
        <v>27</v>
      </c>
      <c r="F176" s="12" t="s">
        <v>637</v>
      </c>
      <c r="G176" s="13" t="s">
        <v>29</v>
      </c>
      <c r="H176" s="80"/>
      <c r="I176" s="80"/>
      <c r="J176" s="80"/>
      <c r="K176" s="80"/>
      <c r="L176" s="80"/>
    </row>
    <row r="177" spans="2:12" ht="12.75" outlineLevel="1" x14ac:dyDescent="0.2">
      <c r="B177" s="19" t="s">
        <v>429</v>
      </c>
      <c r="C177" s="3" t="s">
        <v>638</v>
      </c>
      <c r="D177" s="3" t="s">
        <v>54</v>
      </c>
      <c r="E177" s="14">
        <v>44137</v>
      </c>
      <c r="F177" s="3">
        <v>6</v>
      </c>
      <c r="G177" s="19">
        <v>33.299999999999997</v>
      </c>
      <c r="H177" s="228"/>
      <c r="I177" s="229"/>
      <c r="J177" s="315"/>
      <c r="K177" s="231"/>
      <c r="L177" s="232"/>
    </row>
    <row r="178" spans="2:12" ht="12.75" outlineLevel="1" x14ac:dyDescent="0.2">
      <c r="B178" s="19" t="s">
        <v>429</v>
      </c>
      <c r="C178" s="3" t="s">
        <v>638</v>
      </c>
      <c r="D178" s="3" t="s">
        <v>54</v>
      </c>
      <c r="E178" s="14">
        <v>44137</v>
      </c>
      <c r="F178" s="3">
        <v>3</v>
      </c>
      <c r="G178" s="19">
        <v>16.649999999999999</v>
      </c>
      <c r="H178" s="228"/>
      <c r="I178" s="229"/>
      <c r="J178" s="315"/>
      <c r="K178" s="231"/>
      <c r="L178" s="232"/>
    </row>
    <row r="179" spans="2:12" ht="12.75" outlineLevel="1" x14ac:dyDescent="0.2">
      <c r="B179" s="19" t="s">
        <v>429</v>
      </c>
      <c r="C179" s="3" t="s">
        <v>638</v>
      </c>
      <c r="D179" s="3" t="s">
        <v>54</v>
      </c>
      <c r="E179" s="14">
        <v>44138</v>
      </c>
      <c r="F179" s="3">
        <v>6</v>
      </c>
      <c r="G179" s="19">
        <v>33.299999999999997</v>
      </c>
      <c r="H179" s="228"/>
      <c r="I179" s="229"/>
      <c r="J179" s="315"/>
      <c r="K179" s="231"/>
      <c r="L179" s="232"/>
    </row>
    <row r="180" spans="2:12" ht="12.75" outlineLevel="1" x14ac:dyDescent="0.2">
      <c r="B180" s="19" t="s">
        <v>429</v>
      </c>
      <c r="C180" s="3" t="s">
        <v>638</v>
      </c>
      <c r="D180" s="3" t="s">
        <v>54</v>
      </c>
      <c r="E180" s="14">
        <v>44138</v>
      </c>
      <c r="F180" s="3">
        <v>3</v>
      </c>
      <c r="G180" s="19">
        <v>16.649999999999999</v>
      </c>
      <c r="H180" s="228"/>
      <c r="I180" s="229"/>
      <c r="J180" s="315"/>
      <c r="K180" s="231"/>
      <c r="L180" s="232"/>
    </row>
    <row r="181" spans="2:12" ht="12.75" outlineLevel="1" x14ac:dyDescent="0.2">
      <c r="B181" s="19" t="s">
        <v>429</v>
      </c>
      <c r="C181" s="3" t="s">
        <v>497</v>
      </c>
      <c r="D181" s="3" t="s">
        <v>54</v>
      </c>
      <c r="E181" s="14">
        <v>44138</v>
      </c>
      <c r="F181" s="3">
        <v>9</v>
      </c>
      <c r="G181" s="19">
        <v>49.95</v>
      </c>
      <c r="H181" s="228"/>
      <c r="I181" s="229"/>
      <c r="J181" s="315"/>
      <c r="K181" s="231"/>
      <c r="L181" s="232"/>
    </row>
    <row r="182" spans="2:12" ht="12.75" outlineLevel="1" x14ac:dyDescent="0.2">
      <c r="B182" s="19" t="s">
        <v>428</v>
      </c>
      <c r="C182" s="3" t="s">
        <v>102</v>
      </c>
      <c r="D182" s="3" t="s">
        <v>31</v>
      </c>
      <c r="E182" s="14">
        <v>44139</v>
      </c>
      <c r="F182" s="3">
        <v>6</v>
      </c>
      <c r="G182" s="19">
        <v>49.98</v>
      </c>
      <c r="H182" s="228"/>
      <c r="I182" s="229"/>
      <c r="J182" s="315"/>
      <c r="K182" s="231"/>
      <c r="L182" s="232"/>
    </row>
    <row r="183" spans="2:12" ht="12.75" outlineLevel="1" x14ac:dyDescent="0.2">
      <c r="B183" s="19" t="s">
        <v>428</v>
      </c>
      <c r="C183" s="3" t="s">
        <v>102</v>
      </c>
      <c r="D183" s="3" t="s">
        <v>31</v>
      </c>
      <c r="E183" s="14">
        <v>44139</v>
      </c>
      <c r="F183" s="3">
        <v>3</v>
      </c>
      <c r="G183" s="19">
        <v>24.99</v>
      </c>
      <c r="H183" s="228"/>
      <c r="I183" s="229"/>
      <c r="J183" s="315"/>
      <c r="K183" s="231"/>
      <c r="L183" s="232"/>
    </row>
    <row r="184" spans="2:12" ht="12.75" outlineLevel="1" x14ac:dyDescent="0.2">
      <c r="B184" s="19" t="s">
        <v>429</v>
      </c>
      <c r="C184" s="3" t="s">
        <v>638</v>
      </c>
      <c r="D184" s="3" t="s">
        <v>54</v>
      </c>
      <c r="E184" s="14">
        <v>44139</v>
      </c>
      <c r="F184" s="3">
        <v>6</v>
      </c>
      <c r="G184" s="19">
        <v>33.299999999999997</v>
      </c>
      <c r="H184" s="228"/>
      <c r="I184" s="229"/>
      <c r="J184" s="315"/>
      <c r="K184" s="231"/>
      <c r="L184" s="232"/>
    </row>
    <row r="185" spans="2:12" ht="12.75" outlineLevel="1" x14ac:dyDescent="0.2">
      <c r="B185" s="19" t="s">
        <v>429</v>
      </c>
      <c r="C185" s="3" t="s">
        <v>638</v>
      </c>
      <c r="D185" s="3" t="s">
        <v>54</v>
      </c>
      <c r="E185" s="14">
        <v>44139</v>
      </c>
      <c r="F185" s="3">
        <v>3</v>
      </c>
      <c r="G185" s="19">
        <v>16.649999999999999</v>
      </c>
      <c r="H185" s="228"/>
      <c r="I185" s="229"/>
      <c r="J185" s="315"/>
      <c r="K185" s="231"/>
      <c r="L185" s="232"/>
    </row>
    <row r="186" spans="2:12" ht="12.75" outlineLevel="1" x14ac:dyDescent="0.2">
      <c r="B186" s="19" t="s">
        <v>427</v>
      </c>
      <c r="C186" s="3" t="s">
        <v>105</v>
      </c>
      <c r="D186" s="3" t="s">
        <v>54</v>
      </c>
      <c r="E186" s="14">
        <v>44139</v>
      </c>
      <c r="F186" s="3">
        <v>6</v>
      </c>
      <c r="G186" s="19">
        <v>39.96</v>
      </c>
      <c r="H186" s="228"/>
      <c r="I186" s="229"/>
      <c r="J186" s="315"/>
      <c r="K186" s="231"/>
      <c r="L186" s="232"/>
    </row>
    <row r="187" spans="2:12" ht="12.75" outlineLevel="1" x14ac:dyDescent="0.2">
      <c r="B187" s="19" t="s">
        <v>427</v>
      </c>
      <c r="C187" s="3" t="s">
        <v>105</v>
      </c>
      <c r="D187" s="3" t="s">
        <v>54</v>
      </c>
      <c r="E187" s="14">
        <v>44139</v>
      </c>
      <c r="F187" s="3">
        <v>3</v>
      </c>
      <c r="G187" s="19">
        <v>19.98</v>
      </c>
      <c r="H187" s="228"/>
      <c r="I187" s="229"/>
      <c r="J187" s="315"/>
      <c r="K187" s="231"/>
      <c r="L187" s="232"/>
    </row>
    <row r="188" spans="2:12" ht="12.75" outlineLevel="1" x14ac:dyDescent="0.2">
      <c r="B188" s="19" t="s">
        <v>429</v>
      </c>
      <c r="C188" s="3" t="s">
        <v>497</v>
      </c>
      <c r="D188" s="3" t="s">
        <v>54</v>
      </c>
      <c r="E188" s="14">
        <v>44139</v>
      </c>
      <c r="F188" s="3">
        <v>9</v>
      </c>
      <c r="G188" s="19">
        <v>49.95</v>
      </c>
      <c r="H188" s="228"/>
      <c r="I188" s="229"/>
      <c r="J188" s="315"/>
      <c r="K188" s="231"/>
      <c r="L188" s="232"/>
    </row>
    <row r="189" spans="2:12" ht="12.75" outlineLevel="1" x14ac:dyDescent="0.2">
      <c r="B189" s="19" t="s">
        <v>428</v>
      </c>
      <c r="C189" s="3" t="s">
        <v>102</v>
      </c>
      <c r="D189" s="3" t="s">
        <v>31</v>
      </c>
      <c r="E189" s="14">
        <v>44140</v>
      </c>
      <c r="F189" s="3">
        <v>6</v>
      </c>
      <c r="G189" s="19">
        <v>49.98</v>
      </c>
      <c r="H189" s="228"/>
      <c r="I189" s="229"/>
      <c r="J189" s="315"/>
      <c r="K189" s="231"/>
      <c r="L189" s="232"/>
    </row>
    <row r="190" spans="2:12" ht="12.75" outlineLevel="1" x14ac:dyDescent="0.2">
      <c r="B190" s="19" t="s">
        <v>428</v>
      </c>
      <c r="C190" s="3" t="s">
        <v>102</v>
      </c>
      <c r="D190" s="3" t="s">
        <v>31</v>
      </c>
      <c r="E190" s="14">
        <v>44140</v>
      </c>
      <c r="F190" s="3">
        <v>3</v>
      </c>
      <c r="G190" s="19">
        <v>24.99</v>
      </c>
      <c r="H190" s="228"/>
      <c r="I190" s="229"/>
      <c r="J190" s="315"/>
      <c r="K190" s="231"/>
      <c r="L190" s="232"/>
    </row>
    <row r="191" spans="2:12" ht="12.75" outlineLevel="1" x14ac:dyDescent="0.2">
      <c r="B191" s="19" t="s">
        <v>429</v>
      </c>
      <c r="C191" s="3" t="s">
        <v>638</v>
      </c>
      <c r="D191" s="3" t="s">
        <v>54</v>
      </c>
      <c r="E191" s="14">
        <v>44140</v>
      </c>
      <c r="F191" s="3">
        <v>6</v>
      </c>
      <c r="G191" s="19">
        <v>33.299999999999997</v>
      </c>
      <c r="H191" s="228"/>
      <c r="I191" s="229"/>
      <c r="J191" s="315"/>
      <c r="K191" s="231"/>
      <c r="L191" s="232"/>
    </row>
    <row r="192" spans="2:12" ht="12.75" outlineLevel="1" x14ac:dyDescent="0.2">
      <c r="B192" s="19" t="s">
        <v>429</v>
      </c>
      <c r="C192" s="3" t="s">
        <v>638</v>
      </c>
      <c r="D192" s="3" t="s">
        <v>54</v>
      </c>
      <c r="E192" s="14">
        <v>44140</v>
      </c>
      <c r="F192" s="3">
        <v>3</v>
      </c>
      <c r="G192" s="19">
        <v>16.649999999999999</v>
      </c>
      <c r="H192" s="228"/>
      <c r="I192" s="229"/>
      <c r="J192" s="315"/>
      <c r="K192" s="231"/>
      <c r="L192" s="232"/>
    </row>
    <row r="193" spans="2:12" ht="12.75" outlineLevel="1" x14ac:dyDescent="0.2">
      <c r="B193" s="19" t="s">
        <v>427</v>
      </c>
      <c r="C193" s="3" t="s">
        <v>105</v>
      </c>
      <c r="D193" s="3" t="s">
        <v>54</v>
      </c>
      <c r="E193" s="14">
        <v>44140</v>
      </c>
      <c r="F193" s="3">
        <v>6</v>
      </c>
      <c r="G193" s="19">
        <v>39.96</v>
      </c>
      <c r="H193" s="228"/>
      <c r="I193" s="229"/>
      <c r="J193" s="315"/>
      <c r="K193" s="231"/>
      <c r="L193" s="232"/>
    </row>
    <row r="194" spans="2:12" ht="12.75" outlineLevel="1" x14ac:dyDescent="0.2">
      <c r="B194" s="19" t="s">
        <v>427</v>
      </c>
      <c r="C194" s="3" t="s">
        <v>105</v>
      </c>
      <c r="D194" s="3" t="s">
        <v>54</v>
      </c>
      <c r="E194" s="14">
        <v>44140</v>
      </c>
      <c r="F194" s="3">
        <v>3</v>
      </c>
      <c r="G194" s="19">
        <v>19.98</v>
      </c>
      <c r="H194" s="228"/>
      <c r="I194" s="229"/>
      <c r="J194" s="315"/>
      <c r="K194" s="231"/>
      <c r="L194" s="232"/>
    </row>
    <row r="195" spans="2:12" ht="12.75" outlineLevel="1" x14ac:dyDescent="0.2">
      <c r="B195" s="19" t="s">
        <v>429</v>
      </c>
      <c r="C195" s="3" t="s">
        <v>497</v>
      </c>
      <c r="D195" s="3" t="s">
        <v>54</v>
      </c>
      <c r="E195" s="14">
        <v>44140</v>
      </c>
      <c r="F195" s="3">
        <v>9</v>
      </c>
      <c r="G195" s="19">
        <v>49.95</v>
      </c>
      <c r="H195" s="228"/>
      <c r="I195" s="229"/>
      <c r="J195" s="315"/>
      <c r="K195" s="231"/>
      <c r="L195" s="232"/>
    </row>
    <row r="196" spans="2:12" ht="12.75" outlineLevel="1" x14ac:dyDescent="0.2">
      <c r="B196" s="19" t="s">
        <v>428</v>
      </c>
      <c r="C196" s="3" t="s">
        <v>102</v>
      </c>
      <c r="D196" s="3" t="s">
        <v>31</v>
      </c>
      <c r="E196" s="14">
        <v>44141</v>
      </c>
      <c r="F196" s="3">
        <v>6</v>
      </c>
      <c r="G196" s="19">
        <v>49.98</v>
      </c>
      <c r="H196" s="228"/>
      <c r="I196" s="229"/>
      <c r="J196" s="315"/>
      <c r="K196" s="231"/>
      <c r="L196" s="232"/>
    </row>
    <row r="197" spans="2:12" ht="12.75" outlineLevel="1" x14ac:dyDescent="0.2">
      <c r="B197" s="19" t="s">
        <v>428</v>
      </c>
      <c r="C197" s="3" t="s">
        <v>102</v>
      </c>
      <c r="D197" s="3" t="s">
        <v>31</v>
      </c>
      <c r="E197" s="14">
        <v>44141</v>
      </c>
      <c r="F197" s="3">
        <v>3</v>
      </c>
      <c r="G197" s="19">
        <v>24.99</v>
      </c>
      <c r="H197" s="228"/>
      <c r="I197" s="229"/>
      <c r="J197" s="315"/>
      <c r="K197" s="231"/>
      <c r="L197" s="232"/>
    </row>
    <row r="198" spans="2:12" ht="12.75" outlineLevel="1" x14ac:dyDescent="0.2">
      <c r="B198" s="19" t="s">
        <v>429</v>
      </c>
      <c r="C198" s="3" t="s">
        <v>638</v>
      </c>
      <c r="D198" s="3" t="s">
        <v>54</v>
      </c>
      <c r="E198" s="14">
        <v>44141</v>
      </c>
      <c r="F198" s="3">
        <v>6</v>
      </c>
      <c r="G198" s="19">
        <v>33.299999999999997</v>
      </c>
      <c r="H198" s="228"/>
      <c r="I198" s="229"/>
      <c r="J198" s="315"/>
      <c r="K198" s="231"/>
      <c r="L198" s="232"/>
    </row>
    <row r="199" spans="2:12" ht="12.75" outlineLevel="1" x14ac:dyDescent="0.2">
      <c r="B199" s="19" t="s">
        <v>429</v>
      </c>
      <c r="C199" s="3" t="s">
        <v>638</v>
      </c>
      <c r="D199" s="3" t="s">
        <v>54</v>
      </c>
      <c r="E199" s="14">
        <v>44141</v>
      </c>
      <c r="F199" s="3">
        <v>3</v>
      </c>
      <c r="G199" s="19">
        <v>16.649999999999999</v>
      </c>
      <c r="H199" s="228"/>
      <c r="I199" s="229"/>
      <c r="J199" s="315"/>
      <c r="K199" s="231"/>
      <c r="L199" s="232"/>
    </row>
    <row r="200" spans="2:12" ht="12.75" outlineLevel="1" x14ac:dyDescent="0.2">
      <c r="B200" s="19" t="s">
        <v>427</v>
      </c>
      <c r="C200" s="3" t="s">
        <v>105</v>
      </c>
      <c r="D200" s="3" t="s">
        <v>54</v>
      </c>
      <c r="E200" s="14">
        <v>44141</v>
      </c>
      <c r="F200" s="3">
        <v>6</v>
      </c>
      <c r="G200" s="19">
        <v>39.96</v>
      </c>
      <c r="H200" s="228"/>
      <c r="I200" s="229"/>
      <c r="J200" s="315"/>
      <c r="K200" s="231"/>
      <c r="L200" s="232"/>
    </row>
    <row r="201" spans="2:12" ht="12.75" outlineLevel="1" x14ac:dyDescent="0.2">
      <c r="B201" s="19" t="s">
        <v>427</v>
      </c>
      <c r="C201" s="3" t="s">
        <v>105</v>
      </c>
      <c r="D201" s="3" t="s">
        <v>54</v>
      </c>
      <c r="E201" s="14">
        <v>44141</v>
      </c>
      <c r="F201" s="3">
        <v>3</v>
      </c>
      <c r="G201" s="19">
        <v>19.98</v>
      </c>
      <c r="H201" s="228"/>
      <c r="I201" s="229"/>
      <c r="J201" s="315"/>
      <c r="K201" s="231"/>
      <c r="L201" s="232"/>
    </row>
    <row r="202" spans="2:12" ht="12.75" outlineLevel="1" x14ac:dyDescent="0.2">
      <c r="B202" s="19" t="s">
        <v>429</v>
      </c>
      <c r="C202" s="3" t="s">
        <v>497</v>
      </c>
      <c r="D202" s="3" t="s">
        <v>54</v>
      </c>
      <c r="E202" s="14">
        <v>44141</v>
      </c>
      <c r="F202" s="3">
        <v>9</v>
      </c>
      <c r="G202" s="19">
        <v>49.95</v>
      </c>
      <c r="H202" s="228"/>
      <c r="I202" s="229"/>
      <c r="J202" s="315"/>
      <c r="K202" s="231"/>
      <c r="L202" s="232"/>
    </row>
    <row r="203" spans="2:12" ht="12.75" outlineLevel="1" x14ac:dyDescent="0.2">
      <c r="B203" s="19" t="s">
        <v>428</v>
      </c>
      <c r="C203" s="3" t="s">
        <v>102</v>
      </c>
      <c r="D203" s="3" t="s">
        <v>31</v>
      </c>
      <c r="E203" s="14">
        <v>44142</v>
      </c>
      <c r="F203" s="3">
        <v>6</v>
      </c>
      <c r="G203" s="19">
        <v>49.98</v>
      </c>
      <c r="H203" s="228"/>
      <c r="I203" s="229"/>
      <c r="J203" s="315"/>
      <c r="K203" s="231"/>
      <c r="L203" s="232"/>
    </row>
    <row r="204" spans="2:12" ht="12.75" outlineLevel="1" x14ac:dyDescent="0.2">
      <c r="B204" s="19" t="s">
        <v>428</v>
      </c>
      <c r="C204" s="3" t="s">
        <v>102</v>
      </c>
      <c r="D204" s="3" t="s">
        <v>31</v>
      </c>
      <c r="E204" s="14">
        <v>44142</v>
      </c>
      <c r="F204" s="3">
        <v>3</v>
      </c>
      <c r="G204" s="19">
        <v>24.99</v>
      </c>
      <c r="H204" s="228"/>
      <c r="I204" s="229"/>
      <c r="J204" s="315"/>
      <c r="K204" s="231"/>
      <c r="L204" s="232"/>
    </row>
    <row r="205" spans="2:12" ht="12.75" outlineLevel="1" x14ac:dyDescent="0.2">
      <c r="B205" s="19" t="s">
        <v>427</v>
      </c>
      <c r="C205" s="3" t="s">
        <v>105</v>
      </c>
      <c r="D205" s="3" t="s">
        <v>54</v>
      </c>
      <c r="E205" s="14">
        <v>44142</v>
      </c>
      <c r="F205" s="3">
        <v>6</v>
      </c>
      <c r="G205" s="19">
        <v>39.96</v>
      </c>
      <c r="H205" s="228"/>
      <c r="I205" s="229"/>
      <c r="J205" s="315"/>
      <c r="K205" s="231"/>
      <c r="L205" s="232"/>
    </row>
    <row r="206" spans="2:12" ht="12.75" outlineLevel="1" x14ac:dyDescent="0.2">
      <c r="B206" s="19" t="s">
        <v>427</v>
      </c>
      <c r="C206" s="3" t="s">
        <v>105</v>
      </c>
      <c r="D206" s="3" t="s">
        <v>54</v>
      </c>
      <c r="E206" s="14">
        <v>44142</v>
      </c>
      <c r="F206" s="3">
        <v>3</v>
      </c>
      <c r="G206" s="19">
        <v>19.98</v>
      </c>
      <c r="H206" s="228"/>
      <c r="I206" s="229"/>
      <c r="J206" s="315"/>
      <c r="K206" s="231"/>
      <c r="L206" s="232"/>
    </row>
    <row r="207" spans="2:12" ht="12.75" outlineLevel="1" x14ac:dyDescent="0.2">
      <c r="B207" s="19" t="s">
        <v>428</v>
      </c>
      <c r="C207" s="3" t="s">
        <v>103</v>
      </c>
      <c r="D207" s="3" t="s">
        <v>54</v>
      </c>
      <c r="E207" s="14">
        <v>44144</v>
      </c>
      <c r="F207" s="3">
        <v>6</v>
      </c>
      <c r="G207" s="19">
        <v>39.96</v>
      </c>
      <c r="H207" s="228"/>
      <c r="I207" s="229"/>
      <c r="J207" s="315"/>
      <c r="K207" s="231"/>
      <c r="L207" s="232"/>
    </row>
    <row r="208" spans="2:12" ht="12.75" outlineLevel="1" x14ac:dyDescent="0.2">
      <c r="B208" s="19" t="s">
        <v>428</v>
      </c>
      <c r="C208" s="3" t="s">
        <v>103</v>
      </c>
      <c r="D208" s="3" t="s">
        <v>54</v>
      </c>
      <c r="E208" s="14">
        <v>44144</v>
      </c>
      <c r="F208" s="3">
        <v>3</v>
      </c>
      <c r="G208" s="19">
        <v>19.98</v>
      </c>
      <c r="H208" s="228"/>
      <c r="I208" s="229"/>
      <c r="J208" s="315"/>
      <c r="K208" s="231"/>
      <c r="L208" s="232"/>
    </row>
    <row r="209" spans="2:12" ht="12.75" outlineLevel="1" x14ac:dyDescent="0.2">
      <c r="B209" s="19" t="s">
        <v>429</v>
      </c>
      <c r="C209" s="3" t="s">
        <v>638</v>
      </c>
      <c r="D209" s="3" t="s">
        <v>54</v>
      </c>
      <c r="E209" s="14">
        <v>44144</v>
      </c>
      <c r="F209" s="3">
        <v>6</v>
      </c>
      <c r="G209" s="19">
        <v>33.299999999999997</v>
      </c>
      <c r="H209" s="228"/>
      <c r="I209" s="229"/>
      <c r="J209" s="315"/>
      <c r="K209" s="231"/>
      <c r="L209" s="232"/>
    </row>
    <row r="210" spans="2:12" ht="12.75" outlineLevel="1" x14ac:dyDescent="0.2">
      <c r="B210" s="19" t="s">
        <v>429</v>
      </c>
      <c r="C210" s="3" t="s">
        <v>638</v>
      </c>
      <c r="D210" s="3" t="s">
        <v>54</v>
      </c>
      <c r="E210" s="14">
        <v>44144</v>
      </c>
      <c r="F210" s="3">
        <v>3</v>
      </c>
      <c r="G210" s="19">
        <v>16.649999999999999</v>
      </c>
      <c r="H210" s="228"/>
      <c r="I210" s="229"/>
      <c r="J210" s="315"/>
      <c r="K210" s="231"/>
      <c r="L210" s="232"/>
    </row>
    <row r="211" spans="2:12" ht="12.75" outlineLevel="1" x14ac:dyDescent="0.2">
      <c r="B211" s="19" t="s">
        <v>429</v>
      </c>
      <c r="C211" s="3" t="s">
        <v>497</v>
      </c>
      <c r="D211" s="3" t="s">
        <v>54</v>
      </c>
      <c r="E211" s="14">
        <v>44144</v>
      </c>
      <c r="F211" s="3">
        <v>9</v>
      </c>
      <c r="G211" s="19">
        <v>49.95</v>
      </c>
      <c r="H211" s="228"/>
      <c r="I211" s="229"/>
      <c r="J211" s="315"/>
      <c r="K211" s="231"/>
      <c r="L211" s="232"/>
    </row>
    <row r="212" spans="2:12" ht="12.75" outlineLevel="1" x14ac:dyDescent="0.2">
      <c r="B212" s="19" t="s">
        <v>428</v>
      </c>
      <c r="C212" s="3" t="s">
        <v>102</v>
      </c>
      <c r="D212" s="3" t="s">
        <v>31</v>
      </c>
      <c r="E212" s="14">
        <v>44145</v>
      </c>
      <c r="F212" s="3">
        <v>6</v>
      </c>
      <c r="G212" s="19">
        <v>49.98</v>
      </c>
      <c r="H212" s="228"/>
      <c r="I212" s="229"/>
      <c r="J212" s="315"/>
      <c r="K212" s="231"/>
      <c r="L212" s="232"/>
    </row>
    <row r="213" spans="2:12" ht="12.75" outlineLevel="1" x14ac:dyDescent="0.2">
      <c r="B213" s="19" t="s">
        <v>428</v>
      </c>
      <c r="C213" s="3" t="s">
        <v>102</v>
      </c>
      <c r="D213" s="3" t="s">
        <v>31</v>
      </c>
      <c r="E213" s="14">
        <v>44145</v>
      </c>
      <c r="F213" s="3">
        <v>3</v>
      </c>
      <c r="G213" s="19">
        <v>24.99</v>
      </c>
      <c r="H213" s="228"/>
      <c r="I213" s="229"/>
      <c r="J213" s="315"/>
      <c r="K213" s="231"/>
      <c r="L213" s="232"/>
    </row>
    <row r="214" spans="2:12" ht="12.75" outlineLevel="1" x14ac:dyDescent="0.2">
      <c r="B214" s="19" t="s">
        <v>427</v>
      </c>
      <c r="C214" s="3" t="s">
        <v>105</v>
      </c>
      <c r="D214" s="3" t="s">
        <v>54</v>
      </c>
      <c r="E214" s="14">
        <v>44145</v>
      </c>
      <c r="F214" s="3">
        <v>6</v>
      </c>
      <c r="G214" s="19">
        <v>39.96</v>
      </c>
      <c r="H214" s="228"/>
      <c r="I214" s="229"/>
      <c r="J214" s="315"/>
      <c r="K214" s="231"/>
      <c r="L214" s="232"/>
    </row>
    <row r="215" spans="2:12" ht="12.75" outlineLevel="1" x14ac:dyDescent="0.2">
      <c r="B215" s="19" t="s">
        <v>427</v>
      </c>
      <c r="C215" s="3" t="s">
        <v>105</v>
      </c>
      <c r="D215" s="3" t="s">
        <v>54</v>
      </c>
      <c r="E215" s="14">
        <v>44145</v>
      </c>
      <c r="F215" s="3">
        <v>3</v>
      </c>
      <c r="G215" s="19">
        <v>19.98</v>
      </c>
      <c r="H215" s="228"/>
      <c r="I215" s="229"/>
      <c r="J215" s="315"/>
      <c r="K215" s="231"/>
      <c r="L215" s="232"/>
    </row>
    <row r="216" spans="2:12" ht="12.75" outlineLevel="1" x14ac:dyDescent="0.2">
      <c r="B216" s="19" t="s">
        <v>428</v>
      </c>
      <c r="C216" s="3" t="s">
        <v>102</v>
      </c>
      <c r="D216" s="3" t="s">
        <v>31</v>
      </c>
      <c r="E216" s="14">
        <v>44146</v>
      </c>
      <c r="F216" s="3">
        <v>6</v>
      </c>
      <c r="G216" s="19">
        <v>49.98</v>
      </c>
      <c r="H216" s="228"/>
      <c r="I216" s="229"/>
      <c r="J216" s="315"/>
      <c r="K216" s="231"/>
      <c r="L216" s="232"/>
    </row>
    <row r="217" spans="2:12" ht="12.75" outlineLevel="1" x14ac:dyDescent="0.2">
      <c r="B217" s="19" t="s">
        <v>428</v>
      </c>
      <c r="C217" s="3" t="s">
        <v>102</v>
      </c>
      <c r="D217" s="3" t="s">
        <v>31</v>
      </c>
      <c r="E217" s="14">
        <v>44146</v>
      </c>
      <c r="F217" s="3">
        <v>3</v>
      </c>
      <c r="G217" s="19">
        <v>24.99</v>
      </c>
      <c r="H217" s="228"/>
      <c r="I217" s="229"/>
      <c r="J217" s="315"/>
      <c r="K217" s="231"/>
      <c r="L217" s="232"/>
    </row>
    <row r="218" spans="2:12" ht="12.75" outlineLevel="1" x14ac:dyDescent="0.2">
      <c r="B218" s="19" t="s">
        <v>427</v>
      </c>
      <c r="C218" s="3" t="s">
        <v>105</v>
      </c>
      <c r="D218" s="3" t="s">
        <v>54</v>
      </c>
      <c r="E218" s="14">
        <v>44146</v>
      </c>
      <c r="F218" s="3">
        <v>6</v>
      </c>
      <c r="G218" s="19">
        <v>39.96</v>
      </c>
      <c r="H218" s="228"/>
      <c r="I218" s="229"/>
      <c r="J218" s="315"/>
      <c r="K218" s="231"/>
      <c r="L218" s="232"/>
    </row>
    <row r="219" spans="2:12" ht="12.75" outlineLevel="1" x14ac:dyDescent="0.2">
      <c r="B219" s="19" t="s">
        <v>427</v>
      </c>
      <c r="C219" s="3" t="s">
        <v>105</v>
      </c>
      <c r="D219" s="3" t="s">
        <v>54</v>
      </c>
      <c r="E219" s="14">
        <v>44146</v>
      </c>
      <c r="F219" s="3">
        <v>3</v>
      </c>
      <c r="G219" s="19">
        <v>19.98</v>
      </c>
      <c r="H219" s="228"/>
      <c r="I219" s="229"/>
      <c r="J219" s="315"/>
      <c r="K219" s="231"/>
      <c r="L219" s="232"/>
    </row>
    <row r="220" spans="2:12" ht="12.75" outlineLevel="1" x14ac:dyDescent="0.2">
      <c r="B220" s="19" t="s">
        <v>428</v>
      </c>
      <c r="C220" s="3" t="s">
        <v>104</v>
      </c>
      <c r="D220" s="3" t="s">
        <v>31</v>
      </c>
      <c r="E220" s="14">
        <v>44147</v>
      </c>
      <c r="F220" s="3">
        <v>6</v>
      </c>
      <c r="G220" s="19">
        <v>56.64</v>
      </c>
      <c r="H220" s="228"/>
      <c r="I220" s="229"/>
      <c r="J220" s="315"/>
      <c r="K220" s="231"/>
      <c r="L220" s="232"/>
    </row>
    <row r="221" spans="2:12" ht="12.75" outlineLevel="1" x14ac:dyDescent="0.2">
      <c r="B221" s="19" t="s">
        <v>428</v>
      </c>
      <c r="C221" s="3" t="s">
        <v>104</v>
      </c>
      <c r="D221" s="3" t="s">
        <v>31</v>
      </c>
      <c r="E221" s="14">
        <v>44147</v>
      </c>
      <c r="F221" s="3">
        <v>3</v>
      </c>
      <c r="G221" s="19">
        <v>28.32</v>
      </c>
      <c r="H221" s="228"/>
      <c r="I221" s="229"/>
      <c r="J221" s="315"/>
      <c r="K221" s="231"/>
      <c r="L221" s="232"/>
    </row>
    <row r="222" spans="2:12" ht="12.75" outlineLevel="1" x14ac:dyDescent="0.2">
      <c r="B222" s="19" t="s">
        <v>428</v>
      </c>
      <c r="C222" s="3" t="s">
        <v>102</v>
      </c>
      <c r="D222" s="3" t="s">
        <v>31</v>
      </c>
      <c r="E222" s="14">
        <v>44147</v>
      </c>
      <c r="F222" s="3">
        <v>6</v>
      </c>
      <c r="G222" s="19">
        <v>49.98</v>
      </c>
      <c r="H222" s="228"/>
      <c r="I222" s="229"/>
      <c r="J222" s="315"/>
      <c r="K222" s="231"/>
      <c r="L222" s="232"/>
    </row>
    <row r="223" spans="2:12" ht="12.75" outlineLevel="1" x14ac:dyDescent="0.2">
      <c r="B223" s="19" t="s">
        <v>428</v>
      </c>
      <c r="C223" s="3" t="s">
        <v>102</v>
      </c>
      <c r="D223" s="3" t="s">
        <v>31</v>
      </c>
      <c r="E223" s="14">
        <v>44147</v>
      </c>
      <c r="F223" s="3">
        <v>3</v>
      </c>
      <c r="G223" s="19">
        <v>24.99</v>
      </c>
      <c r="H223" s="228"/>
      <c r="I223" s="229"/>
      <c r="J223" s="315"/>
      <c r="K223" s="231"/>
      <c r="L223" s="232"/>
    </row>
    <row r="224" spans="2:12" ht="12.75" outlineLevel="1" x14ac:dyDescent="0.2">
      <c r="B224" s="19" t="s">
        <v>427</v>
      </c>
      <c r="C224" s="3" t="s">
        <v>105</v>
      </c>
      <c r="D224" s="3" t="s">
        <v>54</v>
      </c>
      <c r="E224" s="14">
        <v>44147</v>
      </c>
      <c r="F224" s="3">
        <v>6</v>
      </c>
      <c r="G224" s="19">
        <v>39.96</v>
      </c>
      <c r="H224" s="228"/>
      <c r="I224" s="229"/>
      <c r="J224" s="315"/>
      <c r="K224" s="231"/>
      <c r="L224" s="232"/>
    </row>
    <row r="225" spans="2:12" ht="12.75" outlineLevel="1" x14ac:dyDescent="0.2">
      <c r="B225" s="19" t="s">
        <v>427</v>
      </c>
      <c r="C225" s="3" t="s">
        <v>105</v>
      </c>
      <c r="D225" s="3" t="s">
        <v>54</v>
      </c>
      <c r="E225" s="14">
        <v>44147</v>
      </c>
      <c r="F225" s="3">
        <v>3</v>
      </c>
      <c r="G225" s="19">
        <v>19.98</v>
      </c>
      <c r="H225" s="228"/>
      <c r="I225" s="229"/>
      <c r="J225" s="315"/>
      <c r="K225" s="231"/>
      <c r="L225" s="232"/>
    </row>
    <row r="226" spans="2:12" ht="12.75" outlineLevel="1" x14ac:dyDescent="0.2">
      <c r="B226" s="19" t="s">
        <v>428</v>
      </c>
      <c r="C226" s="3" t="s">
        <v>104</v>
      </c>
      <c r="D226" s="3" t="s">
        <v>31</v>
      </c>
      <c r="E226" s="14">
        <v>44148</v>
      </c>
      <c r="F226" s="3">
        <v>6</v>
      </c>
      <c r="G226" s="19">
        <v>56.64</v>
      </c>
      <c r="H226" s="228"/>
      <c r="I226" s="229"/>
      <c r="J226" s="315"/>
      <c r="K226" s="231"/>
      <c r="L226" s="232"/>
    </row>
    <row r="227" spans="2:12" ht="12.75" outlineLevel="1" x14ac:dyDescent="0.2">
      <c r="B227" s="19" t="s">
        <v>428</v>
      </c>
      <c r="C227" s="3" t="s">
        <v>104</v>
      </c>
      <c r="D227" s="3" t="s">
        <v>31</v>
      </c>
      <c r="E227" s="14">
        <v>44148</v>
      </c>
      <c r="F227" s="3">
        <v>3</v>
      </c>
      <c r="G227" s="19">
        <v>28.32</v>
      </c>
      <c r="H227" s="228"/>
      <c r="I227" s="229"/>
      <c r="J227" s="315"/>
      <c r="K227" s="231"/>
      <c r="L227" s="232"/>
    </row>
    <row r="228" spans="2:12" ht="12.75" outlineLevel="1" x14ac:dyDescent="0.2">
      <c r="B228" s="19" t="s">
        <v>428</v>
      </c>
      <c r="C228" s="3" t="s">
        <v>102</v>
      </c>
      <c r="D228" s="3" t="s">
        <v>31</v>
      </c>
      <c r="E228" s="14">
        <v>44148</v>
      </c>
      <c r="F228" s="3">
        <v>6</v>
      </c>
      <c r="G228" s="19">
        <v>49.98</v>
      </c>
      <c r="H228" s="228"/>
      <c r="I228" s="229"/>
      <c r="J228" s="315"/>
      <c r="K228" s="231"/>
      <c r="L228" s="232"/>
    </row>
    <row r="229" spans="2:12" ht="12.75" outlineLevel="1" x14ac:dyDescent="0.2">
      <c r="B229" s="19" t="s">
        <v>428</v>
      </c>
      <c r="C229" s="3" t="s">
        <v>102</v>
      </c>
      <c r="D229" s="3" t="s">
        <v>31</v>
      </c>
      <c r="E229" s="14">
        <v>44148</v>
      </c>
      <c r="F229" s="3">
        <v>3</v>
      </c>
      <c r="G229" s="19">
        <v>24.99</v>
      </c>
      <c r="H229" s="228"/>
      <c r="I229" s="229"/>
      <c r="J229" s="315"/>
      <c r="K229" s="231"/>
      <c r="L229" s="232"/>
    </row>
    <row r="230" spans="2:12" ht="12.75" outlineLevel="1" x14ac:dyDescent="0.2">
      <c r="B230" s="19" t="s">
        <v>427</v>
      </c>
      <c r="C230" s="3" t="s">
        <v>105</v>
      </c>
      <c r="D230" s="3" t="s">
        <v>54</v>
      </c>
      <c r="E230" s="14">
        <v>44148</v>
      </c>
      <c r="F230" s="3">
        <v>6</v>
      </c>
      <c r="G230" s="19">
        <v>39.96</v>
      </c>
      <c r="H230" s="228"/>
      <c r="I230" s="229"/>
      <c r="J230" s="315"/>
      <c r="K230" s="231"/>
      <c r="L230" s="232"/>
    </row>
    <row r="231" spans="2:12" ht="12.75" outlineLevel="1" x14ac:dyDescent="0.2">
      <c r="B231" s="19" t="s">
        <v>427</v>
      </c>
      <c r="C231" s="3" t="s">
        <v>105</v>
      </c>
      <c r="D231" s="3" t="s">
        <v>54</v>
      </c>
      <c r="E231" s="14">
        <v>44148</v>
      </c>
      <c r="F231" s="3">
        <v>3</v>
      </c>
      <c r="G231" s="19">
        <v>19.98</v>
      </c>
      <c r="H231" s="228"/>
      <c r="I231" s="229"/>
      <c r="J231" s="315"/>
      <c r="K231" s="231"/>
      <c r="L231" s="232"/>
    </row>
    <row r="232" spans="2:12" ht="12.75" outlineLevel="1" x14ac:dyDescent="0.2">
      <c r="B232" s="19" t="s">
        <v>427</v>
      </c>
      <c r="C232" s="3" t="s">
        <v>352</v>
      </c>
      <c r="D232" s="3" t="s">
        <v>31</v>
      </c>
      <c r="E232" s="14">
        <v>44151</v>
      </c>
      <c r="F232" s="3">
        <v>6</v>
      </c>
      <c r="G232" s="19">
        <v>45</v>
      </c>
      <c r="H232" s="228"/>
      <c r="I232" s="229"/>
      <c r="J232" s="315"/>
      <c r="K232" s="231"/>
      <c r="L232" s="232"/>
    </row>
    <row r="233" spans="2:12" ht="12.75" outlineLevel="1" x14ac:dyDescent="0.2">
      <c r="B233" s="19" t="s">
        <v>427</v>
      </c>
      <c r="C233" s="3" t="s">
        <v>352</v>
      </c>
      <c r="D233" s="3" t="s">
        <v>31</v>
      </c>
      <c r="E233" s="14">
        <v>44151</v>
      </c>
      <c r="F233" s="3">
        <v>3</v>
      </c>
      <c r="G233" s="19">
        <v>22.5</v>
      </c>
      <c r="H233" s="228"/>
      <c r="I233" s="229"/>
      <c r="J233" s="315"/>
      <c r="K233" s="231"/>
      <c r="L233" s="232"/>
    </row>
    <row r="234" spans="2:12" ht="12.75" outlineLevel="1" x14ac:dyDescent="0.2">
      <c r="B234" s="19" t="s">
        <v>429</v>
      </c>
      <c r="C234" s="3" t="s">
        <v>638</v>
      </c>
      <c r="D234" s="3" t="s">
        <v>54</v>
      </c>
      <c r="E234" s="14">
        <v>44151</v>
      </c>
      <c r="F234" s="3">
        <v>6</v>
      </c>
      <c r="G234" s="19">
        <v>33.299999999999997</v>
      </c>
      <c r="H234" s="228"/>
      <c r="I234" s="229"/>
      <c r="J234" s="315"/>
      <c r="K234" s="231"/>
      <c r="L234" s="232"/>
    </row>
    <row r="235" spans="2:12" ht="12.75" outlineLevel="1" x14ac:dyDescent="0.2">
      <c r="B235" s="19" t="s">
        <v>429</v>
      </c>
      <c r="C235" s="3" t="s">
        <v>638</v>
      </c>
      <c r="D235" s="3" t="s">
        <v>54</v>
      </c>
      <c r="E235" s="14">
        <v>44151</v>
      </c>
      <c r="F235" s="3">
        <v>3</v>
      </c>
      <c r="G235" s="19">
        <v>16.649999999999999</v>
      </c>
      <c r="H235" s="228"/>
      <c r="I235" s="229"/>
      <c r="J235" s="315"/>
      <c r="K235" s="231"/>
      <c r="L235" s="232"/>
    </row>
    <row r="236" spans="2:12" ht="12.75" outlineLevel="1" x14ac:dyDescent="0.2">
      <c r="B236" s="19" t="s">
        <v>429</v>
      </c>
      <c r="C236" s="3" t="s">
        <v>497</v>
      </c>
      <c r="D236" s="3" t="s">
        <v>54</v>
      </c>
      <c r="E236" s="14">
        <v>44151</v>
      </c>
      <c r="F236" s="3">
        <v>6</v>
      </c>
      <c r="G236" s="19">
        <v>33.299999999999997</v>
      </c>
      <c r="H236" s="228"/>
      <c r="I236" s="229"/>
      <c r="J236" s="315"/>
      <c r="K236" s="231"/>
      <c r="L236" s="232"/>
    </row>
    <row r="237" spans="2:12" ht="12.75" outlineLevel="1" x14ac:dyDescent="0.2">
      <c r="B237" s="19" t="s">
        <v>429</v>
      </c>
      <c r="C237" s="3" t="s">
        <v>497</v>
      </c>
      <c r="D237" s="3" t="s">
        <v>54</v>
      </c>
      <c r="E237" s="14">
        <v>44151</v>
      </c>
      <c r="F237" s="3">
        <v>3</v>
      </c>
      <c r="G237" s="19">
        <v>16.649999999999999</v>
      </c>
      <c r="H237" s="228"/>
      <c r="I237" s="229"/>
      <c r="J237" s="315"/>
      <c r="K237" s="231"/>
      <c r="L237" s="232"/>
    </row>
    <row r="238" spans="2:12" ht="12.75" outlineLevel="1" x14ac:dyDescent="0.2">
      <c r="B238" s="19" t="s">
        <v>427</v>
      </c>
      <c r="C238" s="3" t="s">
        <v>352</v>
      </c>
      <c r="D238" s="3" t="s">
        <v>31</v>
      </c>
      <c r="E238" s="14">
        <v>44152</v>
      </c>
      <c r="F238" s="3">
        <v>6</v>
      </c>
      <c r="G238" s="19">
        <v>45</v>
      </c>
      <c r="H238" s="228"/>
      <c r="I238" s="229"/>
      <c r="J238" s="315"/>
      <c r="K238" s="231"/>
      <c r="L238" s="232"/>
    </row>
    <row r="239" spans="2:12" ht="12.75" outlineLevel="1" x14ac:dyDescent="0.2">
      <c r="B239" s="19" t="s">
        <v>427</v>
      </c>
      <c r="C239" s="3" t="s">
        <v>352</v>
      </c>
      <c r="D239" s="3" t="s">
        <v>31</v>
      </c>
      <c r="E239" s="14">
        <v>44152</v>
      </c>
      <c r="F239" s="3">
        <v>3</v>
      </c>
      <c r="G239" s="19">
        <v>22.5</v>
      </c>
      <c r="H239" s="228"/>
      <c r="I239" s="229"/>
      <c r="J239" s="315"/>
      <c r="K239" s="231"/>
      <c r="L239" s="232"/>
    </row>
    <row r="240" spans="2:12" ht="12.75" outlineLevel="1" x14ac:dyDescent="0.2">
      <c r="B240" s="19" t="s">
        <v>428</v>
      </c>
      <c r="C240" s="3" t="s">
        <v>108</v>
      </c>
      <c r="D240" s="3" t="s">
        <v>54</v>
      </c>
      <c r="E240" s="14">
        <v>44152</v>
      </c>
      <c r="F240" s="3">
        <v>6</v>
      </c>
      <c r="G240" s="19">
        <v>49.98</v>
      </c>
      <c r="H240" s="228"/>
      <c r="I240" s="229"/>
      <c r="J240" s="315"/>
      <c r="K240" s="231"/>
      <c r="L240" s="232"/>
    </row>
    <row r="241" spans="2:12" ht="12.75" outlineLevel="1" x14ac:dyDescent="0.2">
      <c r="B241" s="19" t="s">
        <v>428</v>
      </c>
      <c r="C241" s="3" t="s">
        <v>108</v>
      </c>
      <c r="D241" s="3" t="s">
        <v>54</v>
      </c>
      <c r="E241" s="14">
        <v>44152</v>
      </c>
      <c r="F241" s="3">
        <v>3</v>
      </c>
      <c r="G241" s="19">
        <v>24.99</v>
      </c>
      <c r="H241" s="228"/>
      <c r="I241" s="229"/>
      <c r="J241" s="315"/>
      <c r="K241" s="231"/>
      <c r="L241" s="232"/>
    </row>
    <row r="242" spans="2:12" ht="12.75" outlineLevel="1" x14ac:dyDescent="0.2">
      <c r="B242" s="19" t="s">
        <v>429</v>
      </c>
      <c r="C242" s="3" t="s">
        <v>638</v>
      </c>
      <c r="D242" s="3" t="s">
        <v>54</v>
      </c>
      <c r="E242" s="14">
        <v>44152</v>
      </c>
      <c r="F242" s="3">
        <v>6</v>
      </c>
      <c r="G242" s="19">
        <v>33.299999999999997</v>
      </c>
      <c r="H242" s="228"/>
      <c r="I242" s="229"/>
      <c r="J242" s="315"/>
      <c r="K242" s="231"/>
      <c r="L242" s="232"/>
    </row>
    <row r="243" spans="2:12" ht="12.75" outlineLevel="1" x14ac:dyDescent="0.2">
      <c r="B243" s="19" t="s">
        <v>429</v>
      </c>
      <c r="C243" s="3" t="s">
        <v>638</v>
      </c>
      <c r="D243" s="3" t="s">
        <v>54</v>
      </c>
      <c r="E243" s="14">
        <v>44152</v>
      </c>
      <c r="F243" s="3">
        <v>3</v>
      </c>
      <c r="G243" s="19">
        <v>16.649999999999999</v>
      </c>
      <c r="H243" s="228"/>
      <c r="I243" s="229"/>
      <c r="J243" s="315"/>
      <c r="K243" s="231"/>
      <c r="L243" s="232"/>
    </row>
    <row r="244" spans="2:12" ht="12.75" outlineLevel="1" x14ac:dyDescent="0.2">
      <c r="B244" s="19" t="s">
        <v>429</v>
      </c>
      <c r="C244" s="3" t="s">
        <v>497</v>
      </c>
      <c r="D244" s="3" t="s">
        <v>54</v>
      </c>
      <c r="E244" s="14">
        <v>44152</v>
      </c>
      <c r="F244" s="3">
        <v>6</v>
      </c>
      <c r="G244" s="19">
        <v>33.299999999999997</v>
      </c>
      <c r="H244" s="228"/>
      <c r="I244" s="229"/>
      <c r="J244" s="315"/>
      <c r="K244" s="231"/>
      <c r="L244" s="232"/>
    </row>
    <row r="245" spans="2:12" ht="12.75" outlineLevel="1" x14ac:dyDescent="0.2">
      <c r="B245" s="19" t="s">
        <v>429</v>
      </c>
      <c r="C245" s="3" t="s">
        <v>497</v>
      </c>
      <c r="D245" s="3" t="s">
        <v>54</v>
      </c>
      <c r="E245" s="14">
        <v>44152</v>
      </c>
      <c r="F245" s="3">
        <v>3</v>
      </c>
      <c r="G245" s="19">
        <v>16.649999999999999</v>
      </c>
      <c r="H245" s="228"/>
      <c r="I245" s="229"/>
      <c r="J245" s="315"/>
      <c r="K245" s="231"/>
      <c r="L245" s="232"/>
    </row>
    <row r="246" spans="2:12" ht="12.75" outlineLevel="1" x14ac:dyDescent="0.2">
      <c r="B246" s="19" t="s">
        <v>427</v>
      </c>
      <c r="C246" s="3" t="s">
        <v>352</v>
      </c>
      <c r="D246" s="3" t="s">
        <v>31</v>
      </c>
      <c r="E246" s="14">
        <v>44153</v>
      </c>
      <c r="F246" s="3">
        <v>6</v>
      </c>
      <c r="G246" s="19">
        <v>45</v>
      </c>
      <c r="H246" s="228"/>
      <c r="I246" s="229"/>
      <c r="J246" s="315"/>
      <c r="K246" s="231"/>
      <c r="L246" s="232"/>
    </row>
    <row r="247" spans="2:12" ht="12.75" outlineLevel="1" x14ac:dyDescent="0.2">
      <c r="B247" s="19" t="s">
        <v>427</v>
      </c>
      <c r="C247" s="3" t="s">
        <v>352</v>
      </c>
      <c r="D247" s="3" t="s">
        <v>31</v>
      </c>
      <c r="E247" s="14">
        <v>44153</v>
      </c>
      <c r="F247" s="3">
        <v>3</v>
      </c>
      <c r="G247" s="19">
        <v>22.5</v>
      </c>
      <c r="H247" s="228"/>
      <c r="I247" s="229"/>
      <c r="J247" s="315"/>
      <c r="K247" s="231"/>
      <c r="L247" s="232"/>
    </row>
    <row r="248" spans="2:12" ht="12.75" outlineLevel="1" x14ac:dyDescent="0.2">
      <c r="B248" s="19" t="s">
        <v>428</v>
      </c>
      <c r="C248" s="3" t="s">
        <v>108</v>
      </c>
      <c r="D248" s="3" t="s">
        <v>54</v>
      </c>
      <c r="E248" s="14">
        <v>44153</v>
      </c>
      <c r="F248" s="3">
        <v>6</v>
      </c>
      <c r="G248" s="19">
        <v>49.98</v>
      </c>
      <c r="H248" s="228"/>
      <c r="I248" s="229"/>
      <c r="J248" s="315"/>
      <c r="K248" s="231"/>
      <c r="L248" s="232"/>
    </row>
    <row r="249" spans="2:12" ht="12.75" outlineLevel="1" x14ac:dyDescent="0.2">
      <c r="B249" s="19" t="s">
        <v>428</v>
      </c>
      <c r="C249" s="3" t="s">
        <v>108</v>
      </c>
      <c r="D249" s="3" t="s">
        <v>54</v>
      </c>
      <c r="E249" s="14">
        <v>44153</v>
      </c>
      <c r="F249" s="3">
        <v>3</v>
      </c>
      <c r="G249" s="19">
        <v>24.99</v>
      </c>
      <c r="H249" s="228"/>
      <c r="I249" s="229"/>
      <c r="J249" s="315"/>
      <c r="K249" s="231"/>
      <c r="L249" s="232"/>
    </row>
    <row r="250" spans="2:12" ht="12.75" outlineLevel="1" x14ac:dyDescent="0.2">
      <c r="B250" s="19" t="s">
        <v>429</v>
      </c>
      <c r="C250" s="3" t="s">
        <v>638</v>
      </c>
      <c r="D250" s="3" t="s">
        <v>54</v>
      </c>
      <c r="E250" s="14">
        <v>44153</v>
      </c>
      <c r="F250" s="3">
        <v>6</v>
      </c>
      <c r="G250" s="19">
        <v>33.299999999999997</v>
      </c>
      <c r="H250" s="228"/>
      <c r="I250" s="229"/>
      <c r="J250" s="315"/>
      <c r="K250" s="231"/>
      <c r="L250" s="232"/>
    </row>
    <row r="251" spans="2:12" ht="12.75" outlineLevel="1" x14ac:dyDescent="0.2">
      <c r="B251" s="19" t="s">
        <v>429</v>
      </c>
      <c r="C251" s="3" t="s">
        <v>638</v>
      </c>
      <c r="D251" s="3" t="s">
        <v>54</v>
      </c>
      <c r="E251" s="14">
        <v>44153</v>
      </c>
      <c r="F251" s="3">
        <v>3</v>
      </c>
      <c r="G251" s="19">
        <v>16.649999999999999</v>
      </c>
      <c r="H251" s="228"/>
      <c r="I251" s="229"/>
      <c r="J251" s="315"/>
      <c r="K251" s="231"/>
      <c r="L251" s="232"/>
    </row>
    <row r="252" spans="2:12" ht="12.75" outlineLevel="1" x14ac:dyDescent="0.2">
      <c r="B252" s="19" t="s">
        <v>429</v>
      </c>
      <c r="C252" s="3" t="s">
        <v>497</v>
      </c>
      <c r="D252" s="3" t="s">
        <v>54</v>
      </c>
      <c r="E252" s="14">
        <v>44153</v>
      </c>
      <c r="F252" s="3">
        <v>6</v>
      </c>
      <c r="G252" s="19">
        <v>33.299999999999997</v>
      </c>
      <c r="H252" s="228"/>
      <c r="I252" s="229"/>
      <c r="J252" s="315"/>
      <c r="K252" s="231"/>
      <c r="L252" s="232"/>
    </row>
    <row r="253" spans="2:12" ht="12.75" outlineLevel="1" x14ac:dyDescent="0.2">
      <c r="B253" s="19" t="s">
        <v>429</v>
      </c>
      <c r="C253" s="3" t="s">
        <v>497</v>
      </c>
      <c r="D253" s="3" t="s">
        <v>54</v>
      </c>
      <c r="E253" s="14">
        <v>44153</v>
      </c>
      <c r="F253" s="3">
        <v>3</v>
      </c>
      <c r="G253" s="19">
        <v>16.649999999999999</v>
      </c>
      <c r="H253" s="228"/>
      <c r="I253" s="229"/>
      <c r="J253" s="315"/>
      <c r="K253" s="231"/>
      <c r="L253" s="232"/>
    </row>
    <row r="254" spans="2:12" ht="12.75" outlineLevel="1" x14ac:dyDescent="0.2">
      <c r="B254" s="19" t="s">
        <v>427</v>
      </c>
      <c r="C254" s="3" t="s">
        <v>352</v>
      </c>
      <c r="D254" s="3" t="s">
        <v>31</v>
      </c>
      <c r="E254" s="14">
        <v>44154</v>
      </c>
      <c r="F254" s="3">
        <v>6</v>
      </c>
      <c r="G254" s="19">
        <v>45</v>
      </c>
      <c r="H254" s="228"/>
      <c r="I254" s="229"/>
      <c r="J254" s="315"/>
      <c r="K254" s="231"/>
      <c r="L254" s="232"/>
    </row>
    <row r="255" spans="2:12" ht="12.75" outlineLevel="1" x14ac:dyDescent="0.2">
      <c r="B255" s="19" t="s">
        <v>427</v>
      </c>
      <c r="C255" s="3" t="s">
        <v>352</v>
      </c>
      <c r="D255" s="3" t="s">
        <v>31</v>
      </c>
      <c r="E255" s="14">
        <v>44154</v>
      </c>
      <c r="F255" s="3">
        <v>3</v>
      </c>
      <c r="G255" s="19">
        <v>22.5</v>
      </c>
      <c r="H255" s="228"/>
      <c r="I255" s="229"/>
      <c r="J255" s="315"/>
      <c r="K255" s="231"/>
      <c r="L255" s="232"/>
    </row>
    <row r="256" spans="2:12" ht="12.75" outlineLevel="1" x14ac:dyDescent="0.2">
      <c r="B256" s="19" t="s">
        <v>428</v>
      </c>
      <c r="C256" s="3" t="s">
        <v>108</v>
      </c>
      <c r="D256" s="3" t="s">
        <v>54</v>
      </c>
      <c r="E256" s="14">
        <v>44154</v>
      </c>
      <c r="F256" s="3">
        <v>6</v>
      </c>
      <c r="G256" s="19">
        <v>49.98</v>
      </c>
      <c r="H256" s="228"/>
      <c r="I256" s="229"/>
      <c r="J256" s="315"/>
      <c r="K256" s="231"/>
      <c r="L256" s="232"/>
    </row>
    <row r="257" spans="2:12" ht="12.75" outlineLevel="1" x14ac:dyDescent="0.2">
      <c r="B257" s="19" t="s">
        <v>428</v>
      </c>
      <c r="C257" s="3" t="s">
        <v>108</v>
      </c>
      <c r="D257" s="3" t="s">
        <v>54</v>
      </c>
      <c r="E257" s="14">
        <v>44154</v>
      </c>
      <c r="F257" s="3">
        <v>3</v>
      </c>
      <c r="G257" s="19">
        <v>24.99</v>
      </c>
      <c r="H257" s="228"/>
      <c r="I257" s="229"/>
      <c r="J257" s="315"/>
      <c r="K257" s="231"/>
      <c r="L257" s="232"/>
    </row>
    <row r="258" spans="2:12" ht="12.75" outlineLevel="1" x14ac:dyDescent="0.2">
      <c r="B258" s="19" t="s">
        <v>429</v>
      </c>
      <c r="C258" s="3" t="s">
        <v>497</v>
      </c>
      <c r="D258" s="3" t="s">
        <v>54</v>
      </c>
      <c r="E258" s="14">
        <v>44154</v>
      </c>
      <c r="F258" s="3">
        <v>6</v>
      </c>
      <c r="G258" s="19">
        <v>33.299999999999997</v>
      </c>
      <c r="H258" s="228"/>
      <c r="I258" s="229"/>
      <c r="J258" s="315"/>
      <c r="K258" s="231"/>
      <c r="L258" s="232"/>
    </row>
    <row r="259" spans="2:12" ht="12.75" outlineLevel="1" x14ac:dyDescent="0.2">
      <c r="B259" s="19" t="s">
        <v>429</v>
      </c>
      <c r="C259" s="3" t="s">
        <v>497</v>
      </c>
      <c r="D259" s="3" t="s">
        <v>54</v>
      </c>
      <c r="E259" s="14">
        <v>44154</v>
      </c>
      <c r="F259" s="3">
        <v>3</v>
      </c>
      <c r="G259" s="19">
        <v>16.649999999999999</v>
      </c>
      <c r="H259" s="228"/>
      <c r="I259" s="229"/>
      <c r="J259" s="315"/>
      <c r="K259" s="231"/>
      <c r="L259" s="232"/>
    </row>
    <row r="260" spans="2:12" ht="12.75" outlineLevel="1" x14ac:dyDescent="0.2">
      <c r="B260" s="19" t="s">
        <v>427</v>
      </c>
      <c r="C260" s="3" t="s">
        <v>352</v>
      </c>
      <c r="D260" s="3" t="s">
        <v>31</v>
      </c>
      <c r="E260" s="14">
        <v>44155</v>
      </c>
      <c r="F260" s="3">
        <v>6</v>
      </c>
      <c r="G260" s="19">
        <v>45</v>
      </c>
      <c r="H260" s="228"/>
      <c r="I260" s="229"/>
      <c r="J260" s="315"/>
      <c r="K260" s="231"/>
      <c r="L260" s="232"/>
    </row>
    <row r="261" spans="2:12" ht="12.75" outlineLevel="1" x14ac:dyDescent="0.2">
      <c r="B261" s="19" t="s">
        <v>427</v>
      </c>
      <c r="C261" s="3" t="s">
        <v>352</v>
      </c>
      <c r="D261" s="3" t="s">
        <v>31</v>
      </c>
      <c r="E261" s="14">
        <v>44155</v>
      </c>
      <c r="F261" s="3">
        <v>3</v>
      </c>
      <c r="G261" s="19">
        <v>22.5</v>
      </c>
      <c r="H261" s="228"/>
      <c r="I261" s="229"/>
      <c r="J261" s="315"/>
      <c r="K261" s="231"/>
      <c r="L261" s="232"/>
    </row>
    <row r="262" spans="2:12" ht="12.75" outlineLevel="1" x14ac:dyDescent="0.2">
      <c r="B262" s="19" t="s">
        <v>428</v>
      </c>
      <c r="C262" s="3" t="s">
        <v>108</v>
      </c>
      <c r="D262" s="3" t="s">
        <v>54</v>
      </c>
      <c r="E262" s="14">
        <v>44155</v>
      </c>
      <c r="F262" s="3">
        <v>6</v>
      </c>
      <c r="G262" s="19">
        <v>49.98</v>
      </c>
      <c r="H262" s="228"/>
      <c r="I262" s="229"/>
      <c r="J262" s="315"/>
      <c r="K262" s="231"/>
      <c r="L262" s="232"/>
    </row>
    <row r="263" spans="2:12" ht="12.75" outlineLevel="1" x14ac:dyDescent="0.2">
      <c r="B263" s="19" t="s">
        <v>428</v>
      </c>
      <c r="C263" s="3" t="s">
        <v>108</v>
      </c>
      <c r="D263" s="3" t="s">
        <v>54</v>
      </c>
      <c r="E263" s="14">
        <v>44155</v>
      </c>
      <c r="F263" s="3">
        <v>3</v>
      </c>
      <c r="G263" s="19">
        <v>24.99</v>
      </c>
      <c r="H263" s="228"/>
      <c r="I263" s="229"/>
      <c r="J263" s="315"/>
      <c r="K263" s="231"/>
      <c r="L263" s="232"/>
    </row>
    <row r="264" spans="2:12" ht="12.75" outlineLevel="1" x14ac:dyDescent="0.2">
      <c r="B264" s="19" t="s">
        <v>429</v>
      </c>
      <c r="C264" s="3" t="s">
        <v>497</v>
      </c>
      <c r="D264" s="3" t="s">
        <v>54</v>
      </c>
      <c r="E264" s="14">
        <v>44155</v>
      </c>
      <c r="F264" s="3">
        <v>6</v>
      </c>
      <c r="G264" s="19">
        <v>33.299999999999997</v>
      </c>
      <c r="H264" s="228"/>
      <c r="I264" s="229"/>
      <c r="J264" s="315"/>
      <c r="K264" s="231"/>
      <c r="L264" s="232"/>
    </row>
    <row r="265" spans="2:12" ht="12.75" outlineLevel="1" x14ac:dyDescent="0.2">
      <c r="B265" s="19" t="s">
        <v>429</v>
      </c>
      <c r="C265" s="3" t="s">
        <v>497</v>
      </c>
      <c r="D265" s="3" t="s">
        <v>54</v>
      </c>
      <c r="E265" s="14">
        <v>44155</v>
      </c>
      <c r="F265" s="3">
        <v>3</v>
      </c>
      <c r="G265" s="19">
        <v>16.649999999999999</v>
      </c>
      <c r="H265" s="228"/>
      <c r="I265" s="229"/>
      <c r="J265" s="315"/>
      <c r="K265" s="231"/>
      <c r="L265" s="232"/>
    </row>
    <row r="266" spans="2:12" ht="12.75" outlineLevel="1" x14ac:dyDescent="0.2">
      <c r="B266" s="19" t="s">
        <v>427</v>
      </c>
      <c r="C266" s="3" t="s">
        <v>352</v>
      </c>
      <c r="D266" s="3" t="s">
        <v>31</v>
      </c>
      <c r="E266" s="14">
        <v>44158</v>
      </c>
      <c r="F266" s="3">
        <v>6</v>
      </c>
      <c r="G266" s="19">
        <v>45</v>
      </c>
      <c r="H266" s="228"/>
      <c r="I266" s="229"/>
      <c r="J266" s="315"/>
      <c r="K266" s="231"/>
      <c r="L266" s="232"/>
    </row>
    <row r="267" spans="2:12" ht="12.75" outlineLevel="1" x14ac:dyDescent="0.2">
      <c r="B267" s="19" t="s">
        <v>427</v>
      </c>
      <c r="C267" s="3" t="s">
        <v>352</v>
      </c>
      <c r="D267" s="3" t="s">
        <v>31</v>
      </c>
      <c r="E267" s="14">
        <v>44158</v>
      </c>
      <c r="F267" s="3">
        <v>3</v>
      </c>
      <c r="G267" s="19">
        <v>22.5</v>
      </c>
      <c r="H267" s="228"/>
      <c r="I267" s="229"/>
      <c r="J267" s="315"/>
      <c r="K267" s="231"/>
      <c r="L267" s="232"/>
    </row>
    <row r="268" spans="2:12" ht="12.75" outlineLevel="1" x14ac:dyDescent="0.2">
      <c r="B268" s="19" t="s">
        <v>428</v>
      </c>
      <c r="C268" s="3" t="s">
        <v>108</v>
      </c>
      <c r="D268" s="3" t="s">
        <v>54</v>
      </c>
      <c r="E268" s="14">
        <v>44158</v>
      </c>
      <c r="F268" s="3">
        <v>6</v>
      </c>
      <c r="G268" s="19">
        <v>49.98</v>
      </c>
      <c r="H268" s="228"/>
      <c r="I268" s="229"/>
      <c r="J268" s="315"/>
      <c r="K268" s="231"/>
      <c r="L268" s="232"/>
    </row>
    <row r="269" spans="2:12" ht="12.75" outlineLevel="1" x14ac:dyDescent="0.2">
      <c r="B269" s="19" t="s">
        <v>428</v>
      </c>
      <c r="C269" s="3" t="s">
        <v>108</v>
      </c>
      <c r="D269" s="3" t="s">
        <v>54</v>
      </c>
      <c r="E269" s="14">
        <v>44158</v>
      </c>
      <c r="F269" s="3">
        <v>3</v>
      </c>
      <c r="G269" s="19">
        <v>24.99</v>
      </c>
      <c r="H269" s="228"/>
      <c r="I269" s="229"/>
      <c r="J269" s="315"/>
      <c r="K269" s="231"/>
      <c r="L269" s="232"/>
    </row>
    <row r="270" spans="2:12" ht="12.75" outlineLevel="1" x14ac:dyDescent="0.2">
      <c r="B270" s="19" t="s">
        <v>429</v>
      </c>
      <c r="C270" s="3" t="s">
        <v>497</v>
      </c>
      <c r="D270" s="3" t="s">
        <v>54</v>
      </c>
      <c r="E270" s="14">
        <v>44158</v>
      </c>
      <c r="F270" s="3">
        <v>6</v>
      </c>
      <c r="G270" s="19">
        <v>33.299999999999997</v>
      </c>
      <c r="H270" s="228"/>
      <c r="I270" s="229"/>
      <c r="J270" s="315"/>
      <c r="K270" s="231"/>
      <c r="L270" s="232"/>
    </row>
    <row r="271" spans="2:12" ht="12.75" outlineLevel="1" x14ac:dyDescent="0.2">
      <c r="B271" s="19" t="s">
        <v>429</v>
      </c>
      <c r="C271" s="3" t="s">
        <v>497</v>
      </c>
      <c r="D271" s="3" t="s">
        <v>54</v>
      </c>
      <c r="E271" s="14">
        <v>44158</v>
      </c>
      <c r="F271" s="3">
        <v>3</v>
      </c>
      <c r="G271" s="19">
        <v>16.649999999999999</v>
      </c>
      <c r="H271" s="228"/>
      <c r="I271" s="229"/>
      <c r="J271" s="315"/>
      <c r="K271" s="231"/>
      <c r="L271" s="232"/>
    </row>
    <row r="272" spans="2:12" ht="12.75" outlineLevel="1" x14ac:dyDescent="0.2">
      <c r="B272" s="19" t="s">
        <v>427</v>
      </c>
      <c r="C272" s="3" t="s">
        <v>352</v>
      </c>
      <c r="D272" s="3" t="s">
        <v>31</v>
      </c>
      <c r="E272" s="14">
        <v>44159</v>
      </c>
      <c r="F272" s="3">
        <v>6</v>
      </c>
      <c r="G272" s="19">
        <v>45</v>
      </c>
      <c r="H272" s="228"/>
      <c r="I272" s="229"/>
      <c r="J272" s="315"/>
      <c r="K272" s="231"/>
      <c r="L272" s="232"/>
    </row>
    <row r="273" spans="2:12" ht="12.75" outlineLevel="1" x14ac:dyDescent="0.2">
      <c r="B273" s="19" t="s">
        <v>427</v>
      </c>
      <c r="C273" s="3" t="s">
        <v>352</v>
      </c>
      <c r="D273" s="3" t="s">
        <v>31</v>
      </c>
      <c r="E273" s="14">
        <v>44159</v>
      </c>
      <c r="F273" s="3">
        <v>3</v>
      </c>
      <c r="G273" s="19">
        <v>22.5</v>
      </c>
      <c r="H273" s="228"/>
      <c r="I273" s="229"/>
      <c r="J273" s="315"/>
      <c r="K273" s="231"/>
      <c r="L273" s="232"/>
    </row>
    <row r="274" spans="2:12" ht="12.75" outlineLevel="1" x14ac:dyDescent="0.2">
      <c r="B274" s="19" t="s">
        <v>428</v>
      </c>
      <c r="C274" s="3" t="s">
        <v>108</v>
      </c>
      <c r="D274" s="3" t="s">
        <v>54</v>
      </c>
      <c r="E274" s="14">
        <v>44159</v>
      </c>
      <c r="F274" s="3">
        <v>6</v>
      </c>
      <c r="G274" s="19">
        <v>49.98</v>
      </c>
      <c r="H274" s="228"/>
      <c r="I274" s="229"/>
      <c r="J274" s="315"/>
      <c r="K274" s="231"/>
      <c r="L274" s="232"/>
    </row>
    <row r="275" spans="2:12" ht="12.75" outlineLevel="1" x14ac:dyDescent="0.2">
      <c r="B275" s="19" t="s">
        <v>428</v>
      </c>
      <c r="C275" s="3" t="s">
        <v>108</v>
      </c>
      <c r="D275" s="3" t="s">
        <v>54</v>
      </c>
      <c r="E275" s="14">
        <v>44159</v>
      </c>
      <c r="F275" s="3">
        <v>3</v>
      </c>
      <c r="G275" s="19">
        <v>24.99</v>
      </c>
      <c r="H275" s="228"/>
      <c r="I275" s="229"/>
      <c r="J275" s="315"/>
      <c r="K275" s="231"/>
      <c r="L275" s="232"/>
    </row>
    <row r="276" spans="2:12" ht="12.75" outlineLevel="1" x14ac:dyDescent="0.2">
      <c r="B276" s="19" t="s">
        <v>429</v>
      </c>
      <c r="C276" s="3" t="s">
        <v>497</v>
      </c>
      <c r="D276" s="3" t="s">
        <v>54</v>
      </c>
      <c r="E276" s="14">
        <v>44159</v>
      </c>
      <c r="F276" s="3">
        <v>6</v>
      </c>
      <c r="G276" s="19">
        <v>33.299999999999997</v>
      </c>
      <c r="H276" s="228"/>
      <c r="I276" s="229"/>
      <c r="J276" s="315"/>
      <c r="K276" s="231"/>
      <c r="L276" s="232"/>
    </row>
    <row r="277" spans="2:12" ht="12.75" outlineLevel="1" x14ac:dyDescent="0.2">
      <c r="B277" s="19" t="s">
        <v>429</v>
      </c>
      <c r="C277" s="3" t="s">
        <v>497</v>
      </c>
      <c r="D277" s="3" t="s">
        <v>54</v>
      </c>
      <c r="E277" s="14">
        <v>44159</v>
      </c>
      <c r="F277" s="3">
        <v>3</v>
      </c>
      <c r="G277" s="19">
        <v>16.649999999999999</v>
      </c>
      <c r="H277" s="228"/>
      <c r="I277" s="229"/>
      <c r="J277" s="315"/>
      <c r="K277" s="231"/>
      <c r="L277" s="232"/>
    </row>
    <row r="278" spans="2:12" ht="12.75" outlineLevel="1" x14ac:dyDescent="0.2">
      <c r="B278" s="19" t="s">
        <v>427</v>
      </c>
      <c r="C278" s="3" t="s">
        <v>352</v>
      </c>
      <c r="D278" s="3" t="s">
        <v>31</v>
      </c>
      <c r="E278" s="14">
        <v>44160</v>
      </c>
      <c r="F278" s="3">
        <v>6</v>
      </c>
      <c r="G278" s="19">
        <v>45</v>
      </c>
      <c r="H278" s="228"/>
      <c r="I278" s="229"/>
      <c r="J278" s="315"/>
      <c r="K278" s="231"/>
      <c r="L278" s="232"/>
    </row>
    <row r="279" spans="2:12" ht="12.75" outlineLevel="1" x14ac:dyDescent="0.2">
      <c r="B279" s="19" t="s">
        <v>427</v>
      </c>
      <c r="C279" s="3" t="s">
        <v>352</v>
      </c>
      <c r="D279" s="3" t="s">
        <v>31</v>
      </c>
      <c r="E279" s="14">
        <v>44160</v>
      </c>
      <c r="F279" s="3">
        <v>3</v>
      </c>
      <c r="G279" s="19">
        <v>22.5</v>
      </c>
      <c r="H279" s="228"/>
      <c r="I279" s="229"/>
      <c r="J279" s="315"/>
      <c r="K279" s="231"/>
      <c r="L279" s="232"/>
    </row>
    <row r="280" spans="2:12" ht="12.75" outlineLevel="1" x14ac:dyDescent="0.2">
      <c r="B280" s="19" t="s">
        <v>428</v>
      </c>
      <c r="C280" s="3" t="s">
        <v>108</v>
      </c>
      <c r="D280" s="3" t="s">
        <v>54</v>
      </c>
      <c r="E280" s="14">
        <v>44160</v>
      </c>
      <c r="F280" s="3">
        <v>6</v>
      </c>
      <c r="G280" s="19">
        <v>49.98</v>
      </c>
      <c r="H280" s="228"/>
      <c r="I280" s="229"/>
      <c r="J280" s="315"/>
      <c r="K280" s="231"/>
      <c r="L280" s="232"/>
    </row>
    <row r="281" spans="2:12" ht="12.75" outlineLevel="1" x14ac:dyDescent="0.2">
      <c r="B281" s="19" t="s">
        <v>428</v>
      </c>
      <c r="C281" s="3" t="s">
        <v>108</v>
      </c>
      <c r="D281" s="3" t="s">
        <v>54</v>
      </c>
      <c r="E281" s="14">
        <v>44160</v>
      </c>
      <c r="F281" s="3">
        <v>3</v>
      </c>
      <c r="G281" s="19">
        <v>24.99</v>
      </c>
      <c r="H281" s="228"/>
      <c r="I281" s="229"/>
      <c r="J281" s="315"/>
      <c r="K281" s="231"/>
      <c r="L281" s="232"/>
    </row>
    <row r="282" spans="2:12" ht="12.75" outlineLevel="1" x14ac:dyDescent="0.2">
      <c r="B282" s="19" t="s">
        <v>429</v>
      </c>
      <c r="C282" s="3" t="s">
        <v>497</v>
      </c>
      <c r="D282" s="3" t="s">
        <v>54</v>
      </c>
      <c r="E282" s="14">
        <v>44160</v>
      </c>
      <c r="F282" s="3">
        <v>6</v>
      </c>
      <c r="G282" s="19">
        <v>33.299999999999997</v>
      </c>
      <c r="H282" s="228"/>
      <c r="I282" s="229"/>
      <c r="J282" s="315"/>
      <c r="K282" s="231"/>
      <c r="L282" s="232"/>
    </row>
    <row r="283" spans="2:12" ht="12.75" outlineLevel="1" x14ac:dyDescent="0.2">
      <c r="B283" s="19" t="s">
        <v>429</v>
      </c>
      <c r="C283" s="3" t="s">
        <v>497</v>
      </c>
      <c r="D283" s="3" t="s">
        <v>54</v>
      </c>
      <c r="E283" s="14">
        <v>44160</v>
      </c>
      <c r="F283" s="3">
        <v>3</v>
      </c>
      <c r="G283" s="19">
        <v>16.649999999999999</v>
      </c>
      <c r="H283" s="228"/>
      <c r="I283" s="229"/>
      <c r="J283" s="315"/>
      <c r="K283" s="231"/>
      <c r="L283" s="232"/>
    </row>
    <row r="284" spans="2:12" ht="12.75" outlineLevel="1" x14ac:dyDescent="0.2">
      <c r="B284" s="19" t="s">
        <v>427</v>
      </c>
      <c r="C284" s="3" t="s">
        <v>352</v>
      </c>
      <c r="D284" s="3" t="s">
        <v>31</v>
      </c>
      <c r="E284" s="14">
        <v>44161</v>
      </c>
      <c r="F284" s="3">
        <v>6</v>
      </c>
      <c r="G284" s="19">
        <v>45</v>
      </c>
      <c r="H284" s="228"/>
      <c r="I284" s="229"/>
      <c r="J284" s="315"/>
      <c r="K284" s="231"/>
      <c r="L284" s="232"/>
    </row>
    <row r="285" spans="2:12" ht="12.75" outlineLevel="1" x14ac:dyDescent="0.2">
      <c r="B285" s="19" t="s">
        <v>427</v>
      </c>
      <c r="C285" s="3" t="s">
        <v>352</v>
      </c>
      <c r="D285" s="3" t="s">
        <v>31</v>
      </c>
      <c r="E285" s="14">
        <v>44161</v>
      </c>
      <c r="F285" s="3">
        <v>3</v>
      </c>
      <c r="G285" s="19">
        <v>22.5</v>
      </c>
      <c r="H285" s="228"/>
      <c r="I285" s="229"/>
      <c r="J285" s="315"/>
      <c r="K285" s="231"/>
      <c r="L285" s="232"/>
    </row>
    <row r="286" spans="2:12" ht="12.75" outlineLevel="1" x14ac:dyDescent="0.2">
      <c r="B286" s="19" t="s">
        <v>428</v>
      </c>
      <c r="C286" s="3" t="s">
        <v>108</v>
      </c>
      <c r="D286" s="3" t="s">
        <v>54</v>
      </c>
      <c r="E286" s="14">
        <v>44161</v>
      </c>
      <c r="F286" s="3">
        <v>6</v>
      </c>
      <c r="G286" s="19">
        <v>49.98</v>
      </c>
      <c r="H286" s="228"/>
      <c r="I286" s="229"/>
      <c r="J286" s="315"/>
      <c r="K286" s="231"/>
      <c r="L286" s="232"/>
    </row>
    <row r="287" spans="2:12" ht="12.75" outlineLevel="1" x14ac:dyDescent="0.2">
      <c r="B287" s="19" t="s">
        <v>428</v>
      </c>
      <c r="C287" s="3" t="s">
        <v>108</v>
      </c>
      <c r="D287" s="3" t="s">
        <v>54</v>
      </c>
      <c r="E287" s="14">
        <v>44161</v>
      </c>
      <c r="F287" s="3">
        <v>3</v>
      </c>
      <c r="G287" s="19">
        <v>24.99</v>
      </c>
      <c r="H287" s="228"/>
      <c r="I287" s="229"/>
      <c r="J287" s="315"/>
      <c r="K287" s="231"/>
      <c r="L287" s="232"/>
    </row>
    <row r="288" spans="2:12" ht="12.75" outlineLevel="1" x14ac:dyDescent="0.2">
      <c r="B288" s="19" t="s">
        <v>429</v>
      </c>
      <c r="C288" s="3" t="s">
        <v>497</v>
      </c>
      <c r="D288" s="3" t="s">
        <v>54</v>
      </c>
      <c r="E288" s="14">
        <v>44161</v>
      </c>
      <c r="F288" s="3">
        <v>6</v>
      </c>
      <c r="G288" s="19">
        <v>33.299999999999997</v>
      </c>
      <c r="H288" s="228"/>
      <c r="I288" s="229"/>
      <c r="J288" s="315"/>
      <c r="K288" s="231"/>
      <c r="L288" s="232"/>
    </row>
    <row r="289" spans="2:12" ht="12.75" outlineLevel="1" x14ac:dyDescent="0.2">
      <c r="B289" s="19" t="s">
        <v>429</v>
      </c>
      <c r="C289" s="3" t="s">
        <v>497</v>
      </c>
      <c r="D289" s="3" t="s">
        <v>54</v>
      </c>
      <c r="E289" s="14">
        <v>44161</v>
      </c>
      <c r="F289" s="3">
        <v>3</v>
      </c>
      <c r="G289" s="19">
        <v>16.649999999999999</v>
      </c>
      <c r="H289" s="228"/>
      <c r="I289" s="229"/>
      <c r="J289" s="315"/>
      <c r="K289" s="231"/>
      <c r="L289" s="232"/>
    </row>
    <row r="290" spans="2:12" ht="12.75" outlineLevel="1" x14ac:dyDescent="0.2">
      <c r="B290" s="19" t="s">
        <v>427</v>
      </c>
      <c r="C290" s="3" t="s">
        <v>352</v>
      </c>
      <c r="D290" s="3" t="s">
        <v>31</v>
      </c>
      <c r="E290" s="14">
        <v>44162</v>
      </c>
      <c r="F290" s="3">
        <v>6</v>
      </c>
      <c r="G290" s="19">
        <v>45</v>
      </c>
      <c r="H290" s="228"/>
      <c r="I290" s="229"/>
      <c r="J290" s="315"/>
      <c r="K290" s="231"/>
      <c r="L290" s="232"/>
    </row>
    <row r="291" spans="2:12" ht="12.75" outlineLevel="1" x14ac:dyDescent="0.2">
      <c r="B291" s="19" t="s">
        <v>427</v>
      </c>
      <c r="C291" s="3" t="s">
        <v>352</v>
      </c>
      <c r="D291" s="3" t="s">
        <v>31</v>
      </c>
      <c r="E291" s="14">
        <v>44162</v>
      </c>
      <c r="F291" s="3">
        <v>3</v>
      </c>
      <c r="G291" s="19">
        <v>22.5</v>
      </c>
      <c r="H291" s="228"/>
      <c r="I291" s="229"/>
      <c r="J291" s="315"/>
      <c r="K291" s="231"/>
      <c r="L291" s="232"/>
    </row>
    <row r="292" spans="2:12" ht="12.75" outlineLevel="1" x14ac:dyDescent="0.2">
      <c r="B292" s="19" t="s">
        <v>429</v>
      </c>
      <c r="C292" s="3" t="s">
        <v>638</v>
      </c>
      <c r="D292" s="3" t="s">
        <v>54</v>
      </c>
      <c r="E292" s="14">
        <v>44162</v>
      </c>
      <c r="F292" s="3">
        <v>6</v>
      </c>
      <c r="G292" s="19">
        <v>33.299999999999997</v>
      </c>
      <c r="H292" s="228"/>
      <c r="I292" s="229"/>
      <c r="J292" s="315"/>
      <c r="K292" s="231"/>
      <c r="L292" s="232"/>
    </row>
    <row r="293" spans="2:12" ht="12.75" outlineLevel="1" x14ac:dyDescent="0.2">
      <c r="B293" s="19" t="s">
        <v>429</v>
      </c>
      <c r="C293" s="3" t="s">
        <v>638</v>
      </c>
      <c r="D293" s="3" t="s">
        <v>54</v>
      </c>
      <c r="E293" s="14">
        <v>44162</v>
      </c>
      <c r="F293" s="3">
        <v>3</v>
      </c>
      <c r="G293" s="19">
        <v>16.649999999999999</v>
      </c>
      <c r="H293" s="228"/>
      <c r="I293" s="229"/>
      <c r="J293" s="315"/>
      <c r="K293" s="231"/>
      <c r="L293" s="232"/>
    </row>
    <row r="294" spans="2:12" ht="12.75" outlineLevel="1" x14ac:dyDescent="0.2">
      <c r="B294" s="19" t="s">
        <v>429</v>
      </c>
      <c r="C294" s="3" t="s">
        <v>497</v>
      </c>
      <c r="D294" s="3" t="s">
        <v>54</v>
      </c>
      <c r="E294" s="14">
        <v>44162</v>
      </c>
      <c r="F294" s="3">
        <v>6</v>
      </c>
      <c r="G294" s="19">
        <v>33.299999999999997</v>
      </c>
      <c r="H294" s="228"/>
      <c r="I294" s="229"/>
      <c r="J294" s="315"/>
      <c r="K294" s="231"/>
      <c r="L294" s="232"/>
    </row>
    <row r="295" spans="2:12" ht="12.75" outlineLevel="1" x14ac:dyDescent="0.2">
      <c r="B295" s="19" t="s">
        <v>429</v>
      </c>
      <c r="C295" s="3" t="s">
        <v>497</v>
      </c>
      <c r="D295" s="3" t="s">
        <v>54</v>
      </c>
      <c r="E295" s="14">
        <v>44162</v>
      </c>
      <c r="F295" s="3">
        <v>3</v>
      </c>
      <c r="G295" s="19">
        <v>16.649999999999999</v>
      </c>
      <c r="H295" s="228"/>
      <c r="I295" s="229"/>
      <c r="J295" s="315"/>
      <c r="K295" s="231"/>
      <c r="L295" s="232"/>
    </row>
    <row r="296" spans="2:12" ht="12.75" outlineLevel="1" x14ac:dyDescent="0.2">
      <c r="B296" s="19" t="s">
        <v>427</v>
      </c>
      <c r="C296" s="3" t="s">
        <v>352</v>
      </c>
      <c r="D296" s="3" t="s">
        <v>31</v>
      </c>
      <c r="E296" s="14">
        <v>44163</v>
      </c>
      <c r="F296" s="3">
        <v>9</v>
      </c>
      <c r="G296" s="19">
        <v>67.5</v>
      </c>
      <c r="H296" s="228"/>
      <c r="I296" s="229"/>
      <c r="J296" s="315"/>
      <c r="K296" s="231"/>
      <c r="L296" s="232"/>
    </row>
    <row r="297" spans="2:12" ht="12.75" outlineLevel="1" x14ac:dyDescent="0.2">
      <c r="B297" s="19" t="s">
        <v>429</v>
      </c>
      <c r="C297" s="3" t="s">
        <v>497</v>
      </c>
      <c r="D297" s="3" t="s">
        <v>54</v>
      </c>
      <c r="E297" s="14">
        <v>44163</v>
      </c>
      <c r="F297" s="3">
        <v>9</v>
      </c>
      <c r="G297" s="19">
        <v>49.95</v>
      </c>
      <c r="H297" s="228"/>
      <c r="I297" s="229"/>
      <c r="J297" s="315"/>
      <c r="K297" s="231"/>
      <c r="L297" s="232"/>
    </row>
    <row r="298" spans="2:12" ht="12.75" outlineLevel="1" x14ac:dyDescent="0.2">
      <c r="B298" s="19" t="s">
        <v>427</v>
      </c>
      <c r="C298" s="3" t="s">
        <v>352</v>
      </c>
      <c r="D298" s="3" t="s">
        <v>31</v>
      </c>
      <c r="E298" s="14">
        <v>44165</v>
      </c>
      <c r="F298" s="3">
        <v>6</v>
      </c>
      <c r="G298" s="19">
        <v>45</v>
      </c>
      <c r="H298" s="228"/>
      <c r="I298" s="229"/>
      <c r="J298" s="315"/>
      <c r="K298" s="231"/>
      <c r="L298" s="232"/>
    </row>
    <row r="299" spans="2:12" ht="12.75" outlineLevel="1" x14ac:dyDescent="0.2">
      <c r="B299" s="19" t="s">
        <v>427</v>
      </c>
      <c r="C299" s="3" t="s">
        <v>352</v>
      </c>
      <c r="D299" s="3" t="s">
        <v>31</v>
      </c>
      <c r="E299" s="14">
        <v>44165</v>
      </c>
      <c r="F299" s="3">
        <v>3</v>
      </c>
      <c r="G299" s="19">
        <v>22.5</v>
      </c>
      <c r="H299" s="228"/>
      <c r="I299" s="229"/>
      <c r="J299" s="315"/>
      <c r="K299" s="231"/>
      <c r="L299" s="232"/>
    </row>
    <row r="300" spans="2:12" ht="12.75" outlineLevel="1" x14ac:dyDescent="0.2">
      <c r="B300" s="19" t="s">
        <v>428</v>
      </c>
      <c r="C300" s="3" t="s">
        <v>108</v>
      </c>
      <c r="D300" s="3" t="s">
        <v>54</v>
      </c>
      <c r="E300" s="14">
        <v>44165</v>
      </c>
      <c r="F300" s="3">
        <v>3</v>
      </c>
      <c r="G300" s="19">
        <v>24.99</v>
      </c>
      <c r="H300" s="228"/>
      <c r="I300" s="229"/>
      <c r="J300" s="315"/>
      <c r="K300" s="231"/>
      <c r="L300" s="232"/>
    </row>
    <row r="301" spans="2:12" ht="12.75" outlineLevel="1" x14ac:dyDescent="0.2">
      <c r="B301" s="19" t="s">
        <v>428</v>
      </c>
      <c r="C301" s="3" t="s">
        <v>103</v>
      </c>
      <c r="D301" s="3" t="s">
        <v>54</v>
      </c>
      <c r="E301" s="14">
        <v>44165</v>
      </c>
      <c r="F301" s="3">
        <v>3</v>
      </c>
      <c r="G301" s="19">
        <v>19.98</v>
      </c>
      <c r="H301" s="228"/>
      <c r="I301" s="229"/>
      <c r="J301" s="315"/>
      <c r="K301" s="231"/>
      <c r="L301" s="232"/>
    </row>
    <row r="302" spans="2:12" ht="12.75" outlineLevel="1" x14ac:dyDescent="0.2">
      <c r="B302" s="19" t="s">
        <v>429</v>
      </c>
      <c r="C302" s="3" t="s">
        <v>497</v>
      </c>
      <c r="D302" s="3" t="s">
        <v>54</v>
      </c>
      <c r="E302" s="14">
        <v>44165</v>
      </c>
      <c r="F302" s="3">
        <v>6</v>
      </c>
      <c r="G302" s="19">
        <v>33.299999999999997</v>
      </c>
      <c r="H302" s="228"/>
      <c r="I302" s="229"/>
      <c r="J302" s="315"/>
      <c r="K302" s="231"/>
      <c r="L302" s="232"/>
    </row>
    <row r="303" spans="2:12" ht="12.75" outlineLevel="1" x14ac:dyDescent="0.2">
      <c r="B303" s="19" t="s">
        <v>429</v>
      </c>
      <c r="C303" s="3" t="s">
        <v>497</v>
      </c>
      <c r="D303" s="3" t="s">
        <v>54</v>
      </c>
      <c r="E303" s="14">
        <v>44165</v>
      </c>
      <c r="F303" s="3">
        <v>3</v>
      </c>
      <c r="G303" s="19">
        <v>16.649999999999999</v>
      </c>
      <c r="H303" s="228"/>
      <c r="I303" s="229"/>
      <c r="J303" s="315"/>
      <c r="K303" s="231"/>
      <c r="L303" s="232"/>
    </row>
    <row r="304" spans="2:12" ht="12.75" outlineLevel="1" x14ac:dyDescent="0.2">
      <c r="B304" s="19" t="s">
        <v>427</v>
      </c>
      <c r="C304" s="3" t="s">
        <v>352</v>
      </c>
      <c r="D304" s="3" t="s">
        <v>31</v>
      </c>
      <c r="E304" s="14">
        <v>44166</v>
      </c>
      <c r="F304" s="3">
        <v>6</v>
      </c>
      <c r="G304" s="19">
        <v>45</v>
      </c>
      <c r="H304" s="228"/>
      <c r="I304" s="229"/>
      <c r="J304" s="315"/>
      <c r="K304" s="231"/>
      <c r="L304" s="232"/>
    </row>
    <row r="305" spans="2:12" ht="12.75" outlineLevel="1" x14ac:dyDescent="0.2">
      <c r="B305" s="19" t="s">
        <v>427</v>
      </c>
      <c r="C305" s="3" t="s">
        <v>352</v>
      </c>
      <c r="D305" s="3" t="s">
        <v>31</v>
      </c>
      <c r="E305" s="14">
        <v>44166</v>
      </c>
      <c r="F305" s="3">
        <v>3</v>
      </c>
      <c r="G305" s="19">
        <v>22.5</v>
      </c>
      <c r="H305" s="228"/>
      <c r="I305" s="229"/>
      <c r="J305" s="315"/>
      <c r="K305" s="231"/>
      <c r="L305" s="232"/>
    </row>
    <row r="306" spans="2:12" ht="12.75" outlineLevel="1" x14ac:dyDescent="0.2">
      <c r="B306" s="19" t="s">
        <v>428</v>
      </c>
      <c r="C306" s="3" t="s">
        <v>108</v>
      </c>
      <c r="D306" s="3" t="s">
        <v>54</v>
      </c>
      <c r="E306" s="14">
        <v>44166</v>
      </c>
      <c r="F306" s="3">
        <v>3</v>
      </c>
      <c r="G306" s="19">
        <v>24.99</v>
      </c>
      <c r="H306" s="228"/>
      <c r="I306" s="229"/>
      <c r="J306" s="315"/>
      <c r="K306" s="231"/>
      <c r="L306" s="232"/>
    </row>
    <row r="307" spans="2:12" ht="12.75" outlineLevel="1" x14ac:dyDescent="0.2">
      <c r="B307" s="19" t="s">
        <v>428</v>
      </c>
      <c r="C307" s="3" t="s">
        <v>103</v>
      </c>
      <c r="D307" s="3" t="s">
        <v>54</v>
      </c>
      <c r="E307" s="14">
        <v>44166</v>
      </c>
      <c r="F307" s="3">
        <v>6</v>
      </c>
      <c r="G307" s="19">
        <v>39.96</v>
      </c>
      <c r="H307" s="228"/>
      <c r="I307" s="229"/>
      <c r="J307" s="315"/>
      <c r="K307" s="231"/>
      <c r="L307" s="232"/>
    </row>
    <row r="308" spans="2:12" ht="12.75" outlineLevel="1" x14ac:dyDescent="0.2">
      <c r="B308" s="19" t="s">
        <v>428</v>
      </c>
      <c r="C308" s="3" t="s">
        <v>103</v>
      </c>
      <c r="D308" s="3" t="s">
        <v>54</v>
      </c>
      <c r="E308" s="14">
        <v>44166</v>
      </c>
      <c r="F308" s="3">
        <v>3</v>
      </c>
      <c r="G308" s="19">
        <v>19.98</v>
      </c>
      <c r="H308" s="228"/>
      <c r="I308" s="229"/>
      <c r="J308" s="315"/>
      <c r="K308" s="231"/>
      <c r="L308" s="232"/>
    </row>
    <row r="309" spans="2:12" ht="12.75" outlineLevel="1" x14ac:dyDescent="0.2">
      <c r="B309" s="19" t="s">
        <v>427</v>
      </c>
      <c r="C309" s="3" t="s">
        <v>105</v>
      </c>
      <c r="D309" s="3" t="s">
        <v>54</v>
      </c>
      <c r="E309" s="14">
        <v>44166</v>
      </c>
      <c r="F309" s="3">
        <v>3</v>
      </c>
      <c r="G309" s="19">
        <v>19.98</v>
      </c>
      <c r="H309" s="228"/>
      <c r="I309" s="229"/>
      <c r="J309" s="315"/>
      <c r="K309" s="231"/>
      <c r="L309" s="232"/>
    </row>
    <row r="310" spans="2:12" ht="12.75" outlineLevel="1" x14ac:dyDescent="0.2">
      <c r="B310" s="19" t="s">
        <v>429</v>
      </c>
      <c r="C310" s="3" t="s">
        <v>497</v>
      </c>
      <c r="D310" s="3" t="s">
        <v>54</v>
      </c>
      <c r="E310" s="14">
        <v>44166</v>
      </c>
      <c r="F310" s="3">
        <v>6</v>
      </c>
      <c r="G310" s="19">
        <v>33.299999999999997</v>
      </c>
      <c r="H310" s="228"/>
      <c r="I310" s="229"/>
      <c r="J310" s="315"/>
      <c r="K310" s="231"/>
      <c r="L310" s="232"/>
    </row>
    <row r="311" spans="2:12" ht="12.75" outlineLevel="1" x14ac:dyDescent="0.2">
      <c r="B311" s="19" t="s">
        <v>429</v>
      </c>
      <c r="C311" s="3" t="s">
        <v>497</v>
      </c>
      <c r="D311" s="3" t="s">
        <v>54</v>
      </c>
      <c r="E311" s="14">
        <v>44166</v>
      </c>
      <c r="F311" s="3">
        <v>3</v>
      </c>
      <c r="G311" s="19">
        <v>16.649999999999999</v>
      </c>
      <c r="H311" s="228"/>
      <c r="I311" s="229"/>
      <c r="J311" s="315"/>
      <c r="K311" s="231"/>
      <c r="L311" s="232"/>
    </row>
    <row r="312" spans="2:12" ht="12.75" outlineLevel="1" x14ac:dyDescent="0.2">
      <c r="B312" s="19" t="s">
        <v>427</v>
      </c>
      <c r="C312" s="3" t="s">
        <v>352</v>
      </c>
      <c r="D312" s="3" t="s">
        <v>31</v>
      </c>
      <c r="E312" s="14">
        <v>44167</v>
      </c>
      <c r="F312" s="3">
        <v>6</v>
      </c>
      <c r="G312" s="19">
        <v>45</v>
      </c>
      <c r="H312" s="228"/>
      <c r="I312" s="229"/>
      <c r="J312" s="315"/>
      <c r="K312" s="231"/>
      <c r="L312" s="232"/>
    </row>
    <row r="313" spans="2:12" ht="12.75" outlineLevel="1" x14ac:dyDescent="0.2">
      <c r="B313" s="19" t="s">
        <v>427</v>
      </c>
      <c r="C313" s="3" t="s">
        <v>352</v>
      </c>
      <c r="D313" s="3" t="s">
        <v>31</v>
      </c>
      <c r="E313" s="14">
        <v>44167</v>
      </c>
      <c r="F313" s="3">
        <v>3</v>
      </c>
      <c r="G313" s="19">
        <v>22.5</v>
      </c>
      <c r="H313" s="228"/>
      <c r="I313" s="229"/>
      <c r="J313" s="315"/>
      <c r="K313" s="231"/>
      <c r="L313" s="232"/>
    </row>
    <row r="314" spans="2:12" ht="12.75" outlineLevel="1" x14ac:dyDescent="0.2">
      <c r="B314" s="19" t="s">
        <v>427</v>
      </c>
      <c r="C314" s="3" t="s">
        <v>352</v>
      </c>
      <c r="D314" s="3" t="s">
        <v>31</v>
      </c>
      <c r="E314" s="14">
        <v>44168</v>
      </c>
      <c r="F314" s="3">
        <v>6</v>
      </c>
      <c r="G314" s="19">
        <v>45</v>
      </c>
      <c r="H314" s="228"/>
      <c r="I314" s="229"/>
      <c r="J314" s="315"/>
      <c r="K314" s="231"/>
      <c r="L314" s="232"/>
    </row>
    <row r="315" spans="2:12" ht="12.75" outlineLevel="1" x14ac:dyDescent="0.2">
      <c r="B315" s="19" t="s">
        <v>427</v>
      </c>
      <c r="C315" s="3" t="s">
        <v>352</v>
      </c>
      <c r="D315" s="3" t="s">
        <v>31</v>
      </c>
      <c r="E315" s="14">
        <v>44168</v>
      </c>
      <c r="F315" s="3">
        <v>3</v>
      </c>
      <c r="G315" s="19">
        <v>22.5</v>
      </c>
      <c r="H315" s="228"/>
      <c r="I315" s="229"/>
      <c r="J315" s="315"/>
      <c r="K315" s="231"/>
      <c r="L315" s="232"/>
    </row>
    <row r="316" spans="2:12" ht="12.75" outlineLevel="1" x14ac:dyDescent="0.2">
      <c r="B316" s="19" t="s">
        <v>429</v>
      </c>
      <c r="C316" s="3" t="s">
        <v>353</v>
      </c>
      <c r="D316" s="3" t="s">
        <v>54</v>
      </c>
      <c r="E316" s="14">
        <v>44168</v>
      </c>
      <c r="F316" s="3">
        <v>6</v>
      </c>
      <c r="G316" s="19">
        <v>0</v>
      </c>
      <c r="H316" s="228"/>
      <c r="I316" s="229"/>
      <c r="J316" s="315"/>
      <c r="K316" s="231"/>
      <c r="L316" s="232"/>
    </row>
    <row r="317" spans="2:12" ht="12.75" outlineLevel="1" x14ac:dyDescent="0.2">
      <c r="B317" s="19" t="s">
        <v>429</v>
      </c>
      <c r="C317" s="3" t="s">
        <v>353</v>
      </c>
      <c r="D317" s="3" t="s">
        <v>54</v>
      </c>
      <c r="E317" s="14">
        <v>44168</v>
      </c>
      <c r="F317" s="3">
        <v>3</v>
      </c>
      <c r="G317" s="19">
        <v>0</v>
      </c>
      <c r="H317" s="228"/>
      <c r="I317" s="229"/>
      <c r="J317" s="315"/>
      <c r="K317" s="231"/>
      <c r="L317" s="232"/>
    </row>
    <row r="318" spans="2:12" ht="12.75" outlineLevel="1" x14ac:dyDescent="0.2">
      <c r="B318" s="19" t="s">
        <v>428</v>
      </c>
      <c r="C318" s="3" t="s">
        <v>108</v>
      </c>
      <c r="D318" s="3" t="s">
        <v>54</v>
      </c>
      <c r="E318" s="14">
        <v>44168</v>
      </c>
      <c r="F318" s="3">
        <v>6</v>
      </c>
      <c r="G318" s="19">
        <v>49.98</v>
      </c>
      <c r="H318" s="228"/>
      <c r="I318" s="229"/>
      <c r="J318" s="315"/>
      <c r="K318" s="231"/>
      <c r="L318" s="232"/>
    </row>
    <row r="319" spans="2:12" ht="12.75" outlineLevel="1" x14ac:dyDescent="0.2">
      <c r="B319" s="19" t="s">
        <v>428</v>
      </c>
      <c r="C319" s="3" t="s">
        <v>108</v>
      </c>
      <c r="D319" s="3" t="s">
        <v>54</v>
      </c>
      <c r="E319" s="14">
        <v>44168</v>
      </c>
      <c r="F319" s="3">
        <v>3</v>
      </c>
      <c r="G319" s="19">
        <v>24.99</v>
      </c>
      <c r="H319" s="228"/>
      <c r="I319" s="229"/>
      <c r="J319" s="315"/>
      <c r="K319" s="231"/>
      <c r="L319" s="232"/>
    </row>
    <row r="320" spans="2:12" ht="12.75" outlineLevel="1" x14ac:dyDescent="0.2">
      <c r="B320" s="19" t="s">
        <v>427</v>
      </c>
      <c r="C320" s="3" t="s">
        <v>352</v>
      </c>
      <c r="D320" s="3" t="s">
        <v>31</v>
      </c>
      <c r="E320" s="14">
        <v>44169</v>
      </c>
      <c r="F320" s="3">
        <v>6</v>
      </c>
      <c r="G320" s="19">
        <v>45</v>
      </c>
      <c r="H320" s="228"/>
      <c r="I320" s="229"/>
      <c r="J320" s="315"/>
      <c r="K320" s="231"/>
      <c r="L320" s="232"/>
    </row>
    <row r="321" spans="2:12" ht="12.75" outlineLevel="1" x14ac:dyDescent="0.2">
      <c r="B321" s="19" t="s">
        <v>428</v>
      </c>
      <c r="C321" s="3" t="s">
        <v>108</v>
      </c>
      <c r="D321" s="3" t="s">
        <v>54</v>
      </c>
      <c r="E321" s="14">
        <v>44169</v>
      </c>
      <c r="F321" s="3">
        <v>6</v>
      </c>
      <c r="G321" s="19">
        <v>49.98</v>
      </c>
      <c r="H321" s="228"/>
      <c r="I321" s="229"/>
      <c r="J321" s="315"/>
      <c r="K321" s="231"/>
      <c r="L321" s="232"/>
    </row>
    <row r="322" spans="2:12" ht="12.75" outlineLevel="1" x14ac:dyDescent="0.2">
      <c r="B322" s="19" t="s">
        <v>429</v>
      </c>
      <c r="C322" s="3" t="s">
        <v>497</v>
      </c>
      <c r="D322" s="3" t="s">
        <v>54</v>
      </c>
      <c r="E322" s="14">
        <v>44169</v>
      </c>
      <c r="F322" s="3">
        <v>6</v>
      </c>
      <c r="G322" s="19">
        <v>33.299999999999997</v>
      </c>
      <c r="H322" s="228"/>
      <c r="I322" s="229"/>
      <c r="J322" s="315"/>
      <c r="K322" s="231"/>
      <c r="L322" s="232"/>
    </row>
    <row r="323" spans="2:12" ht="12.75" outlineLevel="1" x14ac:dyDescent="0.2">
      <c r="B323" s="19" t="s">
        <v>429</v>
      </c>
      <c r="C323" s="3" t="s">
        <v>497</v>
      </c>
      <c r="D323" s="3" t="s">
        <v>54</v>
      </c>
      <c r="E323" s="14">
        <v>44169</v>
      </c>
      <c r="F323" s="3">
        <v>3</v>
      </c>
      <c r="G323" s="19">
        <v>16.649999999999999</v>
      </c>
      <c r="H323" s="228"/>
      <c r="I323" s="229"/>
      <c r="J323" s="315"/>
      <c r="K323" s="231"/>
      <c r="L323" s="232"/>
    </row>
    <row r="324" spans="2:12" ht="12.75" outlineLevel="1" x14ac:dyDescent="0.2">
      <c r="B324" s="19" t="s">
        <v>427</v>
      </c>
      <c r="C324" s="3" t="s">
        <v>352</v>
      </c>
      <c r="D324" s="3" t="s">
        <v>31</v>
      </c>
      <c r="E324" s="14">
        <v>44170</v>
      </c>
      <c r="F324" s="3">
        <v>6</v>
      </c>
      <c r="G324" s="19">
        <v>45</v>
      </c>
      <c r="H324" s="228"/>
      <c r="I324" s="229"/>
      <c r="J324" s="315"/>
      <c r="K324" s="231"/>
      <c r="L324" s="232"/>
    </row>
    <row r="325" spans="2:12" ht="12.75" outlineLevel="1" x14ac:dyDescent="0.2">
      <c r="B325" s="19" t="s">
        <v>427</v>
      </c>
      <c r="C325" s="3" t="s">
        <v>352</v>
      </c>
      <c r="D325" s="3" t="s">
        <v>31</v>
      </c>
      <c r="E325" s="14">
        <v>44170</v>
      </c>
      <c r="F325" s="3">
        <v>3</v>
      </c>
      <c r="G325" s="19">
        <v>22.5</v>
      </c>
      <c r="H325" s="228"/>
      <c r="I325" s="229"/>
      <c r="J325" s="315"/>
      <c r="K325" s="231"/>
      <c r="L325" s="232"/>
    </row>
    <row r="326" spans="2:12" ht="12.75" outlineLevel="1" x14ac:dyDescent="0.2">
      <c r="B326" s="19" t="s">
        <v>428</v>
      </c>
      <c r="C326" s="3" t="s">
        <v>108</v>
      </c>
      <c r="D326" s="3" t="s">
        <v>54</v>
      </c>
      <c r="E326" s="14">
        <v>44170</v>
      </c>
      <c r="F326" s="3">
        <v>6</v>
      </c>
      <c r="G326" s="19">
        <v>49.98</v>
      </c>
      <c r="H326" s="228"/>
      <c r="I326" s="229"/>
      <c r="J326" s="315"/>
      <c r="K326" s="231"/>
      <c r="L326" s="232"/>
    </row>
    <row r="327" spans="2:12" ht="12.75" outlineLevel="1" x14ac:dyDescent="0.2">
      <c r="B327" s="19" t="s">
        <v>428</v>
      </c>
      <c r="C327" s="3" t="s">
        <v>108</v>
      </c>
      <c r="D327" s="3" t="s">
        <v>54</v>
      </c>
      <c r="E327" s="14">
        <v>44170</v>
      </c>
      <c r="F327" s="3">
        <v>3</v>
      </c>
      <c r="G327" s="19">
        <v>24.99</v>
      </c>
      <c r="H327" s="228"/>
      <c r="I327" s="229"/>
      <c r="J327" s="315"/>
      <c r="K327" s="231"/>
      <c r="L327" s="232"/>
    </row>
    <row r="328" spans="2:12" ht="12.75" outlineLevel="1" x14ac:dyDescent="0.2">
      <c r="B328" s="19" t="s">
        <v>429</v>
      </c>
      <c r="C328" s="3" t="s">
        <v>497</v>
      </c>
      <c r="D328" s="3" t="s">
        <v>54</v>
      </c>
      <c r="E328" s="14">
        <v>44170</v>
      </c>
      <c r="F328" s="3">
        <v>6</v>
      </c>
      <c r="G328" s="19">
        <v>33.299999999999997</v>
      </c>
      <c r="H328" s="228"/>
      <c r="I328" s="229"/>
      <c r="J328" s="315"/>
      <c r="K328" s="231"/>
      <c r="L328" s="232"/>
    </row>
    <row r="329" spans="2:12" ht="12.75" outlineLevel="1" x14ac:dyDescent="0.2">
      <c r="B329" s="19" t="s">
        <v>429</v>
      </c>
      <c r="C329" s="3" t="s">
        <v>497</v>
      </c>
      <c r="D329" s="3" t="s">
        <v>54</v>
      </c>
      <c r="E329" s="14">
        <v>44170</v>
      </c>
      <c r="F329" s="3">
        <v>3</v>
      </c>
      <c r="G329" s="19">
        <v>16.649999999999999</v>
      </c>
      <c r="H329" s="228"/>
      <c r="I329" s="229"/>
      <c r="J329" s="315"/>
      <c r="K329" s="231"/>
      <c r="L329" s="232"/>
    </row>
    <row r="330" spans="2:12" ht="12.75" outlineLevel="1" x14ac:dyDescent="0.2">
      <c r="B330" s="19" t="s">
        <v>427</v>
      </c>
      <c r="C330" s="3" t="s">
        <v>352</v>
      </c>
      <c r="D330" s="3" t="s">
        <v>31</v>
      </c>
      <c r="E330" s="14">
        <v>44174</v>
      </c>
      <c r="F330" s="3">
        <v>6</v>
      </c>
      <c r="G330" s="19">
        <v>45</v>
      </c>
      <c r="H330" s="228"/>
      <c r="I330" s="229"/>
      <c r="J330" s="315"/>
      <c r="K330" s="231"/>
      <c r="L330" s="232"/>
    </row>
    <row r="331" spans="2:12" ht="12.75" outlineLevel="1" x14ac:dyDescent="0.2">
      <c r="B331" s="19" t="s">
        <v>427</v>
      </c>
      <c r="C331" s="3" t="s">
        <v>352</v>
      </c>
      <c r="D331" s="3" t="s">
        <v>31</v>
      </c>
      <c r="E331" s="14">
        <v>44174</v>
      </c>
      <c r="F331" s="3">
        <v>3</v>
      </c>
      <c r="G331" s="19">
        <v>22.5</v>
      </c>
      <c r="H331" s="228"/>
      <c r="I331" s="229"/>
      <c r="J331" s="315"/>
      <c r="K331" s="231"/>
      <c r="L331" s="232"/>
    </row>
    <row r="332" spans="2:12" ht="12.75" outlineLevel="1" x14ac:dyDescent="0.2">
      <c r="B332" s="19" t="s">
        <v>428</v>
      </c>
      <c r="C332" s="3" t="s">
        <v>108</v>
      </c>
      <c r="D332" s="3" t="s">
        <v>54</v>
      </c>
      <c r="E332" s="14">
        <v>44174</v>
      </c>
      <c r="F332" s="3">
        <v>6</v>
      </c>
      <c r="G332" s="19">
        <v>49.98</v>
      </c>
      <c r="H332" s="228"/>
      <c r="I332" s="229"/>
      <c r="J332" s="315"/>
      <c r="K332" s="231"/>
      <c r="L332" s="232"/>
    </row>
    <row r="333" spans="2:12" ht="12.75" outlineLevel="1" x14ac:dyDescent="0.2">
      <c r="B333" s="19" t="s">
        <v>428</v>
      </c>
      <c r="C333" s="3" t="s">
        <v>108</v>
      </c>
      <c r="D333" s="3" t="s">
        <v>54</v>
      </c>
      <c r="E333" s="14">
        <v>44174</v>
      </c>
      <c r="F333" s="3">
        <v>3</v>
      </c>
      <c r="G333" s="19">
        <v>24.99</v>
      </c>
      <c r="H333" s="228"/>
      <c r="I333" s="229"/>
      <c r="J333" s="315"/>
      <c r="K333" s="231"/>
      <c r="L333" s="232"/>
    </row>
    <row r="334" spans="2:12" ht="12.75" outlineLevel="1" x14ac:dyDescent="0.2">
      <c r="B334" s="19" t="s">
        <v>428</v>
      </c>
      <c r="C334" s="3" t="s">
        <v>104</v>
      </c>
      <c r="D334" s="3" t="s">
        <v>31</v>
      </c>
      <c r="E334" s="14">
        <v>44175</v>
      </c>
      <c r="F334" s="3">
        <v>6</v>
      </c>
      <c r="G334" s="19">
        <v>56.64</v>
      </c>
      <c r="H334" s="228"/>
      <c r="I334" s="229"/>
      <c r="J334" s="315"/>
      <c r="K334" s="231"/>
      <c r="L334" s="232"/>
    </row>
    <row r="335" spans="2:12" ht="12.75" outlineLevel="1" x14ac:dyDescent="0.2">
      <c r="B335" s="19" t="s">
        <v>428</v>
      </c>
      <c r="C335" s="3" t="s">
        <v>104</v>
      </c>
      <c r="D335" s="3" t="s">
        <v>31</v>
      </c>
      <c r="E335" s="14">
        <v>44175</v>
      </c>
      <c r="F335" s="3">
        <v>3</v>
      </c>
      <c r="G335" s="19">
        <v>28.32</v>
      </c>
      <c r="H335" s="228"/>
      <c r="I335" s="229"/>
      <c r="J335" s="315"/>
      <c r="K335" s="231"/>
      <c r="L335" s="232"/>
    </row>
    <row r="336" spans="2:12" ht="12.75" outlineLevel="1" x14ac:dyDescent="0.2">
      <c r="B336" s="19" t="s">
        <v>428</v>
      </c>
      <c r="C336" s="3" t="s">
        <v>108</v>
      </c>
      <c r="D336" s="3" t="s">
        <v>54</v>
      </c>
      <c r="E336" s="14">
        <v>44175</v>
      </c>
      <c r="F336" s="3">
        <v>6</v>
      </c>
      <c r="G336" s="19">
        <v>49.98</v>
      </c>
      <c r="H336" s="228"/>
      <c r="I336" s="229"/>
      <c r="J336" s="315"/>
      <c r="K336" s="231"/>
      <c r="L336" s="232"/>
    </row>
    <row r="337" spans="2:12" ht="12.75" outlineLevel="1" x14ac:dyDescent="0.2">
      <c r="B337" s="19" t="s">
        <v>428</v>
      </c>
      <c r="C337" s="3" t="s">
        <v>108</v>
      </c>
      <c r="D337" s="3" t="s">
        <v>54</v>
      </c>
      <c r="E337" s="14">
        <v>44175</v>
      </c>
      <c r="F337" s="3">
        <v>3</v>
      </c>
      <c r="G337" s="19">
        <v>24.99</v>
      </c>
      <c r="H337" s="228"/>
      <c r="I337" s="229"/>
      <c r="J337" s="315"/>
      <c r="K337" s="231"/>
      <c r="L337" s="232"/>
    </row>
    <row r="338" spans="2:12" ht="12.75" outlineLevel="1" x14ac:dyDescent="0.2">
      <c r="B338" s="19" t="s">
        <v>427</v>
      </c>
      <c r="C338" s="3" t="s">
        <v>105</v>
      </c>
      <c r="D338" s="3" t="s">
        <v>54</v>
      </c>
      <c r="E338" s="14">
        <v>44175</v>
      </c>
      <c r="F338" s="3">
        <v>6</v>
      </c>
      <c r="G338" s="19">
        <v>39.96</v>
      </c>
      <c r="H338" s="228"/>
      <c r="I338" s="229"/>
      <c r="J338" s="315"/>
      <c r="K338" s="231"/>
      <c r="L338" s="232"/>
    </row>
    <row r="339" spans="2:12" ht="12.75" outlineLevel="1" x14ac:dyDescent="0.2">
      <c r="B339" s="19" t="s">
        <v>427</v>
      </c>
      <c r="C339" s="3" t="s">
        <v>105</v>
      </c>
      <c r="D339" s="3" t="s">
        <v>54</v>
      </c>
      <c r="E339" s="14">
        <v>44175</v>
      </c>
      <c r="F339" s="3">
        <v>3</v>
      </c>
      <c r="G339" s="19">
        <v>19.98</v>
      </c>
      <c r="H339" s="228"/>
      <c r="I339" s="229"/>
      <c r="J339" s="315"/>
      <c r="K339" s="231"/>
      <c r="L339" s="232"/>
    </row>
    <row r="340" spans="2:12" ht="12.75" outlineLevel="1" x14ac:dyDescent="0.2">
      <c r="B340" s="19" t="s">
        <v>428</v>
      </c>
      <c r="C340" s="3" t="s">
        <v>104</v>
      </c>
      <c r="D340" s="3" t="s">
        <v>31</v>
      </c>
      <c r="E340" s="14">
        <v>44176</v>
      </c>
      <c r="F340" s="3">
        <v>6</v>
      </c>
      <c r="G340" s="19">
        <v>56.64</v>
      </c>
      <c r="H340" s="228"/>
      <c r="I340" s="229"/>
      <c r="J340" s="315"/>
      <c r="K340" s="231"/>
      <c r="L340" s="232"/>
    </row>
    <row r="341" spans="2:12" ht="12.75" outlineLevel="1" x14ac:dyDescent="0.2">
      <c r="B341" s="19" t="s">
        <v>428</v>
      </c>
      <c r="C341" s="3" t="s">
        <v>104</v>
      </c>
      <c r="D341" s="3" t="s">
        <v>31</v>
      </c>
      <c r="E341" s="14">
        <v>44176</v>
      </c>
      <c r="F341" s="3">
        <v>3</v>
      </c>
      <c r="G341" s="19">
        <v>28.32</v>
      </c>
      <c r="H341" s="228"/>
      <c r="I341" s="229"/>
      <c r="J341" s="315"/>
      <c r="K341" s="231"/>
      <c r="L341" s="232"/>
    </row>
    <row r="342" spans="2:12" ht="12.75" outlineLevel="1" x14ac:dyDescent="0.2">
      <c r="B342" s="19" t="s">
        <v>428</v>
      </c>
      <c r="C342" s="3" t="s">
        <v>102</v>
      </c>
      <c r="D342" s="3" t="s">
        <v>31</v>
      </c>
      <c r="E342" s="14">
        <v>44181</v>
      </c>
      <c r="F342" s="3">
        <v>6</v>
      </c>
      <c r="G342" s="19">
        <v>49.98</v>
      </c>
      <c r="H342" s="228"/>
      <c r="I342" s="229"/>
      <c r="J342" s="315"/>
      <c r="K342" s="231"/>
      <c r="L342" s="232"/>
    </row>
    <row r="343" spans="2:12" ht="12.75" outlineLevel="1" x14ac:dyDescent="0.2">
      <c r="B343" s="19" t="s">
        <v>428</v>
      </c>
      <c r="C343" s="3" t="s">
        <v>102</v>
      </c>
      <c r="D343" s="3" t="s">
        <v>31</v>
      </c>
      <c r="E343" s="14">
        <v>44181</v>
      </c>
      <c r="F343" s="3">
        <v>3</v>
      </c>
      <c r="G343" s="19">
        <v>24.99</v>
      </c>
      <c r="H343" s="228"/>
      <c r="I343" s="229"/>
      <c r="J343" s="315"/>
      <c r="K343" s="231"/>
      <c r="L343" s="232"/>
    </row>
    <row r="344" spans="2:12" ht="12.75" outlineLevel="1" x14ac:dyDescent="0.2">
      <c r="B344" s="19" t="s">
        <v>429</v>
      </c>
      <c r="C344" s="3" t="s">
        <v>497</v>
      </c>
      <c r="D344" s="3" t="s">
        <v>54</v>
      </c>
      <c r="E344" s="14">
        <v>44181</v>
      </c>
      <c r="F344" s="3">
        <v>6</v>
      </c>
      <c r="G344" s="19">
        <v>33.299999999999997</v>
      </c>
      <c r="H344" s="228"/>
      <c r="I344" s="229"/>
      <c r="J344" s="315"/>
      <c r="K344" s="231"/>
      <c r="L344" s="232"/>
    </row>
    <row r="345" spans="2:12" ht="12.75" outlineLevel="1" x14ac:dyDescent="0.2">
      <c r="B345" s="19" t="s">
        <v>429</v>
      </c>
      <c r="C345" s="3" t="s">
        <v>497</v>
      </c>
      <c r="D345" s="3" t="s">
        <v>54</v>
      </c>
      <c r="E345" s="14">
        <v>44181</v>
      </c>
      <c r="F345" s="3">
        <v>3</v>
      </c>
      <c r="G345" s="19">
        <v>16.649999999999999</v>
      </c>
      <c r="H345" s="228"/>
      <c r="I345" s="229"/>
      <c r="J345" s="315"/>
      <c r="K345" s="231"/>
      <c r="L345" s="232"/>
    </row>
    <row r="346" spans="2:12" ht="12.75" outlineLevel="1" x14ac:dyDescent="0.2">
      <c r="B346" s="19" t="s">
        <v>427</v>
      </c>
      <c r="C346" s="3" t="s">
        <v>109</v>
      </c>
      <c r="D346" s="3" t="s">
        <v>31</v>
      </c>
      <c r="E346" s="14">
        <v>44211</v>
      </c>
      <c r="F346" s="3">
        <v>6</v>
      </c>
      <c r="G346" s="19">
        <v>49.98</v>
      </c>
      <c r="H346" s="228"/>
      <c r="I346" s="229"/>
      <c r="J346" s="315"/>
      <c r="K346" s="231"/>
      <c r="L346" s="232"/>
    </row>
    <row r="347" spans="2:12" ht="12.75" outlineLevel="1" x14ac:dyDescent="0.2">
      <c r="B347" s="19" t="s">
        <v>427</v>
      </c>
      <c r="C347" s="3" t="s">
        <v>109</v>
      </c>
      <c r="D347" s="3" t="s">
        <v>31</v>
      </c>
      <c r="E347" s="14">
        <v>44211</v>
      </c>
      <c r="F347" s="3">
        <v>3</v>
      </c>
      <c r="G347" s="19">
        <v>24.99</v>
      </c>
      <c r="H347" s="228"/>
      <c r="I347" s="229"/>
      <c r="J347" s="315"/>
      <c r="K347" s="231"/>
      <c r="L347" s="232"/>
    </row>
    <row r="348" spans="2:12" ht="12.75" outlineLevel="1" x14ac:dyDescent="0.2">
      <c r="B348" s="19" t="s">
        <v>427</v>
      </c>
      <c r="C348" s="3" t="s">
        <v>107</v>
      </c>
      <c r="D348" s="3" t="s">
        <v>31</v>
      </c>
      <c r="E348" s="14">
        <v>44211</v>
      </c>
      <c r="F348" s="3">
        <v>6</v>
      </c>
      <c r="G348" s="19">
        <v>49.98</v>
      </c>
      <c r="H348" s="228"/>
      <c r="I348" s="229"/>
      <c r="J348" s="315"/>
      <c r="K348" s="231"/>
      <c r="L348" s="232"/>
    </row>
    <row r="349" spans="2:12" ht="12.75" outlineLevel="1" x14ac:dyDescent="0.2">
      <c r="B349" s="19" t="s">
        <v>427</v>
      </c>
      <c r="C349" s="3" t="s">
        <v>107</v>
      </c>
      <c r="D349" s="3" t="s">
        <v>31</v>
      </c>
      <c r="E349" s="14">
        <v>44211</v>
      </c>
      <c r="F349" s="3">
        <v>3</v>
      </c>
      <c r="G349" s="19">
        <v>24.99</v>
      </c>
      <c r="H349" s="228"/>
      <c r="I349" s="229"/>
      <c r="J349" s="315"/>
      <c r="K349" s="231"/>
      <c r="L349" s="232"/>
    </row>
    <row r="350" spans="2:12" ht="12.75" outlineLevel="1" x14ac:dyDescent="0.2">
      <c r="B350" s="19" t="s">
        <v>428</v>
      </c>
      <c r="C350" s="3" t="s">
        <v>102</v>
      </c>
      <c r="D350" s="3" t="s">
        <v>31</v>
      </c>
      <c r="E350" s="14">
        <v>44216</v>
      </c>
      <c r="F350" s="3">
        <v>3</v>
      </c>
      <c r="G350" s="19">
        <v>24.99</v>
      </c>
      <c r="H350" s="228"/>
      <c r="I350" s="229"/>
      <c r="J350" s="315"/>
      <c r="K350" s="231"/>
      <c r="L350" s="232"/>
    </row>
    <row r="351" spans="2:12" ht="12.75" outlineLevel="1" x14ac:dyDescent="0.2">
      <c r="B351" s="19" t="s">
        <v>428</v>
      </c>
      <c r="C351" s="3" t="s">
        <v>102</v>
      </c>
      <c r="D351" s="3" t="s">
        <v>31</v>
      </c>
      <c r="E351" s="14">
        <v>44216</v>
      </c>
      <c r="F351" s="3">
        <v>2</v>
      </c>
      <c r="G351" s="19">
        <v>16.66</v>
      </c>
      <c r="H351" s="228"/>
      <c r="I351" s="229"/>
      <c r="J351" s="315"/>
      <c r="K351" s="231"/>
      <c r="L351" s="232"/>
    </row>
    <row r="352" spans="2:12" ht="12.75" outlineLevel="1" x14ac:dyDescent="0.2">
      <c r="B352" s="19" t="s">
        <v>428</v>
      </c>
      <c r="C352" s="3" t="s">
        <v>102</v>
      </c>
      <c r="D352" s="3" t="s">
        <v>31</v>
      </c>
      <c r="E352" s="14">
        <v>44224</v>
      </c>
      <c r="F352" s="3">
        <v>6</v>
      </c>
      <c r="G352" s="19">
        <v>49.98</v>
      </c>
      <c r="H352" s="228"/>
      <c r="I352" s="229"/>
      <c r="J352" s="315"/>
      <c r="K352" s="231"/>
      <c r="L352" s="232"/>
    </row>
    <row r="353" spans="2:12" ht="12.75" outlineLevel="1" x14ac:dyDescent="0.2">
      <c r="B353" s="19" t="s">
        <v>428</v>
      </c>
      <c r="C353" s="3" t="s">
        <v>102</v>
      </c>
      <c r="D353" s="3" t="s">
        <v>31</v>
      </c>
      <c r="E353" s="14">
        <v>44224</v>
      </c>
      <c r="F353" s="3">
        <v>3</v>
      </c>
      <c r="G353" s="19">
        <v>24.99</v>
      </c>
      <c r="H353" s="228"/>
      <c r="I353" s="229"/>
      <c r="J353" s="315"/>
      <c r="K353" s="231"/>
      <c r="L353" s="232"/>
    </row>
    <row r="354" spans="2:12" ht="12.75" outlineLevel="1" x14ac:dyDescent="0.2">
      <c r="B354" s="19" t="s">
        <v>428</v>
      </c>
      <c r="C354" s="3" t="s">
        <v>103</v>
      </c>
      <c r="D354" s="3" t="s">
        <v>54</v>
      </c>
      <c r="E354" s="14">
        <v>44224</v>
      </c>
      <c r="F354" s="3">
        <v>6</v>
      </c>
      <c r="G354" s="19">
        <v>39.96</v>
      </c>
      <c r="H354" s="228"/>
      <c r="I354" s="229"/>
      <c r="J354" s="315"/>
      <c r="K354" s="231"/>
      <c r="L354" s="232"/>
    </row>
    <row r="355" spans="2:12" ht="12.75" outlineLevel="1" x14ac:dyDescent="0.2">
      <c r="B355" s="19" t="s">
        <v>428</v>
      </c>
      <c r="C355" s="3" t="s">
        <v>103</v>
      </c>
      <c r="D355" s="3" t="s">
        <v>54</v>
      </c>
      <c r="E355" s="14">
        <v>44224</v>
      </c>
      <c r="F355" s="3">
        <v>3</v>
      </c>
      <c r="G355" s="19">
        <v>19.98</v>
      </c>
      <c r="H355" s="228"/>
      <c r="I355" s="229"/>
      <c r="J355" s="315"/>
      <c r="K355" s="231"/>
      <c r="L355" s="232"/>
    </row>
    <row r="356" spans="2:12" ht="12.75" outlineLevel="1" x14ac:dyDescent="0.2">
      <c r="B356" s="19" t="s">
        <v>428</v>
      </c>
      <c r="C356" s="3" t="s">
        <v>644</v>
      </c>
      <c r="D356" s="3" t="s">
        <v>31</v>
      </c>
      <c r="E356" s="14">
        <v>44225</v>
      </c>
      <c r="F356" s="3">
        <v>6</v>
      </c>
      <c r="G356" s="19">
        <v>53.28</v>
      </c>
      <c r="H356" s="228"/>
      <c r="I356" s="229"/>
      <c r="J356" s="315"/>
      <c r="K356" s="231"/>
      <c r="L356" s="232"/>
    </row>
    <row r="357" spans="2:12" ht="12.75" outlineLevel="1" x14ac:dyDescent="0.2">
      <c r="B357" s="19" t="s">
        <v>428</v>
      </c>
      <c r="C357" s="3" t="s">
        <v>644</v>
      </c>
      <c r="D357" s="3" t="s">
        <v>31</v>
      </c>
      <c r="E357" s="14">
        <v>44225</v>
      </c>
      <c r="F357" s="3">
        <v>3</v>
      </c>
      <c r="G357" s="19">
        <v>26.64</v>
      </c>
      <c r="H357" s="228"/>
      <c r="I357" s="229"/>
      <c r="J357" s="315"/>
      <c r="K357" s="231"/>
      <c r="L357" s="232"/>
    </row>
    <row r="358" spans="2:12" ht="12.75" outlineLevel="1" x14ac:dyDescent="0.2">
      <c r="B358" s="19" t="s">
        <v>428</v>
      </c>
      <c r="C358" s="3" t="s">
        <v>108</v>
      </c>
      <c r="D358" s="3" t="s">
        <v>54</v>
      </c>
      <c r="E358" s="14">
        <v>44229</v>
      </c>
      <c r="F358" s="3">
        <v>6</v>
      </c>
      <c r="G358" s="19">
        <v>49.98</v>
      </c>
      <c r="H358" s="228"/>
      <c r="I358" s="229"/>
      <c r="J358" s="315"/>
      <c r="K358" s="231"/>
      <c r="L358" s="232"/>
    </row>
    <row r="359" spans="2:12" ht="12.75" outlineLevel="1" x14ac:dyDescent="0.2">
      <c r="B359" s="19" t="s">
        <v>428</v>
      </c>
      <c r="C359" s="3" t="s">
        <v>108</v>
      </c>
      <c r="D359" s="3" t="s">
        <v>54</v>
      </c>
      <c r="E359" s="14">
        <v>44229</v>
      </c>
      <c r="F359" s="3">
        <v>3</v>
      </c>
      <c r="G359" s="19">
        <v>24.99</v>
      </c>
      <c r="H359" s="228"/>
      <c r="I359" s="229"/>
      <c r="J359" s="315"/>
      <c r="K359" s="231"/>
      <c r="L359" s="232"/>
    </row>
    <row r="360" spans="2:12" ht="12.75" outlineLevel="1" x14ac:dyDescent="0.2">
      <c r="B360" s="19" t="s">
        <v>427</v>
      </c>
      <c r="C360" s="3" t="s">
        <v>105</v>
      </c>
      <c r="D360" s="3" t="s">
        <v>54</v>
      </c>
      <c r="E360" s="14">
        <v>44229</v>
      </c>
      <c r="F360" s="3">
        <v>6</v>
      </c>
      <c r="G360" s="19">
        <v>39.96</v>
      </c>
      <c r="H360" s="228"/>
      <c r="I360" s="229"/>
      <c r="J360" s="315"/>
      <c r="K360" s="231"/>
      <c r="L360" s="232"/>
    </row>
    <row r="361" spans="2:12" ht="12.75" outlineLevel="1" x14ac:dyDescent="0.2">
      <c r="B361" s="19" t="s">
        <v>427</v>
      </c>
      <c r="C361" s="3" t="s">
        <v>105</v>
      </c>
      <c r="D361" s="3" t="s">
        <v>54</v>
      </c>
      <c r="E361" s="14">
        <v>44229</v>
      </c>
      <c r="F361" s="3">
        <v>3</v>
      </c>
      <c r="G361" s="19">
        <v>19.98</v>
      </c>
      <c r="H361" s="228"/>
      <c r="I361" s="229"/>
      <c r="J361" s="315"/>
      <c r="K361" s="231"/>
      <c r="L361" s="232"/>
    </row>
    <row r="362" spans="2:12" ht="12.75" outlineLevel="1" x14ac:dyDescent="0.2">
      <c r="B362" s="19" t="s">
        <v>428</v>
      </c>
      <c r="C362" s="3" t="s">
        <v>102</v>
      </c>
      <c r="D362" s="3" t="s">
        <v>31</v>
      </c>
      <c r="E362" s="14">
        <v>44231</v>
      </c>
      <c r="F362" s="3">
        <v>6</v>
      </c>
      <c r="G362" s="19">
        <v>49.98</v>
      </c>
      <c r="H362" s="228"/>
      <c r="I362" s="229"/>
      <c r="J362" s="315"/>
      <c r="K362" s="231"/>
      <c r="L362" s="232"/>
    </row>
    <row r="363" spans="2:12" ht="12.75" outlineLevel="1" x14ac:dyDescent="0.2">
      <c r="B363" s="19" t="s">
        <v>428</v>
      </c>
      <c r="C363" s="3" t="s">
        <v>102</v>
      </c>
      <c r="D363" s="3" t="s">
        <v>31</v>
      </c>
      <c r="E363" s="14">
        <v>44231</v>
      </c>
      <c r="F363" s="3">
        <v>1</v>
      </c>
      <c r="G363" s="19">
        <v>8.33</v>
      </c>
      <c r="H363" s="228"/>
      <c r="I363" s="229"/>
      <c r="J363" s="315"/>
      <c r="K363" s="231"/>
      <c r="L363" s="232"/>
    </row>
    <row r="364" spans="2:12" ht="12.75" outlineLevel="1" x14ac:dyDescent="0.2">
      <c r="B364" s="19" t="s">
        <v>429</v>
      </c>
      <c r="C364" s="3" t="s">
        <v>245</v>
      </c>
      <c r="D364" s="3" t="s">
        <v>54</v>
      </c>
      <c r="E364" s="14">
        <v>44231</v>
      </c>
      <c r="F364" s="3">
        <v>7</v>
      </c>
      <c r="G364" s="19">
        <v>38.85</v>
      </c>
      <c r="H364" s="228"/>
      <c r="I364" s="229"/>
      <c r="J364" s="315"/>
      <c r="K364" s="231"/>
      <c r="L364" s="232"/>
    </row>
    <row r="365" spans="2:12" ht="12.75" outlineLevel="1" x14ac:dyDescent="0.2">
      <c r="B365" s="19" t="s">
        <v>428</v>
      </c>
      <c r="C365" s="3" t="s">
        <v>102</v>
      </c>
      <c r="D365" s="3" t="s">
        <v>31</v>
      </c>
      <c r="E365" s="14">
        <v>44235</v>
      </c>
      <c r="F365" s="3">
        <v>6</v>
      </c>
      <c r="G365" s="19">
        <v>49.98</v>
      </c>
      <c r="H365" s="228"/>
      <c r="I365" s="229"/>
      <c r="J365" s="315"/>
      <c r="K365" s="231"/>
      <c r="L365" s="232"/>
    </row>
    <row r="366" spans="2:12" ht="12.75" outlineLevel="1" x14ac:dyDescent="0.2">
      <c r="B366" s="19" t="s">
        <v>428</v>
      </c>
      <c r="C366" s="3" t="s">
        <v>102</v>
      </c>
      <c r="D366" s="3" t="s">
        <v>31</v>
      </c>
      <c r="E366" s="14">
        <v>44235</v>
      </c>
      <c r="F366" s="3">
        <v>3</v>
      </c>
      <c r="G366" s="19">
        <v>24.99</v>
      </c>
      <c r="H366" s="228"/>
      <c r="I366" s="229"/>
      <c r="J366" s="315"/>
      <c r="K366" s="231"/>
      <c r="L366" s="232"/>
    </row>
    <row r="367" spans="2:12" ht="12.75" outlineLevel="1" x14ac:dyDescent="0.2">
      <c r="B367" s="19" t="s">
        <v>427</v>
      </c>
      <c r="C367" s="3" t="s">
        <v>105</v>
      </c>
      <c r="D367" s="3" t="s">
        <v>54</v>
      </c>
      <c r="E367" s="14">
        <v>44235</v>
      </c>
      <c r="F367" s="3">
        <v>6</v>
      </c>
      <c r="G367" s="19">
        <v>39.96</v>
      </c>
      <c r="H367" s="228"/>
      <c r="I367" s="229"/>
      <c r="J367" s="315"/>
      <c r="K367" s="231"/>
      <c r="L367" s="232"/>
    </row>
    <row r="368" spans="2:12" ht="12.75" outlineLevel="1" x14ac:dyDescent="0.2">
      <c r="B368" s="19" t="s">
        <v>428</v>
      </c>
      <c r="C368" s="3" t="s">
        <v>102</v>
      </c>
      <c r="D368" s="3" t="s">
        <v>31</v>
      </c>
      <c r="E368" s="14">
        <v>44237</v>
      </c>
      <c r="F368" s="3">
        <v>6</v>
      </c>
      <c r="G368" s="19">
        <v>49.98</v>
      </c>
      <c r="H368" s="228"/>
      <c r="I368" s="229"/>
      <c r="J368" s="315"/>
      <c r="K368" s="231"/>
      <c r="L368" s="232"/>
    </row>
    <row r="369" spans="2:12" ht="12.75" outlineLevel="1" x14ac:dyDescent="0.2">
      <c r="B369" s="19" t="s">
        <v>428</v>
      </c>
      <c r="C369" s="3" t="s">
        <v>102</v>
      </c>
      <c r="D369" s="3" t="s">
        <v>31</v>
      </c>
      <c r="E369" s="14">
        <v>44237</v>
      </c>
      <c r="F369" s="3">
        <v>3</v>
      </c>
      <c r="G369" s="19">
        <v>24.99</v>
      </c>
      <c r="H369" s="228"/>
      <c r="I369" s="229"/>
      <c r="J369" s="315"/>
      <c r="K369" s="231"/>
      <c r="L369" s="232"/>
    </row>
    <row r="370" spans="2:12" ht="12.75" outlineLevel="1" x14ac:dyDescent="0.2">
      <c r="B370" s="19" t="s">
        <v>428</v>
      </c>
      <c r="C370" s="3" t="s">
        <v>102</v>
      </c>
      <c r="D370" s="3" t="s">
        <v>31</v>
      </c>
      <c r="E370" s="14">
        <v>44238</v>
      </c>
      <c r="F370" s="3">
        <v>6</v>
      </c>
      <c r="G370" s="19">
        <v>49.98</v>
      </c>
      <c r="H370" s="228"/>
      <c r="I370" s="229"/>
      <c r="J370" s="315"/>
      <c r="K370" s="231"/>
      <c r="L370" s="232"/>
    </row>
    <row r="371" spans="2:12" ht="12.75" outlineLevel="1" x14ac:dyDescent="0.2">
      <c r="B371" s="19" t="s">
        <v>428</v>
      </c>
      <c r="C371" s="3" t="s">
        <v>102</v>
      </c>
      <c r="D371" s="3" t="s">
        <v>31</v>
      </c>
      <c r="E371" s="14">
        <v>44238</v>
      </c>
      <c r="F371" s="3">
        <v>3</v>
      </c>
      <c r="G371" s="19">
        <v>24.99</v>
      </c>
      <c r="H371" s="228"/>
      <c r="I371" s="229"/>
      <c r="J371" s="315"/>
      <c r="K371" s="231"/>
      <c r="L371" s="232"/>
    </row>
    <row r="372" spans="2:12" ht="12.75" outlineLevel="1" x14ac:dyDescent="0.2">
      <c r="B372" s="19" t="s">
        <v>427</v>
      </c>
      <c r="C372" s="3" t="s">
        <v>497</v>
      </c>
      <c r="D372" s="3" t="s">
        <v>54</v>
      </c>
      <c r="E372" s="14">
        <v>44238</v>
      </c>
      <c r="F372" s="3">
        <v>6</v>
      </c>
      <c r="G372" s="19">
        <v>33.299999999999997</v>
      </c>
      <c r="H372" s="228"/>
      <c r="I372" s="229"/>
      <c r="J372" s="315"/>
      <c r="K372" s="231"/>
      <c r="L372" s="232"/>
    </row>
    <row r="373" spans="2:12" ht="12.75" outlineLevel="1" x14ac:dyDescent="0.2">
      <c r="B373" s="19" t="s">
        <v>427</v>
      </c>
      <c r="C373" s="3" t="s">
        <v>497</v>
      </c>
      <c r="D373" s="3" t="s">
        <v>54</v>
      </c>
      <c r="E373" s="14">
        <v>44238</v>
      </c>
      <c r="F373" s="3">
        <v>3</v>
      </c>
      <c r="G373" s="19">
        <v>16.649999999999999</v>
      </c>
      <c r="H373" s="228"/>
      <c r="I373" s="229"/>
      <c r="J373" s="315"/>
      <c r="K373" s="231"/>
      <c r="L373" s="232"/>
    </row>
    <row r="374" spans="2:12" ht="12.75" outlineLevel="1" x14ac:dyDescent="0.2">
      <c r="B374" s="19" t="s">
        <v>428</v>
      </c>
      <c r="C374" s="3" t="s">
        <v>102</v>
      </c>
      <c r="D374" s="3" t="s">
        <v>31</v>
      </c>
      <c r="E374" s="14">
        <v>44239</v>
      </c>
      <c r="F374" s="3">
        <v>6</v>
      </c>
      <c r="G374" s="19">
        <v>49.98</v>
      </c>
      <c r="H374" s="228"/>
      <c r="I374" s="229"/>
      <c r="J374" s="315"/>
      <c r="K374" s="231"/>
      <c r="L374" s="232"/>
    </row>
    <row r="375" spans="2:12" ht="12.75" outlineLevel="1" x14ac:dyDescent="0.2">
      <c r="B375" s="19" t="s">
        <v>428</v>
      </c>
      <c r="C375" s="3" t="s">
        <v>102</v>
      </c>
      <c r="D375" s="3" t="s">
        <v>31</v>
      </c>
      <c r="E375" s="14">
        <v>44239</v>
      </c>
      <c r="F375" s="3">
        <v>3</v>
      </c>
      <c r="G375" s="19">
        <v>24.99</v>
      </c>
      <c r="H375" s="228"/>
      <c r="I375" s="229"/>
      <c r="J375" s="315"/>
      <c r="K375" s="231"/>
      <c r="L375" s="232"/>
    </row>
    <row r="376" spans="2:12" ht="12.75" outlineLevel="1" x14ac:dyDescent="0.2">
      <c r="B376" s="19" t="s">
        <v>427</v>
      </c>
      <c r="C376" s="3" t="s">
        <v>497</v>
      </c>
      <c r="D376" s="3" t="s">
        <v>54</v>
      </c>
      <c r="E376" s="14">
        <v>44239</v>
      </c>
      <c r="F376" s="3">
        <v>6</v>
      </c>
      <c r="G376" s="19">
        <v>33.299999999999997</v>
      </c>
      <c r="H376" s="228"/>
      <c r="I376" s="229"/>
      <c r="J376" s="315"/>
      <c r="K376" s="231"/>
      <c r="L376" s="232"/>
    </row>
    <row r="377" spans="2:12" ht="12.75" outlineLevel="1" x14ac:dyDescent="0.2">
      <c r="B377" s="19" t="s">
        <v>427</v>
      </c>
      <c r="C377" s="3" t="s">
        <v>497</v>
      </c>
      <c r="D377" s="3" t="s">
        <v>54</v>
      </c>
      <c r="E377" s="14">
        <v>44239</v>
      </c>
      <c r="F377" s="3">
        <v>3</v>
      </c>
      <c r="G377" s="19">
        <v>16.649999999999999</v>
      </c>
      <c r="H377" s="228"/>
      <c r="I377" s="229"/>
      <c r="J377" s="315"/>
      <c r="K377" s="231"/>
      <c r="L377" s="232"/>
    </row>
    <row r="378" spans="2:12" ht="12.75" outlineLevel="1" x14ac:dyDescent="0.2">
      <c r="B378" s="19" t="s">
        <v>428</v>
      </c>
      <c r="C378" s="3" t="s">
        <v>108</v>
      </c>
      <c r="D378" s="3" t="s">
        <v>54</v>
      </c>
      <c r="E378" s="14">
        <v>44242</v>
      </c>
      <c r="F378" s="3">
        <v>6</v>
      </c>
      <c r="G378" s="19">
        <v>49.98</v>
      </c>
      <c r="H378" s="228"/>
      <c r="I378" s="229"/>
      <c r="J378" s="315"/>
      <c r="K378" s="231"/>
      <c r="L378" s="232"/>
    </row>
    <row r="379" spans="2:12" ht="12.75" outlineLevel="1" x14ac:dyDescent="0.2">
      <c r="B379" s="19" t="s">
        <v>428</v>
      </c>
      <c r="C379" s="3" t="s">
        <v>108</v>
      </c>
      <c r="D379" s="3" t="s">
        <v>54</v>
      </c>
      <c r="E379" s="14">
        <v>44242</v>
      </c>
      <c r="F379" s="3">
        <v>3</v>
      </c>
      <c r="G379" s="19">
        <v>24.99</v>
      </c>
      <c r="H379" s="228"/>
      <c r="I379" s="229"/>
      <c r="J379" s="315"/>
      <c r="K379" s="231"/>
      <c r="L379" s="232"/>
    </row>
    <row r="380" spans="2:12" ht="12.75" outlineLevel="1" x14ac:dyDescent="0.2">
      <c r="B380" s="19" t="s">
        <v>428</v>
      </c>
      <c r="C380" s="3" t="s">
        <v>102</v>
      </c>
      <c r="D380" s="3" t="s">
        <v>31</v>
      </c>
      <c r="E380" s="14">
        <v>44242</v>
      </c>
      <c r="F380" s="3">
        <v>6</v>
      </c>
      <c r="G380" s="19">
        <v>49.98</v>
      </c>
      <c r="H380" s="228"/>
      <c r="I380" s="229"/>
      <c r="J380" s="315"/>
      <c r="K380" s="231"/>
      <c r="L380" s="232"/>
    </row>
    <row r="381" spans="2:12" ht="12.75" outlineLevel="1" x14ac:dyDescent="0.2">
      <c r="B381" s="19" t="s">
        <v>428</v>
      </c>
      <c r="C381" s="3" t="s">
        <v>102</v>
      </c>
      <c r="D381" s="3" t="s">
        <v>31</v>
      </c>
      <c r="E381" s="14">
        <v>44242</v>
      </c>
      <c r="F381" s="3">
        <v>3</v>
      </c>
      <c r="G381" s="19">
        <v>24.99</v>
      </c>
      <c r="H381" s="228"/>
      <c r="I381" s="229"/>
      <c r="J381" s="315"/>
      <c r="K381" s="231"/>
      <c r="L381" s="232"/>
    </row>
    <row r="382" spans="2:12" ht="12.75" outlineLevel="1" x14ac:dyDescent="0.2">
      <c r="B382" s="19" t="s">
        <v>428</v>
      </c>
      <c r="C382" s="3" t="s">
        <v>108</v>
      </c>
      <c r="D382" s="3" t="s">
        <v>54</v>
      </c>
      <c r="E382" s="14">
        <v>44243</v>
      </c>
      <c r="F382" s="3">
        <v>6</v>
      </c>
      <c r="G382" s="19">
        <v>49.98</v>
      </c>
      <c r="H382" s="228"/>
      <c r="I382" s="229"/>
      <c r="J382" s="315"/>
      <c r="K382" s="231"/>
      <c r="L382" s="232"/>
    </row>
    <row r="383" spans="2:12" ht="12.75" outlineLevel="1" x14ac:dyDescent="0.2">
      <c r="B383" s="19" t="s">
        <v>428</v>
      </c>
      <c r="C383" s="3" t="s">
        <v>108</v>
      </c>
      <c r="D383" s="3" t="s">
        <v>54</v>
      </c>
      <c r="E383" s="14">
        <v>44243</v>
      </c>
      <c r="F383" s="3">
        <v>3</v>
      </c>
      <c r="G383" s="19">
        <v>24.99</v>
      </c>
      <c r="H383" s="228"/>
      <c r="I383" s="229"/>
      <c r="J383" s="315"/>
      <c r="K383" s="231"/>
      <c r="L383" s="232"/>
    </row>
    <row r="384" spans="2:12" ht="12.75" outlineLevel="1" x14ac:dyDescent="0.2">
      <c r="B384" s="19" t="s">
        <v>427</v>
      </c>
      <c r="C384" s="3" t="s">
        <v>105</v>
      </c>
      <c r="D384" s="3" t="s">
        <v>54</v>
      </c>
      <c r="E384" s="14">
        <v>44243</v>
      </c>
      <c r="F384" s="3">
        <v>6</v>
      </c>
      <c r="G384" s="19">
        <v>39.96</v>
      </c>
      <c r="H384" s="228"/>
      <c r="I384" s="229"/>
      <c r="J384" s="315"/>
      <c r="K384" s="231"/>
      <c r="L384" s="232"/>
    </row>
    <row r="385" spans="2:12" ht="12.75" outlineLevel="1" x14ac:dyDescent="0.2">
      <c r="B385" s="19" t="s">
        <v>427</v>
      </c>
      <c r="C385" s="3" t="s">
        <v>105</v>
      </c>
      <c r="D385" s="3" t="s">
        <v>54</v>
      </c>
      <c r="E385" s="14">
        <v>44243</v>
      </c>
      <c r="F385" s="3">
        <v>3</v>
      </c>
      <c r="G385" s="19">
        <v>19.98</v>
      </c>
      <c r="H385" s="228"/>
      <c r="I385" s="229"/>
      <c r="J385" s="315"/>
      <c r="K385" s="231"/>
      <c r="L385" s="232"/>
    </row>
    <row r="386" spans="2:12" ht="12.75" outlineLevel="1" x14ac:dyDescent="0.2">
      <c r="B386" s="19" t="s">
        <v>428</v>
      </c>
      <c r="C386" s="3" t="s">
        <v>108</v>
      </c>
      <c r="D386" s="3" t="s">
        <v>54</v>
      </c>
      <c r="E386" s="14">
        <v>44244</v>
      </c>
      <c r="F386" s="3">
        <v>6</v>
      </c>
      <c r="G386" s="19">
        <v>49.98</v>
      </c>
      <c r="H386" s="228"/>
      <c r="I386" s="229"/>
      <c r="J386" s="315"/>
      <c r="K386" s="231"/>
      <c r="L386" s="232"/>
    </row>
    <row r="387" spans="2:12" ht="12.75" outlineLevel="1" x14ac:dyDescent="0.2">
      <c r="B387" s="19" t="s">
        <v>428</v>
      </c>
      <c r="C387" s="3" t="s">
        <v>108</v>
      </c>
      <c r="D387" s="3" t="s">
        <v>54</v>
      </c>
      <c r="E387" s="14">
        <v>44244</v>
      </c>
      <c r="F387" s="3">
        <v>3</v>
      </c>
      <c r="G387" s="19">
        <v>24.99</v>
      </c>
      <c r="H387" s="228"/>
      <c r="I387" s="229"/>
      <c r="J387" s="315"/>
      <c r="K387" s="231"/>
      <c r="L387" s="232"/>
    </row>
    <row r="388" spans="2:12" ht="12.75" outlineLevel="1" x14ac:dyDescent="0.2">
      <c r="B388" s="19" t="s">
        <v>428</v>
      </c>
      <c r="C388" s="3" t="s">
        <v>102</v>
      </c>
      <c r="D388" s="3" t="s">
        <v>31</v>
      </c>
      <c r="E388" s="14">
        <v>44244</v>
      </c>
      <c r="F388" s="3">
        <v>6</v>
      </c>
      <c r="G388" s="19">
        <v>49.98</v>
      </c>
      <c r="H388" s="228"/>
      <c r="I388" s="229"/>
      <c r="J388" s="315"/>
      <c r="K388" s="231"/>
      <c r="L388" s="232"/>
    </row>
    <row r="389" spans="2:12" ht="12.75" outlineLevel="1" x14ac:dyDescent="0.2">
      <c r="B389" s="19" t="s">
        <v>428</v>
      </c>
      <c r="C389" s="3" t="s">
        <v>102</v>
      </c>
      <c r="D389" s="3" t="s">
        <v>31</v>
      </c>
      <c r="E389" s="14">
        <v>44244</v>
      </c>
      <c r="F389" s="3">
        <v>3</v>
      </c>
      <c r="G389" s="19">
        <v>24.99</v>
      </c>
      <c r="H389" s="228"/>
      <c r="I389" s="229"/>
      <c r="J389" s="315"/>
      <c r="K389" s="231"/>
      <c r="L389" s="232"/>
    </row>
    <row r="390" spans="2:12" ht="12.75" outlineLevel="1" x14ac:dyDescent="0.2">
      <c r="B390" s="19" t="s">
        <v>427</v>
      </c>
      <c r="C390" s="3" t="s">
        <v>105</v>
      </c>
      <c r="D390" s="3" t="s">
        <v>54</v>
      </c>
      <c r="E390" s="14">
        <v>44244</v>
      </c>
      <c r="F390" s="3">
        <v>6</v>
      </c>
      <c r="G390" s="19">
        <v>39.96</v>
      </c>
      <c r="H390" s="228"/>
      <c r="I390" s="229"/>
      <c r="J390" s="315"/>
      <c r="K390" s="231"/>
      <c r="L390" s="232"/>
    </row>
    <row r="391" spans="2:12" ht="12.75" outlineLevel="1" x14ac:dyDescent="0.2">
      <c r="B391" s="19" t="s">
        <v>427</v>
      </c>
      <c r="C391" s="3" t="s">
        <v>105</v>
      </c>
      <c r="D391" s="3" t="s">
        <v>54</v>
      </c>
      <c r="E391" s="14">
        <v>44244</v>
      </c>
      <c r="F391" s="3">
        <v>3</v>
      </c>
      <c r="G391" s="19">
        <v>19.98</v>
      </c>
      <c r="H391" s="228"/>
      <c r="I391" s="229"/>
      <c r="J391" s="315"/>
      <c r="K391" s="231"/>
      <c r="L391" s="232"/>
    </row>
    <row r="392" spans="2:12" ht="12.75" outlineLevel="1" x14ac:dyDescent="0.2">
      <c r="B392" s="19" t="s">
        <v>428</v>
      </c>
      <c r="C392" s="3" t="s">
        <v>103</v>
      </c>
      <c r="D392" s="3" t="s">
        <v>54</v>
      </c>
      <c r="E392" s="14">
        <v>44246</v>
      </c>
      <c r="F392" s="3">
        <v>5</v>
      </c>
      <c r="G392" s="19">
        <v>33.299999999999997</v>
      </c>
      <c r="H392" s="228"/>
      <c r="I392" s="229"/>
      <c r="J392" s="315"/>
      <c r="K392" s="231"/>
      <c r="L392" s="232"/>
    </row>
    <row r="393" spans="2:12" ht="12.75" outlineLevel="1" x14ac:dyDescent="0.2">
      <c r="B393" s="19" t="s">
        <v>428</v>
      </c>
      <c r="C393" s="3" t="s">
        <v>644</v>
      </c>
      <c r="D393" s="3" t="s">
        <v>31</v>
      </c>
      <c r="E393" s="14">
        <v>44259</v>
      </c>
      <c r="F393" s="3">
        <v>3</v>
      </c>
      <c r="G393" s="19">
        <v>26.64</v>
      </c>
      <c r="H393" s="228"/>
      <c r="I393" s="229"/>
      <c r="J393" s="315"/>
      <c r="K393" s="231"/>
      <c r="L393" s="232"/>
    </row>
    <row r="394" spans="2:12" ht="12.75" outlineLevel="1" x14ac:dyDescent="0.2">
      <c r="B394" s="19" t="s">
        <v>429</v>
      </c>
      <c r="C394" s="3" t="s">
        <v>245</v>
      </c>
      <c r="D394" s="3" t="s">
        <v>54</v>
      </c>
      <c r="E394" s="14">
        <v>44259</v>
      </c>
      <c r="F394" s="3">
        <v>3</v>
      </c>
      <c r="G394" s="19">
        <v>16.649999999999999</v>
      </c>
      <c r="H394" s="228"/>
      <c r="I394" s="229"/>
      <c r="J394" s="315"/>
      <c r="K394" s="231"/>
      <c r="L394" s="232"/>
    </row>
    <row r="395" spans="2:12" ht="12.75" outlineLevel="1" x14ac:dyDescent="0.2">
      <c r="B395" s="19" t="s">
        <v>428</v>
      </c>
      <c r="C395" s="3" t="s">
        <v>104</v>
      </c>
      <c r="D395" s="3" t="s">
        <v>31</v>
      </c>
      <c r="E395" s="14">
        <v>44263</v>
      </c>
      <c r="F395" s="3">
        <v>6</v>
      </c>
      <c r="G395" s="19">
        <v>56.64</v>
      </c>
      <c r="H395" s="228"/>
      <c r="I395" s="229"/>
      <c r="J395" s="315"/>
      <c r="K395" s="231"/>
      <c r="L395" s="232"/>
    </row>
    <row r="396" spans="2:12" ht="12.75" outlineLevel="1" x14ac:dyDescent="0.2">
      <c r="B396" s="19" t="s">
        <v>428</v>
      </c>
      <c r="C396" s="3" t="s">
        <v>104</v>
      </c>
      <c r="D396" s="3" t="s">
        <v>31</v>
      </c>
      <c r="E396" s="14">
        <v>44263</v>
      </c>
      <c r="F396" s="3">
        <v>3</v>
      </c>
      <c r="G396" s="19">
        <v>28.32</v>
      </c>
      <c r="H396" s="228"/>
      <c r="I396" s="229"/>
      <c r="J396" s="315"/>
      <c r="K396" s="231"/>
      <c r="L396" s="232"/>
    </row>
    <row r="397" spans="2:12" ht="12.75" outlineLevel="1" x14ac:dyDescent="0.2">
      <c r="B397" s="19" t="s">
        <v>427</v>
      </c>
      <c r="C397" s="3" t="s">
        <v>638</v>
      </c>
      <c r="D397" s="3" t="s">
        <v>54</v>
      </c>
      <c r="E397" s="14">
        <v>44263</v>
      </c>
      <c r="F397" s="3">
        <v>6</v>
      </c>
      <c r="G397" s="19">
        <v>33.299999999999997</v>
      </c>
      <c r="H397" s="228"/>
      <c r="I397" s="229"/>
      <c r="J397" s="315"/>
      <c r="K397" s="231"/>
      <c r="L397" s="232"/>
    </row>
    <row r="398" spans="2:12" ht="12.75" outlineLevel="1" x14ac:dyDescent="0.2">
      <c r="B398" s="19" t="s">
        <v>427</v>
      </c>
      <c r="C398" s="3" t="s">
        <v>638</v>
      </c>
      <c r="D398" s="3" t="s">
        <v>54</v>
      </c>
      <c r="E398" s="14">
        <v>44263</v>
      </c>
      <c r="F398" s="3">
        <v>3</v>
      </c>
      <c r="G398" s="19">
        <v>16.649999999999999</v>
      </c>
      <c r="H398" s="228"/>
      <c r="I398" s="229"/>
      <c r="J398" s="315"/>
      <c r="K398" s="231"/>
      <c r="L398" s="232"/>
    </row>
    <row r="399" spans="2:12" ht="12.75" outlineLevel="1" x14ac:dyDescent="0.2">
      <c r="B399" s="19" t="s">
        <v>427</v>
      </c>
      <c r="C399" s="3" t="s">
        <v>105</v>
      </c>
      <c r="D399" s="3" t="s">
        <v>54</v>
      </c>
      <c r="E399" s="14">
        <v>44263</v>
      </c>
      <c r="F399" s="3">
        <v>6</v>
      </c>
      <c r="G399" s="19">
        <v>39.96</v>
      </c>
      <c r="H399" s="228"/>
      <c r="I399" s="229"/>
      <c r="J399" s="315"/>
      <c r="K399" s="231"/>
      <c r="L399" s="232"/>
    </row>
    <row r="400" spans="2:12" ht="12.75" outlineLevel="1" x14ac:dyDescent="0.2">
      <c r="B400" s="19" t="s">
        <v>427</v>
      </c>
      <c r="C400" s="3" t="s">
        <v>105</v>
      </c>
      <c r="D400" s="3" t="s">
        <v>54</v>
      </c>
      <c r="E400" s="14">
        <v>44263</v>
      </c>
      <c r="F400" s="3">
        <v>3</v>
      </c>
      <c r="G400" s="19">
        <v>19.98</v>
      </c>
      <c r="H400" s="228"/>
      <c r="I400" s="229"/>
      <c r="J400" s="315"/>
      <c r="K400" s="231"/>
      <c r="L400" s="232"/>
    </row>
    <row r="401" spans="2:12" ht="12.75" outlineLevel="1" x14ac:dyDescent="0.2">
      <c r="B401" s="19" t="s">
        <v>428</v>
      </c>
      <c r="C401" s="3" t="s">
        <v>104</v>
      </c>
      <c r="D401" s="3" t="s">
        <v>31</v>
      </c>
      <c r="E401" s="14">
        <v>44264</v>
      </c>
      <c r="F401" s="3">
        <v>6</v>
      </c>
      <c r="G401" s="19">
        <v>56.64</v>
      </c>
      <c r="H401" s="228"/>
      <c r="I401" s="229"/>
      <c r="J401" s="315"/>
      <c r="K401" s="231"/>
      <c r="L401" s="232"/>
    </row>
    <row r="402" spans="2:12" ht="12.75" outlineLevel="1" x14ac:dyDescent="0.2">
      <c r="B402" s="19" t="s">
        <v>428</v>
      </c>
      <c r="C402" s="3" t="s">
        <v>104</v>
      </c>
      <c r="D402" s="3" t="s">
        <v>31</v>
      </c>
      <c r="E402" s="14">
        <v>44264</v>
      </c>
      <c r="F402" s="3">
        <v>3</v>
      </c>
      <c r="G402" s="19">
        <v>28.32</v>
      </c>
      <c r="H402" s="228"/>
      <c r="I402" s="229"/>
      <c r="J402" s="315"/>
      <c r="K402" s="231"/>
      <c r="L402" s="232"/>
    </row>
    <row r="403" spans="2:12" ht="12.75" outlineLevel="1" x14ac:dyDescent="0.2">
      <c r="B403" s="19" t="s">
        <v>428</v>
      </c>
      <c r="C403" s="3" t="s">
        <v>103</v>
      </c>
      <c r="D403" s="3" t="s">
        <v>54</v>
      </c>
      <c r="E403" s="14">
        <v>44264</v>
      </c>
      <c r="F403" s="3">
        <v>6</v>
      </c>
      <c r="G403" s="19">
        <v>39.96</v>
      </c>
      <c r="H403" s="228"/>
      <c r="I403" s="229"/>
      <c r="J403" s="315"/>
      <c r="K403" s="231"/>
      <c r="L403" s="232"/>
    </row>
    <row r="404" spans="2:12" ht="12.75" outlineLevel="1" x14ac:dyDescent="0.2">
      <c r="B404" s="19" t="s">
        <v>428</v>
      </c>
      <c r="C404" s="3" t="s">
        <v>103</v>
      </c>
      <c r="D404" s="3" t="s">
        <v>54</v>
      </c>
      <c r="E404" s="14">
        <v>44264</v>
      </c>
      <c r="F404" s="3">
        <v>3</v>
      </c>
      <c r="G404" s="19">
        <v>19.98</v>
      </c>
      <c r="H404" s="228"/>
      <c r="I404" s="229"/>
      <c r="J404" s="315"/>
      <c r="K404" s="231"/>
      <c r="L404" s="232"/>
    </row>
    <row r="405" spans="2:12" ht="12.75" outlineLevel="1" x14ac:dyDescent="0.2">
      <c r="B405" s="19" t="s">
        <v>428</v>
      </c>
      <c r="C405" s="3" t="s">
        <v>104</v>
      </c>
      <c r="D405" s="3" t="s">
        <v>31</v>
      </c>
      <c r="E405" s="14">
        <v>44265</v>
      </c>
      <c r="F405" s="3">
        <v>6</v>
      </c>
      <c r="G405" s="19">
        <v>56.64</v>
      </c>
      <c r="H405" s="228"/>
      <c r="I405" s="229"/>
      <c r="J405" s="315"/>
      <c r="K405" s="231"/>
      <c r="L405" s="232"/>
    </row>
    <row r="406" spans="2:12" ht="12.75" outlineLevel="1" x14ac:dyDescent="0.2">
      <c r="B406" s="19" t="s">
        <v>428</v>
      </c>
      <c r="C406" s="3" t="s">
        <v>104</v>
      </c>
      <c r="D406" s="3" t="s">
        <v>31</v>
      </c>
      <c r="E406" s="14">
        <v>44265</v>
      </c>
      <c r="F406" s="3">
        <v>3</v>
      </c>
      <c r="G406" s="19">
        <v>28.32</v>
      </c>
      <c r="H406" s="228"/>
      <c r="I406" s="229"/>
      <c r="J406" s="315"/>
      <c r="K406" s="231"/>
      <c r="L406" s="232"/>
    </row>
    <row r="407" spans="2:12" ht="12.75" outlineLevel="1" x14ac:dyDescent="0.2">
      <c r="B407" s="19" t="s">
        <v>428</v>
      </c>
      <c r="C407" s="3" t="s">
        <v>103</v>
      </c>
      <c r="D407" s="3" t="s">
        <v>54</v>
      </c>
      <c r="E407" s="14">
        <v>44265</v>
      </c>
      <c r="F407" s="3">
        <v>6</v>
      </c>
      <c r="G407" s="19">
        <v>39.96</v>
      </c>
      <c r="H407" s="228"/>
      <c r="I407" s="229"/>
      <c r="J407" s="315"/>
      <c r="K407" s="231"/>
      <c r="L407" s="232"/>
    </row>
    <row r="408" spans="2:12" ht="12.75" outlineLevel="1" x14ac:dyDescent="0.2">
      <c r="B408" s="19" t="s">
        <v>428</v>
      </c>
      <c r="C408" s="3" t="s">
        <v>103</v>
      </c>
      <c r="D408" s="3" t="s">
        <v>54</v>
      </c>
      <c r="E408" s="14">
        <v>44265</v>
      </c>
      <c r="F408" s="3">
        <v>3</v>
      </c>
      <c r="G408" s="19">
        <v>19.98</v>
      </c>
      <c r="H408" s="228"/>
      <c r="I408" s="229"/>
      <c r="J408" s="315"/>
      <c r="K408" s="231"/>
      <c r="L408" s="232"/>
    </row>
    <row r="409" spans="2:12" ht="12.75" outlineLevel="1" x14ac:dyDescent="0.2">
      <c r="B409" s="19" t="s">
        <v>427</v>
      </c>
      <c r="C409" s="3" t="s">
        <v>105</v>
      </c>
      <c r="D409" s="3" t="s">
        <v>54</v>
      </c>
      <c r="E409" s="14">
        <v>44265</v>
      </c>
      <c r="F409" s="3">
        <v>6</v>
      </c>
      <c r="G409" s="19">
        <v>39.96</v>
      </c>
      <c r="H409" s="228"/>
      <c r="I409" s="229"/>
      <c r="J409" s="315"/>
      <c r="K409" s="231"/>
      <c r="L409" s="232"/>
    </row>
    <row r="410" spans="2:12" ht="12.75" outlineLevel="1" x14ac:dyDescent="0.2">
      <c r="B410" s="19" t="s">
        <v>427</v>
      </c>
      <c r="C410" s="3" t="s">
        <v>105</v>
      </c>
      <c r="D410" s="3" t="s">
        <v>54</v>
      </c>
      <c r="E410" s="14">
        <v>44265</v>
      </c>
      <c r="F410" s="3">
        <v>3</v>
      </c>
      <c r="G410" s="19">
        <v>19.98</v>
      </c>
      <c r="H410" s="228"/>
      <c r="I410" s="229"/>
      <c r="J410" s="315"/>
      <c r="K410" s="231"/>
      <c r="L410" s="232"/>
    </row>
    <row r="411" spans="2:12" ht="12.75" outlineLevel="1" x14ac:dyDescent="0.2">
      <c r="B411" s="19" t="s">
        <v>428</v>
      </c>
      <c r="C411" s="3" t="s">
        <v>104</v>
      </c>
      <c r="D411" s="3" t="s">
        <v>31</v>
      </c>
      <c r="E411" s="14">
        <v>44266</v>
      </c>
      <c r="F411" s="3">
        <v>6</v>
      </c>
      <c r="G411" s="19">
        <v>56.64</v>
      </c>
      <c r="H411" s="228"/>
      <c r="I411" s="229"/>
      <c r="J411" s="315"/>
      <c r="K411" s="231"/>
      <c r="L411" s="232"/>
    </row>
    <row r="412" spans="2:12" ht="12.75" outlineLevel="1" x14ac:dyDescent="0.2">
      <c r="B412" s="19" t="s">
        <v>428</v>
      </c>
      <c r="C412" s="3" t="s">
        <v>104</v>
      </c>
      <c r="D412" s="3" t="s">
        <v>31</v>
      </c>
      <c r="E412" s="14">
        <v>44266</v>
      </c>
      <c r="F412" s="3">
        <v>3</v>
      </c>
      <c r="G412" s="19">
        <v>28.32</v>
      </c>
      <c r="H412" s="228"/>
      <c r="I412" s="229"/>
      <c r="J412" s="315"/>
      <c r="K412" s="231"/>
      <c r="L412" s="232"/>
    </row>
    <row r="413" spans="2:12" ht="12.75" outlineLevel="1" x14ac:dyDescent="0.2">
      <c r="B413" s="19" t="s">
        <v>428</v>
      </c>
      <c r="C413" s="3" t="s">
        <v>103</v>
      </c>
      <c r="D413" s="3" t="s">
        <v>54</v>
      </c>
      <c r="E413" s="14">
        <v>44266</v>
      </c>
      <c r="F413" s="3">
        <v>6</v>
      </c>
      <c r="G413" s="19">
        <v>39.96</v>
      </c>
      <c r="H413" s="228"/>
      <c r="I413" s="229"/>
      <c r="J413" s="315"/>
      <c r="K413" s="231"/>
      <c r="L413" s="232"/>
    </row>
    <row r="414" spans="2:12" ht="12.75" outlineLevel="1" x14ac:dyDescent="0.2">
      <c r="B414" s="19" t="s">
        <v>428</v>
      </c>
      <c r="C414" s="3" t="s">
        <v>103</v>
      </c>
      <c r="D414" s="3" t="s">
        <v>54</v>
      </c>
      <c r="E414" s="14">
        <v>44266</v>
      </c>
      <c r="F414" s="3">
        <v>3</v>
      </c>
      <c r="G414" s="19">
        <v>19.98</v>
      </c>
      <c r="H414" s="228"/>
      <c r="I414" s="229"/>
      <c r="J414" s="315"/>
      <c r="K414" s="231"/>
      <c r="L414" s="232"/>
    </row>
    <row r="415" spans="2:12" ht="12.75" outlineLevel="1" x14ac:dyDescent="0.2">
      <c r="B415" s="19" t="s">
        <v>427</v>
      </c>
      <c r="C415" s="3" t="s">
        <v>105</v>
      </c>
      <c r="D415" s="3" t="s">
        <v>54</v>
      </c>
      <c r="E415" s="14">
        <v>44266</v>
      </c>
      <c r="F415" s="3">
        <v>6</v>
      </c>
      <c r="G415" s="19">
        <v>39.96</v>
      </c>
      <c r="H415" s="228"/>
      <c r="I415" s="229"/>
      <c r="J415" s="315"/>
      <c r="K415" s="231"/>
      <c r="L415" s="232"/>
    </row>
    <row r="416" spans="2:12" ht="12.75" outlineLevel="1" x14ac:dyDescent="0.2">
      <c r="B416" s="19" t="s">
        <v>427</v>
      </c>
      <c r="C416" s="3" t="s">
        <v>105</v>
      </c>
      <c r="D416" s="3" t="s">
        <v>54</v>
      </c>
      <c r="E416" s="14">
        <v>44266</v>
      </c>
      <c r="F416" s="3">
        <v>3</v>
      </c>
      <c r="G416" s="19">
        <v>19.98</v>
      </c>
      <c r="H416" s="228"/>
      <c r="I416" s="229"/>
      <c r="J416" s="315"/>
      <c r="K416" s="231"/>
      <c r="L416" s="232"/>
    </row>
    <row r="417" spans="2:12" ht="12.75" outlineLevel="1" x14ac:dyDescent="0.2">
      <c r="B417" s="19" t="s">
        <v>428</v>
      </c>
      <c r="C417" s="3" t="s">
        <v>104</v>
      </c>
      <c r="D417" s="3" t="s">
        <v>31</v>
      </c>
      <c r="E417" s="14">
        <v>44267</v>
      </c>
      <c r="F417" s="3">
        <v>6</v>
      </c>
      <c r="G417" s="19">
        <v>56.64</v>
      </c>
      <c r="H417" s="228"/>
      <c r="I417" s="229"/>
      <c r="J417" s="315"/>
      <c r="K417" s="231"/>
      <c r="L417" s="232"/>
    </row>
    <row r="418" spans="2:12" ht="12.75" outlineLevel="1" x14ac:dyDescent="0.2">
      <c r="B418" s="19" t="s">
        <v>428</v>
      </c>
      <c r="C418" s="3" t="s">
        <v>104</v>
      </c>
      <c r="D418" s="3" t="s">
        <v>31</v>
      </c>
      <c r="E418" s="14">
        <v>44267</v>
      </c>
      <c r="F418" s="3">
        <v>3</v>
      </c>
      <c r="G418" s="19">
        <v>28.32</v>
      </c>
      <c r="H418" s="228"/>
      <c r="I418" s="229"/>
      <c r="J418" s="315"/>
      <c r="K418" s="231"/>
      <c r="L418" s="232"/>
    </row>
    <row r="419" spans="2:12" ht="12.75" outlineLevel="1" x14ac:dyDescent="0.2">
      <c r="B419" s="19" t="s">
        <v>427</v>
      </c>
      <c r="C419" s="3" t="s">
        <v>185</v>
      </c>
      <c r="D419" s="3" t="s">
        <v>54</v>
      </c>
      <c r="E419" s="14">
        <v>44277</v>
      </c>
      <c r="F419" s="3">
        <v>6</v>
      </c>
      <c r="G419" s="19">
        <v>46.8</v>
      </c>
      <c r="H419" s="228"/>
      <c r="I419" s="229"/>
      <c r="J419" s="315"/>
      <c r="K419" s="231"/>
      <c r="L419" s="232"/>
    </row>
    <row r="420" spans="2:12" ht="12.75" outlineLevel="1" x14ac:dyDescent="0.2">
      <c r="B420" s="19" t="s">
        <v>427</v>
      </c>
      <c r="C420" s="3" t="s">
        <v>638</v>
      </c>
      <c r="D420" s="3" t="s">
        <v>54</v>
      </c>
      <c r="E420" s="14">
        <v>44277</v>
      </c>
      <c r="F420" s="3">
        <v>8</v>
      </c>
      <c r="G420" s="19">
        <v>44.4</v>
      </c>
      <c r="H420" s="228"/>
      <c r="I420" s="229"/>
      <c r="J420" s="315"/>
      <c r="K420" s="231"/>
      <c r="L420" s="232"/>
    </row>
    <row r="421" spans="2:12" ht="12.75" outlineLevel="1" x14ac:dyDescent="0.2">
      <c r="B421" s="19" t="s">
        <v>427</v>
      </c>
      <c r="C421" s="3" t="s">
        <v>670</v>
      </c>
      <c r="D421" s="3" t="s">
        <v>54</v>
      </c>
      <c r="E421" s="14">
        <v>44277</v>
      </c>
      <c r="F421" s="3">
        <v>6</v>
      </c>
      <c r="G421" s="19">
        <v>39</v>
      </c>
      <c r="H421" s="228"/>
      <c r="I421" s="229"/>
      <c r="J421" s="315"/>
      <c r="K421" s="231"/>
      <c r="L421" s="232"/>
    </row>
    <row r="422" spans="2:12" ht="12.75" outlineLevel="1" x14ac:dyDescent="0.2">
      <c r="B422" s="19" t="s">
        <v>427</v>
      </c>
      <c r="C422" s="3" t="s">
        <v>185</v>
      </c>
      <c r="D422" s="3" t="s">
        <v>54</v>
      </c>
      <c r="E422" s="14">
        <v>44278</v>
      </c>
      <c r="F422" s="3">
        <v>6</v>
      </c>
      <c r="G422" s="19">
        <v>46.8</v>
      </c>
      <c r="H422" s="228"/>
      <c r="I422" s="229"/>
      <c r="J422" s="315"/>
      <c r="K422" s="231"/>
      <c r="L422" s="232"/>
    </row>
    <row r="423" spans="2:12" ht="12.75" outlineLevel="1" x14ac:dyDescent="0.2">
      <c r="B423" s="19" t="s">
        <v>428</v>
      </c>
      <c r="C423" s="3" t="s">
        <v>103</v>
      </c>
      <c r="D423" s="3" t="s">
        <v>54</v>
      </c>
      <c r="E423" s="14">
        <v>44278</v>
      </c>
      <c r="F423" s="3">
        <v>3</v>
      </c>
      <c r="G423" s="19">
        <v>19.98</v>
      </c>
      <c r="H423" s="228"/>
      <c r="I423" s="229"/>
      <c r="J423" s="315"/>
      <c r="K423" s="231"/>
      <c r="L423" s="232"/>
    </row>
    <row r="424" spans="2:12" ht="12.75" outlineLevel="1" x14ac:dyDescent="0.2">
      <c r="B424" s="19" t="s">
        <v>428</v>
      </c>
      <c r="C424" s="3" t="s">
        <v>103</v>
      </c>
      <c r="D424" s="3" t="s">
        <v>54</v>
      </c>
      <c r="E424" s="14">
        <v>44278</v>
      </c>
      <c r="F424" s="3">
        <v>6</v>
      </c>
      <c r="G424" s="19">
        <v>39.96</v>
      </c>
      <c r="H424" s="228"/>
      <c r="I424" s="229"/>
      <c r="J424" s="315"/>
      <c r="K424" s="231"/>
      <c r="L424" s="232"/>
    </row>
    <row r="425" spans="2:12" ht="12.75" outlineLevel="1" x14ac:dyDescent="0.2">
      <c r="B425" s="19" t="s">
        <v>427</v>
      </c>
      <c r="C425" s="3" t="s">
        <v>670</v>
      </c>
      <c r="D425" s="3" t="s">
        <v>54</v>
      </c>
      <c r="E425" s="14">
        <v>44278</v>
      </c>
      <c r="F425" s="3">
        <v>6</v>
      </c>
      <c r="G425" s="19">
        <v>39</v>
      </c>
      <c r="H425" s="228"/>
      <c r="I425" s="229"/>
      <c r="J425" s="315"/>
      <c r="K425" s="231"/>
      <c r="L425" s="232"/>
    </row>
    <row r="426" spans="2:12" ht="12.75" outlineLevel="1" x14ac:dyDescent="0.2">
      <c r="B426" s="19" t="s">
        <v>429</v>
      </c>
      <c r="C426" s="3" t="s">
        <v>671</v>
      </c>
      <c r="D426" s="3" t="s">
        <v>54</v>
      </c>
      <c r="E426" s="14">
        <v>44280</v>
      </c>
      <c r="F426" s="3">
        <v>8</v>
      </c>
      <c r="G426" s="19">
        <v>53.28</v>
      </c>
      <c r="H426" s="228"/>
      <c r="I426" s="229"/>
      <c r="J426" s="315"/>
      <c r="K426" s="231"/>
      <c r="L426" s="232"/>
    </row>
    <row r="427" spans="2:12" ht="12.75" outlineLevel="1" x14ac:dyDescent="0.2">
      <c r="B427" s="19" t="s">
        <v>427</v>
      </c>
      <c r="C427" s="3" t="s">
        <v>638</v>
      </c>
      <c r="D427" s="3" t="s">
        <v>54</v>
      </c>
      <c r="E427" s="14">
        <v>44280</v>
      </c>
      <c r="F427" s="3">
        <v>8</v>
      </c>
      <c r="G427" s="19">
        <v>44.4</v>
      </c>
      <c r="H427" s="228"/>
      <c r="I427" s="229"/>
      <c r="J427" s="315"/>
      <c r="K427" s="231"/>
      <c r="L427" s="232"/>
    </row>
    <row r="428" spans="2:12" ht="12.75" outlineLevel="1" x14ac:dyDescent="0.2">
      <c r="B428" s="19" t="s">
        <v>428</v>
      </c>
      <c r="C428" s="3" t="s">
        <v>103</v>
      </c>
      <c r="D428" s="3" t="s">
        <v>54</v>
      </c>
      <c r="E428" s="14">
        <v>44281</v>
      </c>
      <c r="F428" s="3">
        <v>3</v>
      </c>
      <c r="G428" s="19">
        <v>19.98</v>
      </c>
      <c r="H428" s="228"/>
      <c r="I428" s="229"/>
      <c r="J428" s="315"/>
      <c r="K428" s="231"/>
      <c r="L428" s="232"/>
    </row>
    <row r="429" spans="2:12" ht="12.75" outlineLevel="1" x14ac:dyDescent="0.2">
      <c r="B429" s="19" t="s">
        <v>428</v>
      </c>
      <c r="C429" s="3" t="s">
        <v>103</v>
      </c>
      <c r="D429" s="3" t="s">
        <v>54</v>
      </c>
      <c r="E429" s="14">
        <v>44281</v>
      </c>
      <c r="F429" s="3">
        <v>6</v>
      </c>
      <c r="G429" s="19">
        <v>39.96</v>
      </c>
      <c r="H429" s="228"/>
      <c r="I429" s="229"/>
      <c r="J429" s="315"/>
      <c r="K429" s="231"/>
      <c r="L429" s="232"/>
    </row>
    <row r="430" spans="2:12" ht="12.75" outlineLevel="1" x14ac:dyDescent="0.2">
      <c r="B430" s="19" t="s">
        <v>427</v>
      </c>
      <c r="C430" s="3" t="s">
        <v>672</v>
      </c>
      <c r="D430" s="3" t="s">
        <v>54</v>
      </c>
      <c r="E430" s="14">
        <v>44284</v>
      </c>
      <c r="F430" s="3">
        <v>9</v>
      </c>
      <c r="G430" s="19">
        <v>59.94</v>
      </c>
      <c r="H430" s="228"/>
      <c r="I430" s="229"/>
      <c r="J430" s="315"/>
      <c r="K430" s="231"/>
      <c r="L430" s="232"/>
    </row>
    <row r="431" spans="2:12" ht="12.75" outlineLevel="1" x14ac:dyDescent="0.2">
      <c r="B431" s="19" t="s">
        <v>427</v>
      </c>
      <c r="C431" s="3" t="s">
        <v>672</v>
      </c>
      <c r="D431" s="3" t="s">
        <v>54</v>
      </c>
      <c r="E431" s="14">
        <v>44284</v>
      </c>
      <c r="F431" s="3">
        <v>4</v>
      </c>
      <c r="G431" s="19">
        <v>22.2</v>
      </c>
      <c r="H431" s="228"/>
      <c r="I431" s="229"/>
      <c r="J431" s="315"/>
      <c r="K431" s="231"/>
      <c r="L431" s="232"/>
    </row>
    <row r="432" spans="2:12" ht="12.75" outlineLevel="1" x14ac:dyDescent="0.2">
      <c r="B432" s="19" t="s">
        <v>428</v>
      </c>
      <c r="C432" s="3" t="s">
        <v>644</v>
      </c>
      <c r="D432" s="3" t="s">
        <v>31</v>
      </c>
      <c r="E432" s="14">
        <v>44284</v>
      </c>
      <c r="F432" s="3">
        <v>4</v>
      </c>
      <c r="G432" s="19">
        <v>35.520000000000003</v>
      </c>
      <c r="H432" s="228"/>
      <c r="I432" s="229"/>
      <c r="J432" s="315"/>
      <c r="K432" s="231"/>
      <c r="L432" s="232"/>
    </row>
    <row r="433" spans="2:12" ht="12.75" outlineLevel="1" x14ac:dyDescent="0.2">
      <c r="B433" s="19" t="s">
        <v>428</v>
      </c>
      <c r="C433" s="3" t="s">
        <v>644</v>
      </c>
      <c r="D433" s="3" t="s">
        <v>31</v>
      </c>
      <c r="E433" s="14">
        <v>44284</v>
      </c>
      <c r="F433" s="3">
        <v>9</v>
      </c>
      <c r="G433" s="19">
        <v>95.94</v>
      </c>
      <c r="H433" s="228"/>
      <c r="I433" s="229"/>
      <c r="J433" s="315"/>
      <c r="K433" s="231"/>
      <c r="L433" s="232"/>
    </row>
    <row r="434" spans="2:12" ht="12.75" outlineLevel="1" x14ac:dyDescent="0.2">
      <c r="B434" s="19" t="s">
        <v>427</v>
      </c>
      <c r="C434" s="3" t="s">
        <v>672</v>
      </c>
      <c r="D434" s="3" t="s">
        <v>54</v>
      </c>
      <c r="E434" s="14">
        <v>44285</v>
      </c>
      <c r="F434" s="3">
        <v>9</v>
      </c>
      <c r="G434" s="19">
        <v>59.94</v>
      </c>
      <c r="H434" s="228"/>
      <c r="I434" s="229"/>
      <c r="J434" s="315"/>
      <c r="K434" s="231"/>
      <c r="L434" s="232"/>
    </row>
    <row r="435" spans="2:12" ht="12.75" outlineLevel="1" x14ac:dyDescent="0.2">
      <c r="B435" s="19" t="s">
        <v>428</v>
      </c>
      <c r="C435" s="3" t="s">
        <v>644</v>
      </c>
      <c r="D435" s="3" t="s">
        <v>31</v>
      </c>
      <c r="E435" s="14">
        <v>44285</v>
      </c>
      <c r="F435" s="3">
        <v>9</v>
      </c>
      <c r="G435" s="19">
        <v>95.94</v>
      </c>
      <c r="H435" s="228"/>
      <c r="I435" s="229"/>
      <c r="J435" s="315"/>
      <c r="K435" s="231"/>
      <c r="L435" s="232"/>
    </row>
    <row r="436" spans="2:12" ht="12.75" outlineLevel="1" x14ac:dyDescent="0.2">
      <c r="B436" s="19" t="s">
        <v>428</v>
      </c>
      <c r="C436" s="261" t="s">
        <v>644</v>
      </c>
      <c r="D436" s="262" t="s">
        <v>31</v>
      </c>
      <c r="E436" s="268">
        <v>44286</v>
      </c>
      <c r="F436" s="263">
        <v>9</v>
      </c>
      <c r="G436" s="264">
        <v>95.94</v>
      </c>
      <c r="H436" s="228"/>
      <c r="I436" s="229"/>
      <c r="J436" s="315"/>
      <c r="K436" s="231"/>
      <c r="L436" s="232"/>
    </row>
    <row r="437" spans="2:12" ht="12.75" outlineLevel="1" x14ac:dyDescent="0.2">
      <c r="B437" s="19" t="s">
        <v>427</v>
      </c>
      <c r="C437" s="261" t="s">
        <v>672</v>
      </c>
      <c r="D437" s="262" t="s">
        <v>54</v>
      </c>
      <c r="E437" s="268">
        <v>44286</v>
      </c>
      <c r="F437" s="263">
        <v>9</v>
      </c>
      <c r="G437" s="264">
        <v>59.94</v>
      </c>
      <c r="H437" s="228"/>
      <c r="I437" s="229"/>
      <c r="J437" s="315"/>
      <c r="K437" s="231"/>
      <c r="L437" s="232"/>
    </row>
    <row r="438" spans="2:12" ht="12.75" outlineLevel="1" x14ac:dyDescent="0.2">
      <c r="B438" s="19" t="s">
        <v>427</v>
      </c>
      <c r="C438" s="3" t="s">
        <v>638</v>
      </c>
      <c r="D438" s="3" t="s">
        <v>54</v>
      </c>
      <c r="E438" s="14">
        <v>44295</v>
      </c>
      <c r="F438" s="3">
        <v>9</v>
      </c>
      <c r="G438" s="19">
        <v>59.94</v>
      </c>
      <c r="H438" s="228"/>
      <c r="I438" s="229"/>
      <c r="J438" s="315"/>
      <c r="K438" s="231"/>
      <c r="L438" s="232"/>
    </row>
    <row r="439" spans="2:12" ht="12.75" outlineLevel="1" x14ac:dyDescent="0.2">
      <c r="B439" s="19" t="s">
        <v>427</v>
      </c>
      <c r="C439" s="3" t="s">
        <v>497</v>
      </c>
      <c r="D439" s="3" t="s">
        <v>54</v>
      </c>
      <c r="E439" s="14">
        <v>44295</v>
      </c>
      <c r="F439" s="3">
        <v>9</v>
      </c>
      <c r="G439" s="19">
        <v>59.94</v>
      </c>
      <c r="H439" s="228"/>
      <c r="I439" s="229"/>
      <c r="J439" s="315"/>
      <c r="K439" s="231"/>
      <c r="L439" s="232"/>
    </row>
    <row r="440" spans="2:12" ht="12.75" outlineLevel="1" x14ac:dyDescent="0.2">
      <c r="B440" s="19" t="s">
        <v>428</v>
      </c>
      <c r="C440" s="3" t="s">
        <v>108</v>
      </c>
      <c r="D440" s="3" t="s">
        <v>54</v>
      </c>
      <c r="E440" s="14">
        <v>44309</v>
      </c>
      <c r="F440" s="3">
        <v>9</v>
      </c>
      <c r="G440" s="19">
        <v>90</v>
      </c>
      <c r="H440" s="228"/>
      <c r="I440" s="229"/>
      <c r="J440" s="315"/>
      <c r="K440" s="231"/>
      <c r="L440" s="232"/>
    </row>
    <row r="441" spans="2:12" ht="12.75" outlineLevel="1" x14ac:dyDescent="0.2">
      <c r="B441" s="19" t="s">
        <v>428</v>
      </c>
      <c r="C441" s="3" t="s">
        <v>102</v>
      </c>
      <c r="D441" s="3" t="s">
        <v>31</v>
      </c>
      <c r="E441" s="14">
        <v>44309</v>
      </c>
      <c r="F441" s="3">
        <v>9</v>
      </c>
      <c r="G441" s="19">
        <v>90</v>
      </c>
      <c r="H441" s="228"/>
      <c r="I441" s="229"/>
      <c r="J441" s="315"/>
      <c r="K441" s="231"/>
      <c r="L441" s="232"/>
    </row>
    <row r="442" spans="2:12" ht="12.75" outlineLevel="1" x14ac:dyDescent="0.2">
      <c r="B442" s="19" t="s">
        <v>428</v>
      </c>
      <c r="C442" s="3" t="s">
        <v>108</v>
      </c>
      <c r="D442" s="3" t="s">
        <v>54</v>
      </c>
      <c r="E442" s="14">
        <v>44310</v>
      </c>
      <c r="F442" s="3">
        <v>9</v>
      </c>
      <c r="G442" s="19">
        <v>90</v>
      </c>
      <c r="H442" s="228"/>
      <c r="I442" s="229"/>
      <c r="J442" s="315"/>
      <c r="K442" s="231"/>
      <c r="L442" s="232"/>
    </row>
    <row r="443" spans="2:12" ht="12.75" outlineLevel="1" x14ac:dyDescent="0.2">
      <c r="B443" s="19" t="s">
        <v>428</v>
      </c>
      <c r="C443" s="3" t="s">
        <v>102</v>
      </c>
      <c r="D443" s="3" t="s">
        <v>31</v>
      </c>
      <c r="E443" s="14">
        <v>44310</v>
      </c>
      <c r="F443" s="3">
        <v>9</v>
      </c>
      <c r="G443" s="19">
        <v>90</v>
      </c>
      <c r="H443" s="228"/>
      <c r="I443" s="229"/>
      <c r="J443" s="315"/>
      <c r="K443" s="231"/>
      <c r="L443" s="232"/>
    </row>
    <row r="444" spans="2:12" ht="12.75" outlineLevel="1" x14ac:dyDescent="0.2">
      <c r="B444" s="19" t="s">
        <v>428</v>
      </c>
      <c r="C444" s="3" t="s">
        <v>103</v>
      </c>
      <c r="D444" s="3" t="s">
        <v>54</v>
      </c>
      <c r="E444" s="14">
        <v>44320</v>
      </c>
      <c r="F444" s="3">
        <v>3</v>
      </c>
      <c r="G444" s="3">
        <v>19.98</v>
      </c>
      <c r="H444" s="228"/>
      <c r="I444" s="229"/>
      <c r="J444" s="315"/>
      <c r="K444" s="231"/>
      <c r="L444" s="232"/>
    </row>
    <row r="445" spans="2:12" ht="12.75" outlineLevel="1" x14ac:dyDescent="0.2">
      <c r="B445" s="19" t="s">
        <v>429</v>
      </c>
      <c r="C445" s="261" t="s">
        <v>1025</v>
      </c>
      <c r="D445" s="262" t="s">
        <v>54</v>
      </c>
      <c r="E445" s="268">
        <v>44322</v>
      </c>
      <c r="F445" s="263">
        <v>6</v>
      </c>
      <c r="G445" s="264">
        <v>50</v>
      </c>
      <c r="H445" s="228"/>
      <c r="I445" s="229"/>
      <c r="J445" s="315"/>
      <c r="K445" s="231"/>
      <c r="L445" s="232"/>
    </row>
    <row r="446" spans="2:12" ht="12.75" outlineLevel="1" x14ac:dyDescent="0.2">
      <c r="B446" s="19" t="s">
        <v>429</v>
      </c>
      <c r="C446" s="3" t="s">
        <v>245</v>
      </c>
      <c r="D446" s="3" t="s">
        <v>54</v>
      </c>
      <c r="E446" s="14">
        <v>44323</v>
      </c>
      <c r="F446" s="3">
        <v>9</v>
      </c>
      <c r="G446" s="3">
        <v>65.97</v>
      </c>
      <c r="H446" s="228"/>
      <c r="I446" s="229"/>
      <c r="J446" s="315"/>
      <c r="K446" s="231"/>
      <c r="L446" s="232"/>
    </row>
    <row r="447" spans="2:12" ht="12.75" outlineLevel="1" x14ac:dyDescent="0.2">
      <c r="B447" s="19" t="s">
        <v>428</v>
      </c>
      <c r="C447" s="3" t="s">
        <v>103</v>
      </c>
      <c r="D447" s="3" t="s">
        <v>54</v>
      </c>
      <c r="E447" s="14">
        <v>44329</v>
      </c>
      <c r="F447" s="3">
        <v>2</v>
      </c>
      <c r="G447" s="3">
        <v>13.32</v>
      </c>
      <c r="H447" s="228"/>
      <c r="I447" s="229"/>
      <c r="J447" s="315"/>
      <c r="K447" s="231"/>
      <c r="L447" s="232"/>
    </row>
    <row r="448" spans="2:12" ht="12.75" outlineLevel="1" x14ac:dyDescent="0.2">
      <c r="B448" s="19" t="s">
        <v>427</v>
      </c>
      <c r="C448" s="3" t="s">
        <v>105</v>
      </c>
      <c r="D448" s="3" t="s">
        <v>54</v>
      </c>
      <c r="E448" s="14">
        <v>44329</v>
      </c>
      <c r="F448" s="3">
        <v>2</v>
      </c>
      <c r="G448" s="3">
        <v>13.32</v>
      </c>
      <c r="H448" s="228"/>
      <c r="I448" s="229"/>
      <c r="J448" s="315"/>
      <c r="K448" s="231"/>
      <c r="L448" s="232"/>
    </row>
    <row r="449" spans="2:12" ht="12.75" outlineLevel="1" x14ac:dyDescent="0.2">
      <c r="B449" s="19" t="s">
        <v>429</v>
      </c>
      <c r="C449" s="3" t="s">
        <v>245</v>
      </c>
      <c r="D449" s="3" t="s">
        <v>54</v>
      </c>
      <c r="E449" s="14">
        <v>44342</v>
      </c>
      <c r="F449" s="3">
        <v>9</v>
      </c>
      <c r="G449" s="3">
        <v>65.97</v>
      </c>
      <c r="H449" s="228"/>
      <c r="I449" s="229"/>
      <c r="J449" s="315"/>
      <c r="K449" s="231"/>
      <c r="L449" s="232"/>
    </row>
    <row r="450" spans="2:12" ht="12.75" outlineLevel="1" x14ac:dyDescent="0.2">
      <c r="B450" s="19" t="s">
        <v>429</v>
      </c>
      <c r="C450" s="3" t="s">
        <v>518</v>
      </c>
      <c r="D450" s="3" t="s">
        <v>54</v>
      </c>
      <c r="E450" s="14">
        <v>44344</v>
      </c>
      <c r="F450" s="3">
        <v>6</v>
      </c>
      <c r="G450" s="3">
        <v>33.299999999999997</v>
      </c>
      <c r="H450" s="228"/>
      <c r="I450" s="229"/>
      <c r="J450" s="315"/>
      <c r="K450" s="231"/>
      <c r="L450" s="232"/>
    </row>
    <row r="451" spans="2:12" ht="12.75" outlineLevel="1" x14ac:dyDescent="0.2">
      <c r="B451" s="19" t="s">
        <v>429</v>
      </c>
      <c r="C451" s="3" t="s">
        <v>518</v>
      </c>
      <c r="D451" s="3" t="s">
        <v>54</v>
      </c>
      <c r="E451" s="14">
        <v>44344</v>
      </c>
      <c r="F451" s="3">
        <v>3</v>
      </c>
      <c r="G451" s="3">
        <v>16.649999999999999</v>
      </c>
      <c r="H451" s="228"/>
      <c r="I451" s="229"/>
      <c r="J451" s="315"/>
      <c r="K451" s="231"/>
      <c r="L451" s="232"/>
    </row>
    <row r="452" spans="2:12" ht="12.75" outlineLevel="1" x14ac:dyDescent="0.2">
      <c r="B452" s="19" t="s">
        <v>427</v>
      </c>
      <c r="C452" s="3" t="s">
        <v>105</v>
      </c>
      <c r="D452" s="3" t="s">
        <v>54</v>
      </c>
      <c r="E452" s="14">
        <v>44344</v>
      </c>
      <c r="F452" s="3">
        <v>6</v>
      </c>
      <c r="G452" s="3">
        <v>39.96</v>
      </c>
      <c r="H452" s="228"/>
      <c r="I452" s="229"/>
      <c r="J452" s="315"/>
      <c r="K452" s="231"/>
      <c r="L452" s="232"/>
    </row>
    <row r="453" spans="2:12" ht="12.75" outlineLevel="1" x14ac:dyDescent="0.2">
      <c r="B453" s="19" t="s">
        <v>427</v>
      </c>
      <c r="C453" s="3" t="s">
        <v>105</v>
      </c>
      <c r="D453" s="3" t="s">
        <v>54</v>
      </c>
      <c r="E453" s="14">
        <v>44344</v>
      </c>
      <c r="F453" s="3">
        <v>3</v>
      </c>
      <c r="G453" s="3">
        <v>19.98</v>
      </c>
      <c r="H453" s="228"/>
      <c r="I453" s="229"/>
      <c r="J453" s="315"/>
      <c r="K453" s="231"/>
      <c r="L453" s="232"/>
    </row>
    <row r="454" spans="2:12" ht="12.75" outlineLevel="1" x14ac:dyDescent="0.2">
      <c r="B454" s="19" t="s">
        <v>429</v>
      </c>
      <c r="C454" s="3" t="s">
        <v>245</v>
      </c>
      <c r="D454" s="3" t="s">
        <v>54</v>
      </c>
      <c r="E454" s="14">
        <v>44344</v>
      </c>
      <c r="F454" s="3">
        <v>6</v>
      </c>
      <c r="G454" s="3">
        <v>36.659999999999997</v>
      </c>
      <c r="H454" s="228"/>
      <c r="I454" s="229"/>
      <c r="J454" s="315"/>
      <c r="K454" s="231"/>
      <c r="L454" s="232"/>
    </row>
    <row r="455" spans="2:12" ht="12.75" outlineLevel="1" x14ac:dyDescent="0.2">
      <c r="B455" s="19" t="s">
        <v>429</v>
      </c>
      <c r="C455" s="3" t="s">
        <v>245</v>
      </c>
      <c r="D455" s="3" t="s">
        <v>54</v>
      </c>
      <c r="E455" s="14">
        <v>44344</v>
      </c>
      <c r="F455" s="3">
        <v>3</v>
      </c>
      <c r="G455" s="3">
        <v>18.329999999999998</v>
      </c>
      <c r="H455" s="228"/>
      <c r="I455" s="229"/>
      <c r="J455" s="315"/>
      <c r="K455" s="231"/>
      <c r="L455" s="232"/>
    </row>
    <row r="456" spans="2:12" ht="12.75" outlineLevel="1" x14ac:dyDescent="0.2">
      <c r="B456" s="19" t="s">
        <v>427</v>
      </c>
      <c r="C456" s="3" t="s">
        <v>105</v>
      </c>
      <c r="D456" s="3" t="s">
        <v>54</v>
      </c>
      <c r="E456" s="14">
        <v>44347</v>
      </c>
      <c r="F456" s="3">
        <v>6</v>
      </c>
      <c r="G456" s="3">
        <v>39.96</v>
      </c>
      <c r="H456" s="228"/>
      <c r="I456" s="229"/>
      <c r="J456" s="315"/>
      <c r="K456" s="231"/>
      <c r="L456" s="232"/>
    </row>
    <row r="457" spans="2:12" ht="12.75" outlineLevel="1" x14ac:dyDescent="0.2">
      <c r="B457" s="19" t="s">
        <v>427</v>
      </c>
      <c r="C457" s="3" t="s">
        <v>105</v>
      </c>
      <c r="D457" s="3" t="s">
        <v>54</v>
      </c>
      <c r="E457" s="14">
        <v>44347</v>
      </c>
      <c r="F457" s="3">
        <v>3</v>
      </c>
      <c r="G457" s="3">
        <v>19.98</v>
      </c>
      <c r="H457" s="228"/>
      <c r="I457" s="229"/>
      <c r="J457" s="315"/>
      <c r="K457" s="231"/>
      <c r="L457" s="232"/>
    </row>
    <row r="458" spans="2:12" ht="12.75" outlineLevel="1" x14ac:dyDescent="0.2">
      <c r="B458" s="19" t="s">
        <v>428</v>
      </c>
      <c r="C458" s="3" t="s">
        <v>102</v>
      </c>
      <c r="D458" s="3" t="s">
        <v>31</v>
      </c>
      <c r="E458" s="14">
        <v>44348</v>
      </c>
      <c r="F458" s="3">
        <v>6</v>
      </c>
      <c r="G458" s="3">
        <v>49.98</v>
      </c>
      <c r="H458" s="228"/>
      <c r="I458" s="229"/>
      <c r="J458" s="315"/>
      <c r="K458" s="231"/>
      <c r="L458" s="232"/>
    </row>
    <row r="459" spans="2:12" ht="12.75" outlineLevel="1" x14ac:dyDescent="0.2">
      <c r="B459" s="19" t="s">
        <v>427</v>
      </c>
      <c r="C459" s="3" t="s">
        <v>105</v>
      </c>
      <c r="D459" s="3" t="s">
        <v>54</v>
      </c>
      <c r="E459" s="14">
        <v>44348</v>
      </c>
      <c r="F459" s="3">
        <v>6</v>
      </c>
      <c r="G459" s="3">
        <v>39.96</v>
      </c>
      <c r="H459" s="228"/>
      <c r="I459" s="229"/>
      <c r="J459" s="315"/>
      <c r="K459" s="231"/>
      <c r="L459" s="232"/>
    </row>
    <row r="460" spans="2:12" ht="12.75" outlineLevel="1" x14ac:dyDescent="0.2">
      <c r="B460" s="19" t="s">
        <v>427</v>
      </c>
      <c r="C460" s="3" t="s">
        <v>105</v>
      </c>
      <c r="D460" s="3" t="s">
        <v>54</v>
      </c>
      <c r="E460" s="14">
        <v>44348</v>
      </c>
      <c r="F460" s="3">
        <v>3</v>
      </c>
      <c r="G460" s="3">
        <v>19.98</v>
      </c>
      <c r="H460" s="228"/>
      <c r="I460" s="229"/>
      <c r="J460" s="315"/>
      <c r="K460" s="231"/>
      <c r="L460" s="232"/>
    </row>
    <row r="461" spans="2:12" ht="12.75" outlineLevel="1" x14ac:dyDescent="0.2">
      <c r="B461" s="19" t="s">
        <v>429</v>
      </c>
      <c r="C461" s="3" t="s">
        <v>798</v>
      </c>
      <c r="D461" s="3" t="s">
        <v>54</v>
      </c>
      <c r="E461" s="14">
        <v>44349</v>
      </c>
      <c r="F461" s="3">
        <v>6</v>
      </c>
      <c r="G461" s="3">
        <v>39.96</v>
      </c>
      <c r="H461" s="228"/>
      <c r="I461" s="229"/>
      <c r="J461" s="315"/>
      <c r="K461" s="231"/>
      <c r="L461" s="232"/>
    </row>
    <row r="462" spans="2:12" ht="12.75" outlineLevel="1" x14ac:dyDescent="0.2">
      <c r="B462" s="19" t="s">
        <v>429</v>
      </c>
      <c r="C462" s="3" t="s">
        <v>798</v>
      </c>
      <c r="D462" s="3" t="s">
        <v>54</v>
      </c>
      <c r="E462" s="14">
        <v>44349</v>
      </c>
      <c r="F462" s="3">
        <v>3</v>
      </c>
      <c r="G462" s="3">
        <v>19.98</v>
      </c>
      <c r="H462" s="228"/>
      <c r="I462" s="229"/>
      <c r="J462" s="315"/>
      <c r="K462" s="231"/>
      <c r="L462" s="232"/>
    </row>
    <row r="463" spans="2:12" ht="12.75" outlineLevel="1" x14ac:dyDescent="0.2">
      <c r="B463" s="19" t="s">
        <v>428</v>
      </c>
      <c r="C463" s="3" t="s">
        <v>102</v>
      </c>
      <c r="D463" s="3" t="s">
        <v>31</v>
      </c>
      <c r="E463" s="14">
        <v>44349</v>
      </c>
      <c r="F463" s="3">
        <v>6</v>
      </c>
      <c r="G463" s="3">
        <v>49.98</v>
      </c>
      <c r="H463" s="228"/>
      <c r="I463" s="229"/>
      <c r="J463" s="315"/>
      <c r="K463" s="231"/>
      <c r="L463" s="232"/>
    </row>
    <row r="464" spans="2:12" ht="12.75" outlineLevel="1" x14ac:dyDescent="0.2">
      <c r="B464" s="19" t="s">
        <v>428</v>
      </c>
      <c r="C464" s="3" t="s">
        <v>102</v>
      </c>
      <c r="D464" s="3" t="s">
        <v>31</v>
      </c>
      <c r="E464" s="14">
        <v>44349</v>
      </c>
      <c r="F464" s="3">
        <v>3</v>
      </c>
      <c r="G464" s="3">
        <v>24.99</v>
      </c>
      <c r="H464" s="228"/>
      <c r="I464" s="229"/>
      <c r="J464" s="315"/>
      <c r="K464" s="231"/>
      <c r="L464" s="232"/>
    </row>
    <row r="465" spans="2:12" ht="12.75" outlineLevel="1" x14ac:dyDescent="0.2">
      <c r="B465" s="19" t="s">
        <v>427</v>
      </c>
      <c r="C465" s="3" t="s">
        <v>105</v>
      </c>
      <c r="D465" s="3" t="s">
        <v>54</v>
      </c>
      <c r="E465" s="14">
        <v>44349</v>
      </c>
      <c r="F465" s="3">
        <v>6</v>
      </c>
      <c r="G465" s="3">
        <v>39.96</v>
      </c>
      <c r="H465" s="228"/>
      <c r="I465" s="229"/>
      <c r="J465" s="315"/>
      <c r="K465" s="231"/>
      <c r="L465" s="232"/>
    </row>
    <row r="466" spans="2:12" ht="12.75" outlineLevel="1" x14ac:dyDescent="0.2">
      <c r="B466" s="19" t="s">
        <v>427</v>
      </c>
      <c r="C466" s="3" t="s">
        <v>105</v>
      </c>
      <c r="D466" s="3" t="s">
        <v>54</v>
      </c>
      <c r="E466" s="14">
        <v>44349</v>
      </c>
      <c r="F466" s="3">
        <v>3</v>
      </c>
      <c r="G466" s="3">
        <v>19.98</v>
      </c>
      <c r="H466" s="228"/>
      <c r="I466" s="229"/>
      <c r="J466" s="315"/>
      <c r="K466" s="231"/>
      <c r="L466" s="232"/>
    </row>
    <row r="467" spans="2:12" ht="12.75" outlineLevel="1" x14ac:dyDescent="0.2">
      <c r="B467" s="19" t="s">
        <v>429</v>
      </c>
      <c r="C467" s="3" t="s">
        <v>798</v>
      </c>
      <c r="D467" s="3" t="s">
        <v>54</v>
      </c>
      <c r="E467" s="14">
        <v>44350</v>
      </c>
      <c r="F467" s="3">
        <v>6</v>
      </c>
      <c r="G467" s="3">
        <v>39.96</v>
      </c>
      <c r="H467" s="228"/>
      <c r="I467" s="229"/>
      <c r="J467" s="315"/>
      <c r="K467" s="231"/>
      <c r="L467" s="232"/>
    </row>
    <row r="468" spans="2:12" ht="12.75" outlineLevel="1" x14ac:dyDescent="0.2">
      <c r="B468" s="19" t="s">
        <v>429</v>
      </c>
      <c r="C468" s="3" t="s">
        <v>798</v>
      </c>
      <c r="D468" s="3" t="s">
        <v>54</v>
      </c>
      <c r="E468" s="14">
        <v>44350</v>
      </c>
      <c r="F468" s="3">
        <v>3</v>
      </c>
      <c r="G468" s="3">
        <v>19.98</v>
      </c>
      <c r="H468" s="228"/>
      <c r="I468" s="229"/>
      <c r="J468" s="315"/>
      <c r="K468" s="231"/>
      <c r="L468" s="232"/>
    </row>
    <row r="469" spans="2:12" ht="12.75" outlineLevel="1" x14ac:dyDescent="0.2">
      <c r="B469" s="19" t="s">
        <v>428</v>
      </c>
      <c r="C469" s="3" t="s">
        <v>102</v>
      </c>
      <c r="D469" s="3" t="s">
        <v>31</v>
      </c>
      <c r="E469" s="14">
        <v>44350</v>
      </c>
      <c r="F469" s="3">
        <v>6</v>
      </c>
      <c r="G469" s="3">
        <v>49.98</v>
      </c>
      <c r="H469" s="228"/>
      <c r="I469" s="229"/>
      <c r="J469" s="315"/>
      <c r="K469" s="231"/>
      <c r="L469" s="232"/>
    </row>
    <row r="470" spans="2:12" ht="12.75" outlineLevel="1" x14ac:dyDescent="0.2">
      <c r="B470" s="19" t="s">
        <v>428</v>
      </c>
      <c r="C470" s="3" t="s">
        <v>102</v>
      </c>
      <c r="D470" s="3" t="s">
        <v>31</v>
      </c>
      <c r="E470" s="14">
        <v>44350</v>
      </c>
      <c r="F470" s="3">
        <v>3</v>
      </c>
      <c r="G470" s="3">
        <v>24.99</v>
      </c>
      <c r="H470" s="228"/>
      <c r="I470" s="229"/>
      <c r="J470" s="315"/>
      <c r="K470" s="231"/>
      <c r="L470" s="232"/>
    </row>
    <row r="471" spans="2:12" ht="12.75" outlineLevel="1" x14ac:dyDescent="0.2">
      <c r="B471" s="19" t="s">
        <v>427</v>
      </c>
      <c r="C471" s="3" t="s">
        <v>105</v>
      </c>
      <c r="D471" s="3" t="s">
        <v>54</v>
      </c>
      <c r="E471" s="14">
        <v>44350</v>
      </c>
      <c r="F471" s="3">
        <v>6</v>
      </c>
      <c r="G471" s="3">
        <v>39.96</v>
      </c>
      <c r="H471" s="228"/>
      <c r="I471" s="229"/>
      <c r="J471" s="315"/>
      <c r="K471" s="231"/>
      <c r="L471" s="232"/>
    </row>
    <row r="472" spans="2:12" ht="12.75" outlineLevel="1" x14ac:dyDescent="0.2">
      <c r="B472" s="19" t="s">
        <v>427</v>
      </c>
      <c r="C472" s="3" t="s">
        <v>105</v>
      </c>
      <c r="D472" s="3" t="s">
        <v>54</v>
      </c>
      <c r="E472" s="14">
        <v>44350</v>
      </c>
      <c r="F472" s="3">
        <v>3</v>
      </c>
      <c r="G472" s="3">
        <v>19.98</v>
      </c>
      <c r="H472" s="228"/>
      <c r="I472" s="229"/>
      <c r="J472" s="315"/>
      <c r="K472" s="231"/>
      <c r="L472" s="232"/>
    </row>
    <row r="473" spans="2:12" ht="12.75" outlineLevel="1" x14ac:dyDescent="0.2">
      <c r="B473" s="19" t="s">
        <v>429</v>
      </c>
      <c r="C473" s="3" t="s">
        <v>798</v>
      </c>
      <c r="D473" s="3" t="s">
        <v>54</v>
      </c>
      <c r="E473" s="14">
        <v>44351</v>
      </c>
      <c r="F473" s="3">
        <v>7</v>
      </c>
      <c r="G473" s="3">
        <v>46.62</v>
      </c>
      <c r="H473" s="228"/>
      <c r="I473" s="229"/>
      <c r="J473" s="315"/>
      <c r="K473" s="231"/>
      <c r="L473" s="232"/>
    </row>
    <row r="474" spans="2:12" ht="12.75" outlineLevel="1" x14ac:dyDescent="0.2">
      <c r="B474" s="19" t="s">
        <v>428</v>
      </c>
      <c r="C474" s="3" t="s">
        <v>102</v>
      </c>
      <c r="D474" s="3" t="s">
        <v>31</v>
      </c>
      <c r="E474" s="14">
        <v>44351</v>
      </c>
      <c r="F474" s="3">
        <v>7</v>
      </c>
      <c r="G474" s="3">
        <v>58.31</v>
      </c>
      <c r="H474" s="228"/>
      <c r="I474" s="229"/>
      <c r="J474" s="315"/>
      <c r="K474" s="231"/>
      <c r="L474" s="232"/>
    </row>
    <row r="475" spans="2:12" ht="12.75" outlineLevel="1" x14ac:dyDescent="0.2">
      <c r="B475" s="19" t="s">
        <v>428</v>
      </c>
      <c r="C475" s="3" t="s">
        <v>102</v>
      </c>
      <c r="D475" s="3" t="s">
        <v>31</v>
      </c>
      <c r="E475" s="14">
        <v>44354</v>
      </c>
      <c r="F475" s="3">
        <v>6</v>
      </c>
      <c r="G475" s="3">
        <v>49.98</v>
      </c>
      <c r="H475" s="228"/>
      <c r="I475" s="229"/>
      <c r="J475" s="315"/>
      <c r="K475" s="231"/>
      <c r="L475" s="232"/>
    </row>
    <row r="476" spans="2:12" ht="12.75" outlineLevel="1" x14ac:dyDescent="0.2">
      <c r="B476" s="19" t="s">
        <v>428</v>
      </c>
      <c r="C476" s="3" t="s">
        <v>102</v>
      </c>
      <c r="D476" s="3" t="s">
        <v>31</v>
      </c>
      <c r="E476" s="14">
        <v>44354</v>
      </c>
      <c r="F476" s="3">
        <v>3</v>
      </c>
      <c r="G476" s="3">
        <v>24.99</v>
      </c>
      <c r="H476" s="228"/>
      <c r="I476" s="229"/>
      <c r="J476" s="315"/>
      <c r="K476" s="231"/>
      <c r="L476" s="232"/>
    </row>
    <row r="477" spans="2:12" ht="12.75" outlineLevel="1" x14ac:dyDescent="0.2">
      <c r="B477" s="19" t="s">
        <v>427</v>
      </c>
      <c r="C477" s="3" t="s">
        <v>105</v>
      </c>
      <c r="D477" s="3" t="s">
        <v>54</v>
      </c>
      <c r="E477" s="14">
        <v>44355</v>
      </c>
      <c r="F477" s="3">
        <v>6</v>
      </c>
      <c r="G477" s="3">
        <v>39.96</v>
      </c>
      <c r="H477" s="228"/>
      <c r="I477" s="229"/>
      <c r="J477" s="315"/>
      <c r="K477" s="231"/>
      <c r="L477" s="232"/>
    </row>
    <row r="478" spans="2:12" ht="12.75" outlineLevel="1" x14ac:dyDescent="0.2">
      <c r="B478" s="19" t="s">
        <v>427</v>
      </c>
      <c r="C478" s="3" t="s">
        <v>105</v>
      </c>
      <c r="D478" s="3" t="s">
        <v>54</v>
      </c>
      <c r="E478" s="14">
        <v>44355</v>
      </c>
      <c r="F478" s="3">
        <v>3</v>
      </c>
      <c r="G478" s="3">
        <v>19.98</v>
      </c>
      <c r="H478" s="228"/>
      <c r="I478" s="229"/>
      <c r="J478" s="315"/>
      <c r="K478" s="231"/>
      <c r="L478" s="232"/>
    </row>
    <row r="479" spans="2:12" ht="12.75" outlineLevel="1" x14ac:dyDescent="0.2">
      <c r="B479" s="19" t="s">
        <v>428</v>
      </c>
      <c r="C479" s="3" t="s">
        <v>102</v>
      </c>
      <c r="D479" s="3" t="s">
        <v>31</v>
      </c>
      <c r="E479" s="14">
        <v>44356</v>
      </c>
      <c r="F479" s="3">
        <v>6</v>
      </c>
      <c r="G479" s="3">
        <v>49.98</v>
      </c>
      <c r="H479" s="228"/>
      <c r="I479" s="229"/>
      <c r="J479" s="315"/>
      <c r="K479" s="231"/>
      <c r="L479" s="232"/>
    </row>
    <row r="480" spans="2:12" ht="12.75" outlineLevel="1" x14ac:dyDescent="0.2">
      <c r="B480" s="19" t="s">
        <v>428</v>
      </c>
      <c r="C480" s="3" t="s">
        <v>102</v>
      </c>
      <c r="D480" s="3" t="s">
        <v>31</v>
      </c>
      <c r="E480" s="14">
        <v>44356</v>
      </c>
      <c r="F480" s="3">
        <v>3</v>
      </c>
      <c r="G480" s="3">
        <v>24.99</v>
      </c>
      <c r="H480" s="228"/>
      <c r="I480" s="229"/>
      <c r="J480" s="315"/>
      <c r="K480" s="231"/>
      <c r="L480" s="232"/>
    </row>
    <row r="481" spans="2:12" ht="12.75" outlineLevel="1" x14ac:dyDescent="0.2">
      <c r="B481" s="19" t="s">
        <v>427</v>
      </c>
      <c r="C481" s="3" t="s">
        <v>105</v>
      </c>
      <c r="D481" s="3" t="s">
        <v>54</v>
      </c>
      <c r="E481" s="14">
        <v>44356</v>
      </c>
      <c r="F481" s="3">
        <v>6</v>
      </c>
      <c r="G481" s="3">
        <v>39.96</v>
      </c>
      <c r="H481" s="228"/>
      <c r="I481" s="229"/>
      <c r="J481" s="315"/>
      <c r="K481" s="231"/>
      <c r="L481" s="232"/>
    </row>
    <row r="482" spans="2:12" ht="12.75" outlineLevel="1" x14ac:dyDescent="0.2">
      <c r="B482" s="19" t="s">
        <v>427</v>
      </c>
      <c r="C482" s="3" t="s">
        <v>105</v>
      </c>
      <c r="D482" s="3" t="s">
        <v>54</v>
      </c>
      <c r="E482" s="14">
        <v>44356</v>
      </c>
      <c r="F482" s="3">
        <v>3</v>
      </c>
      <c r="G482" s="3">
        <v>19.98</v>
      </c>
      <c r="H482" s="228"/>
      <c r="I482" s="229"/>
      <c r="J482" s="315"/>
      <c r="K482" s="231"/>
      <c r="L482" s="232"/>
    </row>
    <row r="483" spans="2:12" ht="12.75" outlineLevel="1" x14ac:dyDescent="0.2">
      <c r="B483" s="19" t="s">
        <v>429</v>
      </c>
      <c r="C483" s="3" t="s">
        <v>798</v>
      </c>
      <c r="D483" s="3" t="s">
        <v>54</v>
      </c>
      <c r="E483" s="14">
        <v>44361</v>
      </c>
      <c r="F483" s="3">
        <v>6</v>
      </c>
      <c r="G483" s="3">
        <v>39.96</v>
      </c>
      <c r="H483" s="228"/>
      <c r="I483" s="229"/>
      <c r="J483" s="315"/>
      <c r="K483" s="231"/>
      <c r="L483" s="232"/>
    </row>
    <row r="484" spans="2:12" ht="12.75" outlineLevel="1" x14ac:dyDescent="0.2">
      <c r="B484" s="19" t="s">
        <v>429</v>
      </c>
      <c r="C484" s="3" t="s">
        <v>798</v>
      </c>
      <c r="D484" s="3" t="s">
        <v>54</v>
      </c>
      <c r="E484" s="14">
        <v>44361</v>
      </c>
      <c r="F484" s="3">
        <v>3</v>
      </c>
      <c r="G484" s="3">
        <v>19.98</v>
      </c>
      <c r="H484" s="228"/>
      <c r="I484" s="229"/>
      <c r="J484" s="315"/>
      <c r="K484" s="231"/>
      <c r="L484" s="232"/>
    </row>
    <row r="485" spans="2:12" ht="12.75" outlineLevel="1" x14ac:dyDescent="0.2">
      <c r="B485" s="266" t="s">
        <v>429</v>
      </c>
      <c r="C485" s="260" t="s">
        <v>801</v>
      </c>
      <c r="D485" s="255" t="s">
        <v>54</v>
      </c>
      <c r="E485" s="265">
        <v>44400</v>
      </c>
      <c r="F485" s="256">
        <v>9</v>
      </c>
      <c r="G485" s="257">
        <v>72</v>
      </c>
      <c r="H485" s="228"/>
      <c r="I485" s="229"/>
      <c r="J485" s="315"/>
      <c r="K485" s="231"/>
      <c r="L485" s="232"/>
    </row>
    <row r="486" spans="2:12" ht="12.75" outlineLevel="1" x14ac:dyDescent="0.2">
      <c r="B486" s="81" t="s">
        <v>429</v>
      </c>
      <c r="C486" s="80" t="s">
        <v>1761</v>
      </c>
      <c r="D486" s="229" t="s">
        <v>31</v>
      </c>
      <c r="E486" s="341">
        <v>44400</v>
      </c>
      <c r="F486" s="231">
        <v>9</v>
      </c>
      <c r="G486" s="232">
        <v>75</v>
      </c>
      <c r="H486" s="228"/>
      <c r="I486" s="229"/>
      <c r="J486" s="315"/>
      <c r="K486" s="231"/>
      <c r="L486" s="232"/>
    </row>
    <row r="487" spans="2:12" ht="12.75" outlineLevel="1" x14ac:dyDescent="0.2">
      <c r="B487" s="266" t="s">
        <v>429</v>
      </c>
      <c r="C487" s="260" t="s">
        <v>801</v>
      </c>
      <c r="D487" s="255" t="s">
        <v>54</v>
      </c>
      <c r="E487" s="265">
        <v>44403</v>
      </c>
      <c r="F487" s="256">
        <v>6</v>
      </c>
      <c r="G487" s="257">
        <v>39.96</v>
      </c>
      <c r="H487" s="228"/>
      <c r="I487" s="229"/>
      <c r="J487" s="315"/>
      <c r="K487" s="231"/>
      <c r="L487" s="232"/>
    </row>
    <row r="488" spans="2:12" ht="12.75" outlineLevel="1" x14ac:dyDescent="0.2">
      <c r="B488" s="266" t="s">
        <v>429</v>
      </c>
      <c r="C488" s="260" t="s">
        <v>801</v>
      </c>
      <c r="D488" s="255" t="s">
        <v>54</v>
      </c>
      <c r="E488" s="265">
        <v>44403</v>
      </c>
      <c r="F488" s="256">
        <v>3</v>
      </c>
      <c r="G488" s="257">
        <v>19.98</v>
      </c>
      <c r="H488" s="228"/>
      <c r="I488" s="229"/>
      <c r="J488" s="315"/>
      <c r="K488" s="231"/>
      <c r="L488" s="232"/>
    </row>
    <row r="489" spans="2:12" ht="12.75" outlineLevel="1" x14ac:dyDescent="0.2">
      <c r="B489" s="81" t="s">
        <v>429</v>
      </c>
      <c r="C489" s="80" t="s">
        <v>1761</v>
      </c>
      <c r="D489" s="229" t="s">
        <v>31</v>
      </c>
      <c r="E489" s="341">
        <v>44403</v>
      </c>
      <c r="F489" s="231">
        <v>6</v>
      </c>
      <c r="G489" s="232">
        <v>49.98</v>
      </c>
      <c r="H489" s="228"/>
      <c r="I489" s="229"/>
      <c r="J489" s="315"/>
      <c r="K489" s="231"/>
      <c r="L489" s="232"/>
    </row>
    <row r="490" spans="2:12" ht="12.75" outlineLevel="1" x14ac:dyDescent="0.2">
      <c r="B490" s="81" t="s">
        <v>429</v>
      </c>
      <c r="C490" s="80" t="s">
        <v>1761</v>
      </c>
      <c r="D490" s="229" t="s">
        <v>31</v>
      </c>
      <c r="E490" s="341">
        <v>44403</v>
      </c>
      <c r="F490" s="231">
        <v>3</v>
      </c>
      <c r="G490" s="232">
        <v>24.99</v>
      </c>
      <c r="H490" s="228"/>
      <c r="I490" s="229"/>
      <c r="J490" s="315"/>
      <c r="K490" s="231"/>
      <c r="L490" s="232"/>
    </row>
    <row r="491" spans="2:12" ht="12.75" outlineLevel="1" x14ac:dyDescent="0.2">
      <c r="B491" s="81" t="s">
        <v>429</v>
      </c>
      <c r="C491" s="80" t="s">
        <v>118</v>
      </c>
      <c r="D491" s="229" t="s">
        <v>54</v>
      </c>
      <c r="E491" s="341">
        <v>44403</v>
      </c>
      <c r="F491" s="231">
        <v>6</v>
      </c>
      <c r="G491" s="232">
        <v>39.96</v>
      </c>
      <c r="H491" s="228"/>
      <c r="I491" s="229"/>
      <c r="J491" s="315"/>
      <c r="K491" s="231"/>
      <c r="L491" s="232"/>
    </row>
    <row r="492" spans="2:12" ht="12.75" outlineLevel="1" x14ac:dyDescent="0.2">
      <c r="B492" s="81" t="s">
        <v>429</v>
      </c>
      <c r="C492" s="80" t="s">
        <v>118</v>
      </c>
      <c r="D492" s="229" t="s">
        <v>54</v>
      </c>
      <c r="E492" s="341">
        <v>44403</v>
      </c>
      <c r="F492" s="231">
        <v>3</v>
      </c>
      <c r="G492" s="232">
        <v>19.98</v>
      </c>
      <c r="H492" s="228"/>
      <c r="I492" s="229"/>
      <c r="J492" s="315"/>
      <c r="K492" s="231"/>
      <c r="L492" s="232"/>
    </row>
    <row r="493" spans="2:12" ht="12.75" outlineLevel="1" x14ac:dyDescent="0.2">
      <c r="B493" s="81" t="s">
        <v>429</v>
      </c>
      <c r="C493" s="80" t="s">
        <v>1761</v>
      </c>
      <c r="D493" s="229" t="s">
        <v>31</v>
      </c>
      <c r="E493" s="341">
        <v>44404</v>
      </c>
      <c r="F493" s="231">
        <v>6</v>
      </c>
      <c r="G493" s="232">
        <v>49.98</v>
      </c>
      <c r="H493" s="228"/>
      <c r="I493" s="229"/>
      <c r="J493" s="315"/>
      <c r="K493" s="231"/>
      <c r="L493" s="232"/>
    </row>
    <row r="494" spans="2:12" ht="12.75" outlineLevel="1" x14ac:dyDescent="0.2">
      <c r="B494" s="81" t="s">
        <v>429</v>
      </c>
      <c r="C494" s="80" t="s">
        <v>1761</v>
      </c>
      <c r="D494" s="229" t="s">
        <v>31</v>
      </c>
      <c r="E494" s="341">
        <v>44404</v>
      </c>
      <c r="F494" s="231">
        <v>3</v>
      </c>
      <c r="G494" s="232">
        <v>24.99</v>
      </c>
      <c r="H494" s="228"/>
      <c r="I494" s="229"/>
      <c r="J494" s="315"/>
      <c r="K494" s="231"/>
      <c r="L494" s="232"/>
    </row>
    <row r="495" spans="2:12" ht="12.75" outlineLevel="1" x14ac:dyDescent="0.2">
      <c r="B495" s="81" t="s">
        <v>427</v>
      </c>
      <c r="C495" s="80" t="s">
        <v>105</v>
      </c>
      <c r="D495" s="229" t="s">
        <v>54</v>
      </c>
      <c r="E495" s="341">
        <v>44404</v>
      </c>
      <c r="F495" s="231">
        <v>6</v>
      </c>
      <c r="G495" s="232">
        <v>39.96</v>
      </c>
      <c r="H495" s="228"/>
      <c r="I495" s="229"/>
      <c r="J495" s="315"/>
      <c r="K495" s="231"/>
      <c r="L495" s="232"/>
    </row>
    <row r="496" spans="2:12" ht="12.75" outlineLevel="1" x14ac:dyDescent="0.2">
      <c r="B496" s="81" t="s">
        <v>427</v>
      </c>
      <c r="C496" s="80" t="s">
        <v>105</v>
      </c>
      <c r="D496" s="229" t="s">
        <v>54</v>
      </c>
      <c r="E496" s="341">
        <v>44404</v>
      </c>
      <c r="F496" s="231">
        <v>3</v>
      </c>
      <c r="G496" s="232">
        <v>19.98</v>
      </c>
      <c r="H496" s="228"/>
      <c r="I496" s="229"/>
      <c r="J496" s="315"/>
      <c r="K496" s="231"/>
      <c r="L496" s="232"/>
    </row>
    <row r="497" spans="2:12" ht="12.75" outlineLevel="1" x14ac:dyDescent="0.2">
      <c r="B497" s="81" t="s">
        <v>429</v>
      </c>
      <c r="C497" s="228" t="s">
        <v>1670</v>
      </c>
      <c r="D497" s="229" t="s">
        <v>54</v>
      </c>
      <c r="E497" s="341">
        <v>44487</v>
      </c>
      <c r="F497" s="231">
        <v>9</v>
      </c>
      <c r="G497" s="232">
        <v>49.95</v>
      </c>
      <c r="H497" s="228"/>
      <c r="I497" s="229"/>
      <c r="J497" s="315"/>
      <c r="K497" s="231"/>
      <c r="L497" s="232"/>
    </row>
    <row r="498" spans="2:12" ht="12.75" outlineLevel="1" x14ac:dyDescent="0.2">
      <c r="B498" s="81" t="s">
        <v>429</v>
      </c>
      <c r="C498" s="228" t="s">
        <v>1670</v>
      </c>
      <c r="D498" s="229" t="s">
        <v>54</v>
      </c>
      <c r="E498" s="341">
        <v>44488</v>
      </c>
      <c r="F498" s="231">
        <v>9</v>
      </c>
      <c r="G498" s="232">
        <v>49.95</v>
      </c>
      <c r="H498" s="228"/>
      <c r="I498" s="229"/>
      <c r="J498" s="315"/>
      <c r="K498" s="231"/>
      <c r="L498" s="232"/>
    </row>
    <row r="499" spans="2:12" ht="12.75" outlineLevel="1" x14ac:dyDescent="0.2">
      <c r="B499" s="81" t="s">
        <v>429</v>
      </c>
      <c r="C499" s="228" t="s">
        <v>1670</v>
      </c>
      <c r="D499" s="229" t="s">
        <v>54</v>
      </c>
      <c r="E499" s="341">
        <v>44489</v>
      </c>
      <c r="F499" s="231">
        <v>9</v>
      </c>
      <c r="G499" s="232">
        <v>49.95</v>
      </c>
      <c r="H499" s="228"/>
      <c r="I499" s="229"/>
      <c r="J499" s="315"/>
      <c r="K499" s="231"/>
      <c r="L499" s="232"/>
    </row>
    <row r="500" spans="2:12" ht="12.75" outlineLevel="1" x14ac:dyDescent="0.2">
      <c r="B500" s="81" t="s">
        <v>429</v>
      </c>
      <c r="C500" s="228" t="s">
        <v>1670</v>
      </c>
      <c r="D500" s="229" t="s">
        <v>54</v>
      </c>
      <c r="E500" s="341">
        <v>44490</v>
      </c>
      <c r="F500" s="231">
        <v>9</v>
      </c>
      <c r="G500" s="232">
        <v>49.95</v>
      </c>
      <c r="H500" s="228"/>
      <c r="I500" s="229"/>
      <c r="J500" s="315"/>
      <c r="K500" s="231"/>
      <c r="L500" s="232"/>
    </row>
    <row r="501" spans="2:12" ht="12.75" outlineLevel="1" x14ac:dyDescent="0.2">
      <c r="B501" s="81" t="s">
        <v>428</v>
      </c>
      <c r="C501" s="228" t="s">
        <v>102</v>
      </c>
      <c r="D501" s="229" t="s">
        <v>31</v>
      </c>
      <c r="E501" s="341">
        <v>44492</v>
      </c>
      <c r="F501" s="231">
        <v>9</v>
      </c>
      <c r="G501" s="232">
        <v>74.97</v>
      </c>
      <c r="H501" s="228"/>
      <c r="I501" s="229"/>
      <c r="J501" s="315"/>
      <c r="K501" s="231"/>
      <c r="L501" s="232"/>
    </row>
    <row r="502" spans="2:12" ht="12.75" outlineLevel="1" x14ac:dyDescent="0.2">
      <c r="B502" s="81" t="s">
        <v>428</v>
      </c>
      <c r="C502" s="228" t="s">
        <v>102</v>
      </c>
      <c r="D502" s="229" t="s">
        <v>31</v>
      </c>
      <c r="E502" s="341">
        <v>44494</v>
      </c>
      <c r="F502" s="231">
        <v>9</v>
      </c>
      <c r="G502" s="232">
        <v>74.97</v>
      </c>
      <c r="H502" s="228"/>
      <c r="I502" s="229"/>
      <c r="J502" s="315"/>
      <c r="K502" s="231"/>
      <c r="L502" s="232"/>
    </row>
    <row r="503" spans="2:12" ht="12.75" outlineLevel="1" x14ac:dyDescent="0.2">
      <c r="B503" s="81" t="s">
        <v>429</v>
      </c>
      <c r="C503" s="228" t="s">
        <v>1670</v>
      </c>
      <c r="D503" s="229" t="s">
        <v>54</v>
      </c>
      <c r="E503" s="341">
        <v>44494</v>
      </c>
      <c r="F503" s="231">
        <v>9</v>
      </c>
      <c r="G503" s="232">
        <v>49.95</v>
      </c>
      <c r="H503" s="228"/>
      <c r="I503" s="229"/>
      <c r="J503" s="315"/>
      <c r="K503" s="231"/>
      <c r="L503" s="232"/>
    </row>
    <row r="504" spans="2:12" ht="12.75" outlineLevel="1" x14ac:dyDescent="0.2">
      <c r="B504" s="81" t="s">
        <v>429</v>
      </c>
      <c r="C504" s="228" t="s">
        <v>1670</v>
      </c>
      <c r="D504" s="229" t="s">
        <v>54</v>
      </c>
      <c r="E504" s="341">
        <v>44495</v>
      </c>
      <c r="F504" s="231">
        <v>9</v>
      </c>
      <c r="G504" s="232">
        <v>49.95</v>
      </c>
      <c r="H504" s="228"/>
      <c r="I504" s="229"/>
      <c r="J504" s="315"/>
      <c r="K504" s="231"/>
      <c r="L504" s="232"/>
    </row>
    <row r="505" spans="2:12" ht="12.75" outlineLevel="1" x14ac:dyDescent="0.2">
      <c r="B505" s="81" t="s">
        <v>429</v>
      </c>
      <c r="C505" s="228" t="s">
        <v>1670</v>
      </c>
      <c r="D505" s="229" t="s">
        <v>54</v>
      </c>
      <c r="E505" s="341">
        <v>44496</v>
      </c>
      <c r="F505" s="231">
        <v>9</v>
      </c>
      <c r="G505" s="232">
        <v>49.95</v>
      </c>
      <c r="H505" s="228"/>
      <c r="I505" s="229"/>
      <c r="J505" s="315"/>
      <c r="K505" s="231"/>
      <c r="L505" s="232"/>
    </row>
    <row r="506" spans="2:12" ht="12.75" outlineLevel="1" x14ac:dyDescent="0.2">
      <c r="B506" s="81" t="s">
        <v>429</v>
      </c>
      <c r="C506" s="228" t="s">
        <v>1670</v>
      </c>
      <c r="D506" s="229" t="s">
        <v>54</v>
      </c>
      <c r="E506" s="341">
        <v>44497</v>
      </c>
      <c r="F506" s="231">
        <v>9</v>
      </c>
      <c r="G506" s="232">
        <v>49.95</v>
      </c>
      <c r="H506" s="228"/>
      <c r="I506" s="229"/>
      <c r="J506" s="315"/>
      <c r="K506" s="231"/>
      <c r="L506" s="232"/>
    </row>
    <row r="507" spans="2:12" ht="12.75" outlineLevel="1" x14ac:dyDescent="0.2">
      <c r="B507" s="81" t="s">
        <v>428</v>
      </c>
      <c r="C507" s="228" t="s">
        <v>1316</v>
      </c>
      <c r="D507" s="229" t="s">
        <v>31</v>
      </c>
      <c r="E507" s="341">
        <v>44501</v>
      </c>
      <c r="F507" s="231">
        <v>9</v>
      </c>
      <c r="G507" s="232">
        <v>79.92</v>
      </c>
      <c r="H507" s="228"/>
      <c r="I507" s="229"/>
      <c r="J507" s="315"/>
      <c r="K507" s="231"/>
      <c r="L507" s="232"/>
    </row>
    <row r="508" spans="2:12" ht="12.75" outlineLevel="1" x14ac:dyDescent="0.2">
      <c r="B508" s="81" t="s">
        <v>428</v>
      </c>
      <c r="C508" s="228" t="s">
        <v>1316</v>
      </c>
      <c r="D508" s="229" t="s">
        <v>31</v>
      </c>
      <c r="E508" s="341">
        <v>44502</v>
      </c>
      <c r="F508" s="231">
        <v>9</v>
      </c>
      <c r="G508" s="232">
        <v>95.94</v>
      </c>
      <c r="H508" s="228"/>
      <c r="I508" s="229"/>
      <c r="J508" s="315"/>
      <c r="K508" s="231"/>
      <c r="L508" s="232"/>
    </row>
    <row r="509" spans="2:12" ht="12.75" outlineLevel="1" x14ac:dyDescent="0.2">
      <c r="B509" s="81" t="s">
        <v>428</v>
      </c>
      <c r="C509" s="228" t="s">
        <v>104</v>
      </c>
      <c r="D509" s="229" t="s">
        <v>31</v>
      </c>
      <c r="E509" s="341">
        <v>44505</v>
      </c>
      <c r="F509" s="231">
        <v>5</v>
      </c>
      <c r="G509" s="232">
        <v>47.2</v>
      </c>
      <c r="H509" s="228"/>
      <c r="I509" s="229"/>
      <c r="J509" s="315"/>
      <c r="K509" s="231"/>
      <c r="L509" s="232"/>
    </row>
    <row r="510" spans="2:12" ht="12.75" outlineLevel="1" x14ac:dyDescent="0.2">
      <c r="B510" s="81" t="s">
        <v>429</v>
      </c>
      <c r="C510" s="228" t="s">
        <v>1670</v>
      </c>
      <c r="D510" s="229" t="s">
        <v>54</v>
      </c>
      <c r="E510" s="341">
        <v>44511</v>
      </c>
      <c r="F510" s="231">
        <v>9</v>
      </c>
      <c r="G510" s="232">
        <v>49.95</v>
      </c>
      <c r="H510" s="228"/>
      <c r="I510" s="229"/>
      <c r="J510" s="315"/>
      <c r="K510" s="231"/>
      <c r="L510" s="232"/>
    </row>
    <row r="511" spans="2:12" ht="12.75" outlineLevel="1" x14ac:dyDescent="0.2">
      <c r="B511" s="81" t="s">
        <v>428</v>
      </c>
      <c r="C511" s="228" t="s">
        <v>102</v>
      </c>
      <c r="D511" s="229" t="s">
        <v>31</v>
      </c>
      <c r="E511" s="341">
        <v>44511</v>
      </c>
      <c r="F511" s="231">
        <v>9</v>
      </c>
      <c r="G511" s="232">
        <v>74.97</v>
      </c>
      <c r="H511" s="228"/>
      <c r="I511" s="229"/>
      <c r="J511" s="315"/>
      <c r="K511" s="231"/>
      <c r="L511" s="232"/>
    </row>
    <row r="512" spans="2:12" ht="12.75" outlineLevel="1" x14ac:dyDescent="0.2">
      <c r="B512" s="81" t="s">
        <v>429</v>
      </c>
      <c r="C512" s="228" t="s">
        <v>245</v>
      </c>
      <c r="D512" s="229" t="s">
        <v>54</v>
      </c>
      <c r="E512" s="341">
        <v>44512</v>
      </c>
      <c r="F512" s="231">
        <v>9</v>
      </c>
      <c r="G512" s="232">
        <v>54.99</v>
      </c>
      <c r="H512" s="228"/>
      <c r="I512" s="229"/>
      <c r="J512" s="315"/>
      <c r="K512" s="231"/>
      <c r="L512" s="232"/>
    </row>
    <row r="513" spans="2:12" ht="12.75" outlineLevel="1" x14ac:dyDescent="0.2">
      <c r="B513" s="81" t="s">
        <v>428</v>
      </c>
      <c r="C513" s="228" t="s">
        <v>102</v>
      </c>
      <c r="D513" s="229" t="s">
        <v>31</v>
      </c>
      <c r="E513" s="341">
        <v>44512</v>
      </c>
      <c r="F513" s="231">
        <v>9</v>
      </c>
      <c r="G513" s="232">
        <v>74.97</v>
      </c>
      <c r="H513" s="228"/>
      <c r="I513" s="229"/>
      <c r="J513" s="315"/>
      <c r="K513" s="231"/>
      <c r="L513" s="232"/>
    </row>
    <row r="514" spans="2:12" ht="12.75" outlineLevel="1" x14ac:dyDescent="0.2">
      <c r="B514" s="81" t="s">
        <v>428</v>
      </c>
      <c r="C514" s="228" t="s">
        <v>104</v>
      </c>
      <c r="D514" s="229" t="s">
        <v>31</v>
      </c>
      <c r="E514" s="341">
        <v>44516</v>
      </c>
      <c r="F514" s="231">
        <v>9</v>
      </c>
      <c r="G514" s="232">
        <v>84.96</v>
      </c>
      <c r="H514" s="228"/>
      <c r="I514" s="229"/>
      <c r="J514" s="315"/>
      <c r="K514" s="231"/>
      <c r="L514" s="232"/>
    </row>
    <row r="515" spans="2:12" ht="12.75" outlineLevel="1" x14ac:dyDescent="0.2">
      <c r="B515" s="81" t="s">
        <v>428</v>
      </c>
      <c r="C515" s="228" t="s">
        <v>108</v>
      </c>
      <c r="D515" s="229" t="s">
        <v>31</v>
      </c>
      <c r="E515" s="341">
        <v>44516</v>
      </c>
      <c r="F515" s="231">
        <v>9</v>
      </c>
      <c r="G515" s="232">
        <v>74.97</v>
      </c>
      <c r="H515" s="228"/>
      <c r="I515" s="229"/>
      <c r="J515" s="315"/>
      <c r="K515" s="231"/>
      <c r="L515" s="232"/>
    </row>
    <row r="516" spans="2:12" ht="12.75" outlineLevel="1" x14ac:dyDescent="0.2">
      <c r="B516" s="81" t="s">
        <v>429</v>
      </c>
      <c r="C516" s="228" t="s">
        <v>801</v>
      </c>
      <c r="D516" s="229" t="s">
        <v>54</v>
      </c>
      <c r="E516" s="341">
        <v>44517</v>
      </c>
      <c r="F516" s="231">
        <v>9</v>
      </c>
      <c r="G516" s="232">
        <v>59.94</v>
      </c>
      <c r="H516" s="228"/>
      <c r="I516" s="229"/>
      <c r="J516" s="315"/>
      <c r="K516" s="231"/>
      <c r="L516" s="232"/>
    </row>
    <row r="517" spans="2:12" ht="12.75" outlineLevel="1" x14ac:dyDescent="0.2">
      <c r="B517" s="81" t="s">
        <v>428</v>
      </c>
      <c r="C517" s="228" t="s">
        <v>108</v>
      </c>
      <c r="D517" s="229" t="s">
        <v>31</v>
      </c>
      <c r="E517" s="341">
        <v>44517</v>
      </c>
      <c r="F517" s="231">
        <v>9</v>
      </c>
      <c r="G517" s="232">
        <v>74.97</v>
      </c>
      <c r="H517" s="228"/>
      <c r="I517" s="229"/>
      <c r="J517" s="315"/>
      <c r="K517" s="231"/>
      <c r="L517" s="232"/>
    </row>
    <row r="518" spans="2:12" ht="12.75" outlineLevel="1" x14ac:dyDescent="0.2">
      <c r="B518" s="81" t="s">
        <v>428</v>
      </c>
      <c r="C518" s="228" t="s">
        <v>108</v>
      </c>
      <c r="D518" s="229" t="s">
        <v>31</v>
      </c>
      <c r="E518" s="341">
        <v>44519</v>
      </c>
      <c r="F518" s="231">
        <v>9</v>
      </c>
      <c r="G518" s="232">
        <v>74.97</v>
      </c>
      <c r="H518" s="228"/>
      <c r="I518" s="229"/>
      <c r="J518" s="315"/>
      <c r="K518" s="231"/>
      <c r="L518" s="232"/>
    </row>
    <row r="519" spans="2:12" ht="12.75" outlineLevel="1" x14ac:dyDescent="0.2">
      <c r="B519" s="81" t="s">
        <v>429</v>
      </c>
      <c r="C519" s="228" t="s">
        <v>801</v>
      </c>
      <c r="D519" s="229" t="s">
        <v>54</v>
      </c>
      <c r="E519" s="341">
        <v>44522</v>
      </c>
      <c r="F519" s="231">
        <v>9</v>
      </c>
      <c r="G519" s="232">
        <v>59.94</v>
      </c>
      <c r="H519" s="228"/>
      <c r="I519" s="229"/>
      <c r="J519" s="315"/>
      <c r="K519" s="231"/>
      <c r="L519" s="232"/>
    </row>
    <row r="520" spans="2:12" ht="12.75" outlineLevel="1" x14ac:dyDescent="0.2">
      <c r="B520" s="81" t="s">
        <v>428</v>
      </c>
      <c r="C520" s="228" t="s">
        <v>104</v>
      </c>
      <c r="D520" s="229" t="s">
        <v>31</v>
      </c>
      <c r="E520" s="341">
        <v>44522</v>
      </c>
      <c r="F520" s="231">
        <v>4</v>
      </c>
      <c r="G520" s="232">
        <v>37.76</v>
      </c>
      <c r="H520" s="228"/>
      <c r="I520" s="229"/>
      <c r="J520" s="315"/>
      <c r="K520" s="231"/>
      <c r="L520" s="232"/>
    </row>
    <row r="521" spans="2:12" ht="12.75" outlineLevel="1" x14ac:dyDescent="0.2">
      <c r="B521" s="81" t="s">
        <v>428</v>
      </c>
      <c r="C521" s="228" t="s">
        <v>108</v>
      </c>
      <c r="D521" s="229" t="s">
        <v>31</v>
      </c>
      <c r="E521" s="341">
        <v>44522</v>
      </c>
      <c r="F521" s="231">
        <v>9</v>
      </c>
      <c r="G521" s="232">
        <v>74.97</v>
      </c>
      <c r="H521" s="228"/>
      <c r="I521" s="229"/>
      <c r="J521" s="315"/>
      <c r="K521" s="231"/>
      <c r="L521" s="232"/>
    </row>
    <row r="522" spans="2:12" ht="12.75" outlineLevel="1" x14ac:dyDescent="0.2">
      <c r="B522" s="81" t="s">
        <v>429</v>
      </c>
      <c r="C522" s="228" t="s">
        <v>801</v>
      </c>
      <c r="D522" s="229" t="s">
        <v>54</v>
      </c>
      <c r="E522" s="341">
        <v>44523</v>
      </c>
      <c r="F522" s="231">
        <v>9</v>
      </c>
      <c r="G522" s="232">
        <v>59.94</v>
      </c>
      <c r="H522" s="228"/>
      <c r="I522" s="229"/>
      <c r="J522" s="315"/>
      <c r="K522" s="231"/>
      <c r="L522" s="232"/>
    </row>
    <row r="523" spans="2:12" ht="12.75" outlineLevel="1" x14ac:dyDescent="0.2">
      <c r="B523" s="81" t="s">
        <v>428</v>
      </c>
      <c r="C523" s="228" t="s">
        <v>104</v>
      </c>
      <c r="D523" s="229" t="s">
        <v>31</v>
      </c>
      <c r="E523" s="341">
        <v>44523</v>
      </c>
      <c r="F523" s="231">
        <v>9</v>
      </c>
      <c r="G523" s="232">
        <v>84.96</v>
      </c>
      <c r="H523" s="228"/>
      <c r="I523" s="229"/>
      <c r="J523" s="315"/>
      <c r="K523" s="231"/>
      <c r="L523" s="232"/>
    </row>
    <row r="524" spans="2:12" ht="12.75" outlineLevel="1" x14ac:dyDescent="0.2">
      <c r="B524" s="81" t="s">
        <v>429</v>
      </c>
      <c r="C524" s="228" t="s">
        <v>801</v>
      </c>
      <c r="D524" s="229" t="s">
        <v>54</v>
      </c>
      <c r="E524" s="341">
        <v>44529</v>
      </c>
      <c r="F524" s="231">
        <v>9</v>
      </c>
      <c r="G524" s="232">
        <v>72</v>
      </c>
      <c r="H524" s="228"/>
      <c r="I524" s="229"/>
      <c r="J524" s="315"/>
      <c r="K524" s="231"/>
      <c r="L524" s="232"/>
    </row>
    <row r="525" spans="2:12" ht="12.75" outlineLevel="1" x14ac:dyDescent="0.2">
      <c r="B525" s="81" t="s">
        <v>428</v>
      </c>
      <c r="C525" s="228" t="s">
        <v>108</v>
      </c>
      <c r="D525" s="229" t="s">
        <v>31</v>
      </c>
      <c r="E525" s="341">
        <v>44531</v>
      </c>
      <c r="F525" s="231">
        <v>9</v>
      </c>
      <c r="G525" s="232">
        <v>74.97</v>
      </c>
      <c r="H525" s="228"/>
      <c r="I525" s="229"/>
      <c r="J525" s="315"/>
      <c r="K525" s="231"/>
      <c r="L525" s="232"/>
    </row>
    <row r="526" spans="2:12" ht="12.75" outlineLevel="1" x14ac:dyDescent="0.2">
      <c r="B526" s="81" t="s">
        <v>428</v>
      </c>
      <c r="C526" s="228" t="s">
        <v>102</v>
      </c>
      <c r="D526" s="229" t="s">
        <v>31</v>
      </c>
      <c r="E526" s="341">
        <v>44531</v>
      </c>
      <c r="F526" s="231">
        <v>9</v>
      </c>
      <c r="G526" s="232">
        <v>74.97</v>
      </c>
      <c r="H526" s="228"/>
      <c r="I526" s="229"/>
      <c r="J526" s="315"/>
      <c r="K526" s="231"/>
      <c r="L526" s="232"/>
    </row>
    <row r="527" spans="2:12" ht="12.75" outlineLevel="1" x14ac:dyDescent="0.2">
      <c r="B527" s="81" t="s">
        <v>428</v>
      </c>
      <c r="C527" s="228" t="s">
        <v>102</v>
      </c>
      <c r="D527" s="229" t="s">
        <v>31</v>
      </c>
      <c r="E527" s="341">
        <v>44533</v>
      </c>
      <c r="F527" s="231">
        <v>9</v>
      </c>
      <c r="G527" s="232">
        <v>74.97</v>
      </c>
      <c r="H527" s="228"/>
      <c r="I527" s="229"/>
      <c r="J527" s="315"/>
      <c r="K527" s="231"/>
      <c r="L527" s="232"/>
    </row>
    <row r="528" spans="2:12" ht="12.75" outlineLevel="1" x14ac:dyDescent="0.2">
      <c r="B528" s="81" t="s">
        <v>428</v>
      </c>
      <c r="C528" s="228" t="s">
        <v>108</v>
      </c>
      <c r="D528" s="229" t="s">
        <v>31</v>
      </c>
      <c r="E528" s="341">
        <v>44546</v>
      </c>
      <c r="F528" s="231">
        <v>9</v>
      </c>
      <c r="G528" s="232">
        <v>74.97</v>
      </c>
      <c r="H528" s="228"/>
      <c r="I528" s="229"/>
      <c r="J528" s="315"/>
      <c r="K528" s="231"/>
      <c r="L528" s="232"/>
    </row>
    <row r="529" spans="2:12" ht="12.75" outlineLevel="1" x14ac:dyDescent="0.2">
      <c r="B529" s="81" t="s">
        <v>428</v>
      </c>
      <c r="C529" s="228" t="s">
        <v>102</v>
      </c>
      <c r="D529" s="229" t="s">
        <v>31</v>
      </c>
      <c r="E529" s="341">
        <v>44546</v>
      </c>
      <c r="F529" s="231">
        <v>9</v>
      </c>
      <c r="G529" s="232">
        <v>74.97</v>
      </c>
      <c r="H529" s="228"/>
      <c r="I529" s="229"/>
      <c r="J529" s="315"/>
      <c r="K529" s="231"/>
      <c r="L529" s="232"/>
    </row>
    <row r="530" spans="2:12" ht="12.75" outlineLevel="1" x14ac:dyDescent="0.2">
      <c r="B530" s="19"/>
      <c r="E530" s="14"/>
      <c r="G530" s="19"/>
      <c r="H530" s="228"/>
      <c r="I530" s="229"/>
      <c r="J530" s="315"/>
      <c r="K530" s="231"/>
      <c r="L530" s="232"/>
    </row>
    <row r="531" spans="2:12" ht="12.75" outlineLevel="1" x14ac:dyDescent="0.2">
      <c r="H531" s="228"/>
      <c r="I531" s="229"/>
      <c r="J531" s="315"/>
      <c r="K531" s="231"/>
      <c r="L531" s="232"/>
    </row>
    <row r="532" spans="2:12" ht="13.5" thickBot="1" x14ac:dyDescent="0.25">
      <c r="C532" s="16"/>
      <c r="D532" s="16"/>
      <c r="E532" s="16"/>
      <c r="F532" s="73">
        <f>+SUM(F177:F531)</f>
        <v>1841</v>
      </c>
      <c r="G532" s="17">
        <f>+SUM(G177:G531)</f>
        <v>13403.319999999962</v>
      </c>
      <c r="H532" s="228"/>
      <c r="I532" s="229"/>
      <c r="J532" s="315"/>
      <c r="K532" s="231"/>
      <c r="L532" s="232"/>
    </row>
    <row r="533" spans="2:12" ht="12.75" thickTop="1" x14ac:dyDescent="0.2"/>
    <row r="535" spans="2:12" x14ac:dyDescent="0.2">
      <c r="C535" s="8" t="s">
        <v>722</v>
      </c>
    </row>
    <row r="537" spans="2:12" x14ac:dyDescent="0.2">
      <c r="C537" s="19" t="s">
        <v>81</v>
      </c>
      <c r="D537" s="20">
        <f>+G59-G171-G532</f>
        <v>33892.310000000034</v>
      </c>
    </row>
    <row r="538" spans="2:12" ht="12.75" thickBot="1" x14ac:dyDescent="0.25">
      <c r="D538" s="9"/>
      <c r="G538" s="3"/>
    </row>
    <row r="539" spans="2:12" ht="12.75" thickBot="1" x14ac:dyDescent="0.25">
      <c r="C539" s="19" t="s">
        <v>713</v>
      </c>
      <c r="D539" s="21">
        <f>+D537/G59</f>
        <v>0.59232035338964573</v>
      </c>
      <c r="G539" s="3"/>
    </row>
    <row r="540" spans="2:12" x14ac:dyDescent="0.2">
      <c r="G540" s="3"/>
    </row>
    <row r="541" spans="2:12" x14ac:dyDescent="0.2">
      <c r="C541" s="19" t="s">
        <v>84</v>
      </c>
      <c r="D541" s="20">
        <f>+RESUMEN!O50</f>
        <v>25691.7493886019</v>
      </c>
      <c r="G541" s="3"/>
    </row>
    <row r="542" spans="2:12" ht="12.75" thickBot="1" x14ac:dyDescent="0.25">
      <c r="D542" s="9"/>
    </row>
    <row r="543" spans="2:12" ht="12.75" thickBot="1" x14ac:dyDescent="0.25">
      <c r="C543" s="19" t="s">
        <v>716</v>
      </c>
      <c r="D543" s="83">
        <f>+RESUMEN!P50</f>
        <v>0.44900291768412587</v>
      </c>
    </row>
    <row r="544" spans="2:12" ht="12.75" thickBot="1" x14ac:dyDescent="0.25"/>
    <row r="545" spans="3:7" ht="12.75" thickBot="1" x14ac:dyDescent="0.25">
      <c r="C545" s="19" t="s">
        <v>719</v>
      </c>
      <c r="D545" s="86" t="str">
        <f>+IF(D543&gt;$D$24,"OK","REVISAR")</f>
        <v>OK</v>
      </c>
    </row>
    <row r="546" spans="3:7" x14ac:dyDescent="0.2">
      <c r="G546" s="3"/>
    </row>
    <row r="550" spans="3:7" x14ac:dyDescent="0.2">
      <c r="C550" s="8" t="s">
        <v>85</v>
      </c>
    </row>
    <row r="552" spans="3:7" x14ac:dyDescent="0.2">
      <c r="C552" s="10" t="s">
        <v>725</v>
      </c>
      <c r="D552" s="10"/>
      <c r="E552" s="10"/>
      <c r="F552" s="10"/>
      <c r="G552" s="11"/>
    </row>
    <row r="553" spans="3:7" x14ac:dyDescent="0.2">
      <c r="C553" s="10" t="s">
        <v>959</v>
      </c>
      <c r="D553" s="10"/>
      <c r="E553" s="10"/>
      <c r="F553" s="10"/>
      <c r="G553" s="11"/>
    </row>
    <row r="554" spans="3:7" x14ac:dyDescent="0.2">
      <c r="C554" s="10" t="s">
        <v>960</v>
      </c>
      <c r="D554" s="10"/>
      <c r="E554" s="10"/>
      <c r="F554" s="10"/>
      <c r="G554" s="11"/>
    </row>
    <row r="557" spans="3:7" x14ac:dyDescent="0.2">
      <c r="C557" s="12"/>
      <c r="D557" s="23" t="s">
        <v>427</v>
      </c>
      <c r="E557" s="23" t="s">
        <v>428</v>
      </c>
      <c r="F557" s="23" t="s">
        <v>429</v>
      </c>
    </row>
    <row r="558" spans="3:7" x14ac:dyDescent="0.2">
      <c r="C558" s="3" t="s">
        <v>8</v>
      </c>
      <c r="D558" s="22">
        <f>+SUMIF(B38:B58,$D$557,G38:G58)</f>
        <v>12618.23</v>
      </c>
      <c r="E558" s="22">
        <f>+SUMIF(B38:B58,$E$557,G38:G58)</f>
        <v>44601.329999999994</v>
      </c>
      <c r="F558" s="22">
        <f>+SUMIF(B38:B58,$F$557,G38:G58)</f>
        <v>0</v>
      </c>
    </row>
    <row r="559" spans="3:7" x14ac:dyDescent="0.2">
      <c r="C559" s="3" t="s">
        <v>1019</v>
      </c>
      <c r="D559" s="22">
        <f>-SUMIF(B65:B170,$D$557,G65:G170)</f>
        <v>-8810.7100000000046</v>
      </c>
      <c r="E559" s="22">
        <f>-SUMIF(B65:B170,$E$557,G65:G170)</f>
        <v>-1086.4399999999998</v>
      </c>
      <c r="F559" s="22">
        <f>-SUMIF(B65:B170,$F$557,G65:G170)</f>
        <v>-26.78</v>
      </c>
    </row>
    <row r="560" spans="3:7" x14ac:dyDescent="0.2">
      <c r="C560" s="3" t="s">
        <v>24</v>
      </c>
      <c r="D560" s="22">
        <f>-SUMIF(B177:B531,$D$557,G177:G531)</f>
        <v>-3526.4700000000021</v>
      </c>
      <c r="E560" s="22">
        <f>-SUMIF(B177:B531,$E$557,G177:G531)</f>
        <v>-6533.1199999999972</v>
      </c>
      <c r="F560" s="22">
        <f>-SUMIF(B177:B531,$F$557,G177:G531)</f>
        <v>-3343.7299999999982</v>
      </c>
    </row>
    <row r="561" spans="3:6" ht="12.75" thickBot="1" x14ac:dyDescent="0.25">
      <c r="C561" s="16" t="s">
        <v>1036</v>
      </c>
      <c r="D561" s="182">
        <f>SUM(D558:D560)</f>
        <v>281.04999999999291</v>
      </c>
      <c r="E561" s="182">
        <f t="shared" ref="E561:F561" si="0">SUM(E558:E560)</f>
        <v>36981.769999999997</v>
      </c>
      <c r="F561" s="182">
        <f t="shared" si="0"/>
        <v>-3370.5099999999984</v>
      </c>
    </row>
    <row r="562" spans="3:6" ht="12.75" thickTop="1" x14ac:dyDescent="0.2"/>
  </sheetData>
  <autoFilter ref="B176:G529" xr:uid="{00000000-0009-0000-0000-000032000000}">
    <sortState xmlns:xlrd2="http://schemas.microsoft.com/office/spreadsheetml/2017/richdata2" ref="B177:G529">
      <sortCondition ref="E176:E529"/>
    </sortState>
  </autoFilter>
  <sortState xmlns:xlrd2="http://schemas.microsoft.com/office/spreadsheetml/2017/richdata2" ref="B38:G56">
    <sortCondition ref="C38:C56"/>
  </sortState>
  <phoneticPr fontId="14" type="noConversion"/>
  <conditionalFormatting sqref="D545">
    <cfRule type="containsText" dxfId="126" priority="1" operator="containsText" text="OK">
      <formula>NOT(ISERROR(SEARCH("OK",D545)))</formula>
    </cfRule>
    <cfRule type="cellIs" dxfId="125" priority="2" operator="greaterThan">
      <formula>$D$85</formula>
    </cfRule>
  </conditionalFormatting>
  <pageMargins left="0.25" right="0.25" top="0.45" bottom="0.31" header="0.3" footer="0.3"/>
  <pageSetup paperSize="9" scale="73" fitToHeight="0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Hoja49">
    <tabColor rgb="FF92D050"/>
  </sheetPr>
  <dimension ref="B1:K211"/>
  <sheetViews>
    <sheetView topLeftCell="B1" zoomScaleNormal="100" zoomScaleSheetLayoutView="85" workbookViewId="0">
      <selection activeCell="F82" sqref="F82:F181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550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1411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88"/>
      <c r="E25" s="80"/>
    </row>
    <row r="26" spans="3:7" x14ac:dyDescent="0.2">
      <c r="C26" s="81"/>
      <c r="D26" s="88"/>
      <c r="E26" s="80"/>
    </row>
    <row r="27" spans="3:7" x14ac:dyDescent="0.2">
      <c r="C27" s="8" t="s">
        <v>7</v>
      </c>
    </row>
    <row r="29" spans="3:7" x14ac:dyDescent="0.2">
      <c r="C29" s="10" t="s">
        <v>958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428</v>
      </c>
      <c r="C37" s="269">
        <v>44175</v>
      </c>
      <c r="D37" s="3" t="s">
        <v>569</v>
      </c>
      <c r="E37" s="3"/>
      <c r="F37" s="3" t="s">
        <v>550</v>
      </c>
      <c r="G37" s="15">
        <v>3976.27</v>
      </c>
      <c r="H37" s="3"/>
      <c r="I37" s="3"/>
      <c r="J37" s="3"/>
      <c r="K37" s="3"/>
    </row>
    <row r="38" spans="2:11" s="9" customFormat="1" outlineLevel="1" x14ac:dyDescent="0.2">
      <c r="B38" s="19" t="s">
        <v>428</v>
      </c>
      <c r="C38" s="269">
        <v>44182</v>
      </c>
      <c r="D38" s="3" t="s">
        <v>569</v>
      </c>
      <c r="E38" s="3"/>
      <c r="F38" s="3" t="s">
        <v>550</v>
      </c>
      <c r="G38" s="15">
        <v>4193.6000000000004</v>
      </c>
      <c r="H38" s="3"/>
      <c r="I38" s="3"/>
      <c r="J38" s="3"/>
      <c r="K38" s="3"/>
    </row>
    <row r="39" spans="2:11" s="9" customFormat="1" outlineLevel="1" x14ac:dyDescent="0.2">
      <c r="B39" s="19" t="s">
        <v>428</v>
      </c>
      <c r="C39" s="269">
        <v>44238</v>
      </c>
      <c r="D39" s="3" t="s">
        <v>607</v>
      </c>
      <c r="E39" s="3"/>
      <c r="F39" s="3" t="s">
        <v>550</v>
      </c>
      <c r="G39" s="15">
        <v>3536</v>
      </c>
      <c r="H39" s="3"/>
      <c r="I39" s="3"/>
      <c r="J39" s="3"/>
      <c r="K39" s="3"/>
    </row>
    <row r="40" spans="2:11" s="9" customFormat="1" outlineLevel="1" x14ac:dyDescent="0.2">
      <c r="B40" s="19" t="s">
        <v>428</v>
      </c>
      <c r="C40" s="269">
        <v>44258</v>
      </c>
      <c r="D40" s="3" t="s">
        <v>630</v>
      </c>
      <c r="E40" s="3"/>
      <c r="F40" s="3" t="s">
        <v>550</v>
      </c>
      <c r="G40" s="15">
        <v>6386.75</v>
      </c>
      <c r="H40" s="3"/>
      <c r="I40" s="3"/>
      <c r="J40" s="3"/>
      <c r="K40" s="3"/>
    </row>
    <row r="41" spans="2:11" s="9" customFormat="1" outlineLevel="1" x14ac:dyDescent="0.2">
      <c r="B41" s="19" t="s">
        <v>427</v>
      </c>
      <c r="C41" s="269">
        <v>44349</v>
      </c>
      <c r="D41" s="3" t="s">
        <v>878</v>
      </c>
      <c r="E41" s="3">
        <v>4300000038</v>
      </c>
      <c r="F41" s="3" t="s">
        <v>550</v>
      </c>
      <c r="G41" s="15">
        <v>4172</v>
      </c>
      <c r="H41" s="3"/>
      <c r="I41" s="3"/>
      <c r="J41" s="3"/>
      <c r="K41" s="3"/>
    </row>
    <row r="42" spans="2:11" s="9" customFormat="1" outlineLevel="1" x14ac:dyDescent="0.2">
      <c r="B42" s="3"/>
      <c r="C42" s="24"/>
      <c r="D42" s="3"/>
      <c r="E42" s="3"/>
      <c r="F42" s="3"/>
      <c r="G42" s="15"/>
      <c r="H42" s="3"/>
      <c r="I42" s="3"/>
      <c r="J42" s="3"/>
      <c r="K42" s="3"/>
    </row>
    <row r="43" spans="2:11" s="9" customFormat="1" ht="12.75" thickBot="1" x14ac:dyDescent="0.25">
      <c r="B43" s="3"/>
      <c r="C43" s="16"/>
      <c r="D43" s="16"/>
      <c r="E43" s="16"/>
      <c r="F43" s="16"/>
      <c r="G43" s="17">
        <f>SUM(G37:G42)</f>
        <v>22264.620000000003</v>
      </c>
      <c r="H43" s="3"/>
      <c r="I43" s="3"/>
      <c r="J43" s="3"/>
      <c r="K43" s="3"/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8" outlineLevel="1" x14ac:dyDescent="0.2">
      <c r="B49" s="19" t="s">
        <v>427</v>
      </c>
      <c r="C49" s="298">
        <v>44223</v>
      </c>
      <c r="D49" s="30">
        <v>210522449</v>
      </c>
      <c r="E49" s="3">
        <v>5</v>
      </c>
      <c r="F49" s="27" t="s">
        <v>442</v>
      </c>
      <c r="G49" s="28">
        <v>757.25</v>
      </c>
      <c r="H49" s="29"/>
    </row>
    <row r="50" spans="2:8" outlineLevel="1" x14ac:dyDescent="0.2">
      <c r="B50" s="171" t="s">
        <v>427</v>
      </c>
      <c r="C50" s="299">
        <v>44232</v>
      </c>
      <c r="D50" s="172">
        <v>140074</v>
      </c>
      <c r="E50" s="173">
        <v>19</v>
      </c>
      <c r="F50" s="174" t="s">
        <v>445</v>
      </c>
      <c r="G50" s="175">
        <v>3756.57</v>
      </c>
      <c r="H50" s="29"/>
    </row>
    <row r="51" spans="2:8" outlineLevel="1" x14ac:dyDescent="0.2">
      <c r="B51" s="19" t="s">
        <v>427</v>
      </c>
      <c r="C51" s="298">
        <v>44237</v>
      </c>
      <c r="D51" s="30">
        <v>210523085</v>
      </c>
      <c r="E51" s="3">
        <v>5</v>
      </c>
      <c r="F51" s="27" t="s">
        <v>442</v>
      </c>
      <c r="G51" s="28">
        <v>213.59</v>
      </c>
      <c r="H51" s="29"/>
    </row>
    <row r="52" spans="2:8" outlineLevel="1" x14ac:dyDescent="0.2">
      <c r="B52" s="19" t="s">
        <v>427</v>
      </c>
      <c r="C52" s="298">
        <v>44249</v>
      </c>
      <c r="D52" s="30">
        <v>57378</v>
      </c>
      <c r="E52" s="3">
        <v>26</v>
      </c>
      <c r="F52" s="27" t="s">
        <v>21</v>
      </c>
      <c r="G52" s="28">
        <v>13.22</v>
      </c>
      <c r="H52" s="29"/>
    </row>
    <row r="53" spans="2:8" outlineLevel="1" x14ac:dyDescent="0.2">
      <c r="B53" s="19" t="s">
        <v>427</v>
      </c>
      <c r="C53" s="298">
        <v>44251</v>
      </c>
      <c r="D53" s="30">
        <v>60975</v>
      </c>
      <c r="E53" s="3">
        <v>26</v>
      </c>
      <c r="F53" s="27" t="s">
        <v>21</v>
      </c>
      <c r="G53" s="28">
        <v>40.69</v>
      </c>
      <c r="H53" s="29"/>
    </row>
    <row r="54" spans="2:8" outlineLevel="1" x14ac:dyDescent="0.2">
      <c r="B54" s="19" t="s">
        <v>427</v>
      </c>
      <c r="C54" s="298">
        <v>44256</v>
      </c>
      <c r="D54" s="30">
        <v>65262</v>
      </c>
      <c r="E54" s="3">
        <v>26</v>
      </c>
      <c r="F54" s="27" t="s">
        <v>21</v>
      </c>
      <c r="G54" s="28">
        <v>237.69</v>
      </c>
      <c r="H54" s="29"/>
    </row>
    <row r="55" spans="2:8" outlineLevel="1" x14ac:dyDescent="0.2">
      <c r="B55" s="19" t="s">
        <v>427</v>
      </c>
      <c r="C55" s="298">
        <v>44257</v>
      </c>
      <c r="D55" s="30">
        <v>67259</v>
      </c>
      <c r="E55" s="3">
        <v>26</v>
      </c>
      <c r="F55" s="27" t="s">
        <v>21</v>
      </c>
      <c r="G55" s="28">
        <v>18.350000000000001</v>
      </c>
      <c r="H55" s="29"/>
    </row>
    <row r="56" spans="2:8" outlineLevel="1" x14ac:dyDescent="0.2">
      <c r="B56" s="19" t="s">
        <v>427</v>
      </c>
      <c r="C56" s="298">
        <v>44199</v>
      </c>
      <c r="D56" s="30">
        <v>68263</v>
      </c>
      <c r="E56" s="3">
        <v>26</v>
      </c>
      <c r="F56" s="27" t="s">
        <v>21</v>
      </c>
      <c r="G56" s="28">
        <f>73.75/2</f>
        <v>36.875</v>
      </c>
      <c r="H56" s="29"/>
    </row>
    <row r="57" spans="2:8" outlineLevel="1" x14ac:dyDescent="0.2">
      <c r="B57" s="19" t="s">
        <v>427</v>
      </c>
      <c r="C57" s="298">
        <v>44252</v>
      </c>
      <c r="D57" s="30" t="s">
        <v>467</v>
      </c>
      <c r="E57" s="3">
        <v>30</v>
      </c>
      <c r="F57" s="27" t="s">
        <v>318</v>
      </c>
      <c r="G57" s="28">
        <v>188.3</v>
      </c>
      <c r="H57" s="29"/>
    </row>
    <row r="58" spans="2:8" outlineLevel="1" x14ac:dyDescent="0.2">
      <c r="B58" s="19" t="s">
        <v>427</v>
      </c>
      <c r="C58" s="298">
        <v>44256</v>
      </c>
      <c r="D58" s="30" t="s">
        <v>468</v>
      </c>
      <c r="E58" s="3">
        <v>30</v>
      </c>
      <c r="F58" s="27" t="s">
        <v>318</v>
      </c>
      <c r="G58" s="28">
        <v>195.55</v>
      </c>
      <c r="H58" s="29"/>
    </row>
    <row r="59" spans="2:8" outlineLevel="1" x14ac:dyDescent="0.2">
      <c r="B59" s="19" t="s">
        <v>427</v>
      </c>
      <c r="C59" s="298">
        <v>44252</v>
      </c>
      <c r="D59" s="30" t="s">
        <v>471</v>
      </c>
      <c r="E59" s="3">
        <v>3</v>
      </c>
      <c r="F59" s="27" t="s">
        <v>472</v>
      </c>
      <c r="G59" s="28">
        <v>376.2</v>
      </c>
      <c r="H59" s="29"/>
    </row>
    <row r="60" spans="2:8" outlineLevel="1" x14ac:dyDescent="0.2">
      <c r="B60" s="19" t="s">
        <v>428</v>
      </c>
      <c r="C60" s="298">
        <v>44221</v>
      </c>
      <c r="D60" s="30">
        <v>2574</v>
      </c>
      <c r="E60" s="3">
        <v>26</v>
      </c>
      <c r="F60" s="27" t="s">
        <v>21</v>
      </c>
      <c r="G60" s="28">
        <v>39.1</v>
      </c>
      <c r="H60" s="29"/>
    </row>
    <row r="61" spans="2:8" outlineLevel="1" x14ac:dyDescent="0.2">
      <c r="B61" s="19" t="s">
        <v>427</v>
      </c>
      <c r="C61" s="298">
        <v>44334</v>
      </c>
      <c r="D61" s="30">
        <v>164944</v>
      </c>
      <c r="E61" s="3">
        <v>26</v>
      </c>
      <c r="F61" s="27" t="s">
        <v>21</v>
      </c>
      <c r="G61" s="28">
        <v>32.81</v>
      </c>
      <c r="H61" s="29"/>
    </row>
    <row r="62" spans="2:8" outlineLevel="1" x14ac:dyDescent="0.2">
      <c r="B62" s="19" t="s">
        <v>427</v>
      </c>
      <c r="C62" s="298">
        <v>44335</v>
      </c>
      <c r="D62" s="30">
        <v>166247</v>
      </c>
      <c r="E62" s="3">
        <v>26</v>
      </c>
      <c r="F62" s="27" t="s">
        <v>21</v>
      </c>
      <c r="G62" s="28">
        <v>22.56</v>
      </c>
      <c r="H62" s="29"/>
    </row>
    <row r="63" spans="2:8" outlineLevel="1" x14ac:dyDescent="0.2">
      <c r="B63" s="19" t="s">
        <v>427</v>
      </c>
      <c r="C63" s="298">
        <v>44337</v>
      </c>
      <c r="D63" s="30">
        <v>169561</v>
      </c>
      <c r="E63" s="3">
        <v>26</v>
      </c>
      <c r="F63" s="27" t="s">
        <v>21</v>
      </c>
      <c r="G63" s="28">
        <v>4.9800000000000004</v>
      </c>
      <c r="H63" s="29"/>
    </row>
    <row r="64" spans="2:8" outlineLevel="1" x14ac:dyDescent="0.2">
      <c r="B64" s="19" t="s">
        <v>427</v>
      </c>
      <c r="C64" s="298">
        <v>44340</v>
      </c>
      <c r="D64" s="30">
        <v>172554</v>
      </c>
      <c r="E64" s="3">
        <v>26</v>
      </c>
      <c r="F64" s="27" t="s">
        <v>21</v>
      </c>
      <c r="G64" s="28">
        <f>2*4.75</f>
        <v>9.5</v>
      </c>
      <c r="H64" s="29"/>
    </row>
    <row r="65" spans="2:8" outlineLevel="1" x14ac:dyDescent="0.2">
      <c r="B65" s="19" t="s">
        <v>427</v>
      </c>
      <c r="C65" s="298">
        <v>44340</v>
      </c>
      <c r="D65" s="30">
        <v>172534</v>
      </c>
      <c r="E65" s="3">
        <v>26</v>
      </c>
      <c r="F65" s="27" t="s">
        <v>21</v>
      </c>
      <c r="G65" s="28">
        <f>6*0.25+0.37</f>
        <v>1.87</v>
      </c>
      <c r="H65" s="29"/>
    </row>
    <row r="66" spans="2:8" outlineLevel="1" x14ac:dyDescent="0.2">
      <c r="B66" s="19" t="s">
        <v>427</v>
      </c>
      <c r="C66" s="298">
        <v>44341</v>
      </c>
      <c r="D66" s="30">
        <v>924686</v>
      </c>
      <c r="E66" s="3">
        <v>26</v>
      </c>
      <c r="F66" s="27" t="s">
        <v>21</v>
      </c>
      <c r="G66" s="28">
        <v>33.06</v>
      </c>
      <c r="H66" s="29"/>
    </row>
    <row r="67" spans="2:8" outlineLevel="1" x14ac:dyDescent="0.2">
      <c r="B67" s="19" t="s">
        <v>427</v>
      </c>
      <c r="C67" s="298">
        <v>44342</v>
      </c>
      <c r="D67" s="30">
        <v>175923</v>
      </c>
      <c r="E67" s="3">
        <v>26</v>
      </c>
      <c r="F67" s="27" t="s">
        <v>21</v>
      </c>
      <c r="G67" s="28">
        <v>36.32</v>
      </c>
      <c r="H67" s="29"/>
    </row>
    <row r="68" spans="2:8" outlineLevel="1" x14ac:dyDescent="0.2">
      <c r="B68" s="19" t="s">
        <v>427</v>
      </c>
      <c r="C68" s="298">
        <v>44334</v>
      </c>
      <c r="D68" s="30">
        <v>719661</v>
      </c>
      <c r="E68" s="3">
        <v>27</v>
      </c>
      <c r="F68" s="27" t="s">
        <v>22</v>
      </c>
      <c r="G68" s="28">
        <v>10.98</v>
      </c>
      <c r="H68" s="29"/>
    </row>
    <row r="69" spans="2:8" outlineLevel="1" x14ac:dyDescent="0.2">
      <c r="B69" s="19" t="s">
        <v>427</v>
      </c>
      <c r="C69" s="298">
        <v>44336</v>
      </c>
      <c r="D69" s="30">
        <v>720145</v>
      </c>
      <c r="E69" s="3">
        <v>27</v>
      </c>
      <c r="F69" s="27" t="s">
        <v>22</v>
      </c>
      <c r="G69" s="28">
        <v>3.2</v>
      </c>
      <c r="H69" s="29"/>
    </row>
    <row r="70" spans="2:8" outlineLevel="1" x14ac:dyDescent="0.2">
      <c r="B70" s="19" t="s">
        <v>427</v>
      </c>
      <c r="C70" s="298">
        <v>44335</v>
      </c>
      <c r="D70" s="30">
        <v>10077</v>
      </c>
      <c r="E70" s="3">
        <v>28</v>
      </c>
      <c r="F70" s="27" t="s">
        <v>841</v>
      </c>
      <c r="G70" s="28">
        <v>109.8</v>
      </c>
      <c r="H70" s="29"/>
    </row>
    <row r="71" spans="2:8" outlineLevel="1" x14ac:dyDescent="0.2">
      <c r="B71" s="19" t="s">
        <v>427</v>
      </c>
      <c r="C71" s="298">
        <v>44328</v>
      </c>
      <c r="D71" s="30" t="s">
        <v>940</v>
      </c>
      <c r="E71" s="3">
        <v>34</v>
      </c>
      <c r="F71" s="27" t="s">
        <v>379</v>
      </c>
      <c r="G71" s="28">
        <v>3699</v>
      </c>
      <c r="H71" s="29"/>
    </row>
    <row r="72" spans="2:8" outlineLevel="1" x14ac:dyDescent="0.2">
      <c r="B72" s="19" t="s">
        <v>427</v>
      </c>
      <c r="C72" s="298">
        <v>44356</v>
      </c>
      <c r="D72" s="30">
        <v>195464</v>
      </c>
      <c r="E72" s="3">
        <v>26</v>
      </c>
      <c r="F72" s="27" t="s">
        <v>21</v>
      </c>
      <c r="G72" s="28">
        <v>4.22</v>
      </c>
      <c r="H72" s="29"/>
    </row>
    <row r="73" spans="2:8" outlineLevel="1" x14ac:dyDescent="0.2">
      <c r="B73" s="19" t="s">
        <v>427</v>
      </c>
      <c r="C73" s="298">
        <v>44356</v>
      </c>
      <c r="D73" s="30">
        <v>195437</v>
      </c>
      <c r="E73" s="3">
        <v>26</v>
      </c>
      <c r="F73" s="27" t="s">
        <v>21</v>
      </c>
      <c r="G73" s="28">
        <v>13.09</v>
      </c>
      <c r="H73" s="29"/>
    </row>
    <row r="74" spans="2:8" outlineLevel="1" x14ac:dyDescent="0.2">
      <c r="B74" s="19" t="s">
        <v>427</v>
      </c>
      <c r="C74" s="298">
        <v>44449</v>
      </c>
      <c r="D74" s="30">
        <v>68753</v>
      </c>
      <c r="F74" s="27" t="s">
        <v>1412</v>
      </c>
      <c r="G74" s="28">
        <v>1109.7</v>
      </c>
      <c r="H74" s="29"/>
    </row>
    <row r="75" spans="2:8" outlineLevel="1" x14ac:dyDescent="0.2">
      <c r="B75" s="19"/>
      <c r="C75" s="25"/>
      <c r="D75" s="30"/>
      <c r="F75" s="27"/>
      <c r="G75" s="28"/>
      <c r="H75" s="29"/>
    </row>
    <row r="76" spans="2:8" ht="12.75" thickBot="1" x14ac:dyDescent="0.25">
      <c r="C76" s="16"/>
      <c r="D76" s="16"/>
      <c r="E76" s="16"/>
      <c r="F76" s="16"/>
      <c r="G76" s="17">
        <f>+SUM(G49:G75)</f>
        <v>10964.475</v>
      </c>
    </row>
    <row r="77" spans="2:8" ht="12.75" thickTop="1" x14ac:dyDescent="0.2"/>
    <row r="79" spans="2:8" x14ac:dyDescent="0.2">
      <c r="C79" s="8" t="s">
        <v>24</v>
      </c>
    </row>
    <row r="81" spans="2:7" x14ac:dyDescent="0.2">
      <c r="B81" s="12" t="s">
        <v>1035</v>
      </c>
      <c r="C81" s="12" t="s">
        <v>25</v>
      </c>
      <c r="D81" s="12" t="s">
        <v>26</v>
      </c>
      <c r="E81" s="12" t="s">
        <v>27</v>
      </c>
      <c r="F81" s="23" t="s">
        <v>637</v>
      </c>
      <c r="G81" s="13" t="s">
        <v>29</v>
      </c>
    </row>
    <row r="82" spans="2:7" outlineLevel="1" x14ac:dyDescent="0.2">
      <c r="B82" s="19" t="s">
        <v>429</v>
      </c>
      <c r="C82" s="3" t="s">
        <v>798</v>
      </c>
      <c r="D82" s="3" t="s">
        <v>54</v>
      </c>
      <c r="E82" s="14">
        <v>44333</v>
      </c>
      <c r="F82" s="3">
        <v>6</v>
      </c>
      <c r="G82" s="3">
        <v>33.299999999999997</v>
      </c>
    </row>
    <row r="83" spans="2:7" outlineLevel="1" x14ac:dyDescent="0.2">
      <c r="B83" s="19" t="s">
        <v>429</v>
      </c>
      <c r="C83" s="3" t="s">
        <v>798</v>
      </c>
      <c r="D83" s="3" t="s">
        <v>54</v>
      </c>
      <c r="E83" s="14">
        <v>44333</v>
      </c>
      <c r="F83" s="3">
        <v>3</v>
      </c>
      <c r="G83" s="3">
        <v>16.649999999999999</v>
      </c>
    </row>
    <row r="84" spans="2:7" outlineLevel="1" x14ac:dyDescent="0.2">
      <c r="B84" s="19" t="s">
        <v>429</v>
      </c>
      <c r="C84" s="3" t="s">
        <v>798</v>
      </c>
      <c r="D84" s="3" t="s">
        <v>54</v>
      </c>
      <c r="E84" s="14">
        <v>44334</v>
      </c>
      <c r="F84" s="3">
        <v>6</v>
      </c>
      <c r="G84" s="3">
        <v>33.299999999999997</v>
      </c>
    </row>
    <row r="85" spans="2:7" outlineLevel="1" x14ac:dyDescent="0.2">
      <c r="B85" s="19" t="s">
        <v>429</v>
      </c>
      <c r="C85" s="3" t="s">
        <v>798</v>
      </c>
      <c r="D85" s="3" t="s">
        <v>54</v>
      </c>
      <c r="E85" s="14">
        <v>44334</v>
      </c>
      <c r="F85" s="3">
        <v>3</v>
      </c>
      <c r="G85" s="3">
        <v>16.649999999999999</v>
      </c>
    </row>
    <row r="86" spans="2:7" outlineLevel="1" x14ac:dyDescent="0.2">
      <c r="B86" s="19" t="s">
        <v>429</v>
      </c>
      <c r="C86" s="3" t="s">
        <v>798</v>
      </c>
      <c r="D86" s="3" t="s">
        <v>54</v>
      </c>
      <c r="E86" s="14">
        <v>44335</v>
      </c>
      <c r="F86" s="3">
        <v>6</v>
      </c>
      <c r="G86" s="3">
        <v>33.299999999999997</v>
      </c>
    </row>
    <row r="87" spans="2:7" outlineLevel="1" x14ac:dyDescent="0.2">
      <c r="B87" s="19" t="s">
        <v>429</v>
      </c>
      <c r="C87" s="3" t="s">
        <v>798</v>
      </c>
      <c r="D87" s="3" t="s">
        <v>54</v>
      </c>
      <c r="E87" s="14">
        <v>44335</v>
      </c>
      <c r="F87" s="3">
        <v>3</v>
      </c>
      <c r="G87" s="3">
        <v>16.649999999999999</v>
      </c>
    </row>
    <row r="88" spans="2:7" outlineLevel="1" x14ac:dyDescent="0.2">
      <c r="B88" s="19" t="s">
        <v>429</v>
      </c>
      <c r="C88" s="3" t="s">
        <v>798</v>
      </c>
      <c r="D88" s="3" t="s">
        <v>54</v>
      </c>
      <c r="E88" s="14">
        <v>44336</v>
      </c>
      <c r="F88" s="3">
        <v>6</v>
      </c>
      <c r="G88" s="3">
        <v>33.299999999999997</v>
      </c>
    </row>
    <row r="89" spans="2:7" outlineLevel="1" x14ac:dyDescent="0.2">
      <c r="B89" s="19" t="s">
        <v>429</v>
      </c>
      <c r="C89" s="3" t="s">
        <v>798</v>
      </c>
      <c r="D89" s="3" t="s">
        <v>54</v>
      </c>
      <c r="E89" s="14">
        <v>44336</v>
      </c>
      <c r="F89" s="3">
        <v>3</v>
      </c>
      <c r="G89" s="3">
        <v>16.649999999999999</v>
      </c>
    </row>
    <row r="90" spans="2:7" outlineLevel="1" x14ac:dyDescent="0.2">
      <c r="B90" s="19" t="s">
        <v>429</v>
      </c>
      <c r="C90" s="3" t="s">
        <v>798</v>
      </c>
      <c r="D90" s="3" t="s">
        <v>54</v>
      </c>
      <c r="E90" s="14">
        <v>44337</v>
      </c>
      <c r="F90" s="3">
        <v>6</v>
      </c>
      <c r="G90" s="3">
        <v>33.299999999999997</v>
      </c>
    </row>
    <row r="91" spans="2:7" outlineLevel="1" x14ac:dyDescent="0.2">
      <c r="B91" s="19" t="s">
        <v>429</v>
      </c>
      <c r="C91" s="3" t="s">
        <v>798</v>
      </c>
      <c r="D91" s="3" t="s">
        <v>54</v>
      </c>
      <c r="E91" s="14">
        <v>44337</v>
      </c>
      <c r="F91" s="3">
        <v>3</v>
      </c>
      <c r="G91" s="3">
        <v>16.649999999999999</v>
      </c>
    </row>
    <row r="92" spans="2:7" outlineLevel="1" x14ac:dyDescent="0.2">
      <c r="B92" s="19" t="s">
        <v>428</v>
      </c>
      <c r="C92" s="3" t="s">
        <v>104</v>
      </c>
      <c r="D92" s="3" t="s">
        <v>31</v>
      </c>
      <c r="E92" s="14">
        <v>44144</v>
      </c>
      <c r="F92" s="3">
        <v>6</v>
      </c>
      <c r="G92" s="19">
        <v>56.64</v>
      </c>
    </row>
    <row r="93" spans="2:7" outlineLevel="1" x14ac:dyDescent="0.2">
      <c r="B93" s="19" t="s">
        <v>428</v>
      </c>
      <c r="C93" s="3" t="s">
        <v>104</v>
      </c>
      <c r="D93" s="3" t="s">
        <v>31</v>
      </c>
      <c r="E93" s="14">
        <v>44144</v>
      </c>
      <c r="F93" s="3">
        <v>3</v>
      </c>
      <c r="G93" s="19">
        <v>28.32</v>
      </c>
    </row>
    <row r="94" spans="2:7" outlineLevel="1" x14ac:dyDescent="0.2">
      <c r="B94" s="19" t="s">
        <v>428</v>
      </c>
      <c r="C94" s="3" t="s">
        <v>104</v>
      </c>
      <c r="D94" s="3" t="s">
        <v>31</v>
      </c>
      <c r="E94" s="14">
        <v>44145</v>
      </c>
      <c r="F94" s="3">
        <v>6</v>
      </c>
      <c r="G94" s="19">
        <v>56.64</v>
      </c>
    </row>
    <row r="95" spans="2:7" outlineLevel="1" x14ac:dyDescent="0.2">
      <c r="B95" s="19" t="s">
        <v>428</v>
      </c>
      <c r="C95" s="3" t="s">
        <v>104</v>
      </c>
      <c r="D95" s="3" t="s">
        <v>31</v>
      </c>
      <c r="E95" s="14">
        <v>44145</v>
      </c>
      <c r="F95" s="3">
        <v>3</v>
      </c>
      <c r="G95" s="19">
        <v>28.32</v>
      </c>
    </row>
    <row r="96" spans="2:7" outlineLevel="1" x14ac:dyDescent="0.2">
      <c r="B96" s="19" t="s">
        <v>428</v>
      </c>
      <c r="C96" s="3" t="s">
        <v>104</v>
      </c>
      <c r="D96" s="3" t="s">
        <v>31</v>
      </c>
      <c r="E96" s="14">
        <v>44146</v>
      </c>
      <c r="F96" s="3">
        <v>6</v>
      </c>
      <c r="G96" s="19">
        <v>56.64</v>
      </c>
    </row>
    <row r="97" spans="2:7" outlineLevel="1" x14ac:dyDescent="0.2">
      <c r="B97" s="19" t="s">
        <v>428</v>
      </c>
      <c r="C97" s="3" t="s">
        <v>104</v>
      </c>
      <c r="D97" s="3" t="s">
        <v>31</v>
      </c>
      <c r="E97" s="14">
        <v>44146</v>
      </c>
      <c r="F97" s="3">
        <v>3</v>
      </c>
      <c r="G97" s="19">
        <v>28.32</v>
      </c>
    </row>
    <row r="98" spans="2:7" outlineLevel="1" x14ac:dyDescent="0.2">
      <c r="B98" s="19" t="s">
        <v>428</v>
      </c>
      <c r="C98" s="3" t="s">
        <v>104</v>
      </c>
      <c r="D98" s="3" t="s">
        <v>31</v>
      </c>
      <c r="E98" s="14">
        <v>44151</v>
      </c>
      <c r="F98" s="3">
        <v>4</v>
      </c>
      <c r="G98" s="19">
        <v>37.76</v>
      </c>
    </row>
    <row r="99" spans="2:7" outlineLevel="1" x14ac:dyDescent="0.2">
      <c r="B99" s="19" t="s">
        <v>428</v>
      </c>
      <c r="C99" s="3" t="s">
        <v>104</v>
      </c>
      <c r="D99" s="3" t="s">
        <v>31</v>
      </c>
      <c r="E99" s="14">
        <v>44155</v>
      </c>
      <c r="F99" s="3">
        <v>6</v>
      </c>
      <c r="G99" s="19">
        <v>56.64</v>
      </c>
    </row>
    <row r="100" spans="2:7" outlineLevel="1" x14ac:dyDescent="0.2">
      <c r="B100" s="19" t="s">
        <v>428</v>
      </c>
      <c r="C100" s="3" t="s">
        <v>104</v>
      </c>
      <c r="D100" s="3" t="s">
        <v>31</v>
      </c>
      <c r="E100" s="14">
        <v>44155</v>
      </c>
      <c r="F100" s="3">
        <v>3</v>
      </c>
      <c r="G100" s="19">
        <v>28.32</v>
      </c>
    </row>
    <row r="101" spans="2:7" outlineLevel="1" x14ac:dyDescent="0.2">
      <c r="B101" s="19" t="s">
        <v>429</v>
      </c>
      <c r="C101" s="3" t="s">
        <v>518</v>
      </c>
      <c r="D101" s="3" t="s">
        <v>54</v>
      </c>
      <c r="E101" s="14">
        <v>44216</v>
      </c>
      <c r="F101" s="3">
        <v>6</v>
      </c>
      <c r="G101" s="19">
        <v>33.299999999999997</v>
      </c>
    </row>
    <row r="102" spans="2:7" outlineLevel="1" x14ac:dyDescent="0.2">
      <c r="B102" s="19" t="s">
        <v>429</v>
      </c>
      <c r="C102" s="3" t="s">
        <v>518</v>
      </c>
      <c r="D102" s="3" t="s">
        <v>54</v>
      </c>
      <c r="E102" s="14">
        <v>44216</v>
      </c>
      <c r="F102" s="3">
        <v>3</v>
      </c>
      <c r="G102" s="19">
        <v>16.649999999999999</v>
      </c>
    </row>
    <row r="103" spans="2:7" outlineLevel="1" x14ac:dyDescent="0.2">
      <c r="B103" s="19" t="s">
        <v>429</v>
      </c>
      <c r="C103" s="3" t="s">
        <v>518</v>
      </c>
      <c r="D103" s="3" t="s">
        <v>54</v>
      </c>
      <c r="E103" s="14">
        <v>44217</v>
      </c>
      <c r="F103" s="3">
        <v>6</v>
      </c>
      <c r="G103" s="19">
        <v>33.299999999999997</v>
      </c>
    </row>
    <row r="104" spans="2:7" outlineLevel="1" x14ac:dyDescent="0.2">
      <c r="B104" s="19" t="s">
        <v>429</v>
      </c>
      <c r="C104" s="3" t="s">
        <v>518</v>
      </c>
      <c r="D104" s="3" t="s">
        <v>54</v>
      </c>
      <c r="E104" s="14">
        <v>44217</v>
      </c>
      <c r="F104" s="3">
        <v>3</v>
      </c>
      <c r="G104" s="19">
        <v>16.649999999999999</v>
      </c>
    </row>
    <row r="105" spans="2:7" outlineLevel="1" x14ac:dyDescent="0.2">
      <c r="B105" s="19" t="s">
        <v>429</v>
      </c>
      <c r="C105" s="3" t="s">
        <v>518</v>
      </c>
      <c r="D105" s="3" t="s">
        <v>54</v>
      </c>
      <c r="E105" s="14">
        <v>44218</v>
      </c>
      <c r="F105" s="3">
        <v>5</v>
      </c>
      <c r="G105" s="19">
        <v>27.75</v>
      </c>
    </row>
    <row r="106" spans="2:7" outlineLevel="1" x14ac:dyDescent="0.2">
      <c r="B106" s="19" t="s">
        <v>428</v>
      </c>
      <c r="C106" s="3" t="s">
        <v>102</v>
      </c>
      <c r="D106" s="3" t="s">
        <v>31</v>
      </c>
      <c r="E106" s="14">
        <v>44196</v>
      </c>
      <c r="F106" s="3">
        <v>6</v>
      </c>
      <c r="G106" s="19">
        <v>49.98</v>
      </c>
    </row>
    <row r="107" spans="2:7" outlineLevel="1" x14ac:dyDescent="0.2">
      <c r="B107" s="19" t="s">
        <v>428</v>
      </c>
      <c r="C107" s="3" t="s">
        <v>102</v>
      </c>
      <c r="D107" s="3" t="s">
        <v>31</v>
      </c>
      <c r="E107" s="14">
        <v>44334</v>
      </c>
      <c r="F107" s="3">
        <v>6</v>
      </c>
      <c r="G107" s="3">
        <v>49.98</v>
      </c>
    </row>
    <row r="108" spans="2:7" outlineLevel="1" x14ac:dyDescent="0.2">
      <c r="B108" s="19" t="s">
        <v>428</v>
      </c>
      <c r="C108" s="3" t="s">
        <v>102</v>
      </c>
      <c r="D108" s="3" t="s">
        <v>31</v>
      </c>
      <c r="E108" s="14">
        <v>44334</v>
      </c>
      <c r="F108" s="3">
        <v>3</v>
      </c>
      <c r="G108" s="3">
        <v>24.99</v>
      </c>
    </row>
    <row r="109" spans="2:7" outlineLevel="1" x14ac:dyDescent="0.2">
      <c r="B109" s="19" t="s">
        <v>428</v>
      </c>
      <c r="C109" s="3" t="s">
        <v>102</v>
      </c>
      <c r="D109" s="3" t="s">
        <v>31</v>
      </c>
      <c r="E109" s="14">
        <v>44335</v>
      </c>
      <c r="F109" s="3">
        <v>6</v>
      </c>
      <c r="G109" s="3">
        <v>49.98</v>
      </c>
    </row>
    <row r="110" spans="2:7" outlineLevel="1" x14ac:dyDescent="0.2">
      <c r="B110" s="19" t="s">
        <v>428</v>
      </c>
      <c r="C110" s="3" t="s">
        <v>102</v>
      </c>
      <c r="D110" s="3" t="s">
        <v>31</v>
      </c>
      <c r="E110" s="14">
        <v>44335</v>
      </c>
      <c r="F110" s="3">
        <v>3</v>
      </c>
      <c r="G110" s="3">
        <v>24.99</v>
      </c>
    </row>
    <row r="111" spans="2:7" outlineLevel="1" x14ac:dyDescent="0.2">
      <c r="B111" s="19" t="s">
        <v>428</v>
      </c>
      <c r="C111" s="3" t="s">
        <v>102</v>
      </c>
      <c r="D111" s="3" t="s">
        <v>31</v>
      </c>
      <c r="E111" s="14">
        <v>44336</v>
      </c>
      <c r="F111" s="3">
        <v>6</v>
      </c>
      <c r="G111" s="3">
        <v>49.98</v>
      </c>
    </row>
    <row r="112" spans="2:7" outlineLevel="1" x14ac:dyDescent="0.2">
      <c r="B112" s="19" t="s">
        <v>428</v>
      </c>
      <c r="C112" s="3" t="s">
        <v>102</v>
      </c>
      <c r="D112" s="3" t="s">
        <v>31</v>
      </c>
      <c r="E112" s="14">
        <v>44336</v>
      </c>
      <c r="F112" s="3">
        <v>3</v>
      </c>
      <c r="G112" s="3">
        <v>24.99</v>
      </c>
    </row>
    <row r="113" spans="2:7" outlineLevel="1" x14ac:dyDescent="0.2">
      <c r="B113" s="19" t="s">
        <v>428</v>
      </c>
      <c r="C113" s="3" t="s">
        <v>102</v>
      </c>
      <c r="D113" s="3" t="s">
        <v>31</v>
      </c>
      <c r="E113" s="14">
        <v>44337</v>
      </c>
      <c r="F113" s="3">
        <v>6</v>
      </c>
      <c r="G113" s="3">
        <v>49.98</v>
      </c>
    </row>
    <row r="114" spans="2:7" outlineLevel="1" x14ac:dyDescent="0.2">
      <c r="B114" s="19" t="s">
        <v>428</v>
      </c>
      <c r="C114" s="3" t="s">
        <v>102</v>
      </c>
      <c r="D114" s="3" t="s">
        <v>31</v>
      </c>
      <c r="E114" s="14">
        <v>44337</v>
      </c>
      <c r="F114" s="3">
        <v>3</v>
      </c>
      <c r="G114" s="3">
        <v>24.99</v>
      </c>
    </row>
    <row r="115" spans="2:7" outlineLevel="1" x14ac:dyDescent="0.2">
      <c r="B115" s="19" t="s">
        <v>428</v>
      </c>
      <c r="C115" s="3" t="s">
        <v>102</v>
      </c>
      <c r="D115" s="3" t="s">
        <v>31</v>
      </c>
      <c r="E115" s="14">
        <v>44340</v>
      </c>
      <c r="F115" s="3">
        <v>6</v>
      </c>
      <c r="G115" s="3">
        <v>49.98</v>
      </c>
    </row>
    <row r="116" spans="2:7" outlineLevel="1" x14ac:dyDescent="0.2">
      <c r="B116" s="19" t="s">
        <v>428</v>
      </c>
      <c r="C116" s="3" t="s">
        <v>102</v>
      </c>
      <c r="D116" s="3" t="s">
        <v>31</v>
      </c>
      <c r="E116" s="14">
        <v>44340</v>
      </c>
      <c r="F116" s="3">
        <v>3</v>
      </c>
      <c r="G116" s="3">
        <v>24.99</v>
      </c>
    </row>
    <row r="117" spans="2:7" outlineLevel="1" x14ac:dyDescent="0.2">
      <c r="B117" s="19" t="s">
        <v>428</v>
      </c>
      <c r="C117" s="3" t="s">
        <v>103</v>
      </c>
      <c r="D117" s="3" t="s">
        <v>54</v>
      </c>
      <c r="E117" s="14">
        <v>44167</v>
      </c>
      <c r="F117" s="3">
        <v>6</v>
      </c>
      <c r="G117" s="19">
        <v>39.96</v>
      </c>
    </row>
    <row r="118" spans="2:7" outlineLevel="1" x14ac:dyDescent="0.2">
      <c r="B118" s="19" t="s">
        <v>428</v>
      </c>
      <c r="C118" s="3" t="s">
        <v>103</v>
      </c>
      <c r="D118" s="3" t="s">
        <v>54</v>
      </c>
      <c r="E118" s="14">
        <v>44167</v>
      </c>
      <c r="F118" s="3">
        <v>3</v>
      </c>
      <c r="G118" s="19">
        <v>19.98</v>
      </c>
    </row>
    <row r="119" spans="2:7" outlineLevel="1" x14ac:dyDescent="0.2">
      <c r="B119" s="19" t="s">
        <v>428</v>
      </c>
      <c r="C119" s="3" t="s">
        <v>103</v>
      </c>
      <c r="D119" s="3" t="s">
        <v>54</v>
      </c>
      <c r="E119" s="14">
        <v>44182</v>
      </c>
      <c r="F119" s="3">
        <v>6</v>
      </c>
      <c r="G119" s="19">
        <v>39.96</v>
      </c>
    </row>
    <row r="120" spans="2:7" outlineLevel="1" x14ac:dyDescent="0.2">
      <c r="B120" s="19" t="s">
        <v>428</v>
      </c>
      <c r="C120" s="3" t="s">
        <v>103</v>
      </c>
      <c r="D120" s="3" t="s">
        <v>54</v>
      </c>
      <c r="E120" s="14">
        <v>44182</v>
      </c>
      <c r="F120" s="3">
        <v>3</v>
      </c>
      <c r="G120" s="19">
        <v>19.98</v>
      </c>
    </row>
    <row r="121" spans="2:7" outlineLevel="1" x14ac:dyDescent="0.2">
      <c r="B121" s="19" t="s">
        <v>428</v>
      </c>
      <c r="C121" s="3" t="s">
        <v>103</v>
      </c>
      <c r="D121" s="3" t="s">
        <v>54</v>
      </c>
      <c r="E121" s="14">
        <v>44186</v>
      </c>
      <c r="F121" s="3">
        <v>6</v>
      </c>
      <c r="G121" s="19">
        <v>39.96</v>
      </c>
    </row>
    <row r="122" spans="2:7" outlineLevel="1" x14ac:dyDescent="0.2">
      <c r="B122" s="19" t="s">
        <v>428</v>
      </c>
      <c r="C122" s="3" t="s">
        <v>103</v>
      </c>
      <c r="D122" s="3" t="s">
        <v>54</v>
      </c>
      <c r="E122" s="14">
        <v>44186</v>
      </c>
      <c r="F122" s="3">
        <v>3</v>
      </c>
      <c r="G122" s="19">
        <v>19.98</v>
      </c>
    </row>
    <row r="123" spans="2:7" outlineLevel="1" x14ac:dyDescent="0.2">
      <c r="B123" s="19" t="s">
        <v>428</v>
      </c>
      <c r="C123" s="3" t="s">
        <v>103</v>
      </c>
      <c r="D123" s="3" t="s">
        <v>54</v>
      </c>
      <c r="E123" s="14">
        <v>44187</v>
      </c>
      <c r="F123" s="3">
        <v>6</v>
      </c>
      <c r="G123" s="19">
        <v>39.96</v>
      </c>
    </row>
    <row r="124" spans="2:7" outlineLevel="1" x14ac:dyDescent="0.2">
      <c r="B124" s="19" t="s">
        <v>428</v>
      </c>
      <c r="C124" s="3" t="s">
        <v>103</v>
      </c>
      <c r="D124" s="3" t="s">
        <v>54</v>
      </c>
      <c r="E124" s="14">
        <v>44187</v>
      </c>
      <c r="F124" s="3">
        <v>3</v>
      </c>
      <c r="G124" s="19">
        <v>19.98</v>
      </c>
    </row>
    <row r="125" spans="2:7" outlineLevel="1" x14ac:dyDescent="0.2">
      <c r="B125" s="19" t="s">
        <v>427</v>
      </c>
      <c r="C125" s="3" t="s">
        <v>109</v>
      </c>
      <c r="D125" s="3" t="s">
        <v>31</v>
      </c>
      <c r="E125" s="14">
        <v>44215</v>
      </c>
      <c r="F125" s="3">
        <v>6</v>
      </c>
      <c r="G125" s="19">
        <v>49.98</v>
      </c>
    </row>
    <row r="126" spans="2:7" outlineLevel="1" x14ac:dyDescent="0.2">
      <c r="B126" s="19" t="s">
        <v>427</v>
      </c>
      <c r="C126" s="3" t="s">
        <v>109</v>
      </c>
      <c r="D126" s="3" t="s">
        <v>31</v>
      </c>
      <c r="E126" s="14">
        <v>44215</v>
      </c>
      <c r="F126" s="3">
        <v>3</v>
      </c>
      <c r="G126" s="19">
        <v>24.99</v>
      </c>
    </row>
    <row r="127" spans="2:7" outlineLevel="1" x14ac:dyDescent="0.2">
      <c r="B127" s="19" t="s">
        <v>427</v>
      </c>
      <c r="C127" s="3" t="s">
        <v>109</v>
      </c>
      <c r="D127" s="3" t="s">
        <v>31</v>
      </c>
      <c r="E127" s="14">
        <v>44216</v>
      </c>
      <c r="F127" s="3">
        <v>6</v>
      </c>
      <c r="G127" s="19">
        <v>49.98</v>
      </c>
    </row>
    <row r="128" spans="2:7" outlineLevel="1" x14ac:dyDescent="0.2">
      <c r="B128" s="19" t="s">
        <v>427</v>
      </c>
      <c r="C128" s="3" t="s">
        <v>109</v>
      </c>
      <c r="D128" s="3" t="s">
        <v>31</v>
      </c>
      <c r="E128" s="14">
        <v>44216</v>
      </c>
      <c r="F128" s="3">
        <v>3</v>
      </c>
      <c r="G128" s="19">
        <v>24.99</v>
      </c>
    </row>
    <row r="129" spans="2:7" outlineLevel="1" x14ac:dyDescent="0.2">
      <c r="B129" s="19" t="s">
        <v>427</v>
      </c>
      <c r="C129" s="3" t="s">
        <v>109</v>
      </c>
      <c r="D129" s="3" t="s">
        <v>31</v>
      </c>
      <c r="E129" s="14">
        <v>44217</v>
      </c>
      <c r="F129" s="3">
        <v>6</v>
      </c>
      <c r="G129" s="19">
        <v>49.98</v>
      </c>
    </row>
    <row r="130" spans="2:7" outlineLevel="1" x14ac:dyDescent="0.2">
      <c r="B130" s="19" t="s">
        <v>427</v>
      </c>
      <c r="C130" s="3" t="s">
        <v>109</v>
      </c>
      <c r="D130" s="3" t="s">
        <v>31</v>
      </c>
      <c r="E130" s="14">
        <v>44217</v>
      </c>
      <c r="F130" s="3">
        <v>3</v>
      </c>
      <c r="G130" s="19">
        <v>24.99</v>
      </c>
    </row>
    <row r="131" spans="2:7" outlineLevel="1" x14ac:dyDescent="0.2">
      <c r="B131" s="19" t="s">
        <v>427</v>
      </c>
      <c r="C131" s="3" t="s">
        <v>109</v>
      </c>
      <c r="D131" s="3" t="s">
        <v>31</v>
      </c>
      <c r="E131" s="14">
        <v>44218</v>
      </c>
      <c r="F131" s="3">
        <v>6</v>
      </c>
      <c r="G131" s="19">
        <v>49.98</v>
      </c>
    </row>
    <row r="132" spans="2:7" outlineLevel="1" x14ac:dyDescent="0.2">
      <c r="B132" s="19" t="s">
        <v>427</v>
      </c>
      <c r="C132" s="3" t="s">
        <v>109</v>
      </c>
      <c r="D132" s="3" t="s">
        <v>31</v>
      </c>
      <c r="E132" s="14">
        <v>44218</v>
      </c>
      <c r="F132" s="3">
        <v>3</v>
      </c>
      <c r="G132" s="19">
        <v>24.99</v>
      </c>
    </row>
    <row r="133" spans="2:7" outlineLevel="1" x14ac:dyDescent="0.2">
      <c r="B133" s="19" t="s">
        <v>427</v>
      </c>
      <c r="C133" s="3" t="s">
        <v>109</v>
      </c>
      <c r="D133" s="3" t="s">
        <v>31</v>
      </c>
      <c r="E133" s="14">
        <v>44221</v>
      </c>
      <c r="F133" s="3">
        <v>6</v>
      </c>
      <c r="G133" s="19">
        <v>49.98</v>
      </c>
    </row>
    <row r="134" spans="2:7" outlineLevel="1" x14ac:dyDescent="0.2">
      <c r="B134" s="19" t="s">
        <v>427</v>
      </c>
      <c r="C134" s="3" t="s">
        <v>109</v>
      </c>
      <c r="D134" s="3" t="s">
        <v>31</v>
      </c>
      <c r="E134" s="14">
        <v>44221</v>
      </c>
      <c r="F134" s="3">
        <v>3</v>
      </c>
      <c r="G134" s="19">
        <v>24.99</v>
      </c>
    </row>
    <row r="135" spans="2:7" outlineLevel="1" x14ac:dyDescent="0.2">
      <c r="B135" s="19" t="s">
        <v>427</v>
      </c>
      <c r="C135" s="3" t="s">
        <v>107</v>
      </c>
      <c r="D135" s="3" t="s">
        <v>31</v>
      </c>
      <c r="E135" s="14">
        <v>44215</v>
      </c>
      <c r="F135" s="3">
        <v>6</v>
      </c>
      <c r="G135" s="19">
        <v>49.98</v>
      </c>
    </row>
    <row r="136" spans="2:7" outlineLevel="1" x14ac:dyDescent="0.2">
      <c r="B136" s="19" t="s">
        <v>427</v>
      </c>
      <c r="C136" s="3" t="s">
        <v>107</v>
      </c>
      <c r="D136" s="3" t="s">
        <v>31</v>
      </c>
      <c r="E136" s="14">
        <v>44215</v>
      </c>
      <c r="F136" s="3">
        <v>3</v>
      </c>
      <c r="G136" s="19">
        <v>24.99</v>
      </c>
    </row>
    <row r="137" spans="2:7" outlineLevel="1" x14ac:dyDescent="0.2">
      <c r="B137" s="19" t="s">
        <v>427</v>
      </c>
      <c r="C137" s="3" t="s">
        <v>107</v>
      </c>
      <c r="D137" s="3" t="s">
        <v>31</v>
      </c>
      <c r="E137" s="14">
        <v>44216</v>
      </c>
      <c r="F137" s="3">
        <v>6</v>
      </c>
      <c r="G137" s="19">
        <v>49.98</v>
      </c>
    </row>
    <row r="138" spans="2:7" outlineLevel="1" x14ac:dyDescent="0.2">
      <c r="B138" s="19" t="s">
        <v>427</v>
      </c>
      <c r="C138" s="3" t="s">
        <v>107</v>
      </c>
      <c r="D138" s="3" t="s">
        <v>31</v>
      </c>
      <c r="E138" s="14">
        <v>44216</v>
      </c>
      <c r="F138" s="3">
        <v>3</v>
      </c>
      <c r="G138" s="19">
        <v>24.99</v>
      </c>
    </row>
    <row r="139" spans="2:7" outlineLevel="1" x14ac:dyDescent="0.2">
      <c r="B139" s="19" t="s">
        <v>427</v>
      </c>
      <c r="C139" s="3" t="s">
        <v>107</v>
      </c>
      <c r="D139" s="3" t="s">
        <v>31</v>
      </c>
      <c r="E139" s="14">
        <v>44217</v>
      </c>
      <c r="F139" s="3">
        <v>6</v>
      </c>
      <c r="G139" s="19">
        <v>49.98</v>
      </c>
    </row>
    <row r="140" spans="2:7" outlineLevel="1" x14ac:dyDescent="0.2">
      <c r="B140" s="19" t="s">
        <v>427</v>
      </c>
      <c r="C140" s="3" t="s">
        <v>107</v>
      </c>
      <c r="D140" s="3" t="s">
        <v>31</v>
      </c>
      <c r="E140" s="14">
        <v>44217</v>
      </c>
      <c r="F140" s="3">
        <v>3</v>
      </c>
      <c r="G140" s="19">
        <v>24.99</v>
      </c>
    </row>
    <row r="141" spans="2:7" outlineLevel="1" x14ac:dyDescent="0.2">
      <c r="B141" s="19" t="s">
        <v>427</v>
      </c>
      <c r="C141" s="3" t="s">
        <v>107</v>
      </c>
      <c r="D141" s="3" t="s">
        <v>31</v>
      </c>
      <c r="E141" s="14">
        <v>44218</v>
      </c>
      <c r="F141" s="3">
        <v>6</v>
      </c>
      <c r="G141" s="19">
        <v>49.98</v>
      </c>
    </row>
    <row r="142" spans="2:7" outlineLevel="1" x14ac:dyDescent="0.2">
      <c r="B142" s="19" t="s">
        <v>427</v>
      </c>
      <c r="C142" s="3" t="s">
        <v>107</v>
      </c>
      <c r="D142" s="3" t="s">
        <v>31</v>
      </c>
      <c r="E142" s="14">
        <v>44218</v>
      </c>
      <c r="F142" s="3">
        <v>3</v>
      </c>
      <c r="G142" s="19">
        <v>24.99</v>
      </c>
    </row>
    <row r="143" spans="2:7" outlineLevel="1" x14ac:dyDescent="0.2">
      <c r="B143" s="19" t="s">
        <v>429</v>
      </c>
      <c r="C143" s="3" t="s">
        <v>517</v>
      </c>
      <c r="D143" s="3" t="s">
        <v>54</v>
      </c>
      <c r="E143" s="14">
        <v>44215</v>
      </c>
      <c r="F143" s="3">
        <v>6</v>
      </c>
      <c r="G143" s="19">
        <v>33.299999999999997</v>
      </c>
    </row>
    <row r="144" spans="2:7" outlineLevel="1" x14ac:dyDescent="0.2">
      <c r="B144" s="19" t="s">
        <v>429</v>
      </c>
      <c r="C144" s="3" t="s">
        <v>517</v>
      </c>
      <c r="D144" s="3" t="s">
        <v>54</v>
      </c>
      <c r="E144" s="14">
        <v>44215</v>
      </c>
      <c r="F144" s="3">
        <v>3</v>
      </c>
      <c r="G144" s="19">
        <v>16.649999999999999</v>
      </c>
    </row>
    <row r="145" spans="2:7" outlineLevel="1" x14ac:dyDescent="0.2">
      <c r="B145" s="19" t="s">
        <v>429</v>
      </c>
      <c r="C145" s="3" t="s">
        <v>517</v>
      </c>
      <c r="D145" s="3" t="s">
        <v>54</v>
      </c>
      <c r="E145" s="14">
        <v>44216</v>
      </c>
      <c r="F145" s="3">
        <v>6</v>
      </c>
      <c r="G145" s="19">
        <v>33.299999999999997</v>
      </c>
    </row>
    <row r="146" spans="2:7" outlineLevel="1" x14ac:dyDescent="0.2">
      <c r="B146" s="19" t="s">
        <v>429</v>
      </c>
      <c r="C146" s="3" t="s">
        <v>517</v>
      </c>
      <c r="D146" s="3" t="s">
        <v>54</v>
      </c>
      <c r="E146" s="14">
        <v>44216</v>
      </c>
      <c r="F146" s="3">
        <v>3</v>
      </c>
      <c r="G146" s="19">
        <v>16.649999999999999</v>
      </c>
    </row>
    <row r="147" spans="2:7" outlineLevel="1" x14ac:dyDescent="0.2">
      <c r="B147" s="19" t="s">
        <v>429</v>
      </c>
      <c r="C147" s="3" t="s">
        <v>517</v>
      </c>
      <c r="D147" s="3" t="s">
        <v>54</v>
      </c>
      <c r="E147" s="14">
        <v>44217</v>
      </c>
      <c r="F147" s="3">
        <v>6</v>
      </c>
      <c r="G147" s="19">
        <v>33.299999999999997</v>
      </c>
    </row>
    <row r="148" spans="2:7" outlineLevel="1" x14ac:dyDescent="0.2">
      <c r="B148" s="19" t="s">
        <v>429</v>
      </c>
      <c r="C148" s="3" t="s">
        <v>517</v>
      </c>
      <c r="D148" s="3" t="s">
        <v>54</v>
      </c>
      <c r="E148" s="14">
        <v>44217</v>
      </c>
      <c r="F148" s="3">
        <v>3</v>
      </c>
      <c r="G148" s="19">
        <v>16.649999999999999</v>
      </c>
    </row>
    <row r="149" spans="2:7" outlineLevel="1" x14ac:dyDescent="0.2">
      <c r="B149" s="19" t="s">
        <v>429</v>
      </c>
      <c r="C149" s="3" t="s">
        <v>517</v>
      </c>
      <c r="D149" s="3" t="s">
        <v>54</v>
      </c>
      <c r="E149" s="14">
        <v>44218</v>
      </c>
      <c r="F149" s="3">
        <v>5</v>
      </c>
      <c r="G149" s="19">
        <v>27.75</v>
      </c>
    </row>
    <row r="150" spans="2:7" outlineLevel="1" x14ac:dyDescent="0.2">
      <c r="B150" s="19" t="s">
        <v>428</v>
      </c>
      <c r="C150" s="3" t="s">
        <v>644</v>
      </c>
      <c r="D150" s="3" t="s">
        <v>31</v>
      </c>
      <c r="E150" s="14">
        <v>44252</v>
      </c>
      <c r="F150" s="3">
        <v>9</v>
      </c>
      <c r="G150" s="19">
        <v>79.92</v>
      </c>
    </row>
    <row r="151" spans="2:7" outlineLevel="1" x14ac:dyDescent="0.2">
      <c r="B151" s="19" t="s">
        <v>428</v>
      </c>
      <c r="C151" s="3" t="s">
        <v>644</v>
      </c>
      <c r="D151" s="3" t="s">
        <v>31</v>
      </c>
      <c r="E151" s="14">
        <v>44253</v>
      </c>
      <c r="F151" s="3">
        <v>9</v>
      </c>
      <c r="G151" s="19">
        <v>79.92</v>
      </c>
    </row>
    <row r="152" spans="2:7" outlineLevel="1" x14ac:dyDescent="0.2">
      <c r="B152" s="19" t="s">
        <v>428</v>
      </c>
      <c r="C152" s="3" t="s">
        <v>644</v>
      </c>
      <c r="D152" s="3" t="s">
        <v>31</v>
      </c>
      <c r="E152" s="14">
        <v>44254</v>
      </c>
      <c r="F152" s="3">
        <v>9</v>
      </c>
      <c r="G152" s="19">
        <v>79.92</v>
      </c>
    </row>
    <row r="153" spans="2:7" outlineLevel="1" x14ac:dyDescent="0.2">
      <c r="B153" s="19" t="s">
        <v>427</v>
      </c>
      <c r="C153" s="3" t="s">
        <v>105</v>
      </c>
      <c r="D153" s="3" t="s">
        <v>54</v>
      </c>
      <c r="E153" s="14">
        <v>44168</v>
      </c>
      <c r="F153" s="3">
        <v>3</v>
      </c>
      <c r="G153" s="19">
        <v>19.98</v>
      </c>
    </row>
    <row r="154" spans="2:7" outlineLevel="1" x14ac:dyDescent="0.2">
      <c r="B154" s="19" t="s">
        <v>427</v>
      </c>
      <c r="C154" s="3" t="s">
        <v>105</v>
      </c>
      <c r="D154" s="3" t="s">
        <v>54</v>
      </c>
      <c r="E154" s="14">
        <v>44168</v>
      </c>
      <c r="F154" s="3">
        <v>6</v>
      </c>
      <c r="G154" s="19">
        <v>39.96</v>
      </c>
    </row>
    <row r="155" spans="2:7" outlineLevel="1" x14ac:dyDescent="0.2">
      <c r="B155" s="19" t="s">
        <v>427</v>
      </c>
      <c r="C155" s="3" t="s">
        <v>105</v>
      </c>
      <c r="D155" s="3" t="s">
        <v>54</v>
      </c>
      <c r="E155" s="14">
        <v>44167</v>
      </c>
      <c r="F155" s="3">
        <v>6</v>
      </c>
      <c r="G155" s="19">
        <v>39.96</v>
      </c>
    </row>
    <row r="156" spans="2:7" outlineLevel="1" x14ac:dyDescent="0.2">
      <c r="B156" s="19" t="s">
        <v>427</v>
      </c>
      <c r="C156" s="3" t="s">
        <v>105</v>
      </c>
      <c r="D156" s="3" t="s">
        <v>54</v>
      </c>
      <c r="E156" s="14">
        <v>44167</v>
      </c>
      <c r="F156" s="3">
        <v>3</v>
      </c>
      <c r="G156" s="19">
        <v>19.98</v>
      </c>
    </row>
    <row r="157" spans="2:7" outlineLevel="1" x14ac:dyDescent="0.2">
      <c r="B157" s="19" t="s">
        <v>427</v>
      </c>
      <c r="C157" s="3" t="s">
        <v>105</v>
      </c>
      <c r="D157" s="3" t="s">
        <v>54</v>
      </c>
      <c r="E157" s="14">
        <v>44187</v>
      </c>
      <c r="F157" s="3">
        <v>6</v>
      </c>
      <c r="G157" s="19">
        <v>39.96</v>
      </c>
    </row>
    <row r="158" spans="2:7" outlineLevel="1" x14ac:dyDescent="0.2">
      <c r="B158" s="19" t="s">
        <v>427</v>
      </c>
      <c r="C158" s="3" t="s">
        <v>105</v>
      </c>
      <c r="D158" s="3" t="s">
        <v>54</v>
      </c>
      <c r="E158" s="14">
        <v>44187</v>
      </c>
      <c r="F158" s="3">
        <v>3</v>
      </c>
      <c r="G158" s="19">
        <v>19.98</v>
      </c>
    </row>
    <row r="159" spans="2:7" outlineLevel="1" x14ac:dyDescent="0.2">
      <c r="B159" s="19" t="s">
        <v>427</v>
      </c>
      <c r="C159" s="3" t="s">
        <v>105</v>
      </c>
      <c r="D159" s="3" t="s">
        <v>54</v>
      </c>
      <c r="E159" s="14">
        <v>44188</v>
      </c>
      <c r="F159" s="3">
        <v>5</v>
      </c>
      <c r="G159" s="19">
        <v>33.299999999999997</v>
      </c>
    </row>
    <row r="160" spans="2:7" outlineLevel="1" x14ac:dyDescent="0.2">
      <c r="B160" s="19" t="s">
        <v>427</v>
      </c>
      <c r="C160" s="3" t="s">
        <v>105</v>
      </c>
      <c r="D160" s="3" t="s">
        <v>54</v>
      </c>
      <c r="E160" s="14">
        <v>44215</v>
      </c>
      <c r="F160" s="3">
        <v>6</v>
      </c>
      <c r="G160" s="19">
        <v>39.96</v>
      </c>
    </row>
    <row r="161" spans="2:7" outlineLevel="1" x14ac:dyDescent="0.2">
      <c r="B161" s="19" t="s">
        <v>427</v>
      </c>
      <c r="C161" s="3" t="s">
        <v>105</v>
      </c>
      <c r="D161" s="3" t="s">
        <v>54</v>
      </c>
      <c r="E161" s="14">
        <v>44215</v>
      </c>
      <c r="F161" s="3">
        <v>3</v>
      </c>
      <c r="G161" s="19">
        <v>19.98</v>
      </c>
    </row>
    <row r="162" spans="2:7" outlineLevel="1" x14ac:dyDescent="0.2">
      <c r="B162" s="19" t="s">
        <v>427</v>
      </c>
      <c r="C162" s="3" t="s">
        <v>105</v>
      </c>
      <c r="D162" s="3" t="s">
        <v>54</v>
      </c>
      <c r="E162" s="14">
        <v>44216</v>
      </c>
      <c r="F162" s="3">
        <v>6</v>
      </c>
      <c r="G162" s="19">
        <v>39.96</v>
      </c>
    </row>
    <row r="163" spans="2:7" outlineLevel="1" x14ac:dyDescent="0.2">
      <c r="B163" s="19" t="s">
        <v>427</v>
      </c>
      <c r="C163" s="3" t="s">
        <v>105</v>
      </c>
      <c r="D163" s="3" t="s">
        <v>54</v>
      </c>
      <c r="E163" s="14">
        <v>44216</v>
      </c>
      <c r="F163" s="3">
        <v>3</v>
      </c>
      <c r="G163" s="19">
        <v>19.98</v>
      </c>
    </row>
    <row r="164" spans="2:7" outlineLevel="1" x14ac:dyDescent="0.2">
      <c r="B164" s="19" t="s">
        <v>427</v>
      </c>
      <c r="C164" s="3" t="s">
        <v>105</v>
      </c>
      <c r="D164" s="3" t="s">
        <v>54</v>
      </c>
      <c r="E164" s="14">
        <v>44217</v>
      </c>
      <c r="F164" s="3">
        <v>6</v>
      </c>
      <c r="G164" s="19">
        <v>39.96</v>
      </c>
    </row>
    <row r="165" spans="2:7" outlineLevel="1" x14ac:dyDescent="0.2">
      <c r="B165" s="19" t="s">
        <v>427</v>
      </c>
      <c r="C165" s="3" t="s">
        <v>105</v>
      </c>
      <c r="D165" s="3" t="s">
        <v>54</v>
      </c>
      <c r="E165" s="14">
        <v>44217</v>
      </c>
      <c r="F165" s="3">
        <v>3</v>
      </c>
      <c r="G165" s="19">
        <v>19.98</v>
      </c>
    </row>
    <row r="166" spans="2:7" outlineLevel="1" x14ac:dyDescent="0.2">
      <c r="B166" s="19" t="s">
        <v>427</v>
      </c>
      <c r="C166" s="3" t="s">
        <v>105</v>
      </c>
      <c r="D166" s="3" t="s">
        <v>54</v>
      </c>
      <c r="E166" s="14">
        <v>44218</v>
      </c>
      <c r="F166" s="3">
        <v>6</v>
      </c>
      <c r="G166" s="19">
        <v>39.96</v>
      </c>
    </row>
    <row r="167" spans="2:7" outlineLevel="1" x14ac:dyDescent="0.2">
      <c r="B167" s="19" t="s">
        <v>427</v>
      </c>
      <c r="C167" s="3" t="s">
        <v>105</v>
      </c>
      <c r="D167" s="3" t="s">
        <v>54</v>
      </c>
      <c r="E167" s="14">
        <v>44218</v>
      </c>
      <c r="F167" s="3">
        <v>3</v>
      </c>
      <c r="G167" s="19">
        <v>19.98</v>
      </c>
    </row>
    <row r="168" spans="2:7" outlineLevel="1" x14ac:dyDescent="0.2">
      <c r="B168" s="19" t="s">
        <v>429</v>
      </c>
      <c r="C168" s="3" t="s">
        <v>245</v>
      </c>
      <c r="D168" s="3" t="s">
        <v>54</v>
      </c>
      <c r="E168" s="14">
        <v>44216</v>
      </c>
      <c r="F168" s="3">
        <v>6</v>
      </c>
      <c r="G168" s="19">
        <v>33.299999999999997</v>
      </c>
    </row>
    <row r="169" spans="2:7" outlineLevel="1" x14ac:dyDescent="0.2">
      <c r="B169" s="19" t="s">
        <v>429</v>
      </c>
      <c r="C169" s="3" t="s">
        <v>245</v>
      </c>
      <c r="D169" s="3" t="s">
        <v>54</v>
      </c>
      <c r="E169" s="14">
        <v>44216</v>
      </c>
      <c r="F169" s="3">
        <v>3</v>
      </c>
      <c r="G169" s="19">
        <v>16.649999999999999</v>
      </c>
    </row>
    <row r="170" spans="2:7" outlineLevel="1" x14ac:dyDescent="0.2">
      <c r="B170" s="19" t="s">
        <v>429</v>
      </c>
      <c r="C170" s="3" t="s">
        <v>245</v>
      </c>
      <c r="D170" s="3" t="s">
        <v>54</v>
      </c>
      <c r="E170" s="14">
        <v>44217</v>
      </c>
      <c r="F170" s="3">
        <v>6</v>
      </c>
      <c r="G170" s="19">
        <v>33.299999999999997</v>
      </c>
    </row>
    <row r="171" spans="2:7" outlineLevel="1" x14ac:dyDescent="0.2">
      <c r="B171" s="19" t="s">
        <v>429</v>
      </c>
      <c r="C171" s="3" t="s">
        <v>245</v>
      </c>
      <c r="D171" s="3" t="s">
        <v>54</v>
      </c>
      <c r="E171" s="14">
        <v>44217</v>
      </c>
      <c r="F171" s="3">
        <v>3</v>
      </c>
      <c r="G171" s="19">
        <v>16.649999999999999</v>
      </c>
    </row>
    <row r="172" spans="2:7" outlineLevel="1" x14ac:dyDescent="0.2">
      <c r="B172" s="19" t="s">
        <v>429</v>
      </c>
      <c r="C172" s="3" t="s">
        <v>245</v>
      </c>
      <c r="D172" s="3" t="s">
        <v>54</v>
      </c>
      <c r="E172" s="14">
        <v>44218</v>
      </c>
      <c r="F172" s="3">
        <v>5</v>
      </c>
      <c r="G172" s="19">
        <v>27.75</v>
      </c>
    </row>
    <row r="173" spans="2:7" outlineLevel="1" x14ac:dyDescent="0.2">
      <c r="B173" s="19" t="s">
        <v>429</v>
      </c>
      <c r="C173" s="3" t="s">
        <v>245</v>
      </c>
      <c r="D173" s="3" t="s">
        <v>54</v>
      </c>
      <c r="E173" s="14">
        <v>44252</v>
      </c>
      <c r="F173" s="3">
        <v>9</v>
      </c>
      <c r="G173" s="19">
        <v>49.95</v>
      </c>
    </row>
    <row r="174" spans="2:7" outlineLevel="1" x14ac:dyDescent="0.2">
      <c r="B174" s="19" t="s">
        <v>429</v>
      </c>
      <c r="C174" s="3" t="s">
        <v>245</v>
      </c>
      <c r="D174" s="3" t="s">
        <v>54</v>
      </c>
      <c r="E174" s="14">
        <v>44253</v>
      </c>
      <c r="F174" s="3">
        <v>9</v>
      </c>
      <c r="G174" s="19">
        <v>49.95</v>
      </c>
    </row>
    <row r="175" spans="2:7" outlineLevel="1" x14ac:dyDescent="0.2">
      <c r="B175" s="19" t="s">
        <v>429</v>
      </c>
      <c r="C175" s="3" t="s">
        <v>245</v>
      </c>
      <c r="D175" s="3" t="s">
        <v>54</v>
      </c>
      <c r="E175" s="14">
        <v>44254</v>
      </c>
      <c r="F175" s="3">
        <v>9</v>
      </c>
      <c r="G175" s="19">
        <v>49.95</v>
      </c>
    </row>
    <row r="176" spans="2:7" outlineLevel="1" x14ac:dyDescent="0.2">
      <c r="B176" s="19" t="s">
        <v>429</v>
      </c>
      <c r="C176" s="3" t="s">
        <v>245</v>
      </c>
      <c r="D176" s="3" t="s">
        <v>54</v>
      </c>
      <c r="E176" s="14">
        <v>44340</v>
      </c>
      <c r="F176" s="3">
        <v>6</v>
      </c>
      <c r="G176" s="3">
        <v>36.659999999999997</v>
      </c>
    </row>
    <row r="177" spans="2:7" outlineLevel="1" x14ac:dyDescent="0.2">
      <c r="B177" s="19" t="s">
        <v>429</v>
      </c>
      <c r="C177" s="3" t="s">
        <v>245</v>
      </c>
      <c r="D177" s="3" t="s">
        <v>54</v>
      </c>
      <c r="E177" s="14">
        <v>44340</v>
      </c>
      <c r="F177" s="3">
        <v>3</v>
      </c>
      <c r="G177" s="3">
        <v>18.329999999999998</v>
      </c>
    </row>
    <row r="178" spans="2:7" outlineLevel="1" x14ac:dyDescent="0.2">
      <c r="B178" s="19" t="s">
        <v>429</v>
      </c>
      <c r="C178" s="3" t="s">
        <v>245</v>
      </c>
      <c r="D178" s="3" t="s">
        <v>54</v>
      </c>
      <c r="E178" s="14">
        <v>44341</v>
      </c>
      <c r="F178" s="3">
        <v>6</v>
      </c>
      <c r="G178" s="3">
        <v>36.659999999999997</v>
      </c>
    </row>
    <row r="179" spans="2:7" outlineLevel="1" x14ac:dyDescent="0.2">
      <c r="B179" s="19" t="s">
        <v>429</v>
      </c>
      <c r="C179" s="3" t="s">
        <v>245</v>
      </c>
      <c r="D179" s="3" t="s">
        <v>54</v>
      </c>
      <c r="E179" s="14">
        <v>44341</v>
      </c>
      <c r="F179" s="3">
        <v>3</v>
      </c>
      <c r="G179" s="3">
        <v>18.329999999999998</v>
      </c>
    </row>
    <row r="180" spans="2:7" outlineLevel="1" x14ac:dyDescent="0.2">
      <c r="B180" s="19" t="s">
        <v>429</v>
      </c>
      <c r="C180" s="3" t="s">
        <v>245</v>
      </c>
      <c r="D180" s="3" t="s">
        <v>54</v>
      </c>
      <c r="E180" s="14">
        <v>44342</v>
      </c>
      <c r="F180" s="3">
        <v>6</v>
      </c>
      <c r="G180" s="3">
        <v>36.659999999999997</v>
      </c>
    </row>
    <row r="181" spans="2:7" outlineLevel="1" x14ac:dyDescent="0.2">
      <c r="B181" s="19" t="s">
        <v>429</v>
      </c>
      <c r="C181" s="3" t="s">
        <v>245</v>
      </c>
      <c r="D181" s="3" t="s">
        <v>54</v>
      </c>
      <c r="E181" s="14">
        <v>44342</v>
      </c>
      <c r="F181" s="3">
        <v>3</v>
      </c>
      <c r="G181" s="3">
        <v>18.329999999999998</v>
      </c>
    </row>
    <row r="182" spans="2:7" outlineLevel="1" x14ac:dyDescent="0.2"/>
    <row r="183" spans="2:7" ht="12.75" thickBot="1" x14ac:dyDescent="0.25">
      <c r="C183" s="16"/>
      <c r="D183" s="16"/>
      <c r="E183" s="16"/>
      <c r="F183" s="16">
        <f>SUM(F82:F182)</f>
        <v>480</v>
      </c>
      <c r="G183" s="17">
        <f>+SUM(G82:G182)</f>
        <v>3407.0300000000011</v>
      </c>
    </row>
    <row r="184" spans="2:7" ht="12.75" thickTop="1" x14ac:dyDescent="0.2"/>
    <row r="186" spans="2:7" x14ac:dyDescent="0.2">
      <c r="C186" s="8" t="s">
        <v>722</v>
      </c>
    </row>
    <row r="188" spans="2:7" x14ac:dyDescent="0.2">
      <c r="C188" s="19" t="s">
        <v>81</v>
      </c>
      <c r="D188" s="20">
        <f>+G43-G76-G183</f>
        <v>7893.1150000000016</v>
      </c>
    </row>
    <row r="189" spans="2:7" ht="12.75" thickBot="1" x14ac:dyDescent="0.25">
      <c r="D189" s="9"/>
      <c r="G189" s="3"/>
    </row>
    <row r="190" spans="2:7" ht="12.75" thickBot="1" x14ac:dyDescent="0.25">
      <c r="C190" s="19" t="s">
        <v>713</v>
      </c>
      <c r="D190" s="21">
        <f>+D188/G43</f>
        <v>0.35451379812455819</v>
      </c>
      <c r="G190" s="3"/>
    </row>
    <row r="191" spans="2:7" x14ac:dyDescent="0.2">
      <c r="G191" s="3"/>
    </row>
    <row r="192" spans="2:7" x14ac:dyDescent="0.2">
      <c r="C192" s="19" t="s">
        <v>84</v>
      </c>
      <c r="D192" s="20">
        <f>+RESUMEN!O51</f>
        <v>4702.2067546421695</v>
      </c>
      <c r="G192" s="3"/>
    </row>
    <row r="193" spans="3:7" ht="12.75" thickBot="1" x14ac:dyDescent="0.25">
      <c r="D193" s="9"/>
    </row>
    <row r="194" spans="3:7" ht="12.75" thickBot="1" x14ac:dyDescent="0.25">
      <c r="C194" s="19" t="s">
        <v>716</v>
      </c>
      <c r="D194" s="83">
        <f>+RESUMEN!P51</f>
        <v>0.21119636241903833</v>
      </c>
    </row>
    <row r="195" spans="3:7" ht="12.75" thickBot="1" x14ac:dyDescent="0.25"/>
    <row r="196" spans="3:7" ht="12.75" thickBot="1" x14ac:dyDescent="0.25">
      <c r="C196" s="19" t="s">
        <v>719</v>
      </c>
      <c r="D196" s="86" t="str">
        <f>+IF(D194&gt;$D$24,"OK","REVISAR")</f>
        <v>REVISAR</v>
      </c>
    </row>
    <row r="197" spans="3:7" x14ac:dyDescent="0.2">
      <c r="G197" s="3"/>
    </row>
    <row r="199" spans="3:7" x14ac:dyDescent="0.2">
      <c r="C199" s="8" t="s">
        <v>85</v>
      </c>
    </row>
    <row r="201" spans="3:7" x14ac:dyDescent="0.2">
      <c r="C201" s="10"/>
      <c r="D201" s="10"/>
      <c r="E201" s="10"/>
      <c r="F201" s="10"/>
      <c r="G201" s="11"/>
    </row>
    <row r="202" spans="3:7" x14ac:dyDescent="0.2">
      <c r="C202" s="10"/>
      <c r="D202" s="10"/>
      <c r="E202" s="10"/>
      <c r="F202" s="10"/>
      <c r="G202" s="11"/>
    </row>
    <row r="203" spans="3:7" x14ac:dyDescent="0.2">
      <c r="C203" s="10"/>
      <c r="D203" s="10"/>
      <c r="E203" s="10"/>
      <c r="F203" s="10"/>
      <c r="G203" s="11"/>
    </row>
    <row r="206" spans="3:7" x14ac:dyDescent="0.2">
      <c r="C206" s="12"/>
      <c r="D206" s="23" t="s">
        <v>427</v>
      </c>
      <c r="E206" s="23" t="s">
        <v>428</v>
      </c>
      <c r="F206" s="23" t="s">
        <v>429</v>
      </c>
    </row>
    <row r="207" spans="3:7" x14ac:dyDescent="0.2">
      <c r="C207" s="3" t="s">
        <v>8</v>
      </c>
      <c r="D207" s="22">
        <f>+SUMIF(B37:B42,$D$206,G37:G42)</f>
        <v>4172</v>
      </c>
      <c r="E207" s="22">
        <f>+SUMIF(B37:B42,$E$206,G37:G42)</f>
        <v>18092.620000000003</v>
      </c>
      <c r="F207" s="22">
        <f>+SUMIF(B37:B42,$F$206,G37:G42)</f>
        <v>0</v>
      </c>
    </row>
    <row r="208" spans="3:7" x14ac:dyDescent="0.2">
      <c r="C208" s="3" t="s">
        <v>1019</v>
      </c>
      <c r="D208" s="22">
        <f>-SUMIF(B49:B75,$D$206,G49:G75)</f>
        <v>-10925.375</v>
      </c>
      <c r="E208" s="22">
        <f>-SUMIF(B49:B75,$E$206,G49:G75)</f>
        <v>-39.1</v>
      </c>
      <c r="F208" s="22">
        <f>-SUMIF(B49:B75,$F$206,G49:G75)</f>
        <v>0</v>
      </c>
    </row>
    <row r="209" spans="3:6" x14ac:dyDescent="0.2">
      <c r="C209" s="3" t="s">
        <v>24</v>
      </c>
      <c r="D209" s="22">
        <f>-SUMIF(B82:B182,$D$206,G82:G182)</f>
        <v>-1127.6100000000004</v>
      </c>
      <c r="E209" s="22">
        <f>-SUMIF(B82:B182,$E$206,G82:G182)</f>
        <v>-1281.9500000000005</v>
      </c>
      <c r="F209" s="22">
        <f>-SUMIF(B82:B182,$F$206,G82:G182)</f>
        <v>-997.46999999999991</v>
      </c>
    </row>
    <row r="210" spans="3:6" ht="12.75" thickBot="1" x14ac:dyDescent="0.25">
      <c r="C210" s="16" t="s">
        <v>1036</v>
      </c>
      <c r="D210" s="182">
        <f>SUM(D207:D209)</f>
        <v>-7880.9850000000006</v>
      </c>
      <c r="E210" s="182">
        <f t="shared" ref="E210:F210" si="0">SUM(E207:E209)</f>
        <v>16771.570000000003</v>
      </c>
      <c r="F210" s="182">
        <f t="shared" si="0"/>
        <v>-997.46999999999991</v>
      </c>
    </row>
    <row r="211" spans="3:6" ht="12.75" thickTop="1" x14ac:dyDescent="0.2"/>
  </sheetData>
  <autoFilter ref="B81:G181" xr:uid="{00000000-0009-0000-0000-000033000000}">
    <sortState xmlns:xlrd2="http://schemas.microsoft.com/office/spreadsheetml/2017/richdata2" ref="B81:G180">
      <sortCondition ref="C80:C180"/>
    </sortState>
  </autoFilter>
  <conditionalFormatting sqref="D196">
    <cfRule type="containsText" dxfId="124" priority="1" operator="containsText" text="OK">
      <formula>NOT(ISERROR(SEARCH("OK",D196)))</formula>
    </cfRule>
    <cfRule type="cellIs" dxfId="123" priority="2" operator="greaterThan">
      <formula>$D$92</formula>
    </cfRule>
  </conditionalFormatting>
  <pageMargins left="0.25" right="0.25" top="0.39" bottom="0.31" header="0.3" footer="0.3"/>
  <pageSetup paperSize="9" scale="58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Hoja50">
    <tabColor rgb="FF92D050"/>
  </sheetPr>
  <dimension ref="B1:K163"/>
  <sheetViews>
    <sheetView topLeftCell="A25" zoomScale="106" zoomScaleNormal="106" zoomScaleSheetLayoutView="85" workbookViewId="0">
      <selection activeCell="E129" sqref="E61:E129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19.8554687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253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547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88"/>
      <c r="E25" s="80"/>
    </row>
    <row r="26" spans="3:7" x14ac:dyDescent="0.2">
      <c r="C26" s="81"/>
      <c r="D26" s="88"/>
      <c r="E26" s="80"/>
    </row>
    <row r="27" spans="3:7" x14ac:dyDescent="0.2">
      <c r="C27" s="8" t="s">
        <v>7</v>
      </c>
    </row>
    <row r="29" spans="3:7" x14ac:dyDescent="0.2">
      <c r="C29" s="10" t="s">
        <v>899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428</v>
      </c>
      <c r="C37" s="24">
        <v>44168</v>
      </c>
      <c r="D37" s="3" t="s">
        <v>561</v>
      </c>
      <c r="E37" s="3"/>
      <c r="F37" s="3" t="s">
        <v>253</v>
      </c>
      <c r="G37" s="15">
        <v>2040</v>
      </c>
      <c r="H37" s="3"/>
      <c r="I37" s="3"/>
      <c r="J37" s="3"/>
      <c r="K37" s="3"/>
    </row>
    <row r="38" spans="2:11" s="9" customFormat="1" outlineLevel="1" x14ac:dyDescent="0.2">
      <c r="B38" s="19" t="s">
        <v>428</v>
      </c>
      <c r="C38" s="24">
        <v>44168</v>
      </c>
      <c r="D38" s="3" t="s">
        <v>568</v>
      </c>
      <c r="E38" s="3"/>
      <c r="F38" s="3" t="s">
        <v>253</v>
      </c>
      <c r="G38" s="15">
        <v>750.5</v>
      </c>
      <c r="H38" s="3"/>
      <c r="I38" s="3"/>
      <c r="J38" s="3"/>
      <c r="K38" s="3"/>
    </row>
    <row r="39" spans="2:11" s="9" customFormat="1" outlineLevel="1" x14ac:dyDescent="0.2">
      <c r="B39" s="19" t="s">
        <v>428</v>
      </c>
      <c r="C39" s="24">
        <v>44232</v>
      </c>
      <c r="D39" s="3" t="s">
        <v>602</v>
      </c>
      <c r="E39" s="3"/>
      <c r="F39" s="3" t="s">
        <v>253</v>
      </c>
      <c r="G39" s="15">
        <v>403.8</v>
      </c>
      <c r="H39" s="3"/>
      <c r="I39" s="3"/>
      <c r="J39" s="3"/>
      <c r="K39" s="3"/>
    </row>
    <row r="40" spans="2:11" s="9" customFormat="1" outlineLevel="1" x14ac:dyDescent="0.2">
      <c r="B40" s="19" t="s">
        <v>428</v>
      </c>
      <c r="C40" s="24">
        <v>44232</v>
      </c>
      <c r="D40" s="3" t="s">
        <v>603</v>
      </c>
      <c r="E40" s="3"/>
      <c r="F40" s="3" t="s">
        <v>253</v>
      </c>
      <c r="G40" s="15">
        <v>149</v>
      </c>
      <c r="H40" s="3"/>
      <c r="I40" s="3"/>
      <c r="J40" s="3"/>
      <c r="K40" s="3"/>
    </row>
    <row r="41" spans="2:11" s="9" customFormat="1" outlineLevel="1" x14ac:dyDescent="0.2">
      <c r="B41" s="19" t="s">
        <v>428</v>
      </c>
      <c r="C41" s="24">
        <v>44263</v>
      </c>
      <c r="D41" s="3" t="s">
        <v>634</v>
      </c>
      <c r="E41" s="3"/>
      <c r="F41" s="3" t="s">
        <v>253</v>
      </c>
      <c r="G41" s="15">
        <v>2593</v>
      </c>
      <c r="H41" s="3"/>
      <c r="I41" s="3"/>
      <c r="J41" s="3"/>
      <c r="K41" s="3"/>
    </row>
    <row r="42" spans="2:11" s="9" customFormat="1" outlineLevel="1" x14ac:dyDescent="0.2">
      <c r="B42" s="19" t="s">
        <v>428</v>
      </c>
      <c r="C42" s="24">
        <v>44263</v>
      </c>
      <c r="D42" s="3" t="s">
        <v>635</v>
      </c>
      <c r="E42" s="3"/>
      <c r="F42" s="3" t="s">
        <v>253</v>
      </c>
      <c r="G42" s="15">
        <v>2550</v>
      </c>
      <c r="H42" s="3"/>
      <c r="I42" s="3"/>
      <c r="J42" s="3"/>
      <c r="K42" s="3"/>
    </row>
    <row r="43" spans="2:11" s="9" customFormat="1" outlineLevel="1" x14ac:dyDescent="0.2">
      <c r="B43" s="3"/>
      <c r="C43" s="24"/>
      <c r="D43" s="3"/>
      <c r="E43" s="3"/>
      <c r="F43" s="3"/>
      <c r="G43" s="15"/>
      <c r="H43" s="3"/>
      <c r="I43" s="3"/>
      <c r="J43" s="3"/>
      <c r="K43" s="3"/>
    </row>
    <row r="44" spans="2:11" s="9" customFormat="1" ht="12.75" thickBot="1" x14ac:dyDescent="0.25">
      <c r="B44" s="3"/>
      <c r="C44" s="16"/>
      <c r="D44" s="16"/>
      <c r="E44" s="16"/>
      <c r="F44" s="16"/>
      <c r="G44" s="17">
        <f>SUM(G37:G43)</f>
        <v>8486.2999999999993</v>
      </c>
      <c r="H44" s="3"/>
      <c r="I44" s="3"/>
      <c r="J44" s="3"/>
      <c r="K44" s="3"/>
    </row>
    <row r="45" spans="2:11" ht="12.75" thickTop="1" x14ac:dyDescent="0.2"/>
    <row r="47" spans="2:11" x14ac:dyDescent="0.2">
      <c r="C47" s="8" t="s">
        <v>13</v>
      </c>
    </row>
    <row r="48" spans="2:11" x14ac:dyDescent="0.2">
      <c r="C48" s="18"/>
    </row>
    <row r="49" spans="2:8" x14ac:dyDescent="0.2">
      <c r="B49" s="12" t="s">
        <v>1035</v>
      </c>
      <c r="C49" s="23" t="s">
        <v>9</v>
      </c>
      <c r="D49" s="23" t="s">
        <v>14</v>
      </c>
      <c r="E49" s="23" t="s">
        <v>15</v>
      </c>
      <c r="F49" s="23" t="s">
        <v>16</v>
      </c>
      <c r="G49" s="23" t="s">
        <v>17</v>
      </c>
    </row>
    <row r="50" spans="2:8" outlineLevel="1" x14ac:dyDescent="0.2">
      <c r="B50" s="19" t="s">
        <v>428</v>
      </c>
      <c r="C50" s="25">
        <v>44274</v>
      </c>
      <c r="D50" s="30">
        <v>89232</v>
      </c>
      <c r="E50" s="3">
        <v>26</v>
      </c>
      <c r="F50" s="27" t="s">
        <v>21</v>
      </c>
      <c r="G50" s="28">
        <v>39.299999999999997</v>
      </c>
      <c r="H50" s="29"/>
    </row>
    <row r="51" spans="2:8" outlineLevel="1" x14ac:dyDescent="0.2">
      <c r="B51" s="19" t="s">
        <v>428</v>
      </c>
      <c r="C51" s="25">
        <v>44286</v>
      </c>
      <c r="D51" s="30">
        <v>103967</v>
      </c>
      <c r="E51" s="3">
        <v>26</v>
      </c>
      <c r="F51" s="27" t="s">
        <v>21</v>
      </c>
      <c r="G51" s="28">
        <v>24.25</v>
      </c>
      <c r="H51" s="29"/>
    </row>
    <row r="52" spans="2:8" outlineLevel="1" x14ac:dyDescent="0.2">
      <c r="B52" s="19" t="s">
        <v>428</v>
      </c>
      <c r="C52" s="25">
        <v>44180</v>
      </c>
      <c r="D52" s="30">
        <v>537456</v>
      </c>
      <c r="E52" s="3">
        <v>27</v>
      </c>
      <c r="F52" s="27" t="s">
        <v>22</v>
      </c>
      <c r="G52" s="28">
        <v>8.91</v>
      </c>
      <c r="H52" s="29"/>
    </row>
    <row r="53" spans="2:8" outlineLevel="1" x14ac:dyDescent="0.2">
      <c r="B53" s="19" t="s">
        <v>428</v>
      </c>
      <c r="C53" s="25">
        <v>44279</v>
      </c>
      <c r="D53" s="30">
        <v>94047</v>
      </c>
      <c r="E53" s="3">
        <v>26</v>
      </c>
      <c r="F53" s="27" t="s">
        <v>21</v>
      </c>
      <c r="G53" s="28">
        <v>16.96</v>
      </c>
      <c r="H53" s="29"/>
    </row>
    <row r="54" spans="2:8" outlineLevel="1" x14ac:dyDescent="0.2">
      <c r="C54" s="25"/>
      <c r="D54" s="30"/>
      <c r="F54" s="27"/>
      <c r="G54" s="28"/>
    </row>
    <row r="55" spans="2:8" ht="12.75" thickBot="1" x14ac:dyDescent="0.25">
      <c r="C55" s="16"/>
      <c r="D55" s="16"/>
      <c r="E55" s="16"/>
      <c r="F55" s="16"/>
      <c r="G55" s="17">
        <f>+SUM(G50:G54)</f>
        <v>89.419999999999987</v>
      </c>
    </row>
    <row r="56" spans="2:8" ht="12.75" thickTop="1" x14ac:dyDescent="0.2"/>
    <row r="58" spans="2:8" x14ac:dyDescent="0.2">
      <c r="C58" s="8" t="s">
        <v>24</v>
      </c>
    </row>
    <row r="60" spans="2:8" x14ac:dyDescent="0.2">
      <c r="B60" s="12" t="s">
        <v>1035</v>
      </c>
      <c r="C60" s="12" t="s">
        <v>25</v>
      </c>
      <c r="D60" s="12" t="s">
        <v>26</v>
      </c>
      <c r="E60" s="12" t="s">
        <v>27</v>
      </c>
      <c r="F60" s="12" t="s">
        <v>637</v>
      </c>
      <c r="G60" s="13" t="s">
        <v>29</v>
      </c>
    </row>
    <row r="61" spans="2:8" outlineLevel="1" x14ac:dyDescent="0.2">
      <c r="B61" s="19" t="s">
        <v>429</v>
      </c>
      <c r="C61" s="3" t="s">
        <v>519</v>
      </c>
      <c r="D61" s="3" t="s">
        <v>54</v>
      </c>
      <c r="E61" s="14">
        <v>44215</v>
      </c>
      <c r="F61" s="19">
        <v>6</v>
      </c>
      <c r="G61" s="19">
        <v>33.299999999999997</v>
      </c>
    </row>
    <row r="62" spans="2:8" outlineLevel="1" x14ac:dyDescent="0.2">
      <c r="B62" s="19" t="s">
        <v>429</v>
      </c>
      <c r="C62" s="3" t="s">
        <v>519</v>
      </c>
      <c r="D62" s="3" t="s">
        <v>54</v>
      </c>
      <c r="E62" s="14">
        <v>44215</v>
      </c>
      <c r="F62" s="19">
        <v>3</v>
      </c>
      <c r="G62" s="19">
        <v>16.649999999999999</v>
      </c>
    </row>
    <row r="63" spans="2:8" outlineLevel="1" x14ac:dyDescent="0.2">
      <c r="B63" s="19" t="s">
        <v>429</v>
      </c>
      <c r="C63" s="3" t="s">
        <v>519</v>
      </c>
      <c r="D63" s="3" t="s">
        <v>54</v>
      </c>
      <c r="E63" s="14">
        <v>44216</v>
      </c>
      <c r="F63" s="19">
        <v>6</v>
      </c>
      <c r="G63" s="19">
        <v>33.299999999999997</v>
      </c>
    </row>
    <row r="64" spans="2:8" outlineLevel="1" x14ac:dyDescent="0.2">
      <c r="B64" s="19" t="s">
        <v>429</v>
      </c>
      <c r="C64" s="3" t="s">
        <v>519</v>
      </c>
      <c r="D64" s="3" t="s">
        <v>54</v>
      </c>
      <c r="E64" s="14">
        <v>44216</v>
      </c>
      <c r="F64" s="19">
        <v>3</v>
      </c>
      <c r="G64" s="19">
        <v>16.649999999999999</v>
      </c>
    </row>
    <row r="65" spans="2:7" outlineLevel="1" x14ac:dyDescent="0.2">
      <c r="B65" s="19" t="s">
        <v>429</v>
      </c>
      <c r="C65" s="3" t="s">
        <v>520</v>
      </c>
      <c r="D65" s="3" t="s">
        <v>54</v>
      </c>
      <c r="E65" s="14">
        <v>44216</v>
      </c>
      <c r="F65" s="19">
        <v>6</v>
      </c>
      <c r="G65" s="220">
        <v>33.299999999999997</v>
      </c>
    </row>
    <row r="66" spans="2:7" outlineLevel="1" x14ac:dyDescent="0.2">
      <c r="B66" s="19" t="s">
        <v>429</v>
      </c>
      <c r="C66" s="3" t="s">
        <v>520</v>
      </c>
      <c r="D66" s="3" t="s">
        <v>54</v>
      </c>
      <c r="E66" s="14">
        <v>44216</v>
      </c>
      <c r="F66" s="19">
        <v>3</v>
      </c>
      <c r="G66" s="220">
        <v>16.649999999999999</v>
      </c>
    </row>
    <row r="67" spans="2:7" outlineLevel="1" x14ac:dyDescent="0.2">
      <c r="B67" s="19" t="s">
        <v>429</v>
      </c>
      <c r="C67" s="3" t="s">
        <v>520</v>
      </c>
      <c r="D67" s="3" t="s">
        <v>54</v>
      </c>
      <c r="E67" s="14">
        <v>44217</v>
      </c>
      <c r="F67" s="19">
        <v>6</v>
      </c>
      <c r="G67" s="220">
        <v>33.299999999999997</v>
      </c>
    </row>
    <row r="68" spans="2:7" outlineLevel="1" x14ac:dyDescent="0.2">
      <c r="B68" s="19" t="s">
        <v>429</v>
      </c>
      <c r="C68" s="3" t="s">
        <v>520</v>
      </c>
      <c r="D68" s="3" t="s">
        <v>54</v>
      </c>
      <c r="E68" s="14">
        <v>44217</v>
      </c>
      <c r="F68" s="19">
        <v>3</v>
      </c>
      <c r="G68" s="220">
        <v>16.649999999999999</v>
      </c>
    </row>
    <row r="69" spans="2:7" outlineLevel="1" x14ac:dyDescent="0.2">
      <c r="B69" s="19" t="s">
        <v>429</v>
      </c>
      <c r="C69" s="3" t="s">
        <v>520</v>
      </c>
      <c r="D69" s="3" t="s">
        <v>54</v>
      </c>
      <c r="E69" s="14">
        <v>44218</v>
      </c>
      <c r="F69" s="19">
        <v>6</v>
      </c>
      <c r="G69" s="220">
        <v>33.299999999999997</v>
      </c>
    </row>
    <row r="70" spans="2:7" outlineLevel="1" x14ac:dyDescent="0.2">
      <c r="B70" s="19" t="s">
        <v>429</v>
      </c>
      <c r="C70" s="3" t="s">
        <v>520</v>
      </c>
      <c r="D70" s="3" t="s">
        <v>54</v>
      </c>
      <c r="E70" s="14">
        <v>44218</v>
      </c>
      <c r="F70" s="19">
        <v>3</v>
      </c>
      <c r="G70" s="220">
        <v>16.649999999999999</v>
      </c>
    </row>
    <row r="71" spans="2:7" outlineLevel="1" x14ac:dyDescent="0.2">
      <c r="B71" s="19" t="s">
        <v>427</v>
      </c>
      <c r="C71" s="3" t="s">
        <v>352</v>
      </c>
      <c r="D71" s="3" t="s">
        <v>31</v>
      </c>
      <c r="E71" s="14">
        <v>44169</v>
      </c>
      <c r="F71" s="19">
        <v>3</v>
      </c>
      <c r="G71" s="19">
        <v>22.5</v>
      </c>
    </row>
    <row r="72" spans="2:7" outlineLevel="1" x14ac:dyDescent="0.2">
      <c r="B72" s="19" t="s">
        <v>428</v>
      </c>
      <c r="C72" s="3" t="s">
        <v>104</v>
      </c>
      <c r="D72" s="3" t="s">
        <v>31</v>
      </c>
      <c r="E72" s="14">
        <v>44180</v>
      </c>
      <c r="F72" s="19">
        <v>6</v>
      </c>
      <c r="G72" s="19">
        <v>56.64</v>
      </c>
    </row>
    <row r="73" spans="2:7" outlineLevel="1" x14ac:dyDescent="0.2">
      <c r="B73" s="19" t="s">
        <v>428</v>
      </c>
      <c r="C73" s="3" t="s">
        <v>104</v>
      </c>
      <c r="D73" s="3" t="s">
        <v>31</v>
      </c>
      <c r="E73" s="14">
        <v>44180</v>
      </c>
      <c r="F73" s="19">
        <v>3</v>
      </c>
      <c r="G73" s="19">
        <v>28.32</v>
      </c>
    </row>
    <row r="74" spans="2:7" outlineLevel="1" x14ac:dyDescent="0.2">
      <c r="B74" s="19" t="s">
        <v>428</v>
      </c>
      <c r="C74" s="3" t="s">
        <v>104</v>
      </c>
      <c r="D74" s="3" t="s">
        <v>31</v>
      </c>
      <c r="E74" s="14">
        <v>44181</v>
      </c>
      <c r="F74" s="19">
        <v>6</v>
      </c>
      <c r="G74" s="19">
        <v>56.64</v>
      </c>
    </row>
    <row r="75" spans="2:7" outlineLevel="1" x14ac:dyDescent="0.2">
      <c r="B75" s="19" t="s">
        <v>429</v>
      </c>
      <c r="C75" s="3" t="s">
        <v>518</v>
      </c>
      <c r="D75" s="3" t="s">
        <v>54</v>
      </c>
      <c r="E75" s="14">
        <v>44215</v>
      </c>
      <c r="F75" s="19">
        <v>6</v>
      </c>
      <c r="G75" s="19">
        <v>33.299999999999997</v>
      </c>
    </row>
    <row r="76" spans="2:7" outlineLevel="1" x14ac:dyDescent="0.2">
      <c r="B76" s="19" t="s">
        <v>429</v>
      </c>
      <c r="C76" s="3" t="s">
        <v>518</v>
      </c>
      <c r="D76" s="3" t="s">
        <v>54</v>
      </c>
      <c r="E76" s="14">
        <v>44215</v>
      </c>
      <c r="F76" s="19">
        <v>3</v>
      </c>
      <c r="G76" s="19">
        <v>16.649999999999999</v>
      </c>
    </row>
    <row r="77" spans="2:7" outlineLevel="1" x14ac:dyDescent="0.2">
      <c r="B77" s="19" t="s">
        <v>428</v>
      </c>
      <c r="C77" s="3" t="s">
        <v>108</v>
      </c>
      <c r="D77" s="3" t="s">
        <v>54</v>
      </c>
      <c r="E77" s="14">
        <v>44169</v>
      </c>
      <c r="F77" s="19">
        <v>3</v>
      </c>
      <c r="G77" s="19">
        <v>24.99</v>
      </c>
    </row>
    <row r="78" spans="2:7" outlineLevel="1" x14ac:dyDescent="0.2">
      <c r="B78" s="19" t="s">
        <v>428</v>
      </c>
      <c r="C78" s="3" t="s">
        <v>102</v>
      </c>
      <c r="D78" s="3" t="s">
        <v>31</v>
      </c>
      <c r="E78" s="14">
        <v>44137</v>
      </c>
      <c r="F78" s="19">
        <v>6</v>
      </c>
      <c r="G78" s="19">
        <v>49.98</v>
      </c>
    </row>
    <row r="79" spans="2:7" outlineLevel="1" x14ac:dyDescent="0.2">
      <c r="B79" s="19" t="s">
        <v>428</v>
      </c>
      <c r="C79" s="3" t="s">
        <v>102</v>
      </c>
      <c r="D79" s="3" t="s">
        <v>31</v>
      </c>
      <c r="E79" s="14">
        <v>44137</v>
      </c>
      <c r="F79" s="19">
        <v>3</v>
      </c>
      <c r="G79" s="19">
        <v>24.99</v>
      </c>
    </row>
    <row r="80" spans="2:7" outlineLevel="1" x14ac:dyDescent="0.2">
      <c r="B80" s="19" t="s">
        <v>428</v>
      </c>
      <c r="C80" s="3" t="s">
        <v>102</v>
      </c>
      <c r="D80" s="3" t="s">
        <v>31</v>
      </c>
      <c r="E80" s="14">
        <v>44152</v>
      </c>
      <c r="F80" s="19">
        <v>9</v>
      </c>
      <c r="G80" s="19">
        <v>74.97</v>
      </c>
    </row>
    <row r="81" spans="2:7" outlineLevel="1" x14ac:dyDescent="0.2">
      <c r="B81" s="19" t="s">
        <v>428</v>
      </c>
      <c r="C81" s="3" t="s">
        <v>102</v>
      </c>
      <c r="D81" s="3" t="s">
        <v>31</v>
      </c>
      <c r="E81" s="14">
        <v>44153</v>
      </c>
      <c r="F81" s="19">
        <v>9</v>
      </c>
      <c r="G81" s="19">
        <v>74.97</v>
      </c>
    </row>
    <row r="82" spans="2:7" outlineLevel="1" x14ac:dyDescent="0.2">
      <c r="B82" s="19" t="s">
        <v>428</v>
      </c>
      <c r="C82" s="3" t="s">
        <v>102</v>
      </c>
      <c r="D82" s="3" t="s">
        <v>31</v>
      </c>
      <c r="E82" s="14">
        <v>44188</v>
      </c>
      <c r="F82" s="19">
        <v>9</v>
      </c>
      <c r="G82" s="19">
        <v>74.97</v>
      </c>
    </row>
    <row r="83" spans="2:7" outlineLevel="1" x14ac:dyDescent="0.2">
      <c r="B83" s="19" t="s">
        <v>428</v>
      </c>
      <c r="C83" s="3" t="s">
        <v>103</v>
      </c>
      <c r="D83" s="3" t="s">
        <v>54</v>
      </c>
      <c r="E83" s="14">
        <v>44137</v>
      </c>
      <c r="F83" s="19">
        <v>9</v>
      </c>
      <c r="G83" s="19">
        <v>59.94</v>
      </c>
    </row>
    <row r="84" spans="2:7" outlineLevel="1" x14ac:dyDescent="0.2">
      <c r="B84" s="19" t="s">
        <v>428</v>
      </c>
      <c r="C84" s="3" t="s">
        <v>103</v>
      </c>
      <c r="D84" s="3" t="s">
        <v>54</v>
      </c>
      <c r="E84" s="14">
        <v>44138</v>
      </c>
      <c r="F84" s="19">
        <v>9</v>
      </c>
      <c r="G84" s="19">
        <v>59.94</v>
      </c>
    </row>
    <row r="85" spans="2:7" outlineLevel="1" x14ac:dyDescent="0.2">
      <c r="B85" s="19" t="s">
        <v>428</v>
      </c>
      <c r="C85" s="3" t="s">
        <v>103</v>
      </c>
      <c r="D85" s="3" t="s">
        <v>54</v>
      </c>
      <c r="E85" s="14">
        <v>44139</v>
      </c>
      <c r="F85" s="19">
        <v>9</v>
      </c>
      <c r="G85" s="19">
        <v>59.94</v>
      </c>
    </row>
    <row r="86" spans="2:7" outlineLevel="1" x14ac:dyDescent="0.2">
      <c r="B86" s="19" t="s">
        <v>428</v>
      </c>
      <c r="C86" s="3" t="s">
        <v>103</v>
      </c>
      <c r="D86" s="3" t="s">
        <v>54</v>
      </c>
      <c r="E86" s="14">
        <v>44145</v>
      </c>
      <c r="F86" s="19">
        <v>9</v>
      </c>
      <c r="G86" s="19">
        <v>59.94</v>
      </c>
    </row>
    <row r="87" spans="2:7" outlineLevel="1" x14ac:dyDescent="0.2">
      <c r="B87" s="19" t="s">
        <v>428</v>
      </c>
      <c r="C87" s="3" t="s">
        <v>103</v>
      </c>
      <c r="D87" s="3" t="s">
        <v>54</v>
      </c>
      <c r="E87" s="14">
        <v>44146</v>
      </c>
      <c r="F87" s="19">
        <v>9</v>
      </c>
      <c r="G87" s="19">
        <v>59.94</v>
      </c>
    </row>
    <row r="88" spans="2:7" outlineLevel="1" x14ac:dyDescent="0.2">
      <c r="B88" s="19" t="s">
        <v>428</v>
      </c>
      <c r="C88" s="3" t="s">
        <v>103</v>
      </c>
      <c r="D88" s="3" t="s">
        <v>54</v>
      </c>
      <c r="E88" s="14">
        <v>44147</v>
      </c>
      <c r="F88" s="19">
        <v>9</v>
      </c>
      <c r="G88" s="19">
        <v>59.94</v>
      </c>
    </row>
    <row r="89" spans="2:7" outlineLevel="1" x14ac:dyDescent="0.2">
      <c r="B89" s="19" t="s">
        <v>428</v>
      </c>
      <c r="C89" s="3" t="s">
        <v>103</v>
      </c>
      <c r="D89" s="3" t="s">
        <v>54</v>
      </c>
      <c r="E89" s="14">
        <v>44180</v>
      </c>
      <c r="F89" s="19">
        <v>6</v>
      </c>
      <c r="G89" s="19">
        <v>39.96</v>
      </c>
    </row>
    <row r="90" spans="2:7" outlineLevel="1" x14ac:dyDescent="0.2">
      <c r="B90" s="19" t="s">
        <v>428</v>
      </c>
      <c r="C90" s="3" t="s">
        <v>103</v>
      </c>
      <c r="D90" s="3" t="s">
        <v>54</v>
      </c>
      <c r="E90" s="14">
        <v>44180</v>
      </c>
      <c r="F90" s="19">
        <v>3</v>
      </c>
      <c r="G90" s="19">
        <v>19.98</v>
      </c>
    </row>
    <row r="91" spans="2:7" outlineLevel="1" x14ac:dyDescent="0.2">
      <c r="B91" s="19" t="s">
        <v>428</v>
      </c>
      <c r="C91" s="3" t="s">
        <v>103</v>
      </c>
      <c r="D91" s="3" t="s">
        <v>54</v>
      </c>
      <c r="E91" s="14">
        <v>44181</v>
      </c>
      <c r="F91" s="19">
        <v>6</v>
      </c>
      <c r="G91" s="19">
        <v>39.96</v>
      </c>
    </row>
    <row r="92" spans="2:7" outlineLevel="1" x14ac:dyDescent="0.2">
      <c r="B92" s="19" t="s">
        <v>428</v>
      </c>
      <c r="C92" s="3" t="s">
        <v>103</v>
      </c>
      <c r="D92" s="3" t="s">
        <v>54</v>
      </c>
      <c r="E92" s="14">
        <v>44188</v>
      </c>
      <c r="F92" s="19">
        <v>9</v>
      </c>
      <c r="G92" s="19">
        <v>59.94</v>
      </c>
    </row>
    <row r="93" spans="2:7" outlineLevel="1" x14ac:dyDescent="0.2">
      <c r="B93" s="19" t="s">
        <v>428</v>
      </c>
      <c r="C93" s="3" t="s">
        <v>103</v>
      </c>
      <c r="D93" s="3" t="s">
        <v>54</v>
      </c>
      <c r="E93" s="14">
        <v>44214</v>
      </c>
      <c r="F93" s="19">
        <v>1</v>
      </c>
      <c r="G93" s="19">
        <v>6.66</v>
      </c>
    </row>
    <row r="94" spans="2:7" outlineLevel="1" x14ac:dyDescent="0.2">
      <c r="B94" s="19" t="s">
        <v>428</v>
      </c>
      <c r="C94" s="3" t="s">
        <v>103</v>
      </c>
      <c r="D94" s="3" t="s">
        <v>54</v>
      </c>
      <c r="E94" s="14">
        <v>44214</v>
      </c>
      <c r="F94" s="19">
        <v>3</v>
      </c>
      <c r="G94" s="19">
        <v>19.98</v>
      </c>
    </row>
    <row r="95" spans="2:7" outlineLevel="1" x14ac:dyDescent="0.2">
      <c r="B95" s="19" t="s">
        <v>427</v>
      </c>
      <c r="C95" s="3" t="s">
        <v>638</v>
      </c>
      <c r="D95" s="3" t="s">
        <v>54</v>
      </c>
      <c r="E95" s="14">
        <v>44214</v>
      </c>
      <c r="F95" s="19">
        <v>4</v>
      </c>
      <c r="G95" s="19">
        <v>22.2</v>
      </c>
    </row>
    <row r="96" spans="2:7" outlineLevel="1" x14ac:dyDescent="0.2">
      <c r="B96" s="19" t="s">
        <v>427</v>
      </c>
      <c r="C96" s="3" t="s">
        <v>638</v>
      </c>
      <c r="D96" s="3" t="s">
        <v>54</v>
      </c>
      <c r="E96" s="14">
        <v>44215</v>
      </c>
      <c r="F96" s="19">
        <v>6</v>
      </c>
      <c r="G96" s="19">
        <v>33.299999999999997</v>
      </c>
    </row>
    <row r="97" spans="2:7" outlineLevel="1" x14ac:dyDescent="0.2">
      <c r="B97" s="19" t="s">
        <v>427</v>
      </c>
      <c r="C97" s="3" t="s">
        <v>638</v>
      </c>
      <c r="D97" s="3" t="s">
        <v>54</v>
      </c>
      <c r="E97" s="14">
        <v>44215</v>
      </c>
      <c r="F97" s="19">
        <v>3</v>
      </c>
      <c r="G97" s="19">
        <v>16.649999999999999</v>
      </c>
    </row>
    <row r="98" spans="2:7" outlineLevel="1" x14ac:dyDescent="0.2">
      <c r="B98" s="19" t="s">
        <v>427</v>
      </c>
      <c r="C98" s="3" t="s">
        <v>638</v>
      </c>
      <c r="D98" s="3" t="s">
        <v>54</v>
      </c>
      <c r="E98" s="14">
        <v>44216</v>
      </c>
      <c r="F98" s="19">
        <v>6</v>
      </c>
      <c r="G98" s="19">
        <v>33.299999999999997</v>
      </c>
    </row>
    <row r="99" spans="2:7" outlineLevel="1" x14ac:dyDescent="0.2">
      <c r="B99" s="19" t="s">
        <v>427</v>
      </c>
      <c r="C99" s="3" t="s">
        <v>638</v>
      </c>
      <c r="D99" s="3" t="s">
        <v>54</v>
      </c>
      <c r="E99" s="14">
        <v>44216</v>
      </c>
      <c r="F99" s="19">
        <v>3</v>
      </c>
      <c r="G99" s="19">
        <v>16.649999999999999</v>
      </c>
    </row>
    <row r="100" spans="2:7" outlineLevel="1" x14ac:dyDescent="0.2">
      <c r="B100" s="19" t="s">
        <v>427</v>
      </c>
      <c r="C100" s="3" t="s">
        <v>638</v>
      </c>
      <c r="D100" s="3" t="s">
        <v>54</v>
      </c>
      <c r="E100" s="14">
        <v>44217</v>
      </c>
      <c r="F100" s="19">
        <v>6</v>
      </c>
      <c r="G100" s="19">
        <v>33.299999999999997</v>
      </c>
    </row>
    <row r="101" spans="2:7" outlineLevel="1" x14ac:dyDescent="0.2">
      <c r="B101" s="19" t="s">
        <v>427</v>
      </c>
      <c r="C101" s="3" t="s">
        <v>638</v>
      </c>
      <c r="D101" s="3" t="s">
        <v>54</v>
      </c>
      <c r="E101" s="14">
        <v>44217</v>
      </c>
      <c r="F101" s="19">
        <v>3</v>
      </c>
      <c r="G101" s="19">
        <v>16.649999999999999</v>
      </c>
    </row>
    <row r="102" spans="2:7" outlineLevel="1" x14ac:dyDescent="0.2">
      <c r="B102" s="19" t="s">
        <v>427</v>
      </c>
      <c r="C102" s="3" t="s">
        <v>109</v>
      </c>
      <c r="D102" s="3" t="s">
        <v>31</v>
      </c>
      <c r="E102" s="14">
        <v>44152</v>
      </c>
      <c r="F102" s="19">
        <v>9</v>
      </c>
      <c r="G102" s="19">
        <v>74.97</v>
      </c>
    </row>
    <row r="103" spans="2:7" outlineLevel="1" x14ac:dyDescent="0.2">
      <c r="B103" s="19" t="s">
        <v>429</v>
      </c>
      <c r="C103" s="3" t="s">
        <v>96</v>
      </c>
      <c r="D103" s="3" t="s">
        <v>54</v>
      </c>
      <c r="E103" s="14">
        <v>44145</v>
      </c>
      <c r="F103" s="19">
        <v>6</v>
      </c>
      <c r="G103" s="19">
        <v>33.299999999999997</v>
      </c>
    </row>
    <row r="104" spans="2:7" outlineLevel="1" x14ac:dyDescent="0.2">
      <c r="B104" s="19" t="s">
        <v>429</v>
      </c>
      <c r="C104" s="3" t="s">
        <v>96</v>
      </c>
      <c r="D104" s="3" t="s">
        <v>54</v>
      </c>
      <c r="E104" s="14">
        <v>44145</v>
      </c>
      <c r="F104" s="19">
        <v>3</v>
      </c>
      <c r="G104" s="19">
        <v>16.649999999999999</v>
      </c>
    </row>
    <row r="105" spans="2:7" outlineLevel="1" x14ac:dyDescent="0.2">
      <c r="B105" s="19" t="s">
        <v>429</v>
      </c>
      <c r="C105" s="3" t="s">
        <v>96</v>
      </c>
      <c r="D105" s="3" t="s">
        <v>54</v>
      </c>
      <c r="E105" s="14">
        <v>44146</v>
      </c>
      <c r="F105" s="19">
        <v>6</v>
      </c>
      <c r="G105" s="19">
        <v>33.299999999999997</v>
      </c>
    </row>
    <row r="106" spans="2:7" outlineLevel="1" x14ac:dyDescent="0.2">
      <c r="B106" s="19" t="s">
        <v>429</v>
      </c>
      <c r="C106" s="3" t="s">
        <v>96</v>
      </c>
      <c r="D106" s="3" t="s">
        <v>54</v>
      </c>
      <c r="E106" s="14">
        <v>44146</v>
      </c>
      <c r="F106" s="19">
        <v>3</v>
      </c>
      <c r="G106" s="19">
        <v>16.649999999999999</v>
      </c>
    </row>
    <row r="107" spans="2:7" outlineLevel="1" x14ac:dyDescent="0.2">
      <c r="B107" s="19" t="s">
        <v>429</v>
      </c>
      <c r="C107" s="3" t="s">
        <v>96</v>
      </c>
      <c r="D107" s="3" t="s">
        <v>54</v>
      </c>
      <c r="E107" s="14">
        <v>44147</v>
      </c>
      <c r="F107" s="19">
        <v>6</v>
      </c>
      <c r="G107" s="19">
        <v>33.299999999999997</v>
      </c>
    </row>
    <row r="108" spans="2:7" outlineLevel="1" x14ac:dyDescent="0.2">
      <c r="B108" s="19" t="s">
        <v>429</v>
      </c>
      <c r="C108" s="3" t="s">
        <v>96</v>
      </c>
      <c r="D108" s="3" t="s">
        <v>54</v>
      </c>
      <c r="E108" s="14">
        <v>44147</v>
      </c>
      <c r="F108" s="19">
        <v>3</v>
      </c>
      <c r="G108" s="19">
        <v>16.649999999999999</v>
      </c>
    </row>
    <row r="109" spans="2:7" outlineLevel="1" x14ac:dyDescent="0.2">
      <c r="B109" s="19" t="s">
        <v>429</v>
      </c>
      <c r="C109" s="3" t="s">
        <v>96</v>
      </c>
      <c r="D109" s="3" t="s">
        <v>54</v>
      </c>
      <c r="E109" s="14">
        <v>44148</v>
      </c>
      <c r="F109" s="19">
        <v>3</v>
      </c>
      <c r="G109" s="19">
        <v>21</v>
      </c>
    </row>
    <row r="110" spans="2:7" outlineLevel="1" x14ac:dyDescent="0.2">
      <c r="B110" s="19" t="s">
        <v>429</v>
      </c>
      <c r="C110" s="3" t="s">
        <v>96</v>
      </c>
      <c r="D110" s="3" t="s">
        <v>54</v>
      </c>
      <c r="E110" s="14">
        <v>44214</v>
      </c>
      <c r="F110" s="19">
        <v>4</v>
      </c>
      <c r="G110" s="19">
        <v>22.2</v>
      </c>
    </row>
    <row r="111" spans="2:7" outlineLevel="1" x14ac:dyDescent="0.2">
      <c r="B111" s="19" t="s">
        <v>429</v>
      </c>
      <c r="C111" s="3" t="s">
        <v>521</v>
      </c>
      <c r="D111" s="3" t="s">
        <v>54</v>
      </c>
      <c r="E111" s="14">
        <v>44214</v>
      </c>
      <c r="F111" s="19">
        <v>4</v>
      </c>
      <c r="G111" s="19">
        <v>22.2</v>
      </c>
    </row>
    <row r="112" spans="2:7" outlineLevel="1" x14ac:dyDescent="0.2">
      <c r="B112" s="19" t="s">
        <v>429</v>
      </c>
      <c r="C112" s="3" t="s">
        <v>521</v>
      </c>
      <c r="D112" s="3" t="s">
        <v>54</v>
      </c>
      <c r="E112" s="14">
        <v>44215</v>
      </c>
      <c r="F112" s="19">
        <v>6</v>
      </c>
      <c r="G112" s="19">
        <v>33.299999999999997</v>
      </c>
    </row>
    <row r="113" spans="2:7" outlineLevel="1" x14ac:dyDescent="0.2">
      <c r="B113" s="19" t="s">
        <v>429</v>
      </c>
      <c r="C113" s="3" t="s">
        <v>521</v>
      </c>
      <c r="D113" s="3" t="s">
        <v>54</v>
      </c>
      <c r="E113" s="14">
        <v>44215</v>
      </c>
      <c r="F113" s="19">
        <v>3</v>
      </c>
      <c r="G113" s="19">
        <v>16.649999999999999</v>
      </c>
    </row>
    <row r="114" spans="2:7" outlineLevel="1" x14ac:dyDescent="0.2">
      <c r="B114" s="19" t="s">
        <v>429</v>
      </c>
      <c r="C114" s="3" t="s">
        <v>521</v>
      </c>
      <c r="D114" s="3" t="s">
        <v>54</v>
      </c>
      <c r="E114" s="14">
        <v>44216</v>
      </c>
      <c r="F114" s="19">
        <v>6</v>
      </c>
      <c r="G114" s="19">
        <v>33.299999999999997</v>
      </c>
    </row>
    <row r="115" spans="2:7" outlineLevel="1" x14ac:dyDescent="0.2">
      <c r="B115" s="19" t="s">
        <v>429</v>
      </c>
      <c r="C115" s="3" t="s">
        <v>521</v>
      </c>
      <c r="D115" s="3" t="s">
        <v>54</v>
      </c>
      <c r="E115" s="14">
        <v>44216</v>
      </c>
      <c r="F115" s="19">
        <v>3</v>
      </c>
      <c r="G115" s="19">
        <v>16.649999999999999</v>
      </c>
    </row>
    <row r="116" spans="2:7" outlineLevel="1" x14ac:dyDescent="0.2">
      <c r="B116" s="19" t="s">
        <v>429</v>
      </c>
      <c r="C116" s="3" t="s">
        <v>521</v>
      </c>
      <c r="D116" s="3" t="s">
        <v>54</v>
      </c>
      <c r="E116" s="14">
        <v>44217</v>
      </c>
      <c r="F116" s="19">
        <v>6</v>
      </c>
      <c r="G116" s="19">
        <v>33.299999999999997</v>
      </c>
    </row>
    <row r="117" spans="2:7" outlineLevel="1" x14ac:dyDescent="0.2">
      <c r="B117" s="19" t="s">
        <v>429</v>
      </c>
      <c r="C117" s="3" t="s">
        <v>521</v>
      </c>
      <c r="D117" s="3" t="s">
        <v>54</v>
      </c>
      <c r="E117" s="14">
        <v>44217</v>
      </c>
      <c r="F117" s="19">
        <v>3</v>
      </c>
      <c r="G117" s="19">
        <v>16.649999999999999</v>
      </c>
    </row>
    <row r="118" spans="2:7" outlineLevel="1" x14ac:dyDescent="0.2">
      <c r="B118" s="19" t="s">
        <v>427</v>
      </c>
      <c r="C118" s="3" t="s">
        <v>105</v>
      </c>
      <c r="D118" s="3" t="s">
        <v>54</v>
      </c>
      <c r="E118" s="14">
        <v>44137</v>
      </c>
      <c r="F118" s="19">
        <v>6</v>
      </c>
      <c r="G118" s="19">
        <v>39.96</v>
      </c>
    </row>
    <row r="119" spans="2:7" outlineLevel="1" x14ac:dyDescent="0.2">
      <c r="B119" s="19" t="s">
        <v>427</v>
      </c>
      <c r="C119" s="3" t="s">
        <v>105</v>
      </c>
      <c r="D119" s="3" t="s">
        <v>54</v>
      </c>
      <c r="E119" s="14">
        <v>44137</v>
      </c>
      <c r="F119" s="19">
        <v>3</v>
      </c>
      <c r="G119" s="19">
        <v>19.98</v>
      </c>
    </row>
    <row r="120" spans="2:7" outlineLevel="1" x14ac:dyDescent="0.2">
      <c r="B120" s="19" t="s">
        <v>429</v>
      </c>
      <c r="C120" s="3" t="s">
        <v>245</v>
      </c>
      <c r="D120" s="3" t="s">
        <v>54</v>
      </c>
      <c r="E120" s="14">
        <v>44215</v>
      </c>
      <c r="F120" s="19">
        <v>6</v>
      </c>
      <c r="G120" s="19">
        <v>33.299999999999997</v>
      </c>
    </row>
    <row r="121" spans="2:7" outlineLevel="1" x14ac:dyDescent="0.2">
      <c r="B121" s="19" t="s">
        <v>429</v>
      </c>
      <c r="C121" s="3" t="s">
        <v>245</v>
      </c>
      <c r="D121" s="3" t="s">
        <v>54</v>
      </c>
      <c r="E121" s="14">
        <v>44215</v>
      </c>
      <c r="F121" s="19">
        <v>3</v>
      </c>
      <c r="G121" s="19">
        <v>16.649999999999999</v>
      </c>
    </row>
    <row r="122" spans="2:7" outlineLevel="1" x14ac:dyDescent="0.2">
      <c r="B122" s="19" t="s">
        <v>427</v>
      </c>
      <c r="C122" s="3" t="s">
        <v>497</v>
      </c>
      <c r="D122" s="3" t="s">
        <v>54</v>
      </c>
      <c r="E122" s="14">
        <v>44137</v>
      </c>
      <c r="F122" s="19">
        <v>9</v>
      </c>
      <c r="G122" s="19">
        <v>49.95</v>
      </c>
    </row>
    <row r="123" spans="2:7" outlineLevel="1" x14ac:dyDescent="0.2">
      <c r="B123" s="19" t="s">
        <v>428</v>
      </c>
      <c r="C123" s="254" t="s">
        <v>1316</v>
      </c>
      <c r="D123" s="255" t="s">
        <v>31</v>
      </c>
      <c r="E123" s="344">
        <v>44522</v>
      </c>
      <c r="F123" s="256">
        <v>9</v>
      </c>
      <c r="G123" s="257">
        <v>95.94</v>
      </c>
    </row>
    <row r="124" spans="2:7" outlineLevel="1" x14ac:dyDescent="0.2">
      <c r="B124" s="19" t="s">
        <v>428</v>
      </c>
      <c r="C124" s="254" t="s">
        <v>102</v>
      </c>
      <c r="D124" s="255" t="s">
        <v>31</v>
      </c>
      <c r="E124" s="344">
        <v>44518</v>
      </c>
      <c r="F124" s="256">
        <v>8</v>
      </c>
      <c r="G124" s="257">
        <v>80</v>
      </c>
    </row>
    <row r="125" spans="2:7" outlineLevel="1" x14ac:dyDescent="0.2">
      <c r="B125" s="19" t="s">
        <v>428</v>
      </c>
      <c r="C125" s="254" t="s">
        <v>102</v>
      </c>
      <c r="D125" s="255" t="s">
        <v>31</v>
      </c>
      <c r="E125" s="344">
        <v>44520</v>
      </c>
      <c r="F125" s="256">
        <v>4</v>
      </c>
      <c r="G125" s="257">
        <v>40</v>
      </c>
    </row>
    <row r="126" spans="2:7" outlineLevel="1" x14ac:dyDescent="0.2">
      <c r="B126" s="19" t="s">
        <v>428</v>
      </c>
      <c r="C126" s="254" t="s">
        <v>108</v>
      </c>
      <c r="D126" s="255" t="s">
        <v>31</v>
      </c>
      <c r="E126" s="344">
        <v>44518</v>
      </c>
      <c r="F126" s="256">
        <v>8</v>
      </c>
      <c r="G126" s="257">
        <v>80</v>
      </c>
    </row>
    <row r="127" spans="2:7" outlineLevel="1" x14ac:dyDescent="0.2">
      <c r="B127" s="19" t="s">
        <v>428</v>
      </c>
      <c r="C127" s="254" t="s">
        <v>108</v>
      </c>
      <c r="D127" s="255" t="s">
        <v>31</v>
      </c>
      <c r="E127" s="344">
        <v>44520</v>
      </c>
      <c r="F127" s="256">
        <v>4</v>
      </c>
      <c r="G127" s="257">
        <v>40</v>
      </c>
    </row>
    <row r="128" spans="2:7" outlineLevel="1" x14ac:dyDescent="0.2">
      <c r="B128" s="19" t="s">
        <v>428</v>
      </c>
      <c r="C128" s="254" t="s">
        <v>108</v>
      </c>
      <c r="D128" s="255" t="s">
        <v>31</v>
      </c>
      <c r="E128" s="344">
        <v>44523</v>
      </c>
      <c r="F128" s="256">
        <v>9</v>
      </c>
      <c r="G128" s="257">
        <v>90</v>
      </c>
    </row>
    <row r="129" spans="2:7" outlineLevel="1" x14ac:dyDescent="0.2">
      <c r="B129" s="19" t="s">
        <v>428</v>
      </c>
      <c r="C129" s="254" t="s">
        <v>108</v>
      </c>
      <c r="D129" s="255" t="s">
        <v>31</v>
      </c>
      <c r="E129" s="344">
        <v>44526</v>
      </c>
      <c r="F129" s="256">
        <v>6</v>
      </c>
      <c r="G129" s="257">
        <v>49.98</v>
      </c>
    </row>
    <row r="130" spans="2:7" outlineLevel="1" x14ac:dyDescent="0.2">
      <c r="B130" s="19"/>
      <c r="E130" s="14"/>
      <c r="F130" s="19"/>
      <c r="G130" s="19"/>
    </row>
    <row r="131" spans="2:7" outlineLevel="1" x14ac:dyDescent="0.2">
      <c r="B131" s="19"/>
      <c r="E131" s="14"/>
      <c r="F131" s="19"/>
      <c r="G131" s="19"/>
    </row>
    <row r="132" spans="2:7" outlineLevel="1" x14ac:dyDescent="0.2">
      <c r="B132" s="19"/>
      <c r="E132" s="14"/>
      <c r="F132" s="19"/>
      <c r="G132" s="19"/>
    </row>
    <row r="133" spans="2:7" outlineLevel="1" x14ac:dyDescent="0.2">
      <c r="F133" s="19"/>
      <c r="G133" s="19"/>
    </row>
    <row r="134" spans="2:7" ht="12.75" thickBot="1" x14ac:dyDescent="0.25">
      <c r="C134" s="16"/>
      <c r="D134" s="16"/>
      <c r="E134" s="16"/>
      <c r="F134" s="239">
        <f>SUM(F61:F133)</f>
        <v>373</v>
      </c>
      <c r="G134" s="17">
        <f>+SUM(G61:G133)</f>
        <v>2582.670000000001</v>
      </c>
    </row>
    <row r="135" spans="2:7" ht="12.75" thickTop="1" x14ac:dyDescent="0.2"/>
    <row r="137" spans="2:7" x14ac:dyDescent="0.2">
      <c r="C137" s="8" t="s">
        <v>722</v>
      </c>
    </row>
    <row r="139" spans="2:7" x14ac:dyDescent="0.2">
      <c r="C139" s="19" t="s">
        <v>81</v>
      </c>
      <c r="D139" s="20">
        <f>+G44-G55-G134</f>
        <v>5814.2099999999982</v>
      </c>
    </row>
    <row r="140" spans="2:7" ht="12.75" thickBot="1" x14ac:dyDescent="0.25">
      <c r="D140" s="9"/>
      <c r="G140" s="3"/>
    </row>
    <row r="141" spans="2:7" ht="12.75" thickBot="1" x14ac:dyDescent="0.25">
      <c r="C141" s="19" t="s">
        <v>713</v>
      </c>
      <c r="D141" s="21">
        <f>+D139/G44</f>
        <v>0.68512897257933358</v>
      </c>
      <c r="G141" s="3"/>
    </row>
    <row r="142" spans="2:7" x14ac:dyDescent="0.2">
      <c r="G142" s="3"/>
    </row>
    <row r="143" spans="2:7" x14ac:dyDescent="0.2">
      <c r="C143" s="19" t="s">
        <v>84</v>
      </c>
      <c r="D143" s="20">
        <f>+RESUMEN!O52</f>
        <v>4597.9752453722449</v>
      </c>
      <c r="G143" s="3"/>
    </row>
    <row r="144" spans="2:7" ht="12.75" thickBot="1" x14ac:dyDescent="0.25">
      <c r="D144" s="9"/>
    </row>
    <row r="145" spans="3:7" ht="12.75" thickBot="1" x14ac:dyDescent="0.25">
      <c r="C145" s="19" t="s">
        <v>716</v>
      </c>
      <c r="D145" s="83">
        <f>+RESUMEN!P52</f>
        <v>0.54181153687381367</v>
      </c>
    </row>
    <row r="146" spans="3:7" ht="12.75" thickBot="1" x14ac:dyDescent="0.25"/>
    <row r="147" spans="3:7" ht="12.75" thickBot="1" x14ac:dyDescent="0.25">
      <c r="C147" s="19" t="s">
        <v>719</v>
      </c>
      <c r="D147" s="86" t="str">
        <f>+IF(D145&gt;$D$24,"OK","REVISAR")</f>
        <v>OK</v>
      </c>
    </row>
    <row r="148" spans="3:7" x14ac:dyDescent="0.2">
      <c r="G148" s="3"/>
    </row>
    <row r="149" spans="3:7" x14ac:dyDescent="0.2">
      <c r="G149" s="3"/>
    </row>
    <row r="151" spans="3:7" x14ac:dyDescent="0.2">
      <c r="C151" s="8" t="s">
        <v>85</v>
      </c>
    </row>
    <row r="153" spans="3:7" x14ac:dyDescent="0.2">
      <c r="C153" s="10"/>
      <c r="D153" s="10"/>
      <c r="E153" s="10"/>
      <c r="F153" s="10"/>
      <c r="G153" s="11"/>
    </row>
    <row r="154" spans="3:7" x14ac:dyDescent="0.2">
      <c r="C154" s="10"/>
      <c r="D154" s="10"/>
      <c r="E154" s="10"/>
      <c r="F154" s="10"/>
      <c r="G154" s="11"/>
    </row>
    <row r="155" spans="3:7" x14ac:dyDescent="0.2">
      <c r="C155" s="10"/>
      <c r="D155" s="10"/>
      <c r="E155" s="10"/>
      <c r="F155" s="10"/>
      <c r="G155" s="11"/>
    </row>
    <row r="158" spans="3:7" x14ac:dyDescent="0.2">
      <c r="C158" s="12"/>
      <c r="D158" s="23" t="s">
        <v>427</v>
      </c>
      <c r="E158" s="23" t="s">
        <v>428</v>
      </c>
      <c r="F158" s="23" t="s">
        <v>429</v>
      </c>
    </row>
    <row r="159" spans="3:7" x14ac:dyDescent="0.2">
      <c r="C159" s="3" t="s">
        <v>8</v>
      </c>
      <c r="D159" s="22">
        <f>+SUMIF(B37:B43,$D$158,G37:G43)</f>
        <v>0</v>
      </c>
      <c r="E159" s="22">
        <f>+SUMIF(B37:B43,$E$158,G37:G43)</f>
        <v>8486.2999999999993</v>
      </c>
      <c r="F159" s="22">
        <f>+SUMIF(B37:B43,$F$158,G37:G43)</f>
        <v>0</v>
      </c>
    </row>
    <row r="160" spans="3:7" x14ac:dyDescent="0.2">
      <c r="C160" s="3" t="s">
        <v>1019</v>
      </c>
      <c r="D160" s="22">
        <f>-SUMIF(B50:B54,$D$158,G50:G54)</f>
        <v>0</v>
      </c>
      <c r="E160" s="22">
        <f>-SUMIF(B50:B54,$E$158,G50:G54)</f>
        <v>-89.419999999999987</v>
      </c>
      <c r="F160" s="22">
        <f>-SUMIF(B50:B54,$F$158,G50:G54)</f>
        <v>0</v>
      </c>
    </row>
    <row r="161" spans="3:6" x14ac:dyDescent="0.2">
      <c r="C161" s="3" t="s">
        <v>24</v>
      </c>
      <c r="D161" s="22">
        <f>-SUMIF(B61:B133,$D$158,G61:G133)</f>
        <v>-379.40999999999997</v>
      </c>
      <c r="E161" s="22">
        <f>-SUMIF(B61:B133,$E$158,G61:G133)</f>
        <v>-1488.5100000000004</v>
      </c>
      <c r="F161" s="22">
        <f>-SUMIF(B61:B133,$F$158,G61:G133)</f>
        <v>-714.74999999999966</v>
      </c>
    </row>
    <row r="162" spans="3:6" ht="12.75" thickBot="1" x14ac:dyDescent="0.25">
      <c r="C162" s="16" t="s">
        <v>1036</v>
      </c>
      <c r="D162" s="182">
        <f>SUM(D159:D161)</f>
        <v>-379.40999999999997</v>
      </c>
      <c r="E162" s="182">
        <f t="shared" ref="E162:F162" si="0">SUM(E159:E161)</f>
        <v>6908.369999999999</v>
      </c>
      <c r="F162" s="182">
        <f t="shared" si="0"/>
        <v>-714.74999999999966</v>
      </c>
    </row>
    <row r="163" spans="3:6" ht="12.75" thickTop="1" x14ac:dyDescent="0.2"/>
  </sheetData>
  <autoFilter ref="C60:G122" xr:uid="{00000000-0009-0000-0000-000034000000}">
    <sortState xmlns:xlrd2="http://schemas.microsoft.com/office/spreadsheetml/2017/richdata2" ref="C61:G122">
      <sortCondition ref="C60:C122"/>
    </sortState>
  </autoFilter>
  <conditionalFormatting sqref="D147">
    <cfRule type="containsText" dxfId="122" priority="1" operator="containsText" text="OK">
      <formula>NOT(ISERROR(SEARCH("OK",D147)))</formula>
    </cfRule>
    <cfRule type="cellIs" dxfId="121" priority="2" operator="greaterThan">
      <formula>$D$80</formula>
    </cfRule>
  </conditionalFormatting>
  <pageMargins left="0.25" right="0.25" top="0.41" bottom="0.33" header="0.3" footer="0.3"/>
  <pageSetup paperSize="9" scale="70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Hoja51">
    <tabColor rgb="FF92D050"/>
    <pageSetUpPr fitToPage="1"/>
  </sheetPr>
  <dimension ref="B1:K172"/>
  <sheetViews>
    <sheetView topLeftCell="A115" zoomScaleNormal="100" zoomScaleSheetLayoutView="85" workbookViewId="0">
      <selection activeCell="D136" sqref="D136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552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1765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88"/>
      <c r="E25" s="80"/>
    </row>
    <row r="26" spans="3:7" x14ac:dyDescent="0.2">
      <c r="C26" s="81"/>
      <c r="D26" s="88"/>
      <c r="E26" s="80"/>
    </row>
    <row r="27" spans="3:7" x14ac:dyDescent="0.2">
      <c r="C27" s="8" t="s">
        <v>7</v>
      </c>
    </row>
    <row r="29" spans="3:7" x14ac:dyDescent="0.2">
      <c r="C29" s="10" t="s">
        <v>958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428</v>
      </c>
      <c r="C37" s="24">
        <v>44153</v>
      </c>
      <c r="D37" s="3" t="s">
        <v>553</v>
      </c>
      <c r="E37" s="3"/>
      <c r="F37" s="3" t="s">
        <v>552</v>
      </c>
      <c r="G37" s="15">
        <v>89</v>
      </c>
      <c r="H37" s="3"/>
      <c r="I37" s="3"/>
      <c r="J37" s="3"/>
      <c r="K37" s="3"/>
    </row>
    <row r="38" spans="2:11" s="9" customFormat="1" outlineLevel="1" x14ac:dyDescent="0.2">
      <c r="B38" s="19" t="s">
        <v>428</v>
      </c>
      <c r="C38" s="24">
        <v>44153</v>
      </c>
      <c r="D38" s="3" t="s">
        <v>556</v>
      </c>
      <c r="E38" s="3"/>
      <c r="F38" s="3" t="s">
        <v>552</v>
      </c>
      <c r="G38" s="15">
        <v>342</v>
      </c>
      <c r="H38" s="3"/>
      <c r="I38" s="3"/>
      <c r="J38" s="3"/>
      <c r="K38" s="3"/>
    </row>
    <row r="39" spans="2:11" s="9" customFormat="1" outlineLevel="1" x14ac:dyDescent="0.2">
      <c r="B39" s="19" t="s">
        <v>428</v>
      </c>
      <c r="C39" s="24">
        <v>44153</v>
      </c>
      <c r="D39" s="3" t="s">
        <v>557</v>
      </c>
      <c r="E39" s="3"/>
      <c r="F39" s="3" t="s">
        <v>552</v>
      </c>
      <c r="G39" s="15">
        <v>50.1</v>
      </c>
      <c r="H39" s="3"/>
      <c r="I39" s="3"/>
      <c r="J39" s="3"/>
      <c r="K39" s="3"/>
    </row>
    <row r="40" spans="2:11" s="9" customFormat="1" outlineLevel="1" x14ac:dyDescent="0.2">
      <c r="B40" s="19" t="s">
        <v>428</v>
      </c>
      <c r="C40" s="24">
        <v>44153</v>
      </c>
      <c r="D40" s="3" t="s">
        <v>559</v>
      </c>
      <c r="E40" s="3"/>
      <c r="F40" s="3" t="s">
        <v>552</v>
      </c>
      <c r="G40" s="15">
        <v>116</v>
      </c>
      <c r="H40" s="3"/>
      <c r="I40" s="3"/>
      <c r="J40" s="3"/>
      <c r="K40" s="3"/>
    </row>
    <row r="41" spans="2:11" s="9" customFormat="1" outlineLevel="1" x14ac:dyDescent="0.2">
      <c r="B41" s="19" t="s">
        <v>428</v>
      </c>
      <c r="C41" s="24">
        <v>44239</v>
      </c>
      <c r="D41" s="3" t="s">
        <v>609</v>
      </c>
      <c r="E41" s="3"/>
      <c r="F41" s="3" t="s">
        <v>552</v>
      </c>
      <c r="G41" s="15">
        <v>38</v>
      </c>
      <c r="H41" s="3"/>
      <c r="I41" s="3"/>
      <c r="J41" s="3"/>
      <c r="K41" s="3"/>
    </row>
    <row r="42" spans="2:11" s="9" customFormat="1" outlineLevel="1" x14ac:dyDescent="0.2">
      <c r="B42" s="19" t="s">
        <v>428</v>
      </c>
      <c r="C42" s="24">
        <v>44239</v>
      </c>
      <c r="D42" s="3" t="s">
        <v>611</v>
      </c>
      <c r="E42" s="3"/>
      <c r="F42" s="3" t="s">
        <v>552</v>
      </c>
      <c r="G42" s="15">
        <v>19</v>
      </c>
      <c r="H42" s="3"/>
      <c r="I42" s="3"/>
      <c r="J42" s="3"/>
      <c r="K42" s="3"/>
    </row>
    <row r="43" spans="2:11" s="9" customFormat="1" outlineLevel="1" x14ac:dyDescent="0.2">
      <c r="B43" s="19" t="s">
        <v>428</v>
      </c>
      <c r="C43" s="24">
        <v>44239</v>
      </c>
      <c r="D43" s="3" t="s">
        <v>612</v>
      </c>
      <c r="E43" s="3"/>
      <c r="F43" s="3" t="s">
        <v>552</v>
      </c>
      <c r="G43" s="15">
        <v>28.5</v>
      </c>
      <c r="H43" s="3"/>
      <c r="I43" s="3"/>
      <c r="J43" s="3"/>
      <c r="K43" s="3"/>
    </row>
    <row r="44" spans="2:11" s="9" customFormat="1" outlineLevel="1" x14ac:dyDescent="0.2">
      <c r="B44" s="19" t="s">
        <v>428</v>
      </c>
      <c r="C44" s="24">
        <v>44239</v>
      </c>
      <c r="D44" s="3" t="s">
        <v>613</v>
      </c>
      <c r="E44" s="3"/>
      <c r="F44" s="3" t="s">
        <v>552</v>
      </c>
      <c r="G44" s="15">
        <v>38</v>
      </c>
      <c r="H44" s="3"/>
      <c r="I44" s="3"/>
      <c r="J44" s="3"/>
      <c r="K44" s="3"/>
    </row>
    <row r="45" spans="2:11" s="9" customFormat="1" outlineLevel="1" x14ac:dyDescent="0.2">
      <c r="B45" s="19" t="s">
        <v>428</v>
      </c>
      <c r="C45" s="24">
        <v>44239</v>
      </c>
      <c r="D45" s="3" t="s">
        <v>615</v>
      </c>
      <c r="E45" s="3"/>
      <c r="F45" s="3" t="s">
        <v>552</v>
      </c>
      <c r="G45" s="15">
        <v>76</v>
      </c>
      <c r="H45" s="3"/>
      <c r="I45" s="3"/>
      <c r="J45" s="3"/>
      <c r="K45" s="3"/>
    </row>
    <row r="46" spans="2:11" s="9" customFormat="1" outlineLevel="1" x14ac:dyDescent="0.2">
      <c r="B46" s="19" t="s">
        <v>428</v>
      </c>
      <c r="C46" s="24">
        <v>44239</v>
      </c>
      <c r="D46" s="3" t="s">
        <v>616</v>
      </c>
      <c r="E46" s="3"/>
      <c r="F46" s="3" t="s">
        <v>552</v>
      </c>
      <c r="G46" s="15">
        <v>152</v>
      </c>
      <c r="H46" s="3"/>
      <c r="I46" s="3"/>
      <c r="J46" s="3"/>
      <c r="K46" s="3"/>
    </row>
    <row r="47" spans="2:11" s="9" customFormat="1" outlineLevel="1" x14ac:dyDescent="0.2">
      <c r="B47" s="19" t="s">
        <v>428</v>
      </c>
      <c r="C47" s="24">
        <v>44239</v>
      </c>
      <c r="D47" s="3" t="s">
        <v>618</v>
      </c>
      <c r="E47" s="3"/>
      <c r="F47" s="3" t="s">
        <v>552</v>
      </c>
      <c r="G47" s="15">
        <v>99</v>
      </c>
      <c r="H47" s="3"/>
      <c r="I47" s="3"/>
      <c r="J47" s="3"/>
      <c r="K47" s="3"/>
    </row>
    <row r="48" spans="2:11" s="9" customFormat="1" outlineLevel="1" x14ac:dyDescent="0.2">
      <c r="B48" s="19" t="s">
        <v>428</v>
      </c>
      <c r="C48" s="24">
        <v>44239</v>
      </c>
      <c r="D48" s="3" t="s">
        <v>622</v>
      </c>
      <c r="E48" s="3"/>
      <c r="F48" s="3" t="s">
        <v>552</v>
      </c>
      <c r="G48" s="15">
        <v>266</v>
      </c>
      <c r="H48" s="3"/>
      <c r="I48" s="3"/>
      <c r="J48" s="3"/>
      <c r="K48" s="3"/>
    </row>
    <row r="49" spans="2:11" s="9" customFormat="1" outlineLevel="1" x14ac:dyDescent="0.2">
      <c r="B49" s="19" t="s">
        <v>428</v>
      </c>
      <c r="C49" s="24">
        <v>44239</v>
      </c>
      <c r="D49" s="3" t="s">
        <v>623</v>
      </c>
      <c r="E49" s="3"/>
      <c r="F49" s="3" t="s">
        <v>552</v>
      </c>
      <c r="G49" s="15">
        <v>190</v>
      </c>
      <c r="H49" s="3"/>
      <c r="I49" s="3"/>
      <c r="J49" s="3"/>
      <c r="K49" s="3"/>
    </row>
    <row r="50" spans="2:11" s="9" customFormat="1" outlineLevel="1" x14ac:dyDescent="0.2">
      <c r="B50" s="19" t="s">
        <v>428</v>
      </c>
      <c r="C50" s="24">
        <v>44239</v>
      </c>
      <c r="D50" s="3" t="s">
        <v>625</v>
      </c>
      <c r="E50" s="3"/>
      <c r="F50" s="3" t="s">
        <v>552</v>
      </c>
      <c r="G50" s="15">
        <v>88</v>
      </c>
      <c r="H50" s="3"/>
      <c r="I50" s="3"/>
      <c r="J50" s="3"/>
      <c r="K50" s="3"/>
    </row>
    <row r="51" spans="2:11" s="9" customFormat="1" outlineLevel="1" x14ac:dyDescent="0.2">
      <c r="B51" s="19" t="s">
        <v>427</v>
      </c>
      <c r="C51" s="24">
        <v>44343</v>
      </c>
      <c r="D51" s="3" t="s">
        <v>907</v>
      </c>
      <c r="E51" s="3"/>
      <c r="F51" s="3" t="s">
        <v>552</v>
      </c>
      <c r="G51" s="15">
        <v>121.1</v>
      </c>
      <c r="H51" s="3"/>
      <c r="I51" s="3"/>
      <c r="J51" s="3"/>
      <c r="K51" s="3"/>
    </row>
    <row r="52" spans="2:11" s="9" customFormat="1" outlineLevel="1" x14ac:dyDescent="0.2">
      <c r="B52" s="3"/>
      <c r="C52" s="24"/>
      <c r="D52" s="3"/>
      <c r="E52" s="3"/>
      <c r="F52" s="3"/>
      <c r="G52" s="15"/>
      <c r="H52" s="3"/>
      <c r="I52" s="3"/>
      <c r="J52" s="3"/>
      <c r="K52" s="3"/>
    </row>
    <row r="53" spans="2:11" s="9" customFormat="1" ht="12.75" thickBot="1" x14ac:dyDescent="0.25">
      <c r="B53" s="3"/>
      <c r="C53" s="16"/>
      <c r="D53" s="16"/>
      <c r="E53" s="16"/>
      <c r="F53" s="16"/>
      <c r="G53" s="17">
        <f>SUM(G37:G52)</f>
        <v>1712.6999999999998</v>
      </c>
      <c r="H53" s="3"/>
      <c r="I53" s="3"/>
      <c r="J53" s="3"/>
      <c r="K53" s="3"/>
    </row>
    <row r="54" spans="2:11" ht="12.75" thickTop="1" x14ac:dyDescent="0.2"/>
    <row r="56" spans="2:11" x14ac:dyDescent="0.2">
      <c r="C56" s="8" t="s">
        <v>13</v>
      </c>
    </row>
    <row r="57" spans="2:11" x14ac:dyDescent="0.2">
      <c r="C57" s="18"/>
    </row>
    <row r="58" spans="2:11" x14ac:dyDescent="0.2">
      <c r="B58" s="12" t="s">
        <v>1035</v>
      </c>
      <c r="C58" s="23" t="s">
        <v>9</v>
      </c>
      <c r="D58" s="23" t="s">
        <v>14</v>
      </c>
      <c r="E58" s="23" t="s">
        <v>15</v>
      </c>
      <c r="F58" s="23" t="s">
        <v>16</v>
      </c>
      <c r="G58" s="23" t="s">
        <v>17</v>
      </c>
    </row>
    <row r="59" spans="2:11" outlineLevel="1" x14ac:dyDescent="0.2">
      <c r="B59" s="19" t="s">
        <v>428</v>
      </c>
      <c r="C59" s="25">
        <v>44200</v>
      </c>
      <c r="D59" s="30">
        <v>588959</v>
      </c>
      <c r="E59" s="3">
        <v>26</v>
      </c>
      <c r="F59" s="27" t="s">
        <v>21</v>
      </c>
      <c r="G59" s="28">
        <v>23.11</v>
      </c>
      <c r="H59" s="29"/>
    </row>
    <row r="60" spans="2:11" outlineLevel="1" x14ac:dyDescent="0.2">
      <c r="B60" s="19" t="s">
        <v>428</v>
      </c>
      <c r="C60" s="25">
        <v>44200</v>
      </c>
      <c r="D60" s="30">
        <v>10048</v>
      </c>
      <c r="E60" s="3">
        <v>26</v>
      </c>
      <c r="F60" s="27" t="s">
        <v>21</v>
      </c>
      <c r="G60" s="28">
        <v>34.68</v>
      </c>
      <c r="H60" s="29"/>
    </row>
    <row r="61" spans="2:11" outlineLevel="1" x14ac:dyDescent="0.2">
      <c r="B61" s="19" t="s">
        <v>428</v>
      </c>
      <c r="C61" s="25">
        <v>44221</v>
      </c>
      <c r="D61" s="30">
        <v>26147</v>
      </c>
      <c r="E61" s="3">
        <v>26</v>
      </c>
      <c r="F61" s="27" t="s">
        <v>21</v>
      </c>
      <c r="G61" s="28">
        <v>19.13</v>
      </c>
      <c r="H61" s="29"/>
    </row>
    <row r="62" spans="2:11" outlineLevel="1" x14ac:dyDescent="0.2">
      <c r="B62" s="19" t="s">
        <v>428</v>
      </c>
      <c r="C62" s="25">
        <v>44219</v>
      </c>
      <c r="D62" s="30">
        <v>24532</v>
      </c>
      <c r="E62" s="3">
        <v>26</v>
      </c>
      <c r="F62" s="27" t="s">
        <v>21</v>
      </c>
      <c r="G62" s="28">
        <v>10.99</v>
      </c>
      <c r="H62" s="29"/>
    </row>
    <row r="63" spans="2:11" outlineLevel="1" x14ac:dyDescent="0.2">
      <c r="B63" s="19" t="s">
        <v>428</v>
      </c>
      <c r="C63" s="25">
        <v>44219</v>
      </c>
      <c r="D63" s="30">
        <v>620845</v>
      </c>
      <c r="E63" s="3">
        <v>26</v>
      </c>
      <c r="F63" s="27" t="s">
        <v>21</v>
      </c>
      <c r="G63" s="28">
        <v>15.07</v>
      </c>
      <c r="H63" s="29"/>
    </row>
    <row r="64" spans="2:11" outlineLevel="1" x14ac:dyDescent="0.2">
      <c r="B64" s="19" t="s">
        <v>428</v>
      </c>
      <c r="C64" s="25">
        <v>44216</v>
      </c>
      <c r="D64" s="30">
        <v>21488</v>
      </c>
      <c r="E64" s="3">
        <v>26</v>
      </c>
      <c r="F64" s="27" t="s">
        <v>21</v>
      </c>
      <c r="G64" s="28">
        <v>22.02</v>
      </c>
      <c r="H64" s="29"/>
    </row>
    <row r="65" spans="2:8" outlineLevel="1" x14ac:dyDescent="0.2">
      <c r="B65" s="19" t="s">
        <v>428</v>
      </c>
      <c r="C65" s="25">
        <v>44228</v>
      </c>
      <c r="D65" s="30">
        <v>639691</v>
      </c>
      <c r="E65" s="3">
        <v>26</v>
      </c>
      <c r="F65" s="27" t="s">
        <v>21</v>
      </c>
      <c r="G65" s="28">
        <v>10.17</v>
      </c>
      <c r="H65" s="29"/>
    </row>
    <row r="66" spans="2:8" outlineLevel="1" x14ac:dyDescent="0.2">
      <c r="B66" s="19" t="s">
        <v>428</v>
      </c>
      <c r="C66" s="25">
        <v>44228</v>
      </c>
      <c r="D66" s="30">
        <v>33072</v>
      </c>
      <c r="E66" s="3">
        <v>26</v>
      </c>
      <c r="F66" s="27" t="s">
        <v>21</v>
      </c>
      <c r="G66" s="28">
        <v>2.95</v>
      </c>
      <c r="H66" s="29"/>
    </row>
    <row r="67" spans="2:8" outlineLevel="1" x14ac:dyDescent="0.2">
      <c r="B67" s="19" t="s">
        <v>428</v>
      </c>
      <c r="C67" s="25">
        <v>44228</v>
      </c>
      <c r="D67" s="30">
        <v>641039</v>
      </c>
      <c r="E67" s="3">
        <v>26</v>
      </c>
      <c r="F67" s="27" t="s">
        <v>21</v>
      </c>
      <c r="G67" s="28">
        <v>8.0500000000000007</v>
      </c>
      <c r="H67" s="29"/>
    </row>
    <row r="68" spans="2:8" outlineLevel="1" x14ac:dyDescent="0.2">
      <c r="B68" s="19" t="s">
        <v>427</v>
      </c>
      <c r="C68" s="25">
        <v>44328</v>
      </c>
      <c r="D68" s="30">
        <v>891756</v>
      </c>
      <c r="E68" s="3">
        <v>26</v>
      </c>
      <c r="F68" s="27" t="s">
        <v>21</v>
      </c>
      <c r="G68" s="28">
        <v>34.42</v>
      </c>
      <c r="H68" s="29"/>
    </row>
    <row r="69" spans="2:8" outlineLevel="1" x14ac:dyDescent="0.2">
      <c r="B69" s="19" t="s">
        <v>427</v>
      </c>
      <c r="C69" s="25">
        <v>44336</v>
      </c>
      <c r="D69" s="30">
        <v>913883</v>
      </c>
      <c r="E69" s="3">
        <v>26</v>
      </c>
      <c r="F69" s="27" t="s">
        <v>21</v>
      </c>
      <c r="G69" s="28">
        <v>16.07</v>
      </c>
      <c r="H69" s="29"/>
    </row>
    <row r="70" spans="2:8" outlineLevel="1" x14ac:dyDescent="0.2">
      <c r="B70" s="19" t="s">
        <v>427</v>
      </c>
      <c r="C70" s="25">
        <v>44446</v>
      </c>
      <c r="D70" s="30">
        <v>201706</v>
      </c>
      <c r="E70" s="3">
        <v>26</v>
      </c>
      <c r="F70" s="27" t="s">
        <v>21</v>
      </c>
      <c r="G70" s="28">
        <v>31.94</v>
      </c>
      <c r="H70" s="29"/>
    </row>
    <row r="71" spans="2:8" outlineLevel="1" x14ac:dyDescent="0.2">
      <c r="B71" s="19" t="s">
        <v>428</v>
      </c>
      <c r="C71" s="25">
        <v>44397</v>
      </c>
      <c r="D71" s="30">
        <v>80936</v>
      </c>
      <c r="E71" s="3">
        <v>26</v>
      </c>
      <c r="F71" s="27" t="s">
        <v>21</v>
      </c>
      <c r="G71" s="28">
        <v>21.95</v>
      </c>
      <c r="H71" s="29"/>
    </row>
    <row r="72" spans="2:8" outlineLevel="1" x14ac:dyDescent="0.2">
      <c r="B72" s="19" t="s">
        <v>428</v>
      </c>
      <c r="C72" s="25">
        <v>44453</v>
      </c>
      <c r="D72" s="30">
        <v>313212</v>
      </c>
      <c r="E72" s="3">
        <v>26</v>
      </c>
      <c r="F72" s="27" t="s">
        <v>21</v>
      </c>
      <c r="G72" s="28">
        <v>27.23</v>
      </c>
      <c r="H72" s="29"/>
    </row>
    <row r="73" spans="2:8" outlineLevel="1" x14ac:dyDescent="0.2">
      <c r="B73" s="19" t="s">
        <v>428</v>
      </c>
      <c r="C73" s="25">
        <v>44453</v>
      </c>
      <c r="D73" s="30">
        <v>217630</v>
      </c>
      <c r="E73" s="3">
        <v>26</v>
      </c>
      <c r="F73" s="27" t="s">
        <v>21</v>
      </c>
      <c r="G73" s="28">
        <v>66.45</v>
      </c>
      <c r="H73" s="29"/>
    </row>
    <row r="74" spans="2:8" outlineLevel="1" x14ac:dyDescent="0.2">
      <c r="B74" s="19" t="s">
        <v>428</v>
      </c>
      <c r="C74" s="25">
        <v>44453</v>
      </c>
      <c r="D74" s="30">
        <v>217679</v>
      </c>
      <c r="E74" s="3">
        <v>26</v>
      </c>
      <c r="F74" s="27" t="s">
        <v>21</v>
      </c>
      <c r="G74" s="28">
        <v>2.75</v>
      </c>
      <c r="H74" s="29"/>
    </row>
    <row r="75" spans="2:8" outlineLevel="1" x14ac:dyDescent="0.2">
      <c r="B75" s="19" t="s">
        <v>428</v>
      </c>
      <c r="C75" s="25">
        <v>44454</v>
      </c>
      <c r="D75" s="30">
        <v>221165</v>
      </c>
      <c r="E75" s="3">
        <v>26</v>
      </c>
      <c r="F75" s="27" t="s">
        <v>21</v>
      </c>
      <c r="G75" s="28">
        <v>13.77</v>
      </c>
      <c r="H75" s="29"/>
    </row>
    <row r="76" spans="2:8" outlineLevel="1" x14ac:dyDescent="0.2">
      <c r="B76" s="19"/>
      <c r="C76" s="25"/>
      <c r="D76" s="30"/>
      <c r="F76" s="27"/>
      <c r="G76" s="28"/>
      <c r="H76" s="29"/>
    </row>
    <row r="77" spans="2:8" outlineLevel="1" x14ac:dyDescent="0.2">
      <c r="C77" s="14"/>
      <c r="D77" s="50"/>
      <c r="G77" s="15"/>
    </row>
    <row r="78" spans="2:8" ht="12.75" thickBot="1" x14ac:dyDescent="0.25">
      <c r="C78" s="16"/>
      <c r="D78" s="16"/>
      <c r="E78" s="16"/>
      <c r="F78" s="16"/>
      <c r="G78" s="17">
        <f>+SUM(G59:G77)</f>
        <v>360.74999999999994</v>
      </c>
    </row>
    <row r="79" spans="2:8" ht="12.75" thickTop="1" x14ac:dyDescent="0.2"/>
    <row r="81" spans="2:7" x14ac:dyDescent="0.2">
      <c r="C81" s="8" t="s">
        <v>24</v>
      </c>
    </row>
    <row r="83" spans="2:7" x14ac:dyDescent="0.2">
      <c r="B83" s="12" t="s">
        <v>1035</v>
      </c>
      <c r="C83" s="12" t="s">
        <v>25</v>
      </c>
      <c r="D83" s="12" t="s">
        <v>26</v>
      </c>
      <c r="E83" s="12" t="s">
        <v>27</v>
      </c>
      <c r="F83" s="12" t="s">
        <v>637</v>
      </c>
      <c r="G83" s="13" t="s">
        <v>29</v>
      </c>
    </row>
    <row r="84" spans="2:7" outlineLevel="1" x14ac:dyDescent="0.2">
      <c r="B84" s="19" t="s">
        <v>428</v>
      </c>
      <c r="C84" s="3" t="s">
        <v>103</v>
      </c>
      <c r="D84" s="3" t="s">
        <v>54</v>
      </c>
      <c r="E84" s="14">
        <v>44219</v>
      </c>
      <c r="F84" s="3">
        <v>9</v>
      </c>
      <c r="G84" s="19">
        <v>59.94</v>
      </c>
    </row>
    <row r="85" spans="2:7" outlineLevel="1" x14ac:dyDescent="0.2">
      <c r="B85" s="19" t="s">
        <v>429</v>
      </c>
      <c r="C85" s="3" t="s">
        <v>245</v>
      </c>
      <c r="D85" s="3" t="s">
        <v>54</v>
      </c>
      <c r="E85" s="14">
        <v>44232</v>
      </c>
      <c r="F85" s="3">
        <v>3</v>
      </c>
      <c r="G85" s="19">
        <v>16.649999999999999</v>
      </c>
    </row>
    <row r="86" spans="2:7" outlineLevel="1" x14ac:dyDescent="0.2">
      <c r="B86" s="19" t="s">
        <v>428</v>
      </c>
      <c r="C86" s="3" t="s">
        <v>102</v>
      </c>
      <c r="D86" s="3" t="s">
        <v>31</v>
      </c>
      <c r="E86" s="14">
        <v>44228</v>
      </c>
      <c r="F86" s="3">
        <v>6</v>
      </c>
      <c r="G86" s="19">
        <v>49.98</v>
      </c>
    </row>
    <row r="87" spans="2:7" outlineLevel="1" x14ac:dyDescent="0.2">
      <c r="B87" s="19" t="s">
        <v>428</v>
      </c>
      <c r="C87" s="3" t="s">
        <v>102</v>
      </c>
      <c r="D87" s="3" t="s">
        <v>31</v>
      </c>
      <c r="E87" s="14">
        <v>44228</v>
      </c>
      <c r="F87" s="3">
        <v>3</v>
      </c>
      <c r="G87" s="19">
        <v>24.99</v>
      </c>
    </row>
    <row r="88" spans="2:7" outlineLevel="1" x14ac:dyDescent="0.2">
      <c r="B88" s="19" t="s">
        <v>428</v>
      </c>
      <c r="C88" s="3" t="s">
        <v>102</v>
      </c>
      <c r="D88" s="3" t="s">
        <v>31</v>
      </c>
      <c r="E88" s="14">
        <v>44232</v>
      </c>
      <c r="F88" s="3">
        <v>3</v>
      </c>
      <c r="G88" s="19">
        <v>24.99</v>
      </c>
    </row>
    <row r="89" spans="2:7" outlineLevel="1" x14ac:dyDescent="0.2">
      <c r="B89" s="19" t="s">
        <v>428</v>
      </c>
      <c r="C89" s="3" t="s">
        <v>103</v>
      </c>
      <c r="D89" s="3" t="s">
        <v>54</v>
      </c>
      <c r="E89" s="14">
        <v>44228</v>
      </c>
      <c r="F89" s="3">
        <v>6</v>
      </c>
      <c r="G89" s="19">
        <v>39.96</v>
      </c>
    </row>
    <row r="90" spans="2:7" outlineLevel="1" x14ac:dyDescent="0.2">
      <c r="B90" s="19" t="s">
        <v>428</v>
      </c>
      <c r="C90" s="3" t="s">
        <v>103</v>
      </c>
      <c r="D90" s="3" t="s">
        <v>54</v>
      </c>
      <c r="E90" s="14">
        <v>44228</v>
      </c>
      <c r="F90" s="3">
        <v>3</v>
      </c>
      <c r="G90" s="19">
        <v>19.98</v>
      </c>
    </row>
    <row r="91" spans="2:7" outlineLevel="1" x14ac:dyDescent="0.2">
      <c r="B91" s="19" t="s">
        <v>428</v>
      </c>
      <c r="C91" s="3" t="s">
        <v>103</v>
      </c>
      <c r="D91" s="3" t="s">
        <v>54</v>
      </c>
      <c r="E91" s="14">
        <v>44230</v>
      </c>
      <c r="F91" s="3">
        <v>4</v>
      </c>
      <c r="G91" s="19">
        <v>26.64</v>
      </c>
    </row>
    <row r="92" spans="2:7" outlineLevel="1" x14ac:dyDescent="0.2">
      <c r="B92" s="19" t="s">
        <v>428</v>
      </c>
      <c r="C92" s="3" t="s">
        <v>104</v>
      </c>
      <c r="D92" s="3" t="s">
        <v>31</v>
      </c>
      <c r="E92" s="14">
        <v>44252</v>
      </c>
      <c r="F92" s="3">
        <v>2</v>
      </c>
      <c r="G92" s="19">
        <v>18.88</v>
      </c>
    </row>
    <row r="93" spans="2:7" outlineLevel="1" x14ac:dyDescent="0.2">
      <c r="B93" s="19" t="s">
        <v>428</v>
      </c>
      <c r="C93" s="3" t="s">
        <v>103</v>
      </c>
      <c r="D93" s="3" t="s">
        <v>54</v>
      </c>
      <c r="E93" s="14">
        <v>44335</v>
      </c>
      <c r="F93" s="3">
        <v>6</v>
      </c>
      <c r="G93" s="3">
        <v>39.96</v>
      </c>
    </row>
    <row r="94" spans="2:7" outlineLevel="1" x14ac:dyDescent="0.2">
      <c r="B94" s="19" t="s">
        <v>428</v>
      </c>
      <c r="C94" s="3" t="s">
        <v>103</v>
      </c>
      <c r="D94" s="3" t="s">
        <v>54</v>
      </c>
      <c r="E94" s="14">
        <v>44335</v>
      </c>
      <c r="F94" s="3">
        <v>3</v>
      </c>
      <c r="G94" s="3">
        <v>19.98</v>
      </c>
    </row>
    <row r="95" spans="2:7" outlineLevel="1" x14ac:dyDescent="0.2">
      <c r="B95" s="19" t="s">
        <v>428</v>
      </c>
      <c r="C95" s="254" t="s">
        <v>103</v>
      </c>
      <c r="D95" s="255" t="s">
        <v>54</v>
      </c>
      <c r="E95" s="265">
        <v>44397</v>
      </c>
      <c r="F95" s="256">
        <v>2</v>
      </c>
      <c r="G95" s="257">
        <v>14.44</v>
      </c>
    </row>
    <row r="96" spans="2:7" outlineLevel="1" x14ac:dyDescent="0.2">
      <c r="B96" s="19" t="s">
        <v>428</v>
      </c>
      <c r="C96" s="254" t="s">
        <v>103</v>
      </c>
      <c r="D96" s="255" t="s">
        <v>54</v>
      </c>
      <c r="E96" s="265">
        <v>44447</v>
      </c>
      <c r="F96" s="256">
        <v>3</v>
      </c>
      <c r="G96" s="257">
        <v>21.66</v>
      </c>
    </row>
    <row r="97" spans="2:7" outlineLevel="1" x14ac:dyDescent="0.2">
      <c r="B97" s="19" t="s">
        <v>428</v>
      </c>
      <c r="C97" s="254" t="s">
        <v>103</v>
      </c>
      <c r="D97" s="255" t="s">
        <v>54</v>
      </c>
      <c r="E97" s="265">
        <v>44447</v>
      </c>
      <c r="F97" s="256">
        <v>2</v>
      </c>
      <c r="G97" s="257">
        <v>14.44</v>
      </c>
    </row>
    <row r="98" spans="2:7" outlineLevel="1" x14ac:dyDescent="0.2">
      <c r="B98" s="19" t="s">
        <v>429</v>
      </c>
      <c r="C98" s="254" t="s">
        <v>801</v>
      </c>
      <c r="D98" s="255" t="s">
        <v>54</v>
      </c>
      <c r="E98" s="265">
        <v>44448</v>
      </c>
      <c r="F98" s="256">
        <v>6</v>
      </c>
      <c r="G98" s="257">
        <v>39.96</v>
      </c>
    </row>
    <row r="99" spans="2:7" outlineLevel="1" x14ac:dyDescent="0.2">
      <c r="B99" s="19" t="s">
        <v>429</v>
      </c>
      <c r="C99" s="254" t="s">
        <v>801</v>
      </c>
      <c r="D99" s="255" t="s">
        <v>54</v>
      </c>
      <c r="E99" s="265">
        <v>44448</v>
      </c>
      <c r="F99" s="256">
        <v>3</v>
      </c>
      <c r="G99" s="257">
        <v>19.98</v>
      </c>
    </row>
    <row r="100" spans="2:7" outlineLevel="1" x14ac:dyDescent="0.2">
      <c r="B100" s="19" t="s">
        <v>429</v>
      </c>
      <c r="C100" s="254" t="s">
        <v>801</v>
      </c>
      <c r="D100" s="255" t="s">
        <v>54</v>
      </c>
      <c r="E100" s="265">
        <v>44449</v>
      </c>
      <c r="F100" s="256">
        <v>6</v>
      </c>
      <c r="G100" s="257">
        <v>39.96</v>
      </c>
    </row>
    <row r="101" spans="2:7" outlineLevel="1" x14ac:dyDescent="0.2">
      <c r="B101" s="19" t="s">
        <v>429</v>
      </c>
      <c r="C101" s="254" t="s">
        <v>801</v>
      </c>
      <c r="D101" s="255" t="s">
        <v>54</v>
      </c>
      <c r="E101" s="265">
        <v>44449</v>
      </c>
      <c r="F101" s="256">
        <v>3</v>
      </c>
      <c r="G101" s="257">
        <v>19.98</v>
      </c>
    </row>
    <row r="102" spans="2:7" outlineLevel="1" x14ac:dyDescent="0.2">
      <c r="B102" s="19" t="s">
        <v>429</v>
      </c>
      <c r="C102" s="254" t="s">
        <v>801</v>
      </c>
      <c r="D102" s="255" t="s">
        <v>54</v>
      </c>
      <c r="E102" s="265">
        <v>44452</v>
      </c>
      <c r="F102" s="256">
        <v>6</v>
      </c>
      <c r="G102" s="257">
        <v>39.96</v>
      </c>
    </row>
    <row r="103" spans="2:7" outlineLevel="1" x14ac:dyDescent="0.2">
      <c r="B103" s="19" t="s">
        <v>429</v>
      </c>
      <c r="C103" s="254" t="s">
        <v>801</v>
      </c>
      <c r="D103" s="255" t="s">
        <v>54</v>
      </c>
      <c r="E103" s="265">
        <v>44452</v>
      </c>
      <c r="F103" s="256">
        <v>3</v>
      </c>
      <c r="G103" s="257">
        <v>19.98</v>
      </c>
    </row>
    <row r="104" spans="2:7" outlineLevel="1" x14ac:dyDescent="0.2">
      <c r="B104" s="19" t="s">
        <v>429</v>
      </c>
      <c r="C104" s="254" t="s">
        <v>801</v>
      </c>
      <c r="D104" s="255" t="s">
        <v>54</v>
      </c>
      <c r="E104" s="265">
        <v>44453</v>
      </c>
      <c r="F104" s="256">
        <v>6</v>
      </c>
      <c r="G104" s="257">
        <v>39.96</v>
      </c>
    </row>
    <row r="105" spans="2:7" outlineLevel="1" x14ac:dyDescent="0.2">
      <c r="B105" s="19" t="s">
        <v>429</v>
      </c>
      <c r="C105" s="254" t="s">
        <v>801</v>
      </c>
      <c r="D105" s="255" t="s">
        <v>54</v>
      </c>
      <c r="E105" s="265">
        <v>44453</v>
      </c>
      <c r="F105" s="256">
        <v>3</v>
      </c>
      <c r="G105" s="257">
        <v>19.98</v>
      </c>
    </row>
    <row r="106" spans="2:7" outlineLevel="1" x14ac:dyDescent="0.2">
      <c r="B106" s="19" t="s">
        <v>429</v>
      </c>
      <c r="C106" s="254" t="s">
        <v>801</v>
      </c>
      <c r="D106" s="255" t="s">
        <v>54</v>
      </c>
      <c r="E106" s="265">
        <v>44454</v>
      </c>
      <c r="F106" s="256">
        <v>6</v>
      </c>
      <c r="G106" s="257">
        <v>39.96</v>
      </c>
    </row>
    <row r="107" spans="2:7" outlineLevel="1" x14ac:dyDescent="0.2">
      <c r="B107" s="19" t="s">
        <v>429</v>
      </c>
      <c r="C107" s="254" t="s">
        <v>801</v>
      </c>
      <c r="D107" s="255" t="s">
        <v>54</v>
      </c>
      <c r="E107" s="265">
        <v>44454</v>
      </c>
      <c r="F107" s="256">
        <v>3</v>
      </c>
      <c r="G107" s="257">
        <v>19.98</v>
      </c>
    </row>
    <row r="108" spans="2:7" outlineLevel="1" x14ac:dyDescent="0.2">
      <c r="B108" s="19" t="s">
        <v>429</v>
      </c>
      <c r="C108" s="254" t="s">
        <v>801</v>
      </c>
      <c r="D108" s="255" t="s">
        <v>54</v>
      </c>
      <c r="E108" s="265">
        <v>44455</v>
      </c>
      <c r="F108" s="256">
        <v>6</v>
      </c>
      <c r="G108" s="257">
        <v>39.96</v>
      </c>
    </row>
    <row r="109" spans="2:7" outlineLevel="1" x14ac:dyDescent="0.2">
      <c r="B109" s="19" t="s">
        <v>429</v>
      </c>
      <c r="C109" s="254" t="s">
        <v>801</v>
      </c>
      <c r="D109" s="255" t="s">
        <v>54</v>
      </c>
      <c r="E109" s="265">
        <v>44455</v>
      </c>
      <c r="F109" s="256">
        <v>3</v>
      </c>
      <c r="G109" s="257">
        <v>19.98</v>
      </c>
    </row>
    <row r="110" spans="2:7" outlineLevel="1" x14ac:dyDescent="0.2">
      <c r="B110" s="19" t="s">
        <v>428</v>
      </c>
      <c r="C110" s="254" t="s">
        <v>1316</v>
      </c>
      <c r="D110" s="255" t="s">
        <v>31</v>
      </c>
      <c r="E110" s="265">
        <v>44447</v>
      </c>
      <c r="F110" s="256">
        <v>6</v>
      </c>
      <c r="G110" s="257">
        <v>53.28</v>
      </c>
    </row>
    <row r="111" spans="2:7" outlineLevel="1" x14ac:dyDescent="0.2">
      <c r="B111" s="19" t="s">
        <v>428</v>
      </c>
      <c r="C111" s="254" t="s">
        <v>1316</v>
      </c>
      <c r="D111" s="255" t="s">
        <v>31</v>
      </c>
      <c r="E111" s="265">
        <v>44447</v>
      </c>
      <c r="F111" s="256">
        <v>3</v>
      </c>
      <c r="G111" s="257">
        <v>26.64</v>
      </c>
    </row>
    <row r="112" spans="2:7" outlineLevel="1" x14ac:dyDescent="0.2">
      <c r="B112" s="19" t="s">
        <v>428</v>
      </c>
      <c r="C112" s="254" t="s">
        <v>1316</v>
      </c>
      <c r="D112" s="255" t="s">
        <v>31</v>
      </c>
      <c r="E112" s="265">
        <v>44448</v>
      </c>
      <c r="F112" s="256">
        <v>6</v>
      </c>
      <c r="G112" s="257">
        <v>53.28</v>
      </c>
    </row>
    <row r="113" spans="2:7" outlineLevel="1" x14ac:dyDescent="0.2">
      <c r="B113" s="19" t="s">
        <v>428</v>
      </c>
      <c r="C113" s="254" t="s">
        <v>1316</v>
      </c>
      <c r="D113" s="255" t="s">
        <v>31</v>
      </c>
      <c r="E113" s="265">
        <v>44448</v>
      </c>
      <c r="F113" s="256">
        <v>3</v>
      </c>
      <c r="G113" s="257">
        <v>26.64</v>
      </c>
    </row>
    <row r="114" spans="2:7" outlineLevel="1" x14ac:dyDescent="0.2">
      <c r="B114" s="19" t="s">
        <v>428</v>
      </c>
      <c r="C114" s="254" t="s">
        <v>105</v>
      </c>
      <c r="D114" s="255" t="s">
        <v>54</v>
      </c>
      <c r="E114" s="265">
        <v>44452</v>
      </c>
      <c r="F114" s="256">
        <v>6</v>
      </c>
      <c r="G114" s="257">
        <v>39.96</v>
      </c>
    </row>
    <row r="115" spans="2:7" outlineLevel="1" x14ac:dyDescent="0.2">
      <c r="B115" s="19" t="s">
        <v>428</v>
      </c>
      <c r="C115" s="254" t="s">
        <v>105</v>
      </c>
      <c r="D115" s="255" t="s">
        <v>54</v>
      </c>
      <c r="E115" s="265">
        <v>44452</v>
      </c>
      <c r="F115" s="256">
        <v>3</v>
      </c>
      <c r="G115" s="257">
        <v>19.98</v>
      </c>
    </row>
    <row r="116" spans="2:7" outlineLevel="1" x14ac:dyDescent="0.2">
      <c r="B116" s="19" t="s">
        <v>428</v>
      </c>
      <c r="C116" s="254" t="s">
        <v>105</v>
      </c>
      <c r="D116" s="255" t="s">
        <v>54</v>
      </c>
      <c r="E116" s="265">
        <v>44453</v>
      </c>
      <c r="F116" s="256">
        <v>6</v>
      </c>
      <c r="G116" s="257">
        <v>39.96</v>
      </c>
    </row>
    <row r="117" spans="2:7" outlineLevel="1" x14ac:dyDescent="0.2">
      <c r="B117" s="19" t="s">
        <v>428</v>
      </c>
      <c r="C117" s="254" t="s">
        <v>105</v>
      </c>
      <c r="D117" s="255" t="s">
        <v>54</v>
      </c>
      <c r="E117" s="265">
        <v>44453</v>
      </c>
      <c r="F117" s="256">
        <v>3</v>
      </c>
      <c r="G117" s="257">
        <v>19.98</v>
      </c>
    </row>
    <row r="118" spans="2:7" outlineLevel="1" x14ac:dyDescent="0.2">
      <c r="B118" s="19" t="s">
        <v>428</v>
      </c>
      <c r="C118" s="254" t="s">
        <v>105</v>
      </c>
      <c r="D118" s="255" t="s">
        <v>54</v>
      </c>
      <c r="E118" s="265">
        <v>44454</v>
      </c>
      <c r="F118" s="256">
        <v>6</v>
      </c>
      <c r="G118" s="257">
        <v>39.96</v>
      </c>
    </row>
    <row r="119" spans="2:7" outlineLevel="1" x14ac:dyDescent="0.2">
      <c r="B119" s="19" t="s">
        <v>428</v>
      </c>
      <c r="C119" s="254" t="s">
        <v>105</v>
      </c>
      <c r="D119" s="255" t="s">
        <v>54</v>
      </c>
      <c r="E119" s="265">
        <v>44454</v>
      </c>
      <c r="F119" s="256">
        <v>3</v>
      </c>
      <c r="G119" s="257">
        <v>19.98</v>
      </c>
    </row>
    <row r="120" spans="2:7" outlineLevel="1" x14ac:dyDescent="0.2">
      <c r="B120" s="19" t="s">
        <v>429</v>
      </c>
      <c r="C120" s="254" t="s">
        <v>245</v>
      </c>
      <c r="D120" s="255" t="s">
        <v>54</v>
      </c>
      <c r="E120" s="265">
        <v>44448</v>
      </c>
      <c r="F120" s="256">
        <v>6</v>
      </c>
      <c r="G120" s="257">
        <v>36.659999999999997</v>
      </c>
    </row>
    <row r="121" spans="2:7" outlineLevel="1" x14ac:dyDescent="0.2">
      <c r="B121" s="19" t="s">
        <v>429</v>
      </c>
      <c r="C121" s="254" t="s">
        <v>245</v>
      </c>
      <c r="D121" s="255" t="s">
        <v>54</v>
      </c>
      <c r="E121" s="265">
        <v>44448</v>
      </c>
      <c r="F121" s="256">
        <v>3</v>
      </c>
      <c r="G121" s="257">
        <v>18.329999999999998</v>
      </c>
    </row>
    <row r="122" spans="2:7" outlineLevel="1" x14ac:dyDescent="0.2">
      <c r="B122" s="19" t="s">
        <v>429</v>
      </c>
      <c r="C122" s="254" t="s">
        <v>245</v>
      </c>
      <c r="D122" s="255" t="s">
        <v>54</v>
      </c>
      <c r="E122" s="265">
        <v>44449</v>
      </c>
      <c r="F122" s="256">
        <v>6</v>
      </c>
      <c r="G122" s="257">
        <v>36.659999999999997</v>
      </c>
    </row>
    <row r="123" spans="2:7" outlineLevel="1" x14ac:dyDescent="0.2">
      <c r="B123" s="19" t="s">
        <v>429</v>
      </c>
      <c r="C123" s="254" t="s">
        <v>245</v>
      </c>
      <c r="D123" s="255" t="s">
        <v>54</v>
      </c>
      <c r="E123" s="265">
        <v>44449</v>
      </c>
      <c r="F123" s="256">
        <v>3</v>
      </c>
      <c r="G123" s="257">
        <v>18.329999999999998</v>
      </c>
    </row>
    <row r="124" spans="2:7" outlineLevel="1" x14ac:dyDescent="0.2">
      <c r="B124" s="19" t="s">
        <v>429</v>
      </c>
      <c r="C124" s="254" t="s">
        <v>245</v>
      </c>
      <c r="D124" s="255" t="s">
        <v>54</v>
      </c>
      <c r="E124" s="265">
        <v>44452</v>
      </c>
      <c r="F124" s="256">
        <v>6</v>
      </c>
      <c r="G124" s="257">
        <v>36.659999999999997</v>
      </c>
    </row>
    <row r="125" spans="2:7" outlineLevel="1" x14ac:dyDescent="0.2">
      <c r="B125" s="19" t="s">
        <v>429</v>
      </c>
      <c r="C125" s="254" t="s">
        <v>245</v>
      </c>
      <c r="D125" s="255" t="s">
        <v>54</v>
      </c>
      <c r="E125" s="265">
        <v>44452</v>
      </c>
      <c r="F125" s="256">
        <v>3</v>
      </c>
      <c r="G125" s="257">
        <v>18.329999999999998</v>
      </c>
    </row>
    <row r="126" spans="2:7" outlineLevel="1" x14ac:dyDescent="0.2">
      <c r="B126" s="19" t="s">
        <v>429</v>
      </c>
      <c r="C126" s="254" t="s">
        <v>245</v>
      </c>
      <c r="D126" s="255" t="s">
        <v>54</v>
      </c>
      <c r="E126" s="265">
        <v>44453</v>
      </c>
      <c r="F126" s="256">
        <v>6</v>
      </c>
      <c r="G126" s="257">
        <v>36.659999999999997</v>
      </c>
    </row>
    <row r="127" spans="2:7" outlineLevel="1" x14ac:dyDescent="0.2">
      <c r="B127" s="19" t="s">
        <v>429</v>
      </c>
      <c r="C127" s="254" t="s">
        <v>245</v>
      </c>
      <c r="D127" s="255" t="s">
        <v>54</v>
      </c>
      <c r="E127" s="265">
        <v>44453</v>
      </c>
      <c r="F127" s="256">
        <v>3</v>
      </c>
      <c r="G127" s="257">
        <v>18.329999999999998</v>
      </c>
    </row>
    <row r="128" spans="2:7" outlineLevel="1" x14ac:dyDescent="0.2">
      <c r="B128" s="19" t="s">
        <v>429</v>
      </c>
      <c r="C128" s="254" t="s">
        <v>245</v>
      </c>
      <c r="D128" s="255" t="s">
        <v>54</v>
      </c>
      <c r="E128" s="265">
        <v>44455</v>
      </c>
      <c r="F128" s="256">
        <v>6</v>
      </c>
      <c r="G128" s="257">
        <v>36.659999999999997</v>
      </c>
    </row>
    <row r="129" spans="2:7" outlineLevel="1" x14ac:dyDescent="0.2">
      <c r="B129" s="19" t="s">
        <v>429</v>
      </c>
      <c r="C129" s="254" t="s">
        <v>245</v>
      </c>
      <c r="D129" s="255" t="s">
        <v>54</v>
      </c>
      <c r="E129" s="265">
        <v>44455</v>
      </c>
      <c r="F129" s="256">
        <v>3</v>
      </c>
      <c r="G129" s="257">
        <v>18.329999999999998</v>
      </c>
    </row>
    <row r="130" spans="2:7" outlineLevel="1" x14ac:dyDescent="0.2">
      <c r="B130" s="19" t="s">
        <v>428</v>
      </c>
      <c r="C130" s="254" t="s">
        <v>102</v>
      </c>
      <c r="D130" s="255" t="s">
        <v>31</v>
      </c>
      <c r="E130" s="265">
        <v>44530</v>
      </c>
      <c r="F130" s="256">
        <v>9</v>
      </c>
      <c r="G130" s="257">
        <v>74.97</v>
      </c>
    </row>
    <row r="131" spans="2:7" outlineLevel="1" x14ac:dyDescent="0.2">
      <c r="B131" s="19" t="s">
        <v>428</v>
      </c>
      <c r="C131" s="254" t="s">
        <v>108</v>
      </c>
      <c r="D131" s="255" t="s">
        <v>31</v>
      </c>
      <c r="E131" s="265">
        <v>44530</v>
      </c>
      <c r="F131" s="256">
        <v>4.5</v>
      </c>
      <c r="G131" s="257">
        <v>37.484999999999999</v>
      </c>
    </row>
    <row r="132" spans="2:7" outlineLevel="1" x14ac:dyDescent="0.2">
      <c r="B132" s="19" t="s">
        <v>429</v>
      </c>
      <c r="C132" s="254" t="s">
        <v>801</v>
      </c>
      <c r="D132" s="255" t="s">
        <v>54</v>
      </c>
      <c r="E132" s="265">
        <v>44533</v>
      </c>
      <c r="F132" s="256">
        <v>9</v>
      </c>
      <c r="G132" s="257">
        <v>59.94</v>
      </c>
    </row>
    <row r="133" spans="2:7" outlineLevel="1" x14ac:dyDescent="0.2">
      <c r="B133" s="19" t="s">
        <v>429</v>
      </c>
      <c r="C133" s="254" t="s">
        <v>801</v>
      </c>
      <c r="D133" s="255" t="s">
        <v>54</v>
      </c>
      <c r="E133" s="265">
        <v>44534</v>
      </c>
      <c r="F133" s="256">
        <v>5</v>
      </c>
      <c r="G133" s="257">
        <v>33.299999999999997</v>
      </c>
    </row>
    <row r="134" spans="2:7" outlineLevel="1" x14ac:dyDescent="0.2">
      <c r="B134" s="19" t="s">
        <v>428</v>
      </c>
      <c r="C134" s="254" t="s">
        <v>108</v>
      </c>
      <c r="D134" s="255" t="s">
        <v>31</v>
      </c>
      <c r="E134" s="265">
        <v>44532</v>
      </c>
      <c r="F134" s="256">
        <v>9</v>
      </c>
      <c r="G134" s="257">
        <v>74.97</v>
      </c>
    </row>
    <row r="135" spans="2:7" outlineLevel="1" x14ac:dyDescent="0.2">
      <c r="B135" s="19" t="s">
        <v>428</v>
      </c>
      <c r="C135" s="254" t="s">
        <v>108</v>
      </c>
      <c r="D135" s="255" t="s">
        <v>31</v>
      </c>
      <c r="E135" s="265">
        <v>44533</v>
      </c>
      <c r="F135" s="256">
        <v>9</v>
      </c>
      <c r="G135" s="257">
        <v>74.97</v>
      </c>
    </row>
    <row r="136" spans="2:7" outlineLevel="1" x14ac:dyDescent="0.2">
      <c r="B136" s="19" t="s">
        <v>428</v>
      </c>
      <c r="C136" s="254" t="s">
        <v>108</v>
      </c>
      <c r="D136" s="255" t="s">
        <v>31</v>
      </c>
      <c r="E136" s="265">
        <v>44534</v>
      </c>
      <c r="F136" s="256">
        <v>9</v>
      </c>
      <c r="G136" s="257">
        <v>74.97</v>
      </c>
    </row>
    <row r="137" spans="2:7" outlineLevel="1" x14ac:dyDescent="0.2">
      <c r="B137" s="19" t="s">
        <v>428</v>
      </c>
      <c r="C137" s="254" t="s">
        <v>102</v>
      </c>
      <c r="D137" s="255" t="s">
        <v>31</v>
      </c>
      <c r="E137" s="265">
        <v>44532</v>
      </c>
      <c r="F137" s="256">
        <v>9</v>
      </c>
      <c r="G137" s="257">
        <v>74.97</v>
      </c>
    </row>
    <row r="138" spans="2:7" outlineLevel="1" x14ac:dyDescent="0.2">
      <c r="B138" s="19" t="s">
        <v>428</v>
      </c>
      <c r="C138" s="254" t="s">
        <v>102</v>
      </c>
      <c r="D138" s="255" t="s">
        <v>31</v>
      </c>
      <c r="E138" s="265">
        <v>44534</v>
      </c>
      <c r="F138" s="256">
        <v>4</v>
      </c>
      <c r="G138" s="257">
        <v>33.32</v>
      </c>
    </row>
    <row r="139" spans="2:7" outlineLevel="1" x14ac:dyDescent="0.2">
      <c r="B139" s="19"/>
      <c r="C139" s="254"/>
      <c r="D139" s="255"/>
      <c r="E139" s="258"/>
      <c r="F139" s="256"/>
      <c r="G139" s="257"/>
    </row>
    <row r="140" spans="2:7" outlineLevel="1" x14ac:dyDescent="0.2">
      <c r="B140" s="19"/>
      <c r="E140" s="14"/>
      <c r="G140" s="3"/>
    </row>
    <row r="141" spans="2:7" outlineLevel="1" x14ac:dyDescent="0.2">
      <c r="E141" s="14"/>
      <c r="G141" s="19"/>
    </row>
    <row r="142" spans="2:7" outlineLevel="1" x14ac:dyDescent="0.2">
      <c r="E142" s="14"/>
      <c r="G142" s="19"/>
    </row>
    <row r="143" spans="2:7" ht="12.75" thickBot="1" x14ac:dyDescent="0.25">
      <c r="C143" s="16"/>
      <c r="D143" s="16"/>
      <c r="E143" s="16"/>
      <c r="F143" s="16"/>
      <c r="G143" s="17">
        <f>+SUM(G84:G142)</f>
        <v>1905.6350000000002</v>
      </c>
    </row>
    <row r="144" spans="2:7" ht="12.75" thickTop="1" x14ac:dyDescent="0.2"/>
    <row r="146" spans="3:7" x14ac:dyDescent="0.2">
      <c r="C146" s="8" t="s">
        <v>722</v>
      </c>
    </row>
    <row r="148" spans="3:7" x14ac:dyDescent="0.2">
      <c r="C148" s="19" t="s">
        <v>81</v>
      </c>
      <c r="D148" s="20">
        <f>+G53-G78-G143</f>
        <v>-553.6850000000004</v>
      </c>
    </row>
    <row r="149" spans="3:7" ht="12.75" thickBot="1" x14ac:dyDescent="0.25">
      <c r="D149" s="9"/>
      <c r="G149" s="3"/>
    </row>
    <row r="150" spans="3:7" ht="12.75" thickBot="1" x14ac:dyDescent="0.25">
      <c r="C150" s="19" t="s">
        <v>713</v>
      </c>
      <c r="D150" s="21">
        <f>+D148/G53</f>
        <v>-0.32328195247270419</v>
      </c>
      <c r="G150" s="3"/>
    </row>
    <row r="151" spans="3:7" x14ac:dyDescent="0.2">
      <c r="G151" s="3"/>
    </row>
    <row r="152" spans="3:7" x14ac:dyDescent="0.2">
      <c r="C152" s="19" t="s">
        <v>84</v>
      </c>
      <c r="D152" s="20">
        <f>+RESUMEN!O53</f>
        <v>-799.14477213284431</v>
      </c>
      <c r="G152" s="3"/>
    </row>
    <row r="153" spans="3:7" ht="12.75" thickBot="1" x14ac:dyDescent="0.25">
      <c r="D153" s="9"/>
    </row>
    <row r="154" spans="3:7" ht="12.75" thickBot="1" x14ac:dyDescent="0.25">
      <c r="C154" s="19" t="s">
        <v>716</v>
      </c>
      <c r="D154" s="83">
        <f>+RESUMEN!P53</f>
        <v>-0.46659938817822411</v>
      </c>
    </row>
    <row r="155" spans="3:7" ht="12.75" thickBot="1" x14ac:dyDescent="0.25"/>
    <row r="156" spans="3:7" ht="12.75" thickBot="1" x14ac:dyDescent="0.25">
      <c r="C156" s="19" t="s">
        <v>719</v>
      </c>
      <c r="D156" s="86" t="str">
        <f>+IF(D154&gt;$D$24,"OK","REVISAR")</f>
        <v>REVISAR</v>
      </c>
    </row>
    <row r="157" spans="3:7" x14ac:dyDescent="0.2">
      <c r="G157" s="3"/>
    </row>
    <row r="158" spans="3:7" x14ac:dyDescent="0.2">
      <c r="G158" s="3"/>
    </row>
    <row r="160" spans="3:7" x14ac:dyDescent="0.2">
      <c r="C160" s="8" t="s">
        <v>85</v>
      </c>
    </row>
    <row r="162" spans="3:7" x14ac:dyDescent="0.2">
      <c r="C162" s="10"/>
      <c r="D162" s="10"/>
      <c r="E162" s="10"/>
      <c r="F162" s="10"/>
      <c r="G162" s="11"/>
    </row>
    <row r="163" spans="3:7" x14ac:dyDescent="0.2">
      <c r="C163" s="10"/>
      <c r="D163" s="10"/>
      <c r="E163" s="10"/>
      <c r="F163" s="10"/>
      <c r="G163" s="11"/>
    </row>
    <row r="164" spans="3:7" x14ac:dyDescent="0.2">
      <c r="C164" s="10"/>
      <c r="D164" s="10"/>
      <c r="E164" s="10"/>
      <c r="F164" s="10"/>
      <c r="G164" s="11"/>
    </row>
    <row r="167" spans="3:7" x14ac:dyDescent="0.2">
      <c r="C167" s="12"/>
      <c r="D167" s="23" t="s">
        <v>427</v>
      </c>
      <c r="E167" s="23" t="s">
        <v>428</v>
      </c>
      <c r="F167" s="23" t="s">
        <v>429</v>
      </c>
    </row>
    <row r="168" spans="3:7" x14ac:dyDescent="0.2">
      <c r="C168" s="3" t="s">
        <v>8</v>
      </c>
      <c r="D168" s="22">
        <f>+SUMIF(B37:B52,$D$167,G37:G52)</f>
        <v>121.1</v>
      </c>
      <c r="E168" s="22">
        <f>+SUMIF(B37:B52,$E$167,G37:G52)</f>
        <v>1591.6</v>
      </c>
      <c r="F168" s="22">
        <f>+SUMIF(B37:B52,$F$167,G37:G52)</f>
        <v>0</v>
      </c>
    </row>
    <row r="169" spans="3:7" x14ac:dyDescent="0.2">
      <c r="C169" s="3" t="s">
        <v>1019</v>
      </c>
      <c r="D169" s="22">
        <f>-SUMIF(B59:B77,$D$167,G59:G77)</f>
        <v>-82.43</v>
      </c>
      <c r="E169" s="22">
        <f>-SUMIF(B59:B77,$E$167,G59:G77)</f>
        <v>-278.31999999999994</v>
      </c>
      <c r="F169" s="22">
        <f>-SUMIF(B59:B77,$F$167,G59:G77)</f>
        <v>0</v>
      </c>
    </row>
    <row r="170" spans="3:7" x14ac:dyDescent="0.2">
      <c r="C170" s="3" t="s">
        <v>24</v>
      </c>
      <c r="D170" s="22">
        <f>-SUMIF(B84:B142,$D$167,G84:G142)</f>
        <v>0</v>
      </c>
      <c r="E170" s="22">
        <f>-SUMIF(B84:B142,$E$167,G84:G142)</f>
        <v>-1161.1550000000002</v>
      </c>
      <c r="F170" s="22">
        <f>-SUMIF(B84:B142,$F$167,G84:G142)</f>
        <v>-744.48</v>
      </c>
    </row>
    <row r="171" spans="3:7" ht="12.75" thickBot="1" x14ac:dyDescent="0.25">
      <c r="C171" s="16" t="s">
        <v>1036</v>
      </c>
      <c r="D171" s="182">
        <f>SUM(D168:D170)</f>
        <v>38.669999999999987</v>
      </c>
      <c r="E171" s="182">
        <f t="shared" ref="E171:F171" si="0">SUM(E168:E170)</f>
        <v>152.12499999999977</v>
      </c>
      <c r="F171" s="182">
        <f t="shared" si="0"/>
        <v>-744.48</v>
      </c>
    </row>
    <row r="172" spans="3:7" ht="12.75" thickTop="1" x14ac:dyDescent="0.2"/>
  </sheetData>
  <conditionalFormatting sqref="D156">
    <cfRule type="containsText" dxfId="120" priority="1" operator="containsText" text="OK">
      <formula>NOT(ISERROR(SEARCH("OK",D156)))</formula>
    </cfRule>
    <cfRule type="cellIs" dxfId="119" priority="2" operator="greaterThan">
      <formula>$D$89</formula>
    </cfRule>
  </conditionalFormatting>
  <pageMargins left="0.25" right="0.25" top="0.35" bottom="0.17" header="0.3" footer="0.3"/>
  <pageSetup paperSize="9" scale="66" fitToHeight="0" orientation="portrait" r:id="rId1"/>
  <rowBreaks count="1" manualBreakCount="1">
    <brk id="144" max="7" man="1"/>
  </rowBreaks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Hoja52">
    <tabColor rgb="FF7030A0"/>
  </sheetPr>
  <dimension ref="B1:K124"/>
  <sheetViews>
    <sheetView topLeftCell="A22" zoomScaleNormal="100" workbookViewId="0">
      <selection activeCell="C60" sqref="C60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552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432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 t="s">
        <v>958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428</v>
      </c>
      <c r="C37" s="24">
        <v>44153</v>
      </c>
      <c r="D37" s="3" t="s">
        <v>554</v>
      </c>
      <c r="E37" s="3"/>
      <c r="F37" s="3" t="s">
        <v>552</v>
      </c>
      <c r="G37" s="15">
        <v>117.6</v>
      </c>
      <c r="H37" s="3"/>
      <c r="I37" s="3"/>
      <c r="J37" s="3"/>
      <c r="K37" s="3"/>
    </row>
    <row r="38" spans="2:11" s="9" customFormat="1" outlineLevel="1" x14ac:dyDescent="0.2">
      <c r="B38" s="19" t="s">
        <v>428</v>
      </c>
      <c r="C38" s="24">
        <v>44153</v>
      </c>
      <c r="D38" s="3" t="s">
        <v>558</v>
      </c>
      <c r="E38" s="3"/>
      <c r="F38" s="3" t="s">
        <v>552</v>
      </c>
      <c r="G38" s="15">
        <v>732</v>
      </c>
      <c r="H38" s="3"/>
      <c r="I38" s="3"/>
      <c r="J38" s="3"/>
      <c r="K38" s="3"/>
    </row>
    <row r="39" spans="2:11" s="9" customFormat="1" outlineLevel="1" x14ac:dyDescent="0.2">
      <c r="B39" s="3"/>
      <c r="C39" s="24"/>
      <c r="D39" s="3"/>
      <c r="E39" s="3"/>
      <c r="F39" s="3"/>
      <c r="G39" s="15"/>
      <c r="H39" s="3"/>
      <c r="I39" s="3"/>
      <c r="J39" s="3"/>
      <c r="K39" s="3"/>
    </row>
    <row r="40" spans="2:11" s="9" customFormat="1" ht="12.75" thickBot="1" x14ac:dyDescent="0.25">
      <c r="B40" s="3"/>
      <c r="C40" s="16"/>
      <c r="D40" s="16"/>
      <c r="E40" s="16"/>
      <c r="F40" s="16"/>
      <c r="G40" s="17">
        <f>SUM(G37:G39)</f>
        <v>849.6</v>
      </c>
      <c r="H40" s="3"/>
      <c r="I40" s="3"/>
      <c r="J40" s="3"/>
      <c r="K40" s="3"/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outlineLevel="1" x14ac:dyDescent="0.2">
      <c r="B46" s="19" t="s">
        <v>427</v>
      </c>
      <c r="C46" s="25">
        <v>44354</v>
      </c>
      <c r="D46" s="30">
        <v>920024</v>
      </c>
      <c r="E46" s="3">
        <v>4000000046</v>
      </c>
      <c r="F46" s="27" t="s">
        <v>21</v>
      </c>
      <c r="G46" s="28">
        <v>17.18</v>
      </c>
      <c r="H46" s="29"/>
    </row>
    <row r="47" spans="2:11" outlineLevel="1" x14ac:dyDescent="0.2">
      <c r="C47" s="14"/>
      <c r="G47" s="15"/>
    </row>
    <row r="48" spans="2:11" ht="12.75" thickBot="1" x14ac:dyDescent="0.25">
      <c r="C48" s="16"/>
      <c r="D48" s="16"/>
      <c r="E48" s="16"/>
      <c r="F48" s="16"/>
      <c r="G48" s="17">
        <f>+SUM(G46:G47)</f>
        <v>17.18</v>
      </c>
    </row>
    <row r="49" spans="2:7" ht="12.75" thickTop="1" x14ac:dyDescent="0.2"/>
    <row r="51" spans="2:7" x14ac:dyDescent="0.2">
      <c r="C51" s="8" t="s">
        <v>24</v>
      </c>
    </row>
    <row r="53" spans="2:7" x14ac:dyDescent="0.2">
      <c r="B53" s="12" t="s">
        <v>1035</v>
      </c>
      <c r="C53" s="12" t="s">
        <v>25</v>
      </c>
      <c r="D53" s="12" t="s">
        <v>26</v>
      </c>
      <c r="E53" s="12" t="s">
        <v>27</v>
      </c>
      <c r="F53" s="12" t="s">
        <v>28</v>
      </c>
      <c r="G53" s="13" t="s">
        <v>29</v>
      </c>
    </row>
    <row r="54" spans="2:7" outlineLevel="1" x14ac:dyDescent="0.2">
      <c r="B54" s="19" t="s">
        <v>429</v>
      </c>
      <c r="C54" s="3" t="s">
        <v>96</v>
      </c>
      <c r="D54" s="3" t="s">
        <v>54</v>
      </c>
      <c r="E54" s="14">
        <v>44210</v>
      </c>
      <c r="F54" s="3">
        <v>6</v>
      </c>
      <c r="G54" s="19">
        <v>33.299999999999997</v>
      </c>
    </row>
    <row r="55" spans="2:7" outlineLevel="1" x14ac:dyDescent="0.2">
      <c r="B55" s="19" t="s">
        <v>429</v>
      </c>
      <c r="C55" s="3" t="s">
        <v>96</v>
      </c>
      <c r="D55" s="3" t="s">
        <v>54</v>
      </c>
      <c r="E55" s="14">
        <v>44210</v>
      </c>
      <c r="F55" s="3">
        <v>3</v>
      </c>
      <c r="G55" s="19">
        <v>16.649999999999999</v>
      </c>
    </row>
    <row r="56" spans="2:7" outlineLevel="1" x14ac:dyDescent="0.2">
      <c r="B56" s="19" t="s">
        <v>429</v>
      </c>
      <c r="C56" s="3" t="s">
        <v>497</v>
      </c>
      <c r="D56" s="3" t="s">
        <v>54</v>
      </c>
      <c r="E56" s="14">
        <v>44210</v>
      </c>
      <c r="F56" s="3">
        <v>6</v>
      </c>
      <c r="G56" s="19">
        <v>33.299999999999997</v>
      </c>
    </row>
    <row r="57" spans="2:7" outlineLevel="1" x14ac:dyDescent="0.2">
      <c r="B57" s="19" t="s">
        <v>429</v>
      </c>
      <c r="C57" s="3" t="s">
        <v>497</v>
      </c>
      <c r="D57" s="3" t="s">
        <v>54</v>
      </c>
      <c r="E57" s="14">
        <v>44210</v>
      </c>
      <c r="F57" s="3">
        <v>3</v>
      </c>
      <c r="G57" s="19">
        <v>16.649999999999999</v>
      </c>
    </row>
    <row r="58" spans="2:7" outlineLevel="1" x14ac:dyDescent="0.2">
      <c r="B58" s="220" t="s">
        <v>429</v>
      </c>
      <c r="C58" s="62" t="s">
        <v>102</v>
      </c>
      <c r="D58" s="62" t="s">
        <v>31</v>
      </c>
      <c r="E58" s="177">
        <v>44348</v>
      </c>
      <c r="F58" s="62">
        <v>6</v>
      </c>
      <c r="G58" s="62">
        <v>49.98</v>
      </c>
    </row>
    <row r="59" spans="2:7" outlineLevel="1" x14ac:dyDescent="0.2">
      <c r="B59" s="220" t="s">
        <v>429</v>
      </c>
      <c r="C59" s="62" t="s">
        <v>105</v>
      </c>
      <c r="D59" s="62" t="s">
        <v>54</v>
      </c>
      <c r="E59" s="177">
        <v>44348</v>
      </c>
      <c r="F59" s="62">
        <v>6</v>
      </c>
      <c r="G59" s="62">
        <v>39.96</v>
      </c>
    </row>
    <row r="60" spans="2:7" outlineLevel="1" x14ac:dyDescent="0.2">
      <c r="B60" s="220" t="s">
        <v>429</v>
      </c>
      <c r="C60" s="62" t="s">
        <v>105</v>
      </c>
      <c r="D60" s="62" t="s">
        <v>54</v>
      </c>
      <c r="E60" s="177">
        <v>44348</v>
      </c>
      <c r="F60" s="62">
        <v>3</v>
      </c>
      <c r="G60" s="62">
        <v>19.98</v>
      </c>
    </row>
    <row r="61" spans="2:7" outlineLevel="1" x14ac:dyDescent="0.2">
      <c r="B61" s="19" t="s">
        <v>428</v>
      </c>
      <c r="C61" s="3" t="s">
        <v>798</v>
      </c>
      <c r="D61" s="3" t="s">
        <v>54</v>
      </c>
      <c r="E61" s="14">
        <v>44349</v>
      </c>
      <c r="F61" s="3">
        <v>6</v>
      </c>
      <c r="G61" s="3">
        <v>39.96</v>
      </c>
    </row>
    <row r="62" spans="2:7" outlineLevel="1" x14ac:dyDescent="0.2">
      <c r="B62" s="19" t="s">
        <v>428</v>
      </c>
      <c r="C62" s="3" t="s">
        <v>798</v>
      </c>
      <c r="D62" s="3" t="s">
        <v>54</v>
      </c>
      <c r="E62" s="14">
        <v>44349</v>
      </c>
      <c r="F62" s="3">
        <v>3</v>
      </c>
      <c r="G62" s="3">
        <v>19.98</v>
      </c>
    </row>
    <row r="63" spans="2:7" outlineLevel="1" x14ac:dyDescent="0.2">
      <c r="B63" s="19" t="s">
        <v>428</v>
      </c>
      <c r="C63" s="3" t="s">
        <v>102</v>
      </c>
      <c r="D63" s="3" t="s">
        <v>31</v>
      </c>
      <c r="E63" s="14">
        <v>44349</v>
      </c>
      <c r="F63" s="3">
        <v>6</v>
      </c>
      <c r="G63" s="3">
        <v>49.98</v>
      </c>
    </row>
    <row r="64" spans="2:7" outlineLevel="1" x14ac:dyDescent="0.2">
      <c r="B64" s="19" t="s">
        <v>428</v>
      </c>
      <c r="C64" s="3" t="s">
        <v>102</v>
      </c>
      <c r="D64" s="3" t="s">
        <v>31</v>
      </c>
      <c r="E64" s="14">
        <v>44349</v>
      </c>
      <c r="F64" s="3">
        <v>3</v>
      </c>
      <c r="G64" s="3">
        <v>24.99</v>
      </c>
    </row>
    <row r="65" spans="2:7" outlineLevel="1" x14ac:dyDescent="0.2">
      <c r="B65" s="19" t="s">
        <v>428</v>
      </c>
      <c r="C65" s="3" t="s">
        <v>105</v>
      </c>
      <c r="D65" s="3" t="s">
        <v>54</v>
      </c>
      <c r="E65" s="14">
        <v>44349</v>
      </c>
      <c r="F65" s="3">
        <v>6</v>
      </c>
      <c r="G65" s="3">
        <v>39.96</v>
      </c>
    </row>
    <row r="66" spans="2:7" outlineLevel="1" x14ac:dyDescent="0.2">
      <c r="B66" s="19" t="s">
        <v>428</v>
      </c>
      <c r="C66" s="3" t="s">
        <v>105</v>
      </c>
      <c r="D66" s="3" t="s">
        <v>54</v>
      </c>
      <c r="E66" s="14">
        <v>44349</v>
      </c>
      <c r="F66" s="3">
        <v>3</v>
      </c>
      <c r="G66" s="3">
        <v>19.98</v>
      </c>
    </row>
    <row r="67" spans="2:7" outlineLevel="1" x14ac:dyDescent="0.2">
      <c r="B67" s="19" t="s">
        <v>428</v>
      </c>
      <c r="C67" s="3" t="s">
        <v>798</v>
      </c>
      <c r="D67" s="3" t="s">
        <v>54</v>
      </c>
      <c r="E67" s="14">
        <v>44350</v>
      </c>
      <c r="F67" s="3">
        <v>6</v>
      </c>
      <c r="G67" s="3">
        <v>39.96</v>
      </c>
    </row>
    <row r="68" spans="2:7" outlineLevel="1" x14ac:dyDescent="0.2">
      <c r="B68" s="19" t="s">
        <v>428</v>
      </c>
      <c r="C68" s="3" t="s">
        <v>798</v>
      </c>
      <c r="D68" s="3" t="s">
        <v>54</v>
      </c>
      <c r="E68" s="14">
        <v>44350</v>
      </c>
      <c r="F68" s="3">
        <v>3</v>
      </c>
      <c r="G68" s="3">
        <v>19.98</v>
      </c>
    </row>
    <row r="69" spans="2:7" outlineLevel="1" x14ac:dyDescent="0.2">
      <c r="B69" s="19" t="s">
        <v>428</v>
      </c>
      <c r="C69" s="3" t="s">
        <v>102</v>
      </c>
      <c r="D69" s="3" t="s">
        <v>31</v>
      </c>
      <c r="E69" s="14">
        <v>44350</v>
      </c>
      <c r="F69" s="3">
        <v>6</v>
      </c>
      <c r="G69" s="3">
        <v>49.98</v>
      </c>
    </row>
    <row r="70" spans="2:7" outlineLevel="1" x14ac:dyDescent="0.2">
      <c r="B70" s="19" t="s">
        <v>428</v>
      </c>
      <c r="C70" s="3" t="s">
        <v>102</v>
      </c>
      <c r="D70" s="3" t="s">
        <v>31</v>
      </c>
      <c r="E70" s="14">
        <v>44350</v>
      </c>
      <c r="F70" s="3">
        <v>3</v>
      </c>
      <c r="G70" s="3">
        <v>24.99</v>
      </c>
    </row>
    <row r="71" spans="2:7" outlineLevel="1" x14ac:dyDescent="0.2">
      <c r="B71" s="220" t="s">
        <v>429</v>
      </c>
      <c r="C71" s="62" t="s">
        <v>105</v>
      </c>
      <c r="D71" s="62" t="s">
        <v>54</v>
      </c>
      <c r="E71" s="177">
        <v>44350</v>
      </c>
      <c r="F71" s="62">
        <v>6</v>
      </c>
      <c r="G71" s="62">
        <v>39.96</v>
      </c>
    </row>
    <row r="72" spans="2:7" outlineLevel="1" x14ac:dyDescent="0.2">
      <c r="B72" s="220" t="s">
        <v>429</v>
      </c>
      <c r="C72" s="62" t="s">
        <v>105</v>
      </c>
      <c r="D72" s="62" t="s">
        <v>54</v>
      </c>
      <c r="E72" s="177">
        <v>44350</v>
      </c>
      <c r="F72" s="62">
        <v>3</v>
      </c>
      <c r="G72" s="62">
        <v>19.98</v>
      </c>
    </row>
    <row r="73" spans="2:7" outlineLevel="1" x14ac:dyDescent="0.2">
      <c r="B73" s="19" t="s">
        <v>428</v>
      </c>
      <c r="C73" s="3" t="s">
        <v>798</v>
      </c>
      <c r="D73" s="3" t="s">
        <v>54</v>
      </c>
      <c r="E73" s="14">
        <v>44351</v>
      </c>
      <c r="F73" s="3">
        <v>7</v>
      </c>
      <c r="G73" s="3">
        <v>46.62</v>
      </c>
    </row>
    <row r="74" spans="2:7" outlineLevel="1" x14ac:dyDescent="0.2">
      <c r="B74" s="19" t="s">
        <v>428</v>
      </c>
      <c r="C74" s="3" t="s">
        <v>102</v>
      </c>
      <c r="D74" s="3" t="s">
        <v>31</v>
      </c>
      <c r="E74" s="14">
        <v>44351</v>
      </c>
      <c r="F74" s="3">
        <v>7</v>
      </c>
      <c r="G74" s="3">
        <v>58.31</v>
      </c>
    </row>
    <row r="75" spans="2:7" outlineLevel="1" x14ac:dyDescent="0.2">
      <c r="B75" s="19" t="s">
        <v>428</v>
      </c>
      <c r="C75" s="3" t="s">
        <v>102</v>
      </c>
      <c r="D75" s="3" t="s">
        <v>31</v>
      </c>
      <c r="E75" s="14">
        <v>44354</v>
      </c>
      <c r="F75" s="3">
        <v>6</v>
      </c>
      <c r="G75" s="3">
        <v>49.98</v>
      </c>
    </row>
    <row r="76" spans="2:7" outlineLevel="1" x14ac:dyDescent="0.2">
      <c r="B76" s="19" t="s">
        <v>428</v>
      </c>
      <c r="C76" s="3" t="s">
        <v>102</v>
      </c>
      <c r="D76" s="3" t="s">
        <v>31</v>
      </c>
      <c r="E76" s="14">
        <v>44354</v>
      </c>
      <c r="F76" s="3">
        <v>3</v>
      </c>
      <c r="G76" s="3">
        <v>24.99</v>
      </c>
    </row>
    <row r="77" spans="2:7" outlineLevel="1" x14ac:dyDescent="0.2">
      <c r="B77" s="19" t="s">
        <v>427</v>
      </c>
      <c r="C77" s="3" t="s">
        <v>105</v>
      </c>
      <c r="D77" s="3" t="s">
        <v>54</v>
      </c>
      <c r="E77" s="14">
        <v>44355</v>
      </c>
      <c r="F77" s="3">
        <v>6</v>
      </c>
      <c r="G77" s="3">
        <v>39.96</v>
      </c>
    </row>
    <row r="78" spans="2:7" outlineLevel="1" x14ac:dyDescent="0.2">
      <c r="B78" s="19" t="s">
        <v>427</v>
      </c>
      <c r="C78" s="3" t="s">
        <v>105</v>
      </c>
      <c r="D78" s="3" t="s">
        <v>54</v>
      </c>
      <c r="E78" s="14">
        <v>44355</v>
      </c>
      <c r="F78" s="3">
        <v>3</v>
      </c>
      <c r="G78" s="3">
        <v>19.98</v>
      </c>
    </row>
    <row r="79" spans="2:7" outlineLevel="1" x14ac:dyDescent="0.2">
      <c r="B79" s="19" t="s">
        <v>428</v>
      </c>
      <c r="C79" s="3" t="s">
        <v>102</v>
      </c>
      <c r="D79" s="3" t="s">
        <v>31</v>
      </c>
      <c r="E79" s="14">
        <v>44356</v>
      </c>
      <c r="F79" s="3">
        <v>6</v>
      </c>
      <c r="G79" s="3">
        <v>49.98</v>
      </c>
    </row>
    <row r="80" spans="2:7" outlineLevel="1" x14ac:dyDescent="0.2">
      <c r="B80" s="19" t="s">
        <v>428</v>
      </c>
      <c r="C80" s="3" t="s">
        <v>102</v>
      </c>
      <c r="D80" s="3" t="s">
        <v>31</v>
      </c>
      <c r="E80" s="14">
        <v>44356</v>
      </c>
      <c r="F80" s="3">
        <v>3</v>
      </c>
      <c r="G80" s="3">
        <v>24.99</v>
      </c>
    </row>
    <row r="81" spans="2:7" outlineLevel="1" x14ac:dyDescent="0.2">
      <c r="B81" s="19" t="s">
        <v>427</v>
      </c>
      <c r="C81" s="3" t="s">
        <v>105</v>
      </c>
      <c r="D81" s="3" t="s">
        <v>54</v>
      </c>
      <c r="E81" s="14">
        <v>44356</v>
      </c>
      <c r="F81" s="3">
        <v>6</v>
      </c>
      <c r="G81" s="3">
        <v>39.96</v>
      </c>
    </row>
    <row r="82" spans="2:7" outlineLevel="1" x14ac:dyDescent="0.2">
      <c r="B82" s="19" t="s">
        <v>427</v>
      </c>
      <c r="C82" s="3" t="s">
        <v>105</v>
      </c>
      <c r="D82" s="3" t="s">
        <v>54</v>
      </c>
      <c r="E82" s="14">
        <v>44356</v>
      </c>
      <c r="F82" s="3">
        <v>3</v>
      </c>
      <c r="G82" s="3">
        <v>19.98</v>
      </c>
    </row>
    <row r="83" spans="2:7" outlineLevel="1" x14ac:dyDescent="0.2">
      <c r="B83" s="19" t="s">
        <v>427</v>
      </c>
      <c r="C83" s="3" t="s">
        <v>798</v>
      </c>
      <c r="D83" s="3" t="s">
        <v>54</v>
      </c>
      <c r="E83" s="14">
        <v>44361</v>
      </c>
      <c r="F83" s="3">
        <v>6</v>
      </c>
      <c r="G83" s="3">
        <v>39.96</v>
      </c>
    </row>
    <row r="84" spans="2:7" outlineLevel="1" x14ac:dyDescent="0.2">
      <c r="B84" s="19" t="s">
        <v>427</v>
      </c>
      <c r="C84" s="3" t="s">
        <v>798</v>
      </c>
      <c r="D84" s="3" t="s">
        <v>54</v>
      </c>
      <c r="E84" s="14">
        <v>44361</v>
      </c>
      <c r="F84" s="3">
        <v>3</v>
      </c>
      <c r="G84" s="3">
        <v>19.98</v>
      </c>
    </row>
    <row r="85" spans="2:7" outlineLevel="1" x14ac:dyDescent="0.2">
      <c r="B85" s="19"/>
      <c r="E85" s="14"/>
      <c r="G85" s="3"/>
    </row>
    <row r="86" spans="2:7" outlineLevel="1" x14ac:dyDescent="0.2">
      <c r="B86" s="19"/>
      <c r="E86" s="14"/>
      <c r="G86" s="3"/>
    </row>
    <row r="87" spans="2:7" outlineLevel="1" x14ac:dyDescent="0.2">
      <c r="B87" s="19"/>
      <c r="E87" s="14"/>
      <c r="G87" s="3"/>
    </row>
    <row r="88" spans="2:7" outlineLevel="1" x14ac:dyDescent="0.2">
      <c r="B88" s="19"/>
      <c r="E88" s="14"/>
      <c r="G88" s="3"/>
    </row>
    <row r="89" spans="2:7" outlineLevel="1" x14ac:dyDescent="0.2">
      <c r="B89" s="19"/>
      <c r="E89" s="14"/>
      <c r="G89" s="3"/>
    </row>
    <row r="90" spans="2:7" outlineLevel="1" x14ac:dyDescent="0.2">
      <c r="E90" s="14"/>
      <c r="G90" s="19"/>
    </row>
    <row r="91" spans="2:7" outlineLevel="1" x14ac:dyDescent="0.2"/>
    <row r="92" spans="2:7" ht="12.75" thickBot="1" x14ac:dyDescent="0.25">
      <c r="C92" s="16"/>
      <c r="D92" s="16"/>
      <c r="E92" s="16"/>
      <c r="F92" s="16">
        <f>SUM(F54:F91)</f>
        <v>146</v>
      </c>
      <c r="G92" s="17">
        <f>+SUM(G54:G91)</f>
        <v>1034.2100000000003</v>
      </c>
    </row>
    <row r="93" spans="2:7" ht="12.75" thickTop="1" x14ac:dyDescent="0.2"/>
    <row r="95" spans="2:7" x14ac:dyDescent="0.2">
      <c r="C95" s="8" t="s">
        <v>722</v>
      </c>
    </row>
    <row r="97" spans="3:7" x14ac:dyDescent="0.2">
      <c r="C97" s="19" t="s">
        <v>81</v>
      </c>
      <c r="D97" s="20">
        <f>+G40-G48-G92</f>
        <v>-201.79000000000019</v>
      </c>
    </row>
    <row r="98" spans="3:7" ht="12.75" thickBot="1" x14ac:dyDescent="0.25">
      <c r="D98" s="9"/>
      <c r="G98" s="3"/>
    </row>
    <row r="99" spans="3:7" ht="12.75" thickBot="1" x14ac:dyDescent="0.25">
      <c r="C99" s="19" t="s">
        <v>713</v>
      </c>
      <c r="D99" s="21">
        <f>+D97/G40</f>
        <v>-0.23751177024482131</v>
      </c>
      <c r="G99" s="3"/>
    </row>
    <row r="100" spans="3:7" x14ac:dyDescent="0.2">
      <c r="G100" s="3"/>
    </row>
    <row r="101" spans="3:7" x14ac:dyDescent="0.2">
      <c r="C101" s="19" t="s">
        <v>84</v>
      </c>
      <c r="D101" s="20">
        <f>+RESUMEN!O54</f>
        <v>-323.55249337540988</v>
      </c>
      <c r="G101" s="3"/>
    </row>
    <row r="102" spans="3:7" ht="12.75" thickBot="1" x14ac:dyDescent="0.25">
      <c r="D102" s="9"/>
    </row>
    <row r="103" spans="3:7" ht="12.75" thickBot="1" x14ac:dyDescent="0.25">
      <c r="C103" s="19" t="s">
        <v>716</v>
      </c>
      <c r="D103" s="83">
        <f>+RESUMEN!P54</f>
        <v>-0.3808292059503412</v>
      </c>
    </row>
    <row r="104" spans="3:7" ht="12.75" thickBot="1" x14ac:dyDescent="0.25"/>
    <row r="105" spans="3:7" ht="12.75" thickBot="1" x14ac:dyDescent="0.25">
      <c r="C105" s="19" t="s">
        <v>719</v>
      </c>
      <c r="D105" s="86" t="str">
        <f>+IF(D103&gt;$D$24,"OK","REVISAR")</f>
        <v>REVISAR</v>
      </c>
    </row>
    <row r="106" spans="3:7" x14ac:dyDescent="0.2">
      <c r="G106" s="3"/>
    </row>
    <row r="107" spans="3:7" x14ac:dyDescent="0.2">
      <c r="G107" s="3"/>
    </row>
    <row r="108" spans="3:7" x14ac:dyDescent="0.2">
      <c r="G108" s="3"/>
    </row>
    <row r="109" spans="3:7" x14ac:dyDescent="0.2">
      <c r="G109" s="3"/>
    </row>
    <row r="110" spans="3:7" x14ac:dyDescent="0.2">
      <c r="G110" s="3"/>
    </row>
    <row r="112" spans="3:7" x14ac:dyDescent="0.2">
      <c r="C112" s="8" t="s">
        <v>85</v>
      </c>
    </row>
    <row r="114" spans="3:7" x14ac:dyDescent="0.2">
      <c r="C114" s="10" t="s">
        <v>961</v>
      </c>
      <c r="D114" s="10"/>
      <c r="E114" s="10"/>
      <c r="F114" s="10"/>
      <c r="G114" s="11"/>
    </row>
    <row r="115" spans="3:7" x14ac:dyDescent="0.2">
      <c r="C115" s="10"/>
      <c r="D115" s="10"/>
      <c r="E115" s="10"/>
      <c r="F115" s="10"/>
      <c r="G115" s="11"/>
    </row>
    <row r="116" spans="3:7" x14ac:dyDescent="0.2">
      <c r="C116" s="10"/>
      <c r="D116" s="10"/>
      <c r="E116" s="10"/>
      <c r="F116" s="10"/>
      <c r="G116" s="11"/>
    </row>
    <row r="119" spans="3:7" x14ac:dyDescent="0.2">
      <c r="C119" s="12"/>
      <c r="D119" s="23" t="s">
        <v>427</v>
      </c>
      <c r="E119" s="23" t="s">
        <v>428</v>
      </c>
      <c r="F119" s="23" t="s">
        <v>429</v>
      </c>
    </row>
    <row r="120" spans="3:7" x14ac:dyDescent="0.2">
      <c r="C120" s="3" t="s">
        <v>8</v>
      </c>
      <c r="D120" s="22">
        <f>+SUMIF(B37:B39,$D$119,G37:G39)</f>
        <v>0</v>
      </c>
      <c r="E120" s="22">
        <f>+SUMIF(B37:B39,$E$119,G37:G39)</f>
        <v>849.6</v>
      </c>
      <c r="F120" s="22">
        <f>+SUMIF(B37:B39,$F$119,G37:G39)</f>
        <v>0</v>
      </c>
    </row>
    <row r="121" spans="3:7" x14ac:dyDescent="0.2">
      <c r="C121" s="3" t="s">
        <v>1019</v>
      </c>
      <c r="D121" s="22">
        <f>-SUMIF(B46:B47,$D$119,G46:G47)</f>
        <v>-17.18</v>
      </c>
      <c r="E121" s="22">
        <f>-SUMIF(B46:B47,$E$119,G46:G47)</f>
        <v>0</v>
      </c>
      <c r="F121" s="22">
        <f>-SUMIF(B46:B47,$F$119,G46:G47)</f>
        <v>0</v>
      </c>
    </row>
    <row r="122" spans="3:7" x14ac:dyDescent="0.2">
      <c r="C122" s="3" t="s">
        <v>24</v>
      </c>
      <c r="D122" s="22">
        <f>-SUMIF(B54:B91,$D$119,G54:G91)</f>
        <v>-179.82</v>
      </c>
      <c r="E122" s="22">
        <f>-SUMIF(B54:B91,$E$119,G54:G91)</f>
        <v>-584.63</v>
      </c>
      <c r="F122" s="22">
        <f>-SUMIF(B54:B91,$F$119,G54:G91)</f>
        <v>-269.76</v>
      </c>
    </row>
    <row r="123" spans="3:7" ht="12.75" thickBot="1" x14ac:dyDescent="0.25">
      <c r="C123" s="16" t="s">
        <v>1036</v>
      </c>
      <c r="D123" s="182">
        <f>SUM(D120:D122)</f>
        <v>-197</v>
      </c>
      <c r="E123" s="182">
        <f t="shared" ref="E123:F123" si="0">SUM(E120:E122)</f>
        <v>264.97000000000003</v>
      </c>
      <c r="F123" s="182">
        <f t="shared" si="0"/>
        <v>-269.76</v>
      </c>
    </row>
    <row r="124" spans="3:7" ht="12.75" thickTop="1" x14ac:dyDescent="0.2"/>
  </sheetData>
  <autoFilter ref="C53:G84" xr:uid="{00000000-0009-0000-0000-000036000000}">
    <sortState xmlns:xlrd2="http://schemas.microsoft.com/office/spreadsheetml/2017/richdata2" ref="C54:G84">
      <sortCondition ref="E53:E84"/>
    </sortState>
  </autoFilter>
  <conditionalFormatting sqref="D105">
    <cfRule type="containsText" dxfId="118" priority="1" operator="containsText" text="OK">
      <formula>NOT(ISERROR(SEARCH("OK",D105)))</formula>
    </cfRule>
    <cfRule type="cellIs" dxfId="117" priority="2" operator="greaterThan">
      <formula>$D$112</formula>
    </cfRule>
  </conditionalFormatting>
  <pageMargins left="0.7" right="0.7" top="0.75" bottom="0.75" header="0.3" footer="0.3"/>
  <pageSetup paperSize="9" scale="58" orientation="portrait" r:id="rId1"/>
  <rowBreaks count="1" manualBreakCount="1">
    <brk id="93" max="7" man="1"/>
  </rowBreaks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Hoja53">
    <tabColor rgb="FF92D050"/>
    <pageSetUpPr fitToPage="1"/>
  </sheetPr>
  <dimension ref="B1:K85"/>
  <sheetViews>
    <sheetView view="pageBreakPreview" topLeftCell="A56" zoomScale="60" zoomScaleNormal="70" workbookViewId="0">
      <selection activeCell="D90" sqref="D90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552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433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 t="s">
        <v>958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428</v>
      </c>
      <c r="C37" s="24">
        <v>44153</v>
      </c>
      <c r="D37" s="3" t="s">
        <v>555</v>
      </c>
      <c r="E37" s="3"/>
      <c r="F37" s="3" t="s">
        <v>552</v>
      </c>
      <c r="G37" s="15">
        <v>266</v>
      </c>
      <c r="H37" s="3"/>
      <c r="I37" s="3"/>
      <c r="J37" s="3"/>
      <c r="K37" s="3"/>
    </row>
    <row r="38" spans="2:11" s="9" customFormat="1" outlineLevel="1" x14ac:dyDescent="0.2">
      <c r="B38" s="19" t="s">
        <v>428</v>
      </c>
      <c r="C38" s="24">
        <v>44239</v>
      </c>
      <c r="D38" s="3" t="s">
        <v>624</v>
      </c>
      <c r="E38" s="3"/>
      <c r="F38" s="3" t="s">
        <v>552</v>
      </c>
      <c r="G38" s="15">
        <v>140</v>
      </c>
      <c r="H38" s="3"/>
      <c r="I38" s="3"/>
      <c r="J38" s="3"/>
      <c r="K38" s="3"/>
    </row>
    <row r="39" spans="2:11" s="9" customFormat="1" outlineLevel="1" x14ac:dyDescent="0.2">
      <c r="B39" s="3"/>
      <c r="C39" s="24"/>
      <c r="D39" s="3"/>
      <c r="E39" s="3"/>
      <c r="F39" s="3"/>
      <c r="G39" s="15"/>
      <c r="H39" s="3"/>
      <c r="I39" s="3"/>
      <c r="J39" s="3"/>
      <c r="K39" s="3"/>
    </row>
    <row r="40" spans="2:11" s="9" customFormat="1" ht="12.75" thickBot="1" x14ac:dyDescent="0.25">
      <c r="B40" s="3"/>
      <c r="C40" s="16"/>
      <c r="D40" s="16"/>
      <c r="E40" s="16"/>
      <c r="F40" s="16"/>
      <c r="G40" s="17">
        <f>SUM(G37:G39)</f>
        <v>406</v>
      </c>
      <c r="H40" s="3"/>
      <c r="I40" s="3"/>
      <c r="J40" s="3"/>
      <c r="K40" s="3"/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outlineLevel="1" x14ac:dyDescent="0.2">
      <c r="B46" s="19" t="s">
        <v>428</v>
      </c>
      <c r="C46" s="25">
        <v>44230</v>
      </c>
      <c r="D46" s="52">
        <v>646349</v>
      </c>
      <c r="E46" s="3">
        <v>26</v>
      </c>
      <c r="F46" s="27" t="s">
        <v>21</v>
      </c>
      <c r="G46" s="28">
        <v>56.59</v>
      </c>
      <c r="H46" s="29"/>
    </row>
    <row r="47" spans="2:11" outlineLevel="1" x14ac:dyDescent="0.2">
      <c r="C47" s="14"/>
      <c r="G47" s="15"/>
    </row>
    <row r="48" spans="2:11" ht="12.75" thickBot="1" x14ac:dyDescent="0.25">
      <c r="C48" s="16"/>
      <c r="D48" s="16"/>
      <c r="E48" s="16"/>
      <c r="F48" s="16"/>
      <c r="G48" s="17">
        <f>+SUM(G46:G47)</f>
        <v>56.59</v>
      </c>
    </row>
    <row r="49" spans="2:7" ht="12.75" thickTop="1" x14ac:dyDescent="0.2"/>
    <row r="51" spans="2:7" x14ac:dyDescent="0.2">
      <c r="C51" s="8" t="s">
        <v>24</v>
      </c>
    </row>
    <row r="53" spans="2:7" x14ac:dyDescent="0.2">
      <c r="B53" s="12" t="s">
        <v>1035</v>
      </c>
      <c r="C53" s="12" t="s">
        <v>25</v>
      </c>
      <c r="D53" s="12" t="s">
        <v>26</v>
      </c>
      <c r="E53" s="12" t="s">
        <v>27</v>
      </c>
      <c r="F53" s="12" t="s">
        <v>28</v>
      </c>
      <c r="G53" s="13" t="s">
        <v>29</v>
      </c>
    </row>
    <row r="54" spans="2:7" outlineLevel="1" x14ac:dyDescent="0.2">
      <c r="B54" s="19" t="s">
        <v>428</v>
      </c>
      <c r="C54" s="3" t="s">
        <v>103</v>
      </c>
      <c r="D54" s="3" t="s">
        <v>54</v>
      </c>
      <c r="E54" s="14">
        <v>44230</v>
      </c>
      <c r="F54" s="3" t="s">
        <v>33</v>
      </c>
      <c r="G54" s="19">
        <v>26.64</v>
      </c>
    </row>
    <row r="55" spans="2:7" outlineLevel="1" x14ac:dyDescent="0.2"/>
    <row r="56" spans="2:7" ht="12.75" thickBot="1" x14ac:dyDescent="0.25">
      <c r="C56" s="16"/>
      <c r="D56" s="16"/>
      <c r="E56" s="16"/>
      <c r="F56" s="16"/>
      <c r="G56" s="17">
        <f>+SUM(G54:G55)</f>
        <v>26.64</v>
      </c>
    </row>
    <row r="57" spans="2:7" ht="12.75" thickTop="1" x14ac:dyDescent="0.2"/>
    <row r="59" spans="2:7" x14ac:dyDescent="0.2">
      <c r="C59" s="8" t="s">
        <v>722</v>
      </c>
    </row>
    <row r="61" spans="2:7" x14ac:dyDescent="0.2">
      <c r="C61" s="19" t="s">
        <v>81</v>
      </c>
      <c r="D61" s="20">
        <f>+G40-G48-G56</f>
        <v>322.77</v>
      </c>
    </row>
    <row r="62" spans="2:7" ht="12.75" thickBot="1" x14ac:dyDescent="0.25">
      <c r="D62" s="9"/>
      <c r="G62" s="3"/>
    </row>
    <row r="63" spans="2:7" ht="12.75" thickBot="1" x14ac:dyDescent="0.25">
      <c r="C63" s="19" t="s">
        <v>713</v>
      </c>
      <c r="D63" s="21">
        <f>+D61/G40</f>
        <v>0.79499999999999993</v>
      </c>
      <c r="G63" s="3"/>
    </row>
    <row r="64" spans="2:7" x14ac:dyDescent="0.2">
      <c r="G64" s="3"/>
    </row>
    <row r="65" spans="3:7" x14ac:dyDescent="0.2">
      <c r="C65" s="19" t="s">
        <v>84</v>
      </c>
      <c r="D65" s="20">
        <f>+RESUMEN!O55</f>
        <v>264.58312110355894</v>
      </c>
      <c r="G65" s="3"/>
    </row>
    <row r="66" spans="3:7" ht="12.75" thickBot="1" x14ac:dyDescent="0.25">
      <c r="D66" s="9"/>
    </row>
    <row r="67" spans="3:7" ht="12.75" thickBot="1" x14ac:dyDescent="0.25">
      <c r="C67" s="19" t="s">
        <v>716</v>
      </c>
      <c r="D67" s="83">
        <f>+RESUMEN!P55</f>
        <v>0.65168256429448013</v>
      </c>
    </row>
    <row r="68" spans="3:7" ht="12.75" thickBot="1" x14ac:dyDescent="0.25"/>
    <row r="69" spans="3:7" ht="12.75" thickBot="1" x14ac:dyDescent="0.25">
      <c r="C69" s="19" t="s">
        <v>719</v>
      </c>
      <c r="D69" s="86" t="str">
        <f>+IF(D67&gt;$D$24,"OK","REVISAR")</f>
        <v>OK</v>
      </c>
    </row>
    <row r="70" spans="3:7" x14ac:dyDescent="0.2">
      <c r="G70" s="3"/>
    </row>
    <row r="71" spans="3:7" x14ac:dyDescent="0.2">
      <c r="G71" s="3"/>
    </row>
    <row r="73" spans="3:7" x14ac:dyDescent="0.2">
      <c r="C73" s="8" t="s">
        <v>85</v>
      </c>
    </row>
    <row r="75" spans="3:7" x14ac:dyDescent="0.2">
      <c r="C75" s="10"/>
      <c r="D75" s="10"/>
      <c r="E75" s="10"/>
      <c r="F75" s="10"/>
      <c r="G75" s="11"/>
    </row>
    <row r="76" spans="3:7" x14ac:dyDescent="0.2">
      <c r="C76" s="10"/>
      <c r="D76" s="10"/>
      <c r="E76" s="10"/>
      <c r="F76" s="10"/>
      <c r="G76" s="11"/>
    </row>
    <row r="77" spans="3:7" x14ac:dyDescent="0.2">
      <c r="C77" s="10"/>
      <c r="D77" s="10"/>
      <c r="E77" s="10"/>
      <c r="F77" s="10"/>
      <c r="G77" s="11"/>
    </row>
    <row r="80" spans="3:7" x14ac:dyDescent="0.2">
      <c r="C80" s="12"/>
      <c r="D80" s="23" t="s">
        <v>427</v>
      </c>
      <c r="E80" s="23" t="s">
        <v>428</v>
      </c>
      <c r="F80" s="23" t="s">
        <v>429</v>
      </c>
    </row>
    <row r="81" spans="3:6" x14ac:dyDescent="0.2">
      <c r="C81" s="3" t="s">
        <v>8</v>
      </c>
      <c r="D81" s="22">
        <f>+SUMIF(B37:B39,$D$80,G37:G39)</f>
        <v>0</v>
      </c>
      <c r="E81" s="22">
        <f>+SUMIF(B37:B39,$E$80,G37:G39)</f>
        <v>406</v>
      </c>
      <c r="F81" s="22">
        <f>+SUMIF(B37:B39,$F$80,G37:G39)</f>
        <v>0</v>
      </c>
    </row>
    <row r="82" spans="3:6" x14ac:dyDescent="0.2">
      <c r="C82" s="3" t="s">
        <v>1019</v>
      </c>
      <c r="D82" s="22">
        <f>-SUMIF(B46:B47,$D$80,G46:G47)</f>
        <v>0</v>
      </c>
      <c r="E82" s="22">
        <f>-SUMIF(B46:B47,$E$80,G46:G47)</f>
        <v>-56.59</v>
      </c>
      <c r="F82" s="22">
        <f>-SUMIF(B46:B47,$F$80,G46:G47)</f>
        <v>0</v>
      </c>
    </row>
    <row r="83" spans="3:6" x14ac:dyDescent="0.2">
      <c r="C83" s="3" t="s">
        <v>24</v>
      </c>
      <c r="D83" s="22">
        <f>-SUMIF(B54:B55,$D$80,G54:G55)</f>
        <v>0</v>
      </c>
      <c r="E83" s="22">
        <f>-SUMIF(B54:B55,$E$80,G54:G55)</f>
        <v>-26.64</v>
      </c>
      <c r="F83" s="22">
        <f>-SUMIF(B54:B55,$F$80,G54:G55)</f>
        <v>0</v>
      </c>
    </row>
    <row r="84" spans="3:6" ht="12.75" thickBot="1" x14ac:dyDescent="0.25">
      <c r="C84" s="16" t="s">
        <v>1036</v>
      </c>
      <c r="D84" s="182">
        <f>SUM(D81:D83)</f>
        <v>0</v>
      </c>
      <c r="E84" s="182">
        <f t="shared" ref="E84:F84" si="0">SUM(E81:E83)</f>
        <v>322.77</v>
      </c>
      <c r="F84" s="182">
        <f t="shared" si="0"/>
        <v>0</v>
      </c>
    </row>
    <row r="85" spans="3:6" ht="12.75" thickTop="1" x14ac:dyDescent="0.2"/>
  </sheetData>
  <conditionalFormatting sqref="D69">
    <cfRule type="containsText" dxfId="116" priority="1" operator="containsText" text="OK">
      <formula>NOT(ISERROR(SEARCH("OK",D69)))</formula>
    </cfRule>
    <cfRule type="cellIs" dxfId="115" priority="2" operator="greaterThan">
      <formula>$D$73</formula>
    </cfRule>
  </conditionalFormatting>
  <pageMargins left="0.25" right="0.25" top="0.75" bottom="0.75" header="0.3" footer="0.3"/>
  <pageSetup paperSize="9" scale="66" fitToHeight="0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54">
    <tabColor rgb="FF92D050"/>
  </sheetPr>
  <dimension ref="B1:K109"/>
  <sheetViews>
    <sheetView view="pageBreakPreview" topLeftCell="A76" zoomScale="60" zoomScaleNormal="70" workbookViewId="0">
      <selection activeCell="C105" sqref="C105:F108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552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435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 t="s">
        <v>958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428</v>
      </c>
      <c r="C37" s="24">
        <v>44239</v>
      </c>
      <c r="D37" s="3" t="s">
        <v>608</v>
      </c>
      <c r="E37" s="3"/>
      <c r="F37" s="3" t="s">
        <v>552</v>
      </c>
      <c r="G37" s="15">
        <v>95</v>
      </c>
      <c r="H37" s="3"/>
      <c r="I37" s="3"/>
      <c r="J37" s="3"/>
      <c r="K37" s="3"/>
    </row>
    <row r="38" spans="2:11" s="9" customFormat="1" outlineLevel="1" x14ac:dyDescent="0.2">
      <c r="B38" s="19" t="s">
        <v>428</v>
      </c>
      <c r="C38" s="24">
        <v>44239</v>
      </c>
      <c r="D38" s="3" t="s">
        <v>610</v>
      </c>
      <c r="E38" s="3"/>
      <c r="F38" s="3" t="s">
        <v>552</v>
      </c>
      <c r="G38" s="15">
        <v>323</v>
      </c>
      <c r="H38" s="3"/>
      <c r="I38" s="3"/>
      <c r="J38" s="3"/>
      <c r="K38" s="3"/>
    </row>
    <row r="39" spans="2:11" s="9" customFormat="1" outlineLevel="1" x14ac:dyDescent="0.2">
      <c r="B39" s="19" t="s">
        <v>428</v>
      </c>
      <c r="C39" s="24">
        <v>44239</v>
      </c>
      <c r="D39" s="3" t="s">
        <v>614</v>
      </c>
      <c r="E39" s="3"/>
      <c r="F39" s="3" t="s">
        <v>552</v>
      </c>
      <c r="G39" s="15">
        <v>209</v>
      </c>
      <c r="H39" s="3"/>
      <c r="I39" s="3"/>
      <c r="J39" s="3"/>
      <c r="K39" s="3"/>
    </row>
    <row r="40" spans="2:11" s="9" customFormat="1" outlineLevel="1" x14ac:dyDescent="0.2">
      <c r="B40" s="19" t="s">
        <v>428</v>
      </c>
      <c r="C40" s="24">
        <v>44239</v>
      </c>
      <c r="D40" s="3" t="s">
        <v>617</v>
      </c>
      <c r="E40" s="3"/>
      <c r="F40" s="3" t="s">
        <v>552</v>
      </c>
      <c r="G40" s="15">
        <v>216</v>
      </c>
      <c r="H40" s="3"/>
      <c r="I40" s="3"/>
      <c r="J40" s="3"/>
      <c r="K40" s="3"/>
    </row>
    <row r="41" spans="2:11" s="9" customFormat="1" outlineLevel="1" x14ac:dyDescent="0.2">
      <c r="B41" s="19" t="s">
        <v>428</v>
      </c>
      <c r="C41" s="24">
        <v>44239</v>
      </c>
      <c r="D41" s="3" t="s">
        <v>619</v>
      </c>
      <c r="E41" s="3"/>
      <c r="F41" s="3" t="s">
        <v>552</v>
      </c>
      <c r="G41" s="15">
        <v>190</v>
      </c>
      <c r="H41" s="3"/>
      <c r="I41" s="3"/>
      <c r="J41" s="3"/>
      <c r="K41" s="3"/>
    </row>
    <row r="42" spans="2:11" s="9" customFormat="1" outlineLevel="1" x14ac:dyDescent="0.2">
      <c r="B42" s="19" t="s">
        <v>428</v>
      </c>
      <c r="C42" s="24">
        <v>44239</v>
      </c>
      <c r="D42" s="3" t="s">
        <v>620</v>
      </c>
      <c r="E42" s="3"/>
      <c r="F42" s="3" t="s">
        <v>552</v>
      </c>
      <c r="G42" s="15">
        <v>190</v>
      </c>
      <c r="H42" s="3"/>
      <c r="I42" s="3"/>
      <c r="J42" s="3"/>
      <c r="K42" s="3"/>
    </row>
    <row r="43" spans="2:11" s="9" customFormat="1" outlineLevel="1" x14ac:dyDescent="0.2">
      <c r="B43" s="19" t="s">
        <v>428</v>
      </c>
      <c r="C43" s="24">
        <v>44239</v>
      </c>
      <c r="D43" s="3" t="s">
        <v>621</v>
      </c>
      <c r="E43" s="3"/>
      <c r="F43" s="3" t="s">
        <v>552</v>
      </c>
      <c r="G43" s="15">
        <v>146.5</v>
      </c>
      <c r="H43" s="3"/>
      <c r="I43" s="3"/>
      <c r="J43" s="3"/>
      <c r="K43" s="3"/>
    </row>
    <row r="44" spans="2:11" s="9" customFormat="1" outlineLevel="1" x14ac:dyDescent="0.2">
      <c r="B44" s="19" t="s">
        <v>428</v>
      </c>
      <c r="C44" s="24">
        <v>44260</v>
      </c>
      <c r="D44" s="3" t="s">
        <v>631</v>
      </c>
      <c r="E44" s="3"/>
      <c r="F44" s="3" t="s">
        <v>552</v>
      </c>
      <c r="G44" s="15">
        <v>-76.5</v>
      </c>
      <c r="H44" s="3"/>
      <c r="I44" s="3"/>
      <c r="J44" s="3"/>
      <c r="K44" s="3"/>
    </row>
    <row r="45" spans="2:11" s="9" customFormat="1" outlineLevel="1" x14ac:dyDescent="0.2">
      <c r="B45" s="19" t="s">
        <v>428</v>
      </c>
      <c r="C45" s="24">
        <v>44263</v>
      </c>
      <c r="D45" s="3" t="s">
        <v>632</v>
      </c>
      <c r="E45" s="3"/>
      <c r="F45" s="3" t="s">
        <v>552</v>
      </c>
      <c r="G45" s="15">
        <v>69</v>
      </c>
      <c r="H45" s="3"/>
      <c r="I45" s="3"/>
      <c r="J45" s="3"/>
      <c r="K45" s="3"/>
    </row>
    <row r="46" spans="2:11" s="9" customFormat="1" outlineLevel="1" x14ac:dyDescent="0.2">
      <c r="B46" s="19" t="s">
        <v>427</v>
      </c>
      <c r="C46" s="24">
        <v>44343</v>
      </c>
      <c r="D46" s="9" t="s">
        <v>903</v>
      </c>
      <c r="E46" s="3"/>
      <c r="F46" s="3" t="s">
        <v>552</v>
      </c>
      <c r="G46" s="15">
        <v>55</v>
      </c>
      <c r="H46" s="3"/>
      <c r="I46" s="3"/>
      <c r="J46" s="3"/>
      <c r="K46" s="3"/>
    </row>
    <row r="47" spans="2:11" s="9" customFormat="1" outlineLevel="1" x14ac:dyDescent="0.2">
      <c r="B47" s="19" t="s">
        <v>427</v>
      </c>
      <c r="C47" s="24">
        <v>44343</v>
      </c>
      <c r="D47" s="9" t="s">
        <v>904</v>
      </c>
      <c r="E47" s="3"/>
      <c r="F47" s="3" t="s">
        <v>552</v>
      </c>
      <c r="G47" s="15">
        <v>95</v>
      </c>
      <c r="H47" s="3"/>
      <c r="I47" s="3"/>
      <c r="J47" s="3"/>
      <c r="K47" s="3"/>
    </row>
    <row r="48" spans="2:11" s="9" customFormat="1" outlineLevel="1" x14ac:dyDescent="0.2">
      <c r="B48" s="19" t="s">
        <v>427</v>
      </c>
      <c r="C48" s="24">
        <v>44343</v>
      </c>
      <c r="D48" s="9" t="s">
        <v>905</v>
      </c>
      <c r="E48" s="3"/>
      <c r="F48" s="3" t="s">
        <v>552</v>
      </c>
      <c r="G48" s="15">
        <v>95.3</v>
      </c>
      <c r="H48" s="3"/>
      <c r="I48" s="3"/>
      <c r="J48" s="3"/>
      <c r="K48" s="3"/>
    </row>
    <row r="49" spans="2:11" s="9" customFormat="1" outlineLevel="1" x14ac:dyDescent="0.2">
      <c r="B49" s="19" t="s">
        <v>427</v>
      </c>
      <c r="C49" s="24">
        <v>44343</v>
      </c>
      <c r="D49" s="9" t="s">
        <v>906</v>
      </c>
      <c r="E49" s="3"/>
      <c r="F49" s="3" t="s">
        <v>552</v>
      </c>
      <c r="G49" s="15">
        <v>76.599999999999994</v>
      </c>
      <c r="H49" s="3"/>
      <c r="I49" s="3"/>
      <c r="J49" s="3"/>
      <c r="K49" s="3"/>
    </row>
    <row r="50" spans="2:11" s="9" customFormat="1" outlineLevel="1" x14ac:dyDescent="0.2">
      <c r="B50" s="3"/>
      <c r="C50" s="24"/>
      <c r="D50" s="3"/>
      <c r="E50" s="3"/>
      <c r="F50" s="3"/>
      <c r="G50" s="15"/>
      <c r="H50" s="3"/>
      <c r="I50" s="3"/>
      <c r="J50" s="3"/>
      <c r="K50" s="3"/>
    </row>
    <row r="51" spans="2:11" s="9" customFormat="1" ht="12.75" thickBot="1" x14ac:dyDescent="0.25">
      <c r="B51" s="3"/>
      <c r="C51" s="16"/>
      <c r="D51" s="16"/>
      <c r="E51" s="16"/>
      <c r="F51" s="16"/>
      <c r="G51" s="17">
        <f>SUM(G37:G50)</f>
        <v>1683.8999999999999</v>
      </c>
      <c r="H51" s="3"/>
      <c r="I51" s="3"/>
      <c r="J51" s="3"/>
      <c r="K51" s="3"/>
    </row>
    <row r="52" spans="2:11" ht="12.75" thickTop="1" x14ac:dyDescent="0.2"/>
    <row r="54" spans="2:11" x14ac:dyDescent="0.2">
      <c r="C54" s="8" t="s">
        <v>13</v>
      </c>
    </row>
    <row r="55" spans="2:11" x14ac:dyDescent="0.2">
      <c r="C55" s="18"/>
    </row>
    <row r="56" spans="2:11" x14ac:dyDescent="0.2">
      <c r="B56" s="12" t="s">
        <v>1035</v>
      </c>
      <c r="C56" s="23" t="s">
        <v>9</v>
      </c>
      <c r="D56" s="23" t="s">
        <v>14</v>
      </c>
      <c r="E56" s="23" t="s">
        <v>15</v>
      </c>
      <c r="F56" s="23" t="s">
        <v>16</v>
      </c>
      <c r="G56" s="23" t="s">
        <v>17</v>
      </c>
    </row>
    <row r="57" spans="2:11" outlineLevel="1" x14ac:dyDescent="0.2">
      <c r="B57" s="19" t="s">
        <v>428</v>
      </c>
      <c r="C57" s="25">
        <v>44221</v>
      </c>
      <c r="D57" s="30">
        <v>814690</v>
      </c>
      <c r="E57" s="3">
        <v>35</v>
      </c>
      <c r="F57" s="27" t="s">
        <v>449</v>
      </c>
      <c r="G57" s="28">
        <v>11.24</v>
      </c>
      <c r="H57" s="29"/>
    </row>
    <row r="58" spans="2:11" outlineLevel="1" x14ac:dyDescent="0.2">
      <c r="B58" s="19" t="s">
        <v>428</v>
      </c>
      <c r="C58" s="25">
        <v>44225</v>
      </c>
      <c r="D58" s="30">
        <v>436415</v>
      </c>
      <c r="E58" s="3">
        <v>27</v>
      </c>
      <c r="F58" s="27" t="s">
        <v>22</v>
      </c>
      <c r="G58" s="28">
        <v>12.63</v>
      </c>
      <c r="H58" s="29"/>
    </row>
    <row r="59" spans="2:11" outlineLevel="1" x14ac:dyDescent="0.2">
      <c r="B59" s="19" t="s">
        <v>428</v>
      </c>
      <c r="C59" s="25">
        <v>44221</v>
      </c>
      <c r="D59" s="30">
        <v>15708</v>
      </c>
      <c r="E59" s="3">
        <v>27</v>
      </c>
      <c r="F59" s="27" t="s">
        <v>22</v>
      </c>
      <c r="G59" s="28">
        <v>0.9</v>
      </c>
      <c r="H59" s="29"/>
    </row>
    <row r="60" spans="2:11" outlineLevel="1" x14ac:dyDescent="0.2">
      <c r="B60" s="19" t="s">
        <v>427</v>
      </c>
      <c r="C60" s="25">
        <v>44270</v>
      </c>
      <c r="D60" s="30">
        <v>82419</v>
      </c>
      <c r="E60" s="3">
        <v>26</v>
      </c>
      <c r="F60" s="27" t="s">
        <v>21</v>
      </c>
      <c r="G60" s="28">
        <v>34.61</v>
      </c>
      <c r="H60" s="29"/>
    </row>
    <row r="61" spans="2:11" outlineLevel="1" x14ac:dyDescent="0.2">
      <c r="B61" s="19" t="s">
        <v>427</v>
      </c>
      <c r="C61" s="24">
        <v>44299</v>
      </c>
      <c r="D61" s="9">
        <v>553478</v>
      </c>
      <c r="E61" s="3">
        <v>26</v>
      </c>
      <c r="F61" s="27" t="s">
        <v>21</v>
      </c>
      <c r="G61" s="15">
        <v>3.57</v>
      </c>
      <c r="H61" s="29"/>
    </row>
    <row r="62" spans="2:11" outlineLevel="1" x14ac:dyDescent="0.2">
      <c r="B62" s="19"/>
      <c r="C62" s="24"/>
      <c r="D62" s="9"/>
      <c r="F62" s="27"/>
      <c r="G62" s="15"/>
    </row>
    <row r="63" spans="2:11" ht="12.75" thickBot="1" x14ac:dyDescent="0.25">
      <c r="C63" s="16"/>
      <c r="D63" s="16"/>
      <c r="E63" s="16"/>
      <c r="F63" s="16"/>
      <c r="G63" s="17">
        <f>+SUM(G57:G62)</f>
        <v>62.949999999999996</v>
      </c>
    </row>
    <row r="64" spans="2:11" ht="12.75" thickTop="1" x14ac:dyDescent="0.2"/>
    <row r="66" spans="2:7" x14ac:dyDescent="0.2">
      <c r="C66" s="8" t="s">
        <v>24</v>
      </c>
    </row>
    <row r="68" spans="2:7" x14ac:dyDescent="0.2">
      <c r="B68" s="12" t="s">
        <v>1035</v>
      </c>
      <c r="C68" s="12" t="s">
        <v>25</v>
      </c>
      <c r="D68" s="12" t="s">
        <v>26</v>
      </c>
      <c r="E68" s="12" t="s">
        <v>27</v>
      </c>
      <c r="F68" s="12" t="s">
        <v>28</v>
      </c>
      <c r="G68" s="13" t="s">
        <v>29</v>
      </c>
    </row>
    <row r="69" spans="2:7" outlineLevel="1" x14ac:dyDescent="0.2">
      <c r="B69" s="19" t="s">
        <v>428</v>
      </c>
      <c r="C69" s="3" t="s">
        <v>103</v>
      </c>
      <c r="D69" s="3" t="s">
        <v>54</v>
      </c>
      <c r="E69" s="14">
        <v>44225</v>
      </c>
      <c r="F69" s="3" t="s">
        <v>33</v>
      </c>
      <c r="G69" s="19">
        <v>39.96</v>
      </c>
    </row>
    <row r="70" spans="2:7" outlineLevel="1" x14ac:dyDescent="0.2">
      <c r="B70" s="19" t="s">
        <v>428</v>
      </c>
      <c r="C70" s="3" t="s">
        <v>103</v>
      </c>
      <c r="D70" s="3" t="s">
        <v>54</v>
      </c>
      <c r="E70" s="14">
        <v>44225</v>
      </c>
      <c r="F70" s="3" t="s">
        <v>33</v>
      </c>
      <c r="G70" s="19">
        <v>19.98</v>
      </c>
    </row>
    <row r="71" spans="2:7" outlineLevel="1" x14ac:dyDescent="0.2">
      <c r="B71" s="19" t="s">
        <v>427</v>
      </c>
      <c r="C71" s="3" t="s">
        <v>497</v>
      </c>
      <c r="D71" s="3" t="s">
        <v>54</v>
      </c>
      <c r="E71" s="14">
        <v>44222</v>
      </c>
      <c r="F71" s="3" t="s">
        <v>33</v>
      </c>
      <c r="G71" s="19">
        <v>33.299999999999997</v>
      </c>
    </row>
    <row r="72" spans="2:7" outlineLevel="1" x14ac:dyDescent="0.2">
      <c r="B72" s="19" t="s">
        <v>427</v>
      </c>
      <c r="C72" s="3" t="s">
        <v>497</v>
      </c>
      <c r="D72" s="3" t="s">
        <v>54</v>
      </c>
      <c r="E72" s="14">
        <v>44222</v>
      </c>
      <c r="F72" s="3" t="s">
        <v>33</v>
      </c>
      <c r="G72" s="19">
        <v>16.649999999999999</v>
      </c>
    </row>
    <row r="73" spans="2:7" outlineLevel="1" x14ac:dyDescent="0.2">
      <c r="B73" s="19" t="s">
        <v>427</v>
      </c>
      <c r="C73" s="3" t="s">
        <v>497</v>
      </c>
      <c r="D73" s="3" t="s">
        <v>54</v>
      </c>
      <c r="E73" s="14">
        <v>44223</v>
      </c>
      <c r="F73" s="3" t="s">
        <v>33</v>
      </c>
      <c r="G73" s="19">
        <v>33.299999999999997</v>
      </c>
    </row>
    <row r="74" spans="2:7" outlineLevel="1" x14ac:dyDescent="0.2">
      <c r="B74" s="19" t="s">
        <v>427</v>
      </c>
      <c r="C74" s="3" t="s">
        <v>497</v>
      </c>
      <c r="D74" s="3" t="s">
        <v>54</v>
      </c>
      <c r="E74" s="14">
        <v>44223</v>
      </c>
      <c r="F74" s="3" t="s">
        <v>33</v>
      </c>
      <c r="G74" s="19">
        <v>16.649999999999999</v>
      </c>
    </row>
    <row r="75" spans="2:7" outlineLevel="1" x14ac:dyDescent="0.2">
      <c r="B75" s="19" t="s">
        <v>428</v>
      </c>
      <c r="C75" s="3" t="s">
        <v>103</v>
      </c>
      <c r="D75" s="3" t="s">
        <v>54</v>
      </c>
      <c r="E75" s="14">
        <v>44299</v>
      </c>
      <c r="F75" s="3" t="s">
        <v>33</v>
      </c>
      <c r="G75" s="19">
        <v>19.98</v>
      </c>
    </row>
    <row r="76" spans="2:7" outlineLevel="1" x14ac:dyDescent="0.2">
      <c r="B76" s="19" t="s">
        <v>428</v>
      </c>
      <c r="C76" s="3" t="s">
        <v>103</v>
      </c>
      <c r="D76" s="3" t="s">
        <v>54</v>
      </c>
      <c r="E76" s="14">
        <v>44305</v>
      </c>
      <c r="F76" s="3" t="s">
        <v>33</v>
      </c>
      <c r="G76" s="19">
        <v>39.96</v>
      </c>
    </row>
    <row r="77" spans="2:7" outlineLevel="1" x14ac:dyDescent="0.2">
      <c r="B77" s="19" t="s">
        <v>428</v>
      </c>
      <c r="C77" s="3" t="s">
        <v>103</v>
      </c>
      <c r="D77" s="3" t="s">
        <v>54</v>
      </c>
      <c r="E77" s="14">
        <v>44305</v>
      </c>
      <c r="F77" s="3" t="s">
        <v>33</v>
      </c>
      <c r="G77" s="19">
        <v>19.98</v>
      </c>
    </row>
    <row r="78" spans="2:7" outlineLevel="1" x14ac:dyDescent="0.2">
      <c r="B78" s="19" t="s">
        <v>428</v>
      </c>
      <c r="C78" s="3" t="s">
        <v>103</v>
      </c>
      <c r="D78" s="3" t="s">
        <v>54</v>
      </c>
      <c r="E78" s="14">
        <v>44327</v>
      </c>
      <c r="F78" s="9">
        <v>2</v>
      </c>
      <c r="G78" s="3">
        <v>13.32</v>
      </c>
    </row>
    <row r="79" spans="2:7" outlineLevel="1" x14ac:dyDescent="0.2">
      <c r="E79" s="14"/>
    </row>
    <row r="80" spans="2:7" ht="12.75" thickBot="1" x14ac:dyDescent="0.25">
      <c r="C80" s="16"/>
      <c r="D80" s="16"/>
      <c r="E80" s="16"/>
      <c r="F80" s="16"/>
      <c r="G80" s="17">
        <f>+SUM(G69:G79)</f>
        <v>253.07999999999998</v>
      </c>
    </row>
    <row r="81" spans="3:7" ht="12.75" thickTop="1" x14ac:dyDescent="0.2"/>
    <row r="83" spans="3:7" x14ac:dyDescent="0.2">
      <c r="C83" s="8" t="s">
        <v>722</v>
      </c>
    </row>
    <row r="85" spans="3:7" x14ac:dyDescent="0.2">
      <c r="C85" s="19" t="s">
        <v>81</v>
      </c>
      <c r="D85" s="20">
        <f>+G51-G63-G80</f>
        <v>1367.87</v>
      </c>
    </row>
    <row r="86" spans="3:7" ht="12.75" thickBot="1" x14ac:dyDescent="0.25">
      <c r="D86" s="9"/>
      <c r="G86" s="3"/>
    </row>
    <row r="87" spans="3:7" ht="12.75" thickBot="1" x14ac:dyDescent="0.25">
      <c r="C87" s="19" t="s">
        <v>713</v>
      </c>
      <c r="D87" s="21">
        <f>+D85/G51</f>
        <v>0.81232258447651284</v>
      </c>
      <c r="G87" s="3"/>
    </row>
    <row r="88" spans="3:7" x14ac:dyDescent="0.2">
      <c r="G88" s="3"/>
    </row>
    <row r="89" spans="3:7" x14ac:dyDescent="0.2">
      <c r="C89" s="19" t="s">
        <v>84</v>
      </c>
      <c r="D89" s="20">
        <f>+RESUMEN!O56</f>
        <v>1126.537770015475</v>
      </c>
      <c r="G89" s="3"/>
    </row>
    <row r="90" spans="3:7" ht="12.75" thickBot="1" x14ac:dyDescent="0.25">
      <c r="D90" s="9"/>
    </row>
    <row r="91" spans="3:7" ht="12.75" thickBot="1" x14ac:dyDescent="0.25">
      <c r="C91" s="19" t="s">
        <v>716</v>
      </c>
      <c r="D91" s="83">
        <f>+RESUMEN!P56</f>
        <v>0.66900514877099293</v>
      </c>
      <c r="F91" s="22"/>
    </row>
    <row r="92" spans="3:7" ht="12.75" thickBot="1" x14ac:dyDescent="0.25"/>
    <row r="93" spans="3:7" ht="12.75" thickBot="1" x14ac:dyDescent="0.25">
      <c r="C93" s="19" t="s">
        <v>719</v>
      </c>
      <c r="D93" s="86" t="str">
        <f>+IF(D91&gt;$D$24,"OK","REVISAR")</f>
        <v>OK</v>
      </c>
    </row>
    <row r="94" spans="3:7" x14ac:dyDescent="0.2">
      <c r="G94" s="3"/>
    </row>
    <row r="95" spans="3:7" x14ac:dyDescent="0.2">
      <c r="G95" s="3"/>
    </row>
    <row r="97" spans="3:7" x14ac:dyDescent="0.2">
      <c r="C97" s="8" t="s">
        <v>85</v>
      </c>
    </row>
    <row r="99" spans="3:7" x14ac:dyDescent="0.2">
      <c r="C99" s="10"/>
      <c r="D99" s="10"/>
      <c r="E99" s="10"/>
      <c r="F99" s="10"/>
      <c r="G99" s="11"/>
    </row>
    <row r="100" spans="3:7" x14ac:dyDescent="0.2">
      <c r="C100" s="10"/>
      <c r="D100" s="10"/>
      <c r="E100" s="10"/>
      <c r="F100" s="10"/>
      <c r="G100" s="11"/>
    </row>
    <row r="101" spans="3:7" x14ac:dyDescent="0.2">
      <c r="C101" s="10"/>
      <c r="D101" s="10"/>
      <c r="E101" s="10"/>
      <c r="F101" s="10"/>
      <c r="G101" s="11"/>
    </row>
    <row r="104" spans="3:7" x14ac:dyDescent="0.2">
      <c r="C104" s="12"/>
      <c r="D104" s="23" t="s">
        <v>427</v>
      </c>
      <c r="E104" s="23" t="s">
        <v>428</v>
      </c>
      <c r="F104" s="23" t="s">
        <v>429</v>
      </c>
    </row>
    <row r="105" spans="3:7" x14ac:dyDescent="0.2">
      <c r="C105" s="3" t="s">
        <v>8</v>
      </c>
      <c r="D105" s="22">
        <f>+SUMIF(B37:B50,$D$104,G37:G50)</f>
        <v>321.89999999999998</v>
      </c>
      <c r="E105" s="22">
        <f>+SUMIF(B37:B50,$E$104,G37:G50)</f>
        <v>1362</v>
      </c>
      <c r="F105" s="22">
        <f>+SUMIF(B37:B50,$F$104,G37:G50)</f>
        <v>0</v>
      </c>
    </row>
    <row r="106" spans="3:7" x14ac:dyDescent="0.2">
      <c r="C106" s="3" t="s">
        <v>1019</v>
      </c>
      <c r="D106" s="22">
        <f>-SUMIF(B57:B62,$D$104,G57:G62)</f>
        <v>-38.18</v>
      </c>
      <c r="E106" s="22">
        <f>-SUMIF(B57:B62,$E$104,G57:G62)</f>
        <v>-24.77</v>
      </c>
      <c r="F106" s="22">
        <f>-SUMIF(B57:B62,$F$104,G57:G62)</f>
        <v>0</v>
      </c>
    </row>
    <row r="107" spans="3:7" x14ac:dyDescent="0.2">
      <c r="C107" s="3" t="s">
        <v>24</v>
      </c>
      <c r="D107" s="22">
        <f>-SUMIF(B69:B79,$D$104,G69:G79)</f>
        <v>-99.9</v>
      </c>
      <c r="E107" s="22">
        <f>-SUMIF(B69:B79,$E$104,G69:G79)</f>
        <v>-153.17999999999998</v>
      </c>
      <c r="F107" s="22">
        <f>-SUMIF(B69:B79,$F$104,G69:G79)</f>
        <v>0</v>
      </c>
    </row>
    <row r="108" spans="3:7" ht="12.75" thickBot="1" x14ac:dyDescent="0.25">
      <c r="C108" s="16" t="s">
        <v>1036</v>
      </c>
      <c r="D108" s="182">
        <f>SUM(D105:D107)</f>
        <v>183.81999999999996</v>
      </c>
      <c r="E108" s="182">
        <f t="shared" ref="E108:F108" si="0">SUM(E105:E107)</f>
        <v>1184.05</v>
      </c>
      <c r="F108" s="182">
        <f t="shared" si="0"/>
        <v>0</v>
      </c>
    </row>
    <row r="109" spans="3:7" ht="12.75" thickTop="1" x14ac:dyDescent="0.2"/>
  </sheetData>
  <conditionalFormatting sqref="D93">
    <cfRule type="containsText" dxfId="114" priority="1" operator="containsText" text="OK">
      <formula>NOT(ISERROR(SEARCH("OK",D93)))</formula>
    </cfRule>
    <cfRule type="cellIs" dxfId="113" priority="2" operator="greaterThan">
      <formula>$D$71</formula>
    </cfRule>
  </conditionalFormatting>
  <pageMargins left="0.25" right="0.25" top="0.51" bottom="0.51" header="0.3" footer="0.3"/>
  <pageSetup paperSize="9" scale="5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rgb="FFFF0000"/>
  </sheetPr>
  <dimension ref="B1:K127"/>
  <sheetViews>
    <sheetView topLeftCell="A35" zoomScale="90" zoomScaleNormal="90" workbookViewId="0">
      <selection activeCell="D151" sqref="D151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7.710937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526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957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0.2</v>
      </c>
      <c r="E24" s="80"/>
    </row>
    <row r="25" spans="3:7" x14ac:dyDescent="0.2">
      <c r="C25" s="81"/>
      <c r="D25" s="88"/>
      <c r="E25" s="80"/>
    </row>
    <row r="26" spans="3:7" x14ac:dyDescent="0.2">
      <c r="C26" s="81"/>
      <c r="D26" s="88"/>
      <c r="E26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hidden="1" outlineLevel="1" x14ac:dyDescent="0.2">
      <c r="B36" s="3" t="s">
        <v>427</v>
      </c>
      <c r="C36" s="14" t="s">
        <v>527</v>
      </c>
      <c r="D36" s="3" t="s">
        <v>528</v>
      </c>
      <c r="E36" s="3">
        <v>4300009</v>
      </c>
      <c r="F36" s="3" t="s">
        <v>526</v>
      </c>
      <c r="G36" s="15">
        <v>1332</v>
      </c>
      <c r="H36" s="3"/>
      <c r="I36" s="3"/>
      <c r="J36" s="3"/>
      <c r="K36" s="3"/>
    </row>
    <row r="37" spans="2:11" s="9" customFormat="1" hidden="1" outlineLevel="1" x14ac:dyDescent="0.2">
      <c r="B37" s="3" t="s">
        <v>427</v>
      </c>
      <c r="C37" s="14" t="s">
        <v>116</v>
      </c>
      <c r="D37" s="3" t="s">
        <v>529</v>
      </c>
      <c r="E37" s="3">
        <v>4300009</v>
      </c>
      <c r="F37" s="3" t="s">
        <v>526</v>
      </c>
      <c r="G37" s="15">
        <v>1731</v>
      </c>
      <c r="H37" s="3"/>
      <c r="I37" s="3"/>
      <c r="J37" s="3"/>
      <c r="K37" s="3"/>
    </row>
    <row r="38" spans="2:11" s="9" customFormat="1" hidden="1" outlineLevel="1" x14ac:dyDescent="0.2">
      <c r="B38" s="3" t="s">
        <v>427</v>
      </c>
      <c r="C38" s="14" t="s">
        <v>530</v>
      </c>
      <c r="D38" s="3" t="s">
        <v>531</v>
      </c>
      <c r="E38" s="3">
        <v>4300009</v>
      </c>
      <c r="F38" s="3" t="s">
        <v>526</v>
      </c>
      <c r="G38" s="15">
        <v>345</v>
      </c>
      <c r="H38" s="3"/>
      <c r="I38" s="3"/>
      <c r="J38" s="3"/>
      <c r="K38" s="3"/>
    </row>
    <row r="39" spans="2:11" collapsed="1" x14ac:dyDescent="0.2">
      <c r="C39" s="14"/>
      <c r="G39" s="15"/>
    </row>
    <row r="40" spans="2:11" ht="12.75" thickBot="1" x14ac:dyDescent="0.25">
      <c r="C40" s="16"/>
      <c r="D40" s="16"/>
      <c r="E40" s="16"/>
      <c r="F40" s="16"/>
      <c r="G40" s="17">
        <f>SUM(G36:G39)</f>
        <v>3408</v>
      </c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outlineLevel="1" x14ac:dyDescent="0.2">
      <c r="C46" s="14"/>
      <c r="G46" s="15"/>
    </row>
    <row r="47" spans="2:11" outlineLevel="1" x14ac:dyDescent="0.2">
      <c r="C47" s="14"/>
      <c r="G47" s="15"/>
    </row>
    <row r="48" spans="2:11" ht="12.75" thickBot="1" x14ac:dyDescent="0.25">
      <c r="C48" s="16"/>
      <c r="D48" s="16"/>
      <c r="E48" s="16"/>
      <c r="F48" s="16"/>
      <c r="G48" s="17">
        <f>+SUM(G46:G47)</f>
        <v>0</v>
      </c>
    </row>
    <row r="49" spans="2:7" ht="12.75" thickTop="1" x14ac:dyDescent="0.2"/>
    <row r="51" spans="2:7" x14ac:dyDescent="0.2">
      <c r="C51" s="8" t="s">
        <v>24</v>
      </c>
    </row>
    <row r="52" spans="2:7" s="18" customFormat="1" x14ac:dyDescent="0.2">
      <c r="G52" s="64"/>
    </row>
    <row r="53" spans="2:7" x14ac:dyDescent="0.2">
      <c r="B53" s="12" t="s">
        <v>1035</v>
      </c>
      <c r="C53" s="12" t="s">
        <v>25</v>
      </c>
      <c r="D53" s="12" t="s">
        <v>26</v>
      </c>
      <c r="E53" s="12" t="s">
        <v>27</v>
      </c>
      <c r="F53" s="12" t="s">
        <v>28</v>
      </c>
      <c r="G53" s="13" t="s">
        <v>29</v>
      </c>
    </row>
    <row r="54" spans="2:7" hidden="1" outlineLevel="1" x14ac:dyDescent="0.2">
      <c r="B54" s="19" t="s">
        <v>427</v>
      </c>
      <c r="C54" s="3" t="s">
        <v>532</v>
      </c>
      <c r="D54" s="3" t="s">
        <v>54</v>
      </c>
      <c r="E54" s="3" t="s">
        <v>39</v>
      </c>
      <c r="F54" s="3" t="s">
        <v>33</v>
      </c>
      <c r="G54" s="19">
        <v>39</v>
      </c>
    </row>
    <row r="55" spans="2:7" hidden="1" outlineLevel="1" x14ac:dyDescent="0.2">
      <c r="B55" s="19" t="s">
        <v>427</v>
      </c>
      <c r="C55" s="3" t="s">
        <v>532</v>
      </c>
      <c r="D55" s="3" t="s">
        <v>54</v>
      </c>
      <c r="E55" s="3" t="s">
        <v>39</v>
      </c>
      <c r="F55" s="3" t="s">
        <v>33</v>
      </c>
      <c r="G55" s="19">
        <v>19.5</v>
      </c>
    </row>
    <row r="56" spans="2:7" hidden="1" outlineLevel="1" x14ac:dyDescent="0.2">
      <c r="B56" s="19" t="s">
        <v>427</v>
      </c>
      <c r="C56" s="3" t="s">
        <v>532</v>
      </c>
      <c r="D56" s="3" t="s">
        <v>54</v>
      </c>
      <c r="E56" s="3" t="s">
        <v>40</v>
      </c>
      <c r="F56" s="3" t="s">
        <v>33</v>
      </c>
      <c r="G56" s="19">
        <v>39</v>
      </c>
    </row>
    <row r="57" spans="2:7" hidden="1" outlineLevel="1" x14ac:dyDescent="0.2">
      <c r="B57" s="19" t="s">
        <v>427</v>
      </c>
      <c r="C57" s="3" t="s">
        <v>532</v>
      </c>
      <c r="D57" s="3" t="s">
        <v>54</v>
      </c>
      <c r="E57" s="3" t="s">
        <v>40</v>
      </c>
      <c r="F57" s="3" t="s">
        <v>33</v>
      </c>
      <c r="G57" s="19">
        <v>19.5</v>
      </c>
    </row>
    <row r="58" spans="2:7" hidden="1" outlineLevel="1" x14ac:dyDescent="0.2">
      <c r="B58" s="19" t="s">
        <v>427</v>
      </c>
      <c r="C58" s="3" t="s">
        <v>532</v>
      </c>
      <c r="D58" s="3" t="s">
        <v>54</v>
      </c>
      <c r="E58" s="3" t="s">
        <v>41</v>
      </c>
      <c r="F58" s="3" t="s">
        <v>33</v>
      </c>
      <c r="G58" s="19">
        <v>39</v>
      </c>
    </row>
    <row r="59" spans="2:7" hidden="1" outlineLevel="1" x14ac:dyDescent="0.2">
      <c r="B59" s="19" t="s">
        <v>427</v>
      </c>
      <c r="C59" s="3" t="s">
        <v>532</v>
      </c>
      <c r="D59" s="3" t="s">
        <v>54</v>
      </c>
      <c r="E59" s="3" t="s">
        <v>41</v>
      </c>
      <c r="F59" s="3" t="s">
        <v>33</v>
      </c>
      <c r="G59" s="19">
        <v>19.5</v>
      </c>
    </row>
    <row r="60" spans="2:7" hidden="1" outlineLevel="1" x14ac:dyDescent="0.2">
      <c r="B60" s="19" t="s">
        <v>427</v>
      </c>
      <c r="C60" s="3" t="s">
        <v>532</v>
      </c>
      <c r="D60" s="3" t="s">
        <v>54</v>
      </c>
      <c r="E60" s="3" t="s">
        <v>42</v>
      </c>
      <c r="F60" s="3" t="s">
        <v>33</v>
      </c>
      <c r="G60" s="19">
        <v>39</v>
      </c>
    </row>
    <row r="61" spans="2:7" hidden="1" outlineLevel="1" x14ac:dyDescent="0.2">
      <c r="B61" s="19" t="s">
        <v>427</v>
      </c>
      <c r="C61" s="3" t="s">
        <v>532</v>
      </c>
      <c r="D61" s="3" t="s">
        <v>54</v>
      </c>
      <c r="E61" s="3" t="s">
        <v>42</v>
      </c>
      <c r="F61" s="3" t="s">
        <v>33</v>
      </c>
      <c r="G61" s="19">
        <v>19.5</v>
      </c>
    </row>
    <row r="62" spans="2:7" hidden="1" outlineLevel="1" x14ac:dyDescent="0.2">
      <c r="B62" s="19" t="s">
        <v>427</v>
      </c>
      <c r="C62" s="3" t="s">
        <v>532</v>
      </c>
      <c r="D62" s="3" t="s">
        <v>54</v>
      </c>
      <c r="E62" s="3" t="s">
        <v>121</v>
      </c>
      <c r="F62" s="3" t="s">
        <v>33</v>
      </c>
      <c r="G62" s="19">
        <v>39</v>
      </c>
    </row>
    <row r="63" spans="2:7" hidden="1" outlineLevel="1" x14ac:dyDescent="0.2">
      <c r="B63" s="19" t="s">
        <v>427</v>
      </c>
      <c r="C63" s="3" t="s">
        <v>532</v>
      </c>
      <c r="D63" s="3" t="s">
        <v>54</v>
      </c>
      <c r="E63" s="3" t="s">
        <v>121</v>
      </c>
      <c r="F63" s="3" t="s">
        <v>33</v>
      </c>
      <c r="G63" s="19">
        <v>19.5</v>
      </c>
    </row>
    <row r="64" spans="2:7" hidden="1" outlineLevel="1" x14ac:dyDescent="0.2">
      <c r="B64" s="19" t="s">
        <v>427</v>
      </c>
      <c r="C64" s="3" t="s">
        <v>532</v>
      </c>
      <c r="D64" s="3" t="s">
        <v>54</v>
      </c>
      <c r="E64" s="3" t="s">
        <v>43</v>
      </c>
      <c r="F64" s="3" t="s">
        <v>33</v>
      </c>
      <c r="G64" s="19">
        <v>39</v>
      </c>
    </row>
    <row r="65" spans="2:7" hidden="1" outlineLevel="1" x14ac:dyDescent="0.2">
      <c r="B65" s="19" t="s">
        <v>427</v>
      </c>
      <c r="C65" s="3" t="s">
        <v>532</v>
      </c>
      <c r="D65" s="3" t="s">
        <v>54</v>
      </c>
      <c r="E65" s="3" t="s">
        <v>43</v>
      </c>
      <c r="F65" s="3" t="s">
        <v>33</v>
      </c>
      <c r="G65" s="19">
        <v>19.5</v>
      </c>
    </row>
    <row r="66" spans="2:7" hidden="1" outlineLevel="1" x14ac:dyDescent="0.2">
      <c r="B66" s="19" t="s">
        <v>427</v>
      </c>
      <c r="C66" s="3" t="s">
        <v>532</v>
      </c>
      <c r="D66" s="3" t="s">
        <v>54</v>
      </c>
      <c r="E66" s="3" t="s">
        <v>44</v>
      </c>
      <c r="F66" s="3" t="s">
        <v>33</v>
      </c>
      <c r="G66" s="19">
        <v>39</v>
      </c>
    </row>
    <row r="67" spans="2:7" hidden="1" outlineLevel="1" x14ac:dyDescent="0.2">
      <c r="B67" s="19" t="s">
        <v>427</v>
      </c>
      <c r="C67" s="3" t="s">
        <v>532</v>
      </c>
      <c r="D67" s="3" t="s">
        <v>54</v>
      </c>
      <c r="E67" s="3" t="s">
        <v>44</v>
      </c>
      <c r="F67" s="3" t="s">
        <v>33</v>
      </c>
      <c r="G67" s="19">
        <v>19.5</v>
      </c>
    </row>
    <row r="68" spans="2:7" hidden="1" outlineLevel="1" x14ac:dyDescent="0.2">
      <c r="B68" s="19" t="s">
        <v>427</v>
      </c>
      <c r="C68" s="3" t="s">
        <v>532</v>
      </c>
      <c r="D68" s="3" t="s">
        <v>54</v>
      </c>
      <c r="E68" s="3" t="s">
        <v>45</v>
      </c>
      <c r="F68" s="3" t="s">
        <v>33</v>
      </c>
      <c r="G68" s="19">
        <v>39</v>
      </c>
    </row>
    <row r="69" spans="2:7" hidden="1" outlineLevel="1" x14ac:dyDescent="0.2">
      <c r="B69" s="19" t="s">
        <v>427</v>
      </c>
      <c r="C69" s="3" t="s">
        <v>532</v>
      </c>
      <c r="D69" s="3" t="s">
        <v>54</v>
      </c>
      <c r="E69" s="3" t="s">
        <v>45</v>
      </c>
      <c r="F69" s="3" t="s">
        <v>33</v>
      </c>
      <c r="G69" s="19">
        <v>19.5</v>
      </c>
    </row>
    <row r="70" spans="2:7" hidden="1" outlineLevel="1" x14ac:dyDescent="0.2">
      <c r="B70" s="19" t="s">
        <v>427</v>
      </c>
      <c r="C70" s="3" t="s">
        <v>532</v>
      </c>
      <c r="D70" s="3" t="s">
        <v>54</v>
      </c>
      <c r="E70" s="3" t="s">
        <v>46</v>
      </c>
      <c r="F70" s="3" t="s">
        <v>33</v>
      </c>
      <c r="G70" s="19">
        <v>39</v>
      </c>
    </row>
    <row r="71" spans="2:7" hidden="1" outlineLevel="1" x14ac:dyDescent="0.2">
      <c r="B71" s="19" t="s">
        <v>427</v>
      </c>
      <c r="C71" s="3" t="s">
        <v>532</v>
      </c>
      <c r="D71" s="3" t="s">
        <v>54</v>
      </c>
      <c r="E71" s="3" t="s">
        <v>46</v>
      </c>
      <c r="F71" s="3" t="s">
        <v>33</v>
      </c>
      <c r="G71" s="19">
        <v>19.5</v>
      </c>
    </row>
    <row r="72" spans="2:7" hidden="1" outlineLevel="1" x14ac:dyDescent="0.2">
      <c r="B72" s="19" t="s">
        <v>427</v>
      </c>
      <c r="C72" s="3" t="s">
        <v>532</v>
      </c>
      <c r="D72" s="3" t="s">
        <v>54</v>
      </c>
      <c r="E72" s="3" t="s">
        <v>47</v>
      </c>
      <c r="F72" s="3" t="s">
        <v>33</v>
      </c>
      <c r="G72" s="19">
        <v>39</v>
      </c>
    </row>
    <row r="73" spans="2:7" hidden="1" outlineLevel="1" x14ac:dyDescent="0.2">
      <c r="B73" s="19" t="s">
        <v>427</v>
      </c>
      <c r="C73" s="3" t="s">
        <v>532</v>
      </c>
      <c r="D73" s="3" t="s">
        <v>54</v>
      </c>
      <c r="E73" s="3" t="s">
        <v>47</v>
      </c>
      <c r="F73" s="3" t="s">
        <v>33</v>
      </c>
      <c r="G73" s="19">
        <v>19.5</v>
      </c>
    </row>
    <row r="74" spans="2:7" hidden="1" outlineLevel="1" x14ac:dyDescent="0.2">
      <c r="B74" s="19" t="s">
        <v>427</v>
      </c>
      <c r="C74" s="3" t="s">
        <v>532</v>
      </c>
      <c r="D74" s="3" t="s">
        <v>54</v>
      </c>
      <c r="E74" s="3" t="s">
        <v>48</v>
      </c>
      <c r="F74" s="3" t="s">
        <v>33</v>
      </c>
      <c r="G74" s="19">
        <v>39</v>
      </c>
    </row>
    <row r="75" spans="2:7" hidden="1" outlineLevel="1" x14ac:dyDescent="0.2">
      <c r="B75" s="19" t="s">
        <v>427</v>
      </c>
      <c r="C75" s="3" t="s">
        <v>532</v>
      </c>
      <c r="D75" s="3" t="s">
        <v>54</v>
      </c>
      <c r="E75" s="3" t="s">
        <v>48</v>
      </c>
      <c r="F75" s="3" t="s">
        <v>33</v>
      </c>
      <c r="G75" s="19">
        <v>19.5</v>
      </c>
    </row>
    <row r="76" spans="2:7" hidden="1" outlineLevel="1" x14ac:dyDescent="0.2">
      <c r="B76" s="19" t="s">
        <v>427</v>
      </c>
      <c r="C76" s="3" t="s">
        <v>532</v>
      </c>
      <c r="D76" s="3" t="s">
        <v>54</v>
      </c>
      <c r="E76" s="3" t="s">
        <v>49</v>
      </c>
      <c r="F76" s="3" t="s">
        <v>33</v>
      </c>
      <c r="G76" s="19">
        <v>39</v>
      </c>
    </row>
    <row r="77" spans="2:7" hidden="1" outlineLevel="1" x14ac:dyDescent="0.2">
      <c r="B77" s="19" t="s">
        <v>427</v>
      </c>
      <c r="C77" s="3" t="s">
        <v>532</v>
      </c>
      <c r="D77" s="3" t="s">
        <v>54</v>
      </c>
      <c r="E77" s="3" t="s">
        <v>49</v>
      </c>
      <c r="F77" s="3" t="s">
        <v>33</v>
      </c>
      <c r="G77" s="19">
        <v>19.5</v>
      </c>
    </row>
    <row r="78" spans="2:7" hidden="1" outlineLevel="1" x14ac:dyDescent="0.2">
      <c r="B78" s="19" t="s">
        <v>427</v>
      </c>
      <c r="C78" s="3" t="s">
        <v>532</v>
      </c>
      <c r="D78" s="3" t="s">
        <v>54</v>
      </c>
      <c r="E78" s="3" t="s">
        <v>50</v>
      </c>
      <c r="F78" s="3" t="s">
        <v>33</v>
      </c>
      <c r="G78" s="19">
        <v>39</v>
      </c>
    </row>
    <row r="79" spans="2:7" hidden="1" outlineLevel="1" x14ac:dyDescent="0.2">
      <c r="B79" s="19" t="s">
        <v>427</v>
      </c>
      <c r="C79" s="3" t="s">
        <v>532</v>
      </c>
      <c r="D79" s="3" t="s">
        <v>54</v>
      </c>
      <c r="E79" s="3" t="s">
        <v>50</v>
      </c>
      <c r="F79" s="3" t="s">
        <v>33</v>
      </c>
      <c r="G79" s="19">
        <v>19.5</v>
      </c>
    </row>
    <row r="80" spans="2:7" hidden="1" outlineLevel="1" x14ac:dyDescent="0.2">
      <c r="B80" s="19" t="s">
        <v>427</v>
      </c>
      <c r="C80" s="3" t="s">
        <v>532</v>
      </c>
      <c r="D80" s="3" t="s">
        <v>54</v>
      </c>
      <c r="E80" s="3" t="s">
        <v>51</v>
      </c>
      <c r="F80" s="3" t="s">
        <v>33</v>
      </c>
      <c r="G80" s="19">
        <v>39</v>
      </c>
    </row>
    <row r="81" spans="2:7" hidden="1" outlineLevel="1" x14ac:dyDescent="0.2">
      <c r="B81" s="19" t="s">
        <v>427</v>
      </c>
      <c r="C81" s="3" t="s">
        <v>532</v>
      </c>
      <c r="D81" s="3" t="s">
        <v>54</v>
      </c>
      <c r="E81" s="3" t="s">
        <v>51</v>
      </c>
      <c r="F81" s="3" t="s">
        <v>33</v>
      </c>
      <c r="G81" s="19">
        <v>19.5</v>
      </c>
    </row>
    <row r="82" spans="2:7" hidden="1" outlineLevel="1" x14ac:dyDescent="0.2">
      <c r="B82" s="19" t="s">
        <v>427</v>
      </c>
      <c r="C82" s="3" t="s">
        <v>509</v>
      </c>
      <c r="D82" s="3" t="s">
        <v>54</v>
      </c>
      <c r="E82" s="3" t="s">
        <v>129</v>
      </c>
      <c r="F82" s="3" t="s">
        <v>33</v>
      </c>
      <c r="G82" s="19">
        <v>39</v>
      </c>
    </row>
    <row r="83" spans="2:7" hidden="1" outlineLevel="1" x14ac:dyDescent="0.2">
      <c r="B83" s="19" t="s">
        <v>427</v>
      </c>
      <c r="C83" s="3" t="s">
        <v>509</v>
      </c>
      <c r="D83" s="3" t="s">
        <v>54</v>
      </c>
      <c r="E83" s="3" t="s">
        <v>129</v>
      </c>
      <c r="F83" s="3" t="s">
        <v>33</v>
      </c>
      <c r="G83" s="19">
        <v>19.5</v>
      </c>
    </row>
    <row r="84" spans="2:7" hidden="1" outlineLevel="1" x14ac:dyDescent="0.2">
      <c r="B84" s="19" t="s">
        <v>427</v>
      </c>
      <c r="C84" s="3" t="s">
        <v>509</v>
      </c>
      <c r="D84" s="3" t="s">
        <v>54</v>
      </c>
      <c r="E84" s="3" t="s">
        <v>130</v>
      </c>
      <c r="F84" s="3" t="s">
        <v>33</v>
      </c>
      <c r="G84" s="19">
        <v>39</v>
      </c>
    </row>
    <row r="85" spans="2:7" hidden="1" outlineLevel="1" x14ac:dyDescent="0.2">
      <c r="B85" s="19" t="s">
        <v>427</v>
      </c>
      <c r="C85" s="3" t="s">
        <v>509</v>
      </c>
      <c r="D85" s="3" t="s">
        <v>54</v>
      </c>
      <c r="E85" s="3" t="s">
        <v>130</v>
      </c>
      <c r="F85" s="3" t="s">
        <v>33</v>
      </c>
      <c r="G85" s="19">
        <v>19.5</v>
      </c>
    </row>
    <row r="86" spans="2:7" hidden="1" outlineLevel="1" x14ac:dyDescent="0.2">
      <c r="B86" s="19" t="s">
        <v>427</v>
      </c>
      <c r="C86" s="3" t="s">
        <v>509</v>
      </c>
      <c r="D86" s="3" t="s">
        <v>54</v>
      </c>
      <c r="E86" s="3" t="s">
        <v>131</v>
      </c>
      <c r="F86" s="3" t="s">
        <v>33</v>
      </c>
      <c r="G86" s="19">
        <v>39</v>
      </c>
    </row>
    <row r="87" spans="2:7" hidden="1" outlineLevel="1" x14ac:dyDescent="0.2">
      <c r="B87" s="19" t="s">
        <v>427</v>
      </c>
      <c r="C87" s="3" t="s">
        <v>509</v>
      </c>
      <c r="D87" s="3" t="s">
        <v>54</v>
      </c>
      <c r="E87" s="3" t="s">
        <v>131</v>
      </c>
      <c r="F87" s="3" t="s">
        <v>33</v>
      </c>
      <c r="G87" s="19">
        <v>19.5</v>
      </c>
    </row>
    <row r="88" spans="2:7" hidden="1" outlineLevel="1" x14ac:dyDescent="0.2">
      <c r="B88" s="19" t="s">
        <v>427</v>
      </c>
      <c r="C88" s="3" t="s">
        <v>509</v>
      </c>
      <c r="D88" s="3" t="s">
        <v>54</v>
      </c>
      <c r="E88" s="3" t="s">
        <v>132</v>
      </c>
      <c r="F88" s="3" t="s">
        <v>33</v>
      </c>
      <c r="G88" s="19">
        <v>39</v>
      </c>
    </row>
    <row r="89" spans="2:7" hidden="1" outlineLevel="1" x14ac:dyDescent="0.2">
      <c r="B89" s="19" t="s">
        <v>427</v>
      </c>
      <c r="C89" s="3" t="s">
        <v>509</v>
      </c>
      <c r="D89" s="3" t="s">
        <v>54</v>
      </c>
      <c r="E89" s="3" t="s">
        <v>132</v>
      </c>
      <c r="F89" s="3" t="s">
        <v>33</v>
      </c>
      <c r="G89" s="19">
        <v>19.5</v>
      </c>
    </row>
    <row r="90" spans="2:7" hidden="1" outlineLevel="1" x14ac:dyDescent="0.2">
      <c r="B90" s="19" t="s">
        <v>427</v>
      </c>
      <c r="C90" s="3" t="s">
        <v>509</v>
      </c>
      <c r="D90" s="3" t="s">
        <v>54</v>
      </c>
      <c r="E90" s="3" t="s">
        <v>133</v>
      </c>
      <c r="F90" s="3" t="s">
        <v>33</v>
      </c>
      <c r="G90" s="19">
        <v>39</v>
      </c>
    </row>
    <row r="91" spans="2:7" hidden="1" outlineLevel="1" x14ac:dyDescent="0.2">
      <c r="B91" s="19" t="s">
        <v>427</v>
      </c>
      <c r="C91" s="3" t="s">
        <v>509</v>
      </c>
      <c r="D91" s="3" t="s">
        <v>54</v>
      </c>
      <c r="E91" s="3" t="s">
        <v>133</v>
      </c>
      <c r="F91" s="3" t="s">
        <v>33</v>
      </c>
      <c r="G91" s="19">
        <v>19.5</v>
      </c>
    </row>
    <row r="92" spans="2:7" hidden="1" outlineLevel="1" x14ac:dyDescent="0.2">
      <c r="B92" s="19" t="s">
        <v>427</v>
      </c>
      <c r="C92" s="3" t="s">
        <v>509</v>
      </c>
      <c r="D92" s="3" t="s">
        <v>54</v>
      </c>
      <c r="E92" s="3" t="s">
        <v>134</v>
      </c>
      <c r="F92" s="3" t="s">
        <v>33</v>
      </c>
      <c r="G92" s="19">
        <v>39</v>
      </c>
    </row>
    <row r="93" spans="2:7" hidden="1" outlineLevel="1" x14ac:dyDescent="0.2">
      <c r="B93" s="19" t="s">
        <v>427</v>
      </c>
      <c r="C93" s="3" t="s">
        <v>509</v>
      </c>
      <c r="D93" s="3" t="s">
        <v>54</v>
      </c>
      <c r="E93" s="3" t="s">
        <v>134</v>
      </c>
      <c r="F93" s="3" t="s">
        <v>33</v>
      </c>
      <c r="G93" s="19">
        <v>19.5</v>
      </c>
    </row>
    <row r="94" spans="2:7" hidden="1" outlineLevel="1" x14ac:dyDescent="0.2">
      <c r="B94" s="19" t="s">
        <v>427</v>
      </c>
      <c r="C94" s="3" t="s">
        <v>509</v>
      </c>
      <c r="D94" s="3" t="s">
        <v>54</v>
      </c>
      <c r="E94" s="3" t="s">
        <v>135</v>
      </c>
      <c r="F94" s="3" t="s">
        <v>33</v>
      </c>
      <c r="G94" s="19">
        <v>39</v>
      </c>
    </row>
    <row r="95" spans="2:7" hidden="1" outlineLevel="1" x14ac:dyDescent="0.2">
      <c r="B95" s="19" t="s">
        <v>427</v>
      </c>
      <c r="C95" s="3" t="s">
        <v>509</v>
      </c>
      <c r="D95" s="3" t="s">
        <v>54</v>
      </c>
      <c r="E95" s="3" t="s">
        <v>135</v>
      </c>
      <c r="F95" s="3" t="s">
        <v>33</v>
      </c>
      <c r="G95" s="19">
        <v>19.5</v>
      </c>
    </row>
    <row r="96" spans="2:7" hidden="1" outlineLevel="1" x14ac:dyDescent="0.2">
      <c r="B96" s="19" t="s">
        <v>427</v>
      </c>
      <c r="C96" s="3" t="s">
        <v>509</v>
      </c>
      <c r="D96" s="3" t="s">
        <v>54</v>
      </c>
      <c r="E96" s="3" t="s">
        <v>136</v>
      </c>
      <c r="F96" s="3" t="s">
        <v>33</v>
      </c>
      <c r="G96" s="19">
        <v>39</v>
      </c>
    </row>
    <row r="97" spans="2:7" hidden="1" outlineLevel="1" x14ac:dyDescent="0.2">
      <c r="B97" s="19" t="s">
        <v>427</v>
      </c>
      <c r="C97" s="3" t="s">
        <v>509</v>
      </c>
      <c r="D97" s="3" t="s">
        <v>54</v>
      </c>
      <c r="E97" s="3" t="s">
        <v>136</v>
      </c>
      <c r="F97" s="3" t="s">
        <v>33</v>
      </c>
      <c r="G97" s="19">
        <v>19.5</v>
      </c>
    </row>
    <row r="98" spans="2:7" hidden="1" outlineLevel="1" x14ac:dyDescent="0.2">
      <c r="B98" s="19" t="s">
        <v>427</v>
      </c>
      <c r="C98" s="3" t="s">
        <v>509</v>
      </c>
      <c r="D98" s="3" t="s">
        <v>54</v>
      </c>
      <c r="E98" s="3" t="s">
        <v>137</v>
      </c>
      <c r="F98" s="3" t="s">
        <v>33</v>
      </c>
      <c r="G98" s="19">
        <v>39</v>
      </c>
    </row>
    <row r="99" spans="2:7" hidden="1" outlineLevel="1" x14ac:dyDescent="0.2">
      <c r="B99" s="19" t="s">
        <v>427</v>
      </c>
      <c r="C99" s="3" t="s">
        <v>509</v>
      </c>
      <c r="D99" s="3" t="s">
        <v>54</v>
      </c>
      <c r="E99" s="3" t="s">
        <v>137</v>
      </c>
      <c r="F99" s="3" t="s">
        <v>33</v>
      </c>
      <c r="G99" s="19">
        <v>19.5</v>
      </c>
    </row>
    <row r="100" spans="2:7" hidden="1" outlineLevel="1" x14ac:dyDescent="0.2"/>
    <row r="101" spans="2:7" ht="12.75" collapsed="1" thickBot="1" x14ac:dyDescent="0.25">
      <c r="C101" s="16"/>
      <c r="D101" s="16"/>
      <c r="E101" s="16"/>
      <c r="F101" s="16"/>
      <c r="G101" s="17">
        <f>+SUM(G54:G100)</f>
        <v>1345.5</v>
      </c>
    </row>
    <row r="102" spans="2:7" ht="12.75" thickTop="1" x14ac:dyDescent="0.2"/>
    <row r="103" spans="2:7" outlineLevel="1" x14ac:dyDescent="0.2"/>
    <row r="104" spans="2:7" x14ac:dyDescent="0.2">
      <c r="C104" s="8" t="s">
        <v>722</v>
      </c>
    </row>
    <row r="106" spans="2:7" x14ac:dyDescent="0.2">
      <c r="C106" s="19" t="s">
        <v>81</v>
      </c>
      <c r="D106" s="20">
        <f>+G40-G48-G101</f>
        <v>2062.5</v>
      </c>
    </row>
    <row r="107" spans="2:7" ht="12.75" thickBot="1" x14ac:dyDescent="0.25">
      <c r="D107" s="9"/>
      <c r="G107" s="3"/>
    </row>
    <row r="108" spans="2:7" ht="12.75" thickBot="1" x14ac:dyDescent="0.25">
      <c r="C108" s="19" t="s">
        <v>713</v>
      </c>
      <c r="D108" s="21">
        <f>+D106/G40</f>
        <v>0.605193661971831</v>
      </c>
      <c r="G108" s="3"/>
    </row>
    <row r="109" spans="2:7" x14ac:dyDescent="0.2">
      <c r="G109" s="3"/>
    </row>
    <row r="110" spans="2:7" x14ac:dyDescent="0.2">
      <c r="C110" s="19" t="s">
        <v>84</v>
      </c>
      <c r="D110" s="20">
        <f>+RESUMEN!O3</f>
        <v>1008.5477450369062</v>
      </c>
      <c r="G110" s="3"/>
    </row>
    <row r="111" spans="2:7" ht="12.75" thickBot="1" x14ac:dyDescent="0.25">
      <c r="D111" s="9"/>
    </row>
    <row r="112" spans="2:7" ht="12.75" thickBot="1" x14ac:dyDescent="0.25">
      <c r="C112" s="19" t="s">
        <v>716</v>
      </c>
      <c r="D112" s="83">
        <f>+RESUMEN!P3</f>
        <v>0.29593537119627528</v>
      </c>
    </row>
    <row r="113" spans="3:7" ht="12.75" thickBot="1" x14ac:dyDescent="0.25"/>
    <row r="114" spans="3:7" ht="12.75" thickBot="1" x14ac:dyDescent="0.25">
      <c r="C114" s="19" t="s">
        <v>719</v>
      </c>
      <c r="D114" s="86" t="str">
        <f>+IF($D$120&gt;$D$24,"OK","REVISAR")</f>
        <v>REVISAR</v>
      </c>
    </row>
    <row r="116" spans="3:7" x14ac:dyDescent="0.2">
      <c r="C116" s="8" t="s">
        <v>85</v>
      </c>
    </row>
    <row r="118" spans="3:7" x14ac:dyDescent="0.2">
      <c r="C118" s="10"/>
      <c r="D118" s="10"/>
      <c r="E118" s="10"/>
      <c r="F118" s="10"/>
      <c r="G118" s="11"/>
    </row>
    <row r="119" spans="3:7" x14ac:dyDescent="0.2">
      <c r="C119" s="10"/>
      <c r="D119" s="10"/>
      <c r="E119" s="10"/>
      <c r="F119" s="10"/>
      <c r="G119" s="11"/>
    </row>
    <row r="122" spans="3:7" x14ac:dyDescent="0.2">
      <c r="C122" s="12"/>
      <c r="D122" s="23" t="s">
        <v>427</v>
      </c>
      <c r="E122" s="23" t="s">
        <v>428</v>
      </c>
      <c r="F122" s="23" t="s">
        <v>429</v>
      </c>
    </row>
    <row r="123" spans="3:7" x14ac:dyDescent="0.2">
      <c r="C123" s="3" t="s">
        <v>8</v>
      </c>
      <c r="D123" s="22">
        <f>+SUMIF(B36:B39,$D$122,G36:G39)</f>
        <v>3408</v>
      </c>
      <c r="E123" s="22">
        <f>+SUMIF(B36:B39,$E$122,G36:G39)</f>
        <v>0</v>
      </c>
      <c r="F123" s="22">
        <f>+SUMIF(B36:B39,$F$122,G36:G39)</f>
        <v>0</v>
      </c>
    </row>
    <row r="124" spans="3:7" x14ac:dyDescent="0.2">
      <c r="C124" s="3" t="s">
        <v>1019</v>
      </c>
      <c r="D124" s="22">
        <f>-SUMIF(B46:B47,$D$122,G46:G47)</f>
        <v>0</v>
      </c>
      <c r="E124" s="22">
        <f>-SUMIF(B46:B47,$E$122,G46:G47)</f>
        <v>0</v>
      </c>
      <c r="F124" s="22">
        <f>-SUMIF(B46:B47,$F$122,G46:G47)</f>
        <v>0</v>
      </c>
    </row>
    <row r="125" spans="3:7" x14ac:dyDescent="0.2">
      <c r="C125" s="3" t="s">
        <v>24</v>
      </c>
      <c r="D125" s="22">
        <f>-SUMIF(B54:B100,$D$122,G54:G100)</f>
        <v>-1345.5</v>
      </c>
      <c r="E125" s="22">
        <f>-SUMIF(B37:B38,$E$130,G37:G38)</f>
        <v>0</v>
      </c>
      <c r="F125" s="22">
        <f>-SUMIF(B37:B38,$F$130,G37:G38)</f>
        <v>0</v>
      </c>
    </row>
    <row r="126" spans="3:7" ht="12.75" thickBot="1" x14ac:dyDescent="0.25">
      <c r="C126" s="16" t="s">
        <v>1036</v>
      </c>
      <c r="D126" s="182">
        <f>SUM(D123:D125)</f>
        <v>2062.5</v>
      </c>
      <c r="E126" s="182">
        <f t="shared" ref="E126:F126" si="0">SUM(E123:E125)</f>
        <v>0</v>
      </c>
      <c r="F126" s="182">
        <f t="shared" si="0"/>
        <v>0</v>
      </c>
    </row>
    <row r="127" spans="3:7" ht="12.75" thickTop="1" x14ac:dyDescent="0.2"/>
  </sheetData>
  <autoFilter ref="B53:G99" xr:uid="{00000000-0009-0000-0000-000004000000}"/>
  <conditionalFormatting sqref="D114">
    <cfRule type="containsText" dxfId="220" priority="1" operator="containsText" text="OK">
      <formula>NOT(ISERROR(SEARCH("OK",D114)))</formula>
    </cfRule>
    <cfRule type="cellIs" dxfId="219" priority="2" operator="greaterThan">
      <formula>$D$109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Hoja55">
    <tabColor rgb="FF92D050"/>
    <pageSetUpPr fitToPage="1"/>
  </sheetPr>
  <dimension ref="B1:K90"/>
  <sheetViews>
    <sheetView view="pageBreakPreview" topLeftCell="A63" zoomScale="60" zoomScaleNormal="70" workbookViewId="0">
      <selection activeCell="D89" sqref="D89:E89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8" width="9.140625" style="3"/>
    <col min="9" max="9" width="5.5703125" style="3" customWidth="1"/>
    <col min="10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552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434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8" spans="3:7" x14ac:dyDescent="0.2">
      <c r="C28" s="8" t="s">
        <v>7</v>
      </c>
    </row>
    <row r="30" spans="3:7" x14ac:dyDescent="0.2">
      <c r="C30" s="10" t="s">
        <v>958</v>
      </c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5" spans="2:11" x14ac:dyDescent="0.2">
      <c r="C35" s="8" t="s">
        <v>8</v>
      </c>
    </row>
    <row r="37" spans="2:11" x14ac:dyDescent="0.2">
      <c r="B37" s="12" t="s">
        <v>1035</v>
      </c>
      <c r="C37" s="23" t="s">
        <v>9</v>
      </c>
      <c r="D37" s="23" t="s">
        <v>10</v>
      </c>
      <c r="E37" s="23" t="s">
        <v>11</v>
      </c>
      <c r="F37" s="23" t="s">
        <v>1</v>
      </c>
      <c r="G37" s="23" t="s">
        <v>12</v>
      </c>
    </row>
    <row r="38" spans="2:11" s="9" customFormat="1" outlineLevel="1" x14ac:dyDescent="0.2">
      <c r="B38" s="19" t="s">
        <v>428</v>
      </c>
      <c r="C38" s="24">
        <v>44182</v>
      </c>
      <c r="D38" s="3" t="s">
        <v>570</v>
      </c>
      <c r="E38" s="3"/>
      <c r="F38" s="3" t="s">
        <v>552</v>
      </c>
      <c r="G38" s="15">
        <v>800</v>
      </c>
      <c r="H38" s="3"/>
      <c r="I38" s="3"/>
      <c r="J38" s="3"/>
      <c r="K38" s="3"/>
    </row>
    <row r="39" spans="2:11" s="9" customFormat="1" outlineLevel="1" x14ac:dyDescent="0.2">
      <c r="B39" s="19" t="s">
        <v>428</v>
      </c>
      <c r="C39" s="24">
        <v>44253</v>
      </c>
      <c r="D39" s="3" t="s">
        <v>636</v>
      </c>
      <c r="E39" s="3"/>
      <c r="F39" s="3" t="s">
        <v>552</v>
      </c>
      <c r="G39" s="15">
        <v>525</v>
      </c>
      <c r="H39" s="3"/>
      <c r="I39" s="3"/>
      <c r="J39" s="3"/>
      <c r="K39" s="3"/>
    </row>
    <row r="40" spans="2:11" s="9" customFormat="1" outlineLevel="1" x14ac:dyDescent="0.2">
      <c r="B40" s="19" t="s">
        <v>427</v>
      </c>
      <c r="C40" s="24">
        <v>44343</v>
      </c>
      <c r="D40" s="3" t="s">
        <v>902</v>
      </c>
      <c r="E40" s="3"/>
      <c r="F40" s="3" t="s">
        <v>552</v>
      </c>
      <c r="G40" s="15">
        <v>214.6</v>
      </c>
      <c r="H40" s="3"/>
      <c r="I40" s="3"/>
      <c r="J40" s="3"/>
      <c r="K40" s="3"/>
    </row>
    <row r="41" spans="2:11" s="9" customFormat="1" outlineLevel="1" x14ac:dyDescent="0.2">
      <c r="B41" s="3"/>
      <c r="C41" s="24"/>
      <c r="D41" s="3"/>
      <c r="E41" s="3"/>
      <c r="F41" s="3"/>
      <c r="G41" s="15"/>
      <c r="H41" s="3"/>
      <c r="I41" s="3"/>
      <c r="J41" s="3"/>
      <c r="K41" s="3"/>
    </row>
    <row r="42" spans="2:11" s="9" customFormat="1" ht="12.75" thickBot="1" x14ac:dyDescent="0.25">
      <c r="B42" s="3"/>
      <c r="C42" s="16"/>
      <c r="D42" s="16"/>
      <c r="E42" s="16"/>
      <c r="F42" s="16"/>
      <c r="G42" s="17">
        <f>SUM(G38:G41)</f>
        <v>1539.6</v>
      </c>
      <c r="H42" s="3"/>
      <c r="I42" s="3"/>
      <c r="J42" s="3"/>
      <c r="K42" s="3"/>
    </row>
    <row r="43" spans="2:11" ht="12.75" thickTop="1" x14ac:dyDescent="0.2"/>
    <row r="45" spans="2:11" x14ac:dyDescent="0.2">
      <c r="C45" s="8" t="s">
        <v>13</v>
      </c>
    </row>
    <row r="46" spans="2:11" x14ac:dyDescent="0.2">
      <c r="C46" s="18"/>
    </row>
    <row r="47" spans="2:11" x14ac:dyDescent="0.2">
      <c r="B47" s="12" t="s">
        <v>1035</v>
      </c>
      <c r="C47" s="23" t="s">
        <v>9</v>
      </c>
      <c r="D47" s="23" t="s">
        <v>14</v>
      </c>
      <c r="E47" s="23" t="s">
        <v>15</v>
      </c>
      <c r="F47" s="23" t="s">
        <v>16</v>
      </c>
      <c r="G47" s="23" t="s">
        <v>17</v>
      </c>
    </row>
    <row r="48" spans="2:11" outlineLevel="1" x14ac:dyDescent="0.2">
      <c r="C48" s="25"/>
      <c r="D48" s="26"/>
      <c r="F48" s="27"/>
      <c r="G48" s="28"/>
      <c r="H48" s="29"/>
    </row>
    <row r="49" spans="2:7" outlineLevel="1" x14ac:dyDescent="0.2">
      <c r="C49" s="14"/>
      <c r="G49" s="15"/>
    </row>
    <row r="50" spans="2:7" ht="12.75" thickBot="1" x14ac:dyDescent="0.25">
      <c r="C50" s="16"/>
      <c r="D50" s="16"/>
      <c r="E50" s="16"/>
      <c r="F50" s="16"/>
      <c r="G50" s="17">
        <f>+SUM(G48:G49)</f>
        <v>0</v>
      </c>
    </row>
    <row r="51" spans="2:7" ht="12.75" thickTop="1" x14ac:dyDescent="0.2"/>
    <row r="53" spans="2:7" x14ac:dyDescent="0.2">
      <c r="C53" s="8" t="s">
        <v>24</v>
      </c>
    </row>
    <row r="55" spans="2:7" x14ac:dyDescent="0.2">
      <c r="B55" s="12" t="s">
        <v>1035</v>
      </c>
      <c r="C55" s="12" t="s">
        <v>25</v>
      </c>
      <c r="D55" s="12" t="s">
        <v>26</v>
      </c>
      <c r="E55" s="12" t="s">
        <v>27</v>
      </c>
      <c r="F55" s="12" t="s">
        <v>28</v>
      </c>
      <c r="G55" s="13" t="s">
        <v>29</v>
      </c>
    </row>
    <row r="56" spans="2:7" outlineLevel="1" x14ac:dyDescent="0.2">
      <c r="B56" s="19" t="s">
        <v>428</v>
      </c>
      <c r="C56" s="3" t="s">
        <v>103</v>
      </c>
      <c r="D56" s="3" t="s">
        <v>54</v>
      </c>
      <c r="E56" s="14">
        <v>44179</v>
      </c>
      <c r="F56" s="3" t="s">
        <v>33</v>
      </c>
      <c r="G56" s="19">
        <v>39.96</v>
      </c>
    </row>
    <row r="57" spans="2:7" outlineLevel="1" x14ac:dyDescent="0.2">
      <c r="B57" s="19" t="s">
        <v>428</v>
      </c>
      <c r="C57" s="3" t="s">
        <v>103</v>
      </c>
      <c r="D57" s="3" t="s">
        <v>54</v>
      </c>
      <c r="E57" s="14">
        <v>44179</v>
      </c>
      <c r="F57" s="3" t="s">
        <v>33</v>
      </c>
      <c r="G57" s="19">
        <v>19.98</v>
      </c>
    </row>
    <row r="58" spans="2:7" outlineLevel="1" x14ac:dyDescent="0.2">
      <c r="B58" s="19" t="s">
        <v>428</v>
      </c>
      <c r="C58" s="3" t="s">
        <v>103</v>
      </c>
      <c r="D58" s="3" t="s">
        <v>54</v>
      </c>
      <c r="E58" s="14">
        <v>44245</v>
      </c>
      <c r="F58" s="3" t="s">
        <v>33</v>
      </c>
      <c r="G58" s="19">
        <v>39.96</v>
      </c>
    </row>
    <row r="59" spans="2:7" outlineLevel="1" x14ac:dyDescent="0.2">
      <c r="B59" s="19" t="s">
        <v>428</v>
      </c>
      <c r="C59" s="3" t="s">
        <v>103</v>
      </c>
      <c r="D59" s="3" t="s">
        <v>54</v>
      </c>
      <c r="E59" s="14">
        <v>44245</v>
      </c>
      <c r="F59" s="3" t="s">
        <v>33</v>
      </c>
      <c r="G59" s="19">
        <v>19.98</v>
      </c>
    </row>
    <row r="60" spans="2:7" outlineLevel="1" x14ac:dyDescent="0.2">
      <c r="G60" s="3"/>
    </row>
    <row r="61" spans="2:7" ht="12.75" thickBot="1" x14ac:dyDescent="0.25">
      <c r="C61" s="16"/>
      <c r="D61" s="16"/>
      <c r="E61" s="16"/>
      <c r="F61" s="16"/>
      <c r="G61" s="17">
        <f>+SUM(G56:G59)</f>
        <v>119.88000000000001</v>
      </c>
    </row>
    <row r="62" spans="2:7" ht="12.75" thickTop="1" x14ac:dyDescent="0.2"/>
    <row r="64" spans="2:7" x14ac:dyDescent="0.2">
      <c r="C64" s="8" t="s">
        <v>722</v>
      </c>
    </row>
    <row r="66" spans="3:7" x14ac:dyDescent="0.2">
      <c r="C66" s="19" t="s">
        <v>81</v>
      </c>
      <c r="D66" s="20">
        <f>+G42-G50-G61</f>
        <v>1419.7199999999998</v>
      </c>
    </row>
    <row r="67" spans="3:7" ht="12.75" thickBot="1" x14ac:dyDescent="0.25">
      <c r="D67" s="9"/>
      <c r="G67" s="3"/>
    </row>
    <row r="68" spans="3:7" ht="12.75" thickBot="1" x14ac:dyDescent="0.25">
      <c r="C68" s="19" t="s">
        <v>713</v>
      </c>
      <c r="D68" s="21">
        <f>+D66/G42</f>
        <v>0.92213561964146529</v>
      </c>
      <c r="G68" s="3"/>
    </row>
    <row r="69" spans="3:7" x14ac:dyDescent="0.2">
      <c r="G69" s="3"/>
    </row>
    <row r="70" spans="3:7" x14ac:dyDescent="0.2">
      <c r="C70" s="19" t="s">
        <v>84</v>
      </c>
      <c r="D70" s="20">
        <f>+RESUMEN!O57</f>
        <v>1199.0684759877813</v>
      </c>
      <c r="G70" s="3"/>
    </row>
    <row r="71" spans="3:7" ht="12.75" thickBot="1" x14ac:dyDescent="0.25">
      <c r="D71" s="9"/>
    </row>
    <row r="72" spans="3:7" ht="12.75" thickBot="1" x14ac:dyDescent="0.25">
      <c r="C72" s="19" t="s">
        <v>716</v>
      </c>
      <c r="D72" s="83">
        <f>+RESUMEN!P57</f>
        <v>0.77881818393594526</v>
      </c>
    </row>
    <row r="73" spans="3:7" ht="12.75" thickBot="1" x14ac:dyDescent="0.25"/>
    <row r="74" spans="3:7" ht="12.75" thickBot="1" x14ac:dyDescent="0.25">
      <c r="C74" s="19" t="s">
        <v>719</v>
      </c>
      <c r="D74" s="86" t="str">
        <f>+IF(D72&gt;$D$24,"OK","REVISAR")</f>
        <v>OK</v>
      </c>
    </row>
    <row r="75" spans="3:7" x14ac:dyDescent="0.2">
      <c r="G75" s="3"/>
    </row>
    <row r="76" spans="3:7" x14ac:dyDescent="0.2">
      <c r="G76" s="3"/>
    </row>
    <row r="78" spans="3:7" x14ac:dyDescent="0.2">
      <c r="C78" s="8" t="s">
        <v>85</v>
      </c>
    </row>
    <row r="80" spans="3:7" x14ac:dyDescent="0.2">
      <c r="C80" s="10" t="s">
        <v>908</v>
      </c>
      <c r="D80" s="10"/>
      <c r="E80" s="10"/>
      <c r="F80" s="10"/>
      <c r="G80" s="11"/>
    </row>
    <row r="81" spans="3:7" x14ac:dyDescent="0.2">
      <c r="C81" s="10"/>
      <c r="D81" s="10"/>
      <c r="E81" s="10"/>
      <c r="F81" s="10"/>
      <c r="G81" s="11"/>
    </row>
    <row r="82" spans="3:7" x14ac:dyDescent="0.2">
      <c r="C82" s="10"/>
      <c r="D82" s="10"/>
      <c r="E82" s="10"/>
      <c r="F82" s="10"/>
      <c r="G82" s="11"/>
    </row>
    <row r="85" spans="3:7" x14ac:dyDescent="0.2">
      <c r="C85" s="12"/>
      <c r="D85" s="23" t="s">
        <v>427</v>
      </c>
      <c r="E85" s="23" t="s">
        <v>428</v>
      </c>
      <c r="F85" s="23" t="s">
        <v>429</v>
      </c>
    </row>
    <row r="86" spans="3:7" x14ac:dyDescent="0.2">
      <c r="C86" s="3" t="s">
        <v>8</v>
      </c>
      <c r="D86" s="22">
        <f>+SUMIF(B38:B41,$D$85,G38:G41)</f>
        <v>214.6</v>
      </c>
      <c r="E86" s="22">
        <f>+SUMIF(B38:B41,$E$85,G38:G41)</f>
        <v>1325</v>
      </c>
      <c r="F86" s="22">
        <f>+SUMIF(B38:B41,$F$85,G38:G41)</f>
        <v>0</v>
      </c>
    </row>
    <row r="87" spans="3:7" x14ac:dyDescent="0.2">
      <c r="C87" s="3" t="s">
        <v>1019</v>
      </c>
      <c r="D87" s="22">
        <f>-SUMIF(B48:B49,$D$85,G48:G49)</f>
        <v>0</v>
      </c>
      <c r="E87" s="22">
        <f>-SUMIF(B48:B49,$E$85,G48:G49)</f>
        <v>0</v>
      </c>
      <c r="F87" s="22">
        <f>-SUMIF(B48:B49,$E$85,G48:G49)</f>
        <v>0</v>
      </c>
    </row>
    <row r="88" spans="3:7" x14ac:dyDescent="0.2">
      <c r="C88" s="3" t="s">
        <v>24</v>
      </c>
      <c r="D88" s="22">
        <f>-SUMIF(B56:B60,$D$85,G56:G60)</f>
        <v>0</v>
      </c>
      <c r="E88" s="22">
        <f>-SUMIF(B56:B60,$E$85,G56:G60)</f>
        <v>-119.88000000000001</v>
      </c>
      <c r="F88" s="22">
        <f>-SUMIF(B56:B60,$F$85,G56:G60)</f>
        <v>0</v>
      </c>
    </row>
    <row r="89" spans="3:7" ht="12.75" thickBot="1" x14ac:dyDescent="0.25">
      <c r="C89" s="16" t="s">
        <v>1036</v>
      </c>
      <c r="D89" s="182">
        <f>SUM(D86:D88)</f>
        <v>214.6</v>
      </c>
      <c r="E89" s="182">
        <f t="shared" ref="E89:F89" si="0">SUM(E86:E88)</f>
        <v>1205.1199999999999</v>
      </c>
      <c r="F89" s="182">
        <f t="shared" si="0"/>
        <v>0</v>
      </c>
    </row>
    <row r="90" spans="3:7" ht="12.75" thickTop="1" x14ac:dyDescent="0.2"/>
  </sheetData>
  <conditionalFormatting sqref="D74">
    <cfRule type="containsText" dxfId="112" priority="1" operator="containsText" text="OK">
      <formula>NOT(ISERROR(SEARCH("OK",D74)))</formula>
    </cfRule>
    <cfRule type="cellIs" dxfId="111" priority="2" operator="greaterThan">
      <formula>$D$74</formula>
    </cfRule>
  </conditionalFormatting>
  <pageMargins left="0.25" right="0.25" top="0.75" bottom="0.31" header="0.3" footer="0.3"/>
  <pageSetup paperSize="9" scale="66" fitToHeight="0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Hoja56">
    <tabColor rgb="FF92D050"/>
    <pageSetUpPr fitToPage="1"/>
  </sheetPr>
  <dimension ref="B1:K173"/>
  <sheetViews>
    <sheetView topLeftCell="A19" zoomScaleNormal="100" zoomScaleSheetLayoutView="100" workbookViewId="0">
      <selection activeCell="D192" sqref="D192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549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776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44197</v>
      </c>
      <c r="D18" s="14">
        <v>44561</v>
      </c>
      <c r="E18" s="87">
        <f>+D18-C18</f>
        <v>364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f ca="1">+IF(D18&gt;+TODAY(),((+TODAY()-C18)/E18),"100%")</f>
        <v>0.99450549450549453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8" spans="3:7" x14ac:dyDescent="0.2">
      <c r="C28" s="8" t="s">
        <v>7</v>
      </c>
    </row>
    <row r="30" spans="3:7" x14ac:dyDescent="0.2">
      <c r="C30" s="10" t="s">
        <v>732</v>
      </c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5" spans="2:11" x14ac:dyDescent="0.2">
      <c r="C35" s="8" t="s">
        <v>8</v>
      </c>
    </row>
    <row r="37" spans="2:11" x14ac:dyDescent="0.2">
      <c r="B37" s="12" t="s">
        <v>1035</v>
      </c>
      <c r="C37" s="23" t="s">
        <v>9</v>
      </c>
      <c r="D37" s="23" t="s">
        <v>10</v>
      </c>
      <c r="E37" s="23" t="s">
        <v>11</v>
      </c>
      <c r="F37" s="23" t="s">
        <v>1</v>
      </c>
      <c r="G37" s="23" t="s">
        <v>12</v>
      </c>
    </row>
    <row r="38" spans="2:11" s="9" customFormat="1" outlineLevel="1" x14ac:dyDescent="0.2">
      <c r="B38" s="19" t="s">
        <v>428</v>
      </c>
      <c r="C38" s="24">
        <v>44232</v>
      </c>
      <c r="D38" s="3" t="s">
        <v>605</v>
      </c>
      <c r="E38" s="3"/>
      <c r="F38" s="3" t="s">
        <v>549</v>
      </c>
      <c r="G38" s="15">
        <v>544</v>
      </c>
      <c r="H38" s="3"/>
      <c r="I38" s="3"/>
      <c r="J38" s="3"/>
      <c r="K38" s="3"/>
    </row>
    <row r="39" spans="2:11" s="9" customFormat="1" outlineLevel="1" x14ac:dyDescent="0.2">
      <c r="B39" s="19" t="s">
        <v>428</v>
      </c>
      <c r="C39" s="24">
        <v>44232</v>
      </c>
      <c r="D39" s="3" t="s">
        <v>606</v>
      </c>
      <c r="E39" s="3"/>
      <c r="F39" s="3" t="s">
        <v>549</v>
      </c>
      <c r="G39" s="15">
        <v>136</v>
      </c>
      <c r="H39" s="3"/>
      <c r="I39" s="3"/>
      <c r="J39" s="3"/>
      <c r="K39" s="3"/>
    </row>
    <row r="40" spans="2:11" s="9" customFormat="1" outlineLevel="1" x14ac:dyDescent="0.2">
      <c r="B40" s="19" t="s">
        <v>428</v>
      </c>
      <c r="C40" s="24">
        <v>44320</v>
      </c>
      <c r="D40" s="3" t="s">
        <v>789</v>
      </c>
      <c r="E40" s="3"/>
      <c r="F40" s="3" t="s">
        <v>549</v>
      </c>
      <c r="G40" s="15">
        <v>3040.69</v>
      </c>
      <c r="H40" s="3"/>
      <c r="I40" s="3"/>
      <c r="J40" s="3"/>
      <c r="K40" s="3"/>
    </row>
    <row r="41" spans="2:11" s="9" customFormat="1" outlineLevel="1" x14ac:dyDescent="0.2">
      <c r="B41" s="19" t="s">
        <v>428</v>
      </c>
      <c r="C41" s="24">
        <v>44320</v>
      </c>
      <c r="D41" s="3" t="s">
        <v>790</v>
      </c>
      <c r="E41" s="3"/>
      <c r="F41" s="3" t="s">
        <v>549</v>
      </c>
      <c r="G41" s="15">
        <v>5592.8</v>
      </c>
      <c r="H41" s="3"/>
      <c r="I41" s="3"/>
      <c r="J41" s="3"/>
      <c r="K41" s="3"/>
    </row>
    <row r="42" spans="2:11" s="9" customFormat="1" outlineLevel="1" x14ac:dyDescent="0.2">
      <c r="B42" s="3"/>
      <c r="C42" s="24"/>
      <c r="D42" s="3"/>
      <c r="E42" s="3"/>
      <c r="F42" s="3"/>
      <c r="G42" s="15"/>
      <c r="H42" s="3"/>
      <c r="I42" s="3"/>
      <c r="J42" s="3"/>
      <c r="K42" s="3"/>
    </row>
    <row r="43" spans="2:11" s="9" customFormat="1" ht="12.75" thickBot="1" x14ac:dyDescent="0.25">
      <c r="B43" s="3"/>
      <c r="C43" s="16"/>
      <c r="D43" s="16"/>
      <c r="E43" s="16"/>
      <c r="F43" s="16"/>
      <c r="G43" s="17">
        <f>SUM(G38:G42)</f>
        <v>9313.49</v>
      </c>
      <c r="H43" s="3"/>
      <c r="I43" s="3"/>
      <c r="J43" s="3"/>
      <c r="K43" s="3"/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8" outlineLevel="1" x14ac:dyDescent="0.2">
      <c r="B49" s="19" t="s">
        <v>427</v>
      </c>
      <c r="C49" s="25">
        <v>44257</v>
      </c>
      <c r="D49" s="44">
        <v>712443</v>
      </c>
      <c r="E49" s="3">
        <v>26</v>
      </c>
      <c r="F49" s="27" t="s">
        <v>21</v>
      </c>
      <c r="G49" s="28">
        <v>231.77</v>
      </c>
      <c r="H49" s="29"/>
    </row>
    <row r="50" spans="2:8" outlineLevel="1" x14ac:dyDescent="0.2">
      <c r="B50" s="19" t="s">
        <v>427</v>
      </c>
      <c r="C50" s="25">
        <v>44258</v>
      </c>
      <c r="D50" s="30">
        <v>715336</v>
      </c>
      <c r="E50" s="3">
        <v>26</v>
      </c>
      <c r="F50" s="27" t="s">
        <v>21</v>
      </c>
      <c r="G50" s="28">
        <v>18.350000000000001</v>
      </c>
      <c r="H50" s="29"/>
    </row>
    <row r="51" spans="2:8" outlineLevel="1" x14ac:dyDescent="0.2">
      <c r="B51" s="19" t="s">
        <v>428</v>
      </c>
      <c r="C51" s="25">
        <v>44263</v>
      </c>
      <c r="D51" s="44">
        <v>73970</v>
      </c>
      <c r="E51" s="3">
        <v>26</v>
      </c>
      <c r="F51" s="27" t="s">
        <v>21</v>
      </c>
      <c r="G51" s="28">
        <v>42.31</v>
      </c>
      <c r="H51" s="29"/>
    </row>
    <row r="52" spans="2:8" outlineLevel="1" x14ac:dyDescent="0.2">
      <c r="B52" s="19" t="s">
        <v>428</v>
      </c>
      <c r="C52" s="25">
        <v>44271</v>
      </c>
      <c r="D52" s="30">
        <v>83619</v>
      </c>
      <c r="E52" s="3">
        <v>26</v>
      </c>
      <c r="F52" s="27" t="s">
        <v>21</v>
      </c>
      <c r="G52" s="28">
        <v>12.8</v>
      </c>
      <c r="H52" s="29"/>
    </row>
    <row r="53" spans="2:8" outlineLevel="1" x14ac:dyDescent="0.2">
      <c r="B53" s="19" t="s">
        <v>428</v>
      </c>
      <c r="C53" s="25">
        <v>44265</v>
      </c>
      <c r="D53" s="30">
        <v>733697</v>
      </c>
      <c r="E53" s="3">
        <v>26</v>
      </c>
      <c r="F53" s="27" t="s">
        <v>21</v>
      </c>
      <c r="G53" s="28">
        <v>44.63</v>
      </c>
      <c r="H53" s="29"/>
    </row>
    <row r="54" spans="2:8" outlineLevel="1" x14ac:dyDescent="0.2">
      <c r="B54" s="19" t="s">
        <v>428</v>
      </c>
      <c r="C54" s="25">
        <v>44264</v>
      </c>
      <c r="D54" s="30">
        <v>729514</v>
      </c>
      <c r="E54" s="3">
        <v>26</v>
      </c>
      <c r="F54" s="27" t="s">
        <v>21</v>
      </c>
      <c r="G54" s="28">
        <v>9.35</v>
      </c>
      <c r="H54" s="29"/>
    </row>
    <row r="55" spans="2:8" outlineLevel="1" x14ac:dyDescent="0.2">
      <c r="B55" s="19" t="s">
        <v>428</v>
      </c>
      <c r="C55" s="25">
        <v>44271</v>
      </c>
      <c r="D55" s="30">
        <v>747621</v>
      </c>
      <c r="E55" s="3">
        <v>26</v>
      </c>
      <c r="F55" s="27" t="s">
        <v>21</v>
      </c>
      <c r="G55" s="28">
        <v>7.44</v>
      </c>
      <c r="H55" s="29"/>
    </row>
    <row r="56" spans="2:8" outlineLevel="1" x14ac:dyDescent="0.2">
      <c r="B56" s="19" t="s">
        <v>428</v>
      </c>
      <c r="C56" s="25">
        <v>44271</v>
      </c>
      <c r="D56" s="30">
        <v>747634</v>
      </c>
      <c r="E56" s="3">
        <v>26</v>
      </c>
      <c r="F56" s="27" t="s">
        <v>21</v>
      </c>
      <c r="G56" s="28">
        <v>5.29</v>
      </c>
      <c r="H56" s="29"/>
    </row>
    <row r="57" spans="2:8" outlineLevel="1" x14ac:dyDescent="0.2">
      <c r="B57" s="19" t="s">
        <v>428</v>
      </c>
      <c r="C57" s="25">
        <v>44271</v>
      </c>
      <c r="D57" s="30">
        <v>747555</v>
      </c>
      <c r="E57" s="3">
        <v>26</v>
      </c>
      <c r="F57" s="27" t="s">
        <v>21</v>
      </c>
      <c r="G57" s="28">
        <v>8.98</v>
      </c>
      <c r="H57" s="29"/>
    </row>
    <row r="58" spans="2:8" outlineLevel="1" x14ac:dyDescent="0.2">
      <c r="B58" s="19" t="s">
        <v>428</v>
      </c>
      <c r="C58" s="25">
        <v>44264</v>
      </c>
      <c r="D58" s="30">
        <v>927602</v>
      </c>
      <c r="E58" s="3">
        <v>26</v>
      </c>
      <c r="F58" s="27" t="s">
        <v>21</v>
      </c>
      <c r="G58" s="28">
        <v>41.79</v>
      </c>
      <c r="H58" s="29"/>
    </row>
    <row r="59" spans="2:8" outlineLevel="1" x14ac:dyDescent="0.2">
      <c r="B59" s="19" t="s">
        <v>427</v>
      </c>
      <c r="C59" s="25">
        <v>44268</v>
      </c>
      <c r="D59" s="30">
        <v>80669</v>
      </c>
      <c r="E59" s="3">
        <v>26</v>
      </c>
      <c r="F59" s="27" t="s">
        <v>21</v>
      </c>
      <c r="G59" s="28">
        <v>5.62</v>
      </c>
      <c r="H59" s="29"/>
    </row>
    <row r="60" spans="2:8" outlineLevel="1" x14ac:dyDescent="0.2">
      <c r="B60" s="19" t="s">
        <v>427</v>
      </c>
      <c r="C60" s="25">
        <v>44323</v>
      </c>
      <c r="D60" s="30">
        <v>150544</v>
      </c>
      <c r="E60" s="3">
        <v>26</v>
      </c>
      <c r="F60" s="27" t="s">
        <v>21</v>
      </c>
      <c r="G60" s="28">
        <v>10.45</v>
      </c>
      <c r="H60" s="29"/>
    </row>
    <row r="61" spans="2:8" outlineLevel="1" x14ac:dyDescent="0.2">
      <c r="B61" s="19"/>
      <c r="C61" s="25"/>
      <c r="D61" s="30"/>
      <c r="F61" s="27"/>
      <c r="G61" s="28"/>
      <c r="H61" s="29"/>
    </row>
    <row r="62" spans="2:8" outlineLevel="1" x14ac:dyDescent="0.2">
      <c r="C62" s="14"/>
      <c r="D62" s="50"/>
      <c r="G62" s="15"/>
    </row>
    <row r="63" spans="2:8" ht="12.75" thickBot="1" x14ac:dyDescent="0.25">
      <c r="C63" s="16"/>
      <c r="D63" s="16"/>
      <c r="E63" s="16"/>
      <c r="F63" s="16"/>
      <c r="G63" s="17">
        <f>+SUM(G49:G62)</f>
        <v>438.78000000000009</v>
      </c>
    </row>
    <row r="64" spans="2:8" ht="12.75" thickTop="1" x14ac:dyDescent="0.2"/>
    <row r="66" spans="2:7" x14ac:dyDescent="0.2">
      <c r="C66" s="8" t="s">
        <v>24</v>
      </c>
    </row>
    <row r="68" spans="2:7" x14ac:dyDescent="0.2">
      <c r="B68" s="12" t="s">
        <v>1035</v>
      </c>
      <c r="C68" s="12" t="s">
        <v>25</v>
      </c>
      <c r="D68" s="12" t="s">
        <v>26</v>
      </c>
      <c r="E68" s="12" t="s">
        <v>27</v>
      </c>
      <c r="F68" s="12" t="s">
        <v>637</v>
      </c>
      <c r="G68" s="13" t="s">
        <v>29</v>
      </c>
    </row>
    <row r="69" spans="2:7" outlineLevel="1" x14ac:dyDescent="0.2">
      <c r="B69" s="19" t="s">
        <v>428</v>
      </c>
      <c r="C69" s="3" t="s">
        <v>104</v>
      </c>
      <c r="D69" s="3" t="s">
        <v>31</v>
      </c>
      <c r="E69" s="14">
        <v>44219</v>
      </c>
      <c r="F69" s="3">
        <v>6</v>
      </c>
      <c r="G69" s="19">
        <v>56.64</v>
      </c>
    </row>
    <row r="70" spans="2:7" outlineLevel="1" x14ac:dyDescent="0.2">
      <c r="B70" s="19" t="s">
        <v>428</v>
      </c>
      <c r="C70" s="3" t="s">
        <v>104</v>
      </c>
      <c r="D70" s="3" t="s">
        <v>31</v>
      </c>
      <c r="E70" s="14">
        <v>44219</v>
      </c>
      <c r="F70" s="3">
        <v>3</v>
      </c>
      <c r="G70" s="19">
        <v>28.32</v>
      </c>
    </row>
    <row r="71" spans="2:7" outlineLevel="1" x14ac:dyDescent="0.2">
      <c r="B71" s="19" t="s">
        <v>428</v>
      </c>
      <c r="C71" s="3" t="s">
        <v>104</v>
      </c>
      <c r="D71" s="3" t="s">
        <v>31</v>
      </c>
      <c r="E71" s="14">
        <v>44271</v>
      </c>
      <c r="F71" s="3">
        <v>6</v>
      </c>
      <c r="G71" s="19">
        <v>56.64</v>
      </c>
    </row>
    <row r="72" spans="2:7" outlineLevel="1" x14ac:dyDescent="0.2">
      <c r="B72" s="19" t="s">
        <v>428</v>
      </c>
      <c r="C72" s="3" t="s">
        <v>104</v>
      </c>
      <c r="D72" s="3" t="s">
        <v>31</v>
      </c>
      <c r="E72" s="14">
        <v>44271</v>
      </c>
      <c r="F72" s="3">
        <v>3</v>
      </c>
      <c r="G72" s="19">
        <v>28.32</v>
      </c>
    </row>
    <row r="73" spans="2:7" outlineLevel="1" x14ac:dyDescent="0.2">
      <c r="B73" s="19" t="s">
        <v>428</v>
      </c>
      <c r="C73" s="3" t="s">
        <v>108</v>
      </c>
      <c r="D73" s="3" t="s">
        <v>54</v>
      </c>
      <c r="E73" s="14">
        <v>44263</v>
      </c>
      <c r="F73" s="3">
        <v>6</v>
      </c>
      <c r="G73" s="19">
        <v>49.98</v>
      </c>
    </row>
    <row r="74" spans="2:7" outlineLevel="1" x14ac:dyDescent="0.2">
      <c r="B74" s="19" t="s">
        <v>428</v>
      </c>
      <c r="C74" s="3" t="s">
        <v>108</v>
      </c>
      <c r="D74" s="3" t="s">
        <v>54</v>
      </c>
      <c r="E74" s="14">
        <v>44263</v>
      </c>
      <c r="F74" s="3">
        <v>3</v>
      </c>
      <c r="G74" s="19">
        <v>24.99</v>
      </c>
    </row>
    <row r="75" spans="2:7" outlineLevel="1" x14ac:dyDescent="0.2">
      <c r="B75" s="19" t="s">
        <v>428</v>
      </c>
      <c r="C75" s="3" t="s">
        <v>108</v>
      </c>
      <c r="D75" s="3" t="s">
        <v>54</v>
      </c>
      <c r="E75" s="14">
        <v>44268</v>
      </c>
      <c r="F75" s="3">
        <v>13</v>
      </c>
      <c r="G75" s="19">
        <v>108.29</v>
      </c>
    </row>
    <row r="76" spans="2:7" outlineLevel="1" x14ac:dyDescent="0.2">
      <c r="B76" s="19" t="s">
        <v>428</v>
      </c>
      <c r="C76" s="3" t="s">
        <v>102</v>
      </c>
      <c r="D76" s="3" t="s">
        <v>31</v>
      </c>
      <c r="E76" s="14">
        <v>44257</v>
      </c>
      <c r="F76" s="3">
        <v>6</v>
      </c>
      <c r="G76" s="19">
        <v>49.98</v>
      </c>
    </row>
    <row r="77" spans="2:7" outlineLevel="1" x14ac:dyDescent="0.2">
      <c r="B77" s="19" t="s">
        <v>428</v>
      </c>
      <c r="C77" s="3" t="s">
        <v>102</v>
      </c>
      <c r="D77" s="3" t="s">
        <v>31</v>
      </c>
      <c r="E77" s="14">
        <v>44257</v>
      </c>
      <c r="F77" s="3">
        <v>3</v>
      </c>
      <c r="G77" s="19">
        <v>24.99</v>
      </c>
    </row>
    <row r="78" spans="2:7" outlineLevel="1" x14ac:dyDescent="0.2">
      <c r="B78" s="19" t="s">
        <v>428</v>
      </c>
      <c r="C78" s="3" t="s">
        <v>102</v>
      </c>
      <c r="D78" s="3" t="s">
        <v>31</v>
      </c>
      <c r="E78" s="14">
        <v>44258</v>
      </c>
      <c r="F78" s="3">
        <v>6</v>
      </c>
      <c r="G78" s="19">
        <v>49.98</v>
      </c>
    </row>
    <row r="79" spans="2:7" outlineLevel="1" x14ac:dyDescent="0.2">
      <c r="B79" s="19" t="s">
        <v>428</v>
      </c>
      <c r="C79" s="3" t="s">
        <v>102</v>
      </c>
      <c r="D79" s="3" t="s">
        <v>31</v>
      </c>
      <c r="E79" s="14">
        <v>44258</v>
      </c>
      <c r="F79" s="3">
        <v>3</v>
      </c>
      <c r="G79" s="19">
        <v>24.99</v>
      </c>
    </row>
    <row r="80" spans="2:7" outlineLevel="1" x14ac:dyDescent="0.2">
      <c r="B80" s="19" t="s">
        <v>428</v>
      </c>
      <c r="C80" s="3" t="s">
        <v>102</v>
      </c>
      <c r="D80" s="3" t="s">
        <v>31</v>
      </c>
      <c r="E80" s="14">
        <v>44259</v>
      </c>
      <c r="F80" s="3">
        <v>6</v>
      </c>
      <c r="G80" s="19">
        <v>49.98</v>
      </c>
    </row>
    <row r="81" spans="2:7" outlineLevel="1" x14ac:dyDescent="0.2">
      <c r="B81" s="19" t="s">
        <v>428</v>
      </c>
      <c r="C81" s="3" t="s">
        <v>102</v>
      </c>
      <c r="D81" s="3" t="s">
        <v>31</v>
      </c>
      <c r="E81" s="14">
        <v>44259</v>
      </c>
      <c r="F81" s="3">
        <v>3</v>
      </c>
      <c r="G81" s="19">
        <v>24.99</v>
      </c>
    </row>
    <row r="82" spans="2:7" outlineLevel="1" x14ac:dyDescent="0.2">
      <c r="B82" s="19" t="s">
        <v>428</v>
      </c>
      <c r="C82" s="3" t="s">
        <v>102</v>
      </c>
      <c r="D82" s="3" t="s">
        <v>31</v>
      </c>
      <c r="E82" s="14">
        <v>44260</v>
      </c>
      <c r="F82" s="3">
        <v>6</v>
      </c>
      <c r="G82" s="19">
        <v>49.98</v>
      </c>
    </row>
    <row r="83" spans="2:7" outlineLevel="1" x14ac:dyDescent="0.2">
      <c r="B83" s="19" t="s">
        <v>428</v>
      </c>
      <c r="C83" s="3" t="s">
        <v>102</v>
      </c>
      <c r="D83" s="3" t="s">
        <v>31</v>
      </c>
      <c r="E83" s="14">
        <v>44260</v>
      </c>
      <c r="F83" s="3">
        <v>3</v>
      </c>
      <c r="G83" s="19">
        <v>24.99</v>
      </c>
    </row>
    <row r="84" spans="2:7" outlineLevel="1" x14ac:dyDescent="0.2">
      <c r="B84" s="19" t="s">
        <v>428</v>
      </c>
      <c r="C84" s="3" t="s">
        <v>103</v>
      </c>
      <c r="D84" s="3" t="s">
        <v>54</v>
      </c>
      <c r="E84" s="14">
        <v>44208</v>
      </c>
      <c r="F84" s="3">
        <v>6</v>
      </c>
      <c r="G84" s="19">
        <v>39.96</v>
      </c>
    </row>
    <row r="85" spans="2:7" outlineLevel="1" x14ac:dyDescent="0.2">
      <c r="B85" s="19" t="s">
        <v>428</v>
      </c>
      <c r="C85" s="3" t="s">
        <v>103</v>
      </c>
      <c r="D85" s="3" t="s">
        <v>54</v>
      </c>
      <c r="E85" s="14">
        <v>44208</v>
      </c>
      <c r="F85" s="3">
        <v>3</v>
      </c>
      <c r="G85" s="19">
        <v>19.98</v>
      </c>
    </row>
    <row r="86" spans="2:7" outlineLevel="1" x14ac:dyDescent="0.2">
      <c r="B86" s="19" t="s">
        <v>428</v>
      </c>
      <c r="C86" s="3" t="s">
        <v>103</v>
      </c>
      <c r="D86" s="3" t="s">
        <v>54</v>
      </c>
      <c r="E86" s="14">
        <v>44209</v>
      </c>
      <c r="F86" s="3">
        <v>6</v>
      </c>
      <c r="G86" s="19">
        <v>39.96</v>
      </c>
    </row>
    <row r="87" spans="2:7" outlineLevel="1" x14ac:dyDescent="0.2">
      <c r="B87" s="19" t="s">
        <v>428</v>
      </c>
      <c r="C87" s="3" t="s">
        <v>103</v>
      </c>
      <c r="D87" s="3" t="s">
        <v>54</v>
      </c>
      <c r="E87" s="14">
        <v>44209</v>
      </c>
      <c r="F87" s="3">
        <v>3</v>
      </c>
      <c r="G87" s="19">
        <v>19.98</v>
      </c>
    </row>
    <row r="88" spans="2:7" outlineLevel="1" x14ac:dyDescent="0.2">
      <c r="B88" s="19" t="s">
        <v>428</v>
      </c>
      <c r="C88" s="3" t="s">
        <v>103</v>
      </c>
      <c r="D88" s="3" t="s">
        <v>54</v>
      </c>
      <c r="E88" s="14">
        <v>44250</v>
      </c>
      <c r="F88" s="3">
        <v>6</v>
      </c>
      <c r="G88" s="19">
        <v>39.96</v>
      </c>
    </row>
    <row r="89" spans="2:7" outlineLevel="1" x14ac:dyDescent="0.2">
      <c r="B89" s="19" t="s">
        <v>428</v>
      </c>
      <c r="C89" s="3" t="s">
        <v>103</v>
      </c>
      <c r="D89" s="3" t="s">
        <v>54</v>
      </c>
      <c r="E89" s="14">
        <v>44268</v>
      </c>
      <c r="F89" s="3">
        <v>13</v>
      </c>
      <c r="G89" s="19">
        <v>86.58</v>
      </c>
    </row>
    <row r="90" spans="2:7" outlineLevel="1" x14ac:dyDescent="0.2">
      <c r="B90" s="19" t="s">
        <v>428</v>
      </c>
      <c r="C90" s="3" t="s">
        <v>103</v>
      </c>
      <c r="D90" s="3" t="s">
        <v>54</v>
      </c>
      <c r="E90" s="14">
        <v>44271</v>
      </c>
      <c r="F90" s="3">
        <v>6</v>
      </c>
      <c r="G90" s="19">
        <v>39.96</v>
      </c>
    </row>
    <row r="91" spans="2:7" outlineLevel="1" x14ac:dyDescent="0.2">
      <c r="B91" s="19" t="s">
        <v>428</v>
      </c>
      <c r="C91" s="3" t="s">
        <v>103</v>
      </c>
      <c r="D91" s="3" t="s">
        <v>54</v>
      </c>
      <c r="E91" s="14">
        <v>44294</v>
      </c>
      <c r="F91" s="3">
        <v>6</v>
      </c>
      <c r="G91" s="3">
        <v>39.96</v>
      </c>
    </row>
    <row r="92" spans="2:7" outlineLevel="1" x14ac:dyDescent="0.2">
      <c r="B92" s="19" t="s">
        <v>428</v>
      </c>
      <c r="C92" s="3" t="s">
        <v>103</v>
      </c>
      <c r="D92" s="3" t="s">
        <v>54</v>
      </c>
      <c r="E92" s="14">
        <v>44294</v>
      </c>
      <c r="F92" s="3">
        <v>3</v>
      </c>
      <c r="G92" s="3">
        <v>24</v>
      </c>
    </row>
    <row r="93" spans="2:7" outlineLevel="1" x14ac:dyDescent="0.2">
      <c r="B93" s="19" t="s">
        <v>428</v>
      </c>
      <c r="C93" s="3" t="s">
        <v>103</v>
      </c>
      <c r="D93" s="3" t="s">
        <v>54</v>
      </c>
      <c r="E93" s="14">
        <v>44309</v>
      </c>
      <c r="F93" s="3">
        <v>6</v>
      </c>
      <c r="G93" s="3">
        <v>39.96</v>
      </c>
    </row>
    <row r="94" spans="2:7" outlineLevel="1" x14ac:dyDescent="0.2">
      <c r="B94" s="19" t="s">
        <v>428</v>
      </c>
      <c r="C94" s="3" t="s">
        <v>103</v>
      </c>
      <c r="D94" s="3" t="s">
        <v>54</v>
      </c>
      <c r="E94" s="14">
        <v>44309</v>
      </c>
      <c r="F94" s="3">
        <v>3</v>
      </c>
      <c r="G94" s="3">
        <v>19.98</v>
      </c>
    </row>
    <row r="95" spans="2:7" outlineLevel="1" x14ac:dyDescent="0.2">
      <c r="B95" s="19" t="s">
        <v>428</v>
      </c>
      <c r="C95" s="3" t="s">
        <v>103</v>
      </c>
      <c r="D95" s="3" t="s">
        <v>54</v>
      </c>
      <c r="E95" s="14">
        <v>44313</v>
      </c>
      <c r="F95" s="3">
        <v>6</v>
      </c>
      <c r="G95" s="3">
        <v>39.96</v>
      </c>
    </row>
    <row r="96" spans="2:7" outlineLevel="1" x14ac:dyDescent="0.2">
      <c r="B96" s="19" t="s">
        <v>428</v>
      </c>
      <c r="C96" s="3" t="s">
        <v>103</v>
      </c>
      <c r="D96" s="3" t="s">
        <v>54</v>
      </c>
      <c r="E96" s="14">
        <v>44313</v>
      </c>
      <c r="F96" s="3">
        <v>3</v>
      </c>
      <c r="G96" s="3">
        <v>19.98</v>
      </c>
    </row>
    <row r="97" spans="2:7" outlineLevel="1" x14ac:dyDescent="0.2">
      <c r="B97" s="19" t="s">
        <v>428</v>
      </c>
      <c r="C97" s="3" t="s">
        <v>103</v>
      </c>
      <c r="D97" s="3" t="s">
        <v>54</v>
      </c>
      <c r="E97" s="14">
        <v>44321</v>
      </c>
      <c r="F97" s="3">
        <v>6</v>
      </c>
      <c r="G97" s="3">
        <v>39.96</v>
      </c>
    </row>
    <row r="98" spans="2:7" outlineLevel="1" x14ac:dyDescent="0.2">
      <c r="B98" s="19" t="s">
        <v>428</v>
      </c>
      <c r="C98" s="3" t="s">
        <v>103</v>
      </c>
      <c r="D98" s="3" t="s">
        <v>54</v>
      </c>
      <c r="E98" s="14">
        <v>44321</v>
      </c>
      <c r="F98" s="3">
        <v>3</v>
      </c>
      <c r="G98" s="3">
        <v>19.98</v>
      </c>
    </row>
    <row r="99" spans="2:7" outlineLevel="1" x14ac:dyDescent="0.2">
      <c r="B99" s="19" t="s">
        <v>428</v>
      </c>
      <c r="C99" s="3" t="s">
        <v>103</v>
      </c>
      <c r="D99" s="3" t="s">
        <v>54</v>
      </c>
      <c r="E99" s="14">
        <v>44344</v>
      </c>
      <c r="F99" s="3">
        <v>2</v>
      </c>
      <c r="G99" s="3">
        <v>16</v>
      </c>
    </row>
    <row r="100" spans="2:7" outlineLevel="1" x14ac:dyDescent="0.2">
      <c r="B100" s="19" t="s">
        <v>429</v>
      </c>
      <c r="C100" s="3" t="s">
        <v>638</v>
      </c>
      <c r="D100" s="3" t="s">
        <v>54</v>
      </c>
      <c r="E100" s="14">
        <v>44209</v>
      </c>
      <c r="F100" s="3">
        <v>6</v>
      </c>
      <c r="G100" s="19">
        <v>33.299999999999997</v>
      </c>
    </row>
    <row r="101" spans="2:7" outlineLevel="1" x14ac:dyDescent="0.2">
      <c r="B101" s="19" t="s">
        <v>429</v>
      </c>
      <c r="C101" s="3" t="s">
        <v>638</v>
      </c>
      <c r="D101" s="3" t="s">
        <v>54</v>
      </c>
      <c r="E101" s="14">
        <v>44209</v>
      </c>
      <c r="F101" s="3">
        <v>3</v>
      </c>
      <c r="G101" s="19">
        <v>16.649999999999999</v>
      </c>
    </row>
    <row r="102" spans="2:7" outlineLevel="1" x14ac:dyDescent="0.2">
      <c r="B102" s="19" t="s">
        <v>429</v>
      </c>
      <c r="C102" s="3" t="s">
        <v>638</v>
      </c>
      <c r="D102" s="3" t="s">
        <v>54</v>
      </c>
      <c r="E102" s="14">
        <v>44210</v>
      </c>
      <c r="F102" s="3">
        <v>6</v>
      </c>
      <c r="G102" s="19">
        <v>33.299999999999997</v>
      </c>
    </row>
    <row r="103" spans="2:7" outlineLevel="1" x14ac:dyDescent="0.2">
      <c r="B103" s="19" t="s">
        <v>429</v>
      </c>
      <c r="C103" s="3" t="s">
        <v>638</v>
      </c>
      <c r="D103" s="3" t="s">
        <v>54</v>
      </c>
      <c r="E103" s="14">
        <v>44210</v>
      </c>
      <c r="F103" s="3">
        <v>3</v>
      </c>
      <c r="G103" s="19">
        <v>16.649999999999999</v>
      </c>
    </row>
    <row r="104" spans="2:7" outlineLevel="1" x14ac:dyDescent="0.2">
      <c r="B104" s="19" t="s">
        <v>427</v>
      </c>
      <c r="C104" s="3" t="s">
        <v>638</v>
      </c>
      <c r="D104" s="3" t="s">
        <v>54</v>
      </c>
      <c r="E104" s="14">
        <v>44258</v>
      </c>
      <c r="F104" s="3">
        <v>6</v>
      </c>
      <c r="G104" s="19">
        <v>33.299999999999997</v>
      </c>
    </row>
    <row r="105" spans="2:7" outlineLevel="1" x14ac:dyDescent="0.2">
      <c r="B105" s="19" t="s">
        <v>427</v>
      </c>
      <c r="C105" s="3" t="s">
        <v>638</v>
      </c>
      <c r="D105" s="3" t="s">
        <v>54</v>
      </c>
      <c r="E105" s="14">
        <v>44258</v>
      </c>
      <c r="F105" s="3">
        <v>3</v>
      </c>
      <c r="G105" s="19">
        <v>16.649999999999999</v>
      </c>
    </row>
    <row r="106" spans="2:7" outlineLevel="1" x14ac:dyDescent="0.2">
      <c r="B106" s="19" t="s">
        <v>427</v>
      </c>
      <c r="C106" s="3" t="s">
        <v>638</v>
      </c>
      <c r="D106" s="3" t="s">
        <v>54</v>
      </c>
      <c r="E106" s="14">
        <v>44259</v>
      </c>
      <c r="F106" s="3">
        <v>6</v>
      </c>
      <c r="G106" s="19">
        <v>33.299999999999997</v>
      </c>
    </row>
    <row r="107" spans="2:7" outlineLevel="1" x14ac:dyDescent="0.2">
      <c r="B107" s="19" t="s">
        <v>427</v>
      </c>
      <c r="C107" s="3" t="s">
        <v>638</v>
      </c>
      <c r="D107" s="3" t="s">
        <v>54</v>
      </c>
      <c r="E107" s="14">
        <v>44259</v>
      </c>
      <c r="F107" s="3">
        <v>3</v>
      </c>
      <c r="G107" s="19">
        <v>16.649999999999999</v>
      </c>
    </row>
    <row r="108" spans="2:7" outlineLevel="1" x14ac:dyDescent="0.2">
      <c r="B108" s="19" t="s">
        <v>427</v>
      </c>
      <c r="C108" s="3" t="s">
        <v>638</v>
      </c>
      <c r="D108" s="3" t="s">
        <v>54</v>
      </c>
      <c r="E108" s="14">
        <v>44260</v>
      </c>
      <c r="F108" s="3">
        <v>6</v>
      </c>
      <c r="G108" s="19">
        <v>33.299999999999997</v>
      </c>
    </row>
    <row r="109" spans="2:7" outlineLevel="1" x14ac:dyDescent="0.2">
      <c r="B109" s="19" t="s">
        <v>427</v>
      </c>
      <c r="C109" s="3" t="s">
        <v>638</v>
      </c>
      <c r="D109" s="3" t="s">
        <v>54</v>
      </c>
      <c r="E109" s="14">
        <v>44260</v>
      </c>
      <c r="F109" s="3">
        <v>3</v>
      </c>
      <c r="G109" s="19">
        <v>16.649999999999999</v>
      </c>
    </row>
    <row r="110" spans="2:7" outlineLevel="1" x14ac:dyDescent="0.2">
      <c r="B110" s="19" t="s">
        <v>427</v>
      </c>
      <c r="C110" s="3" t="s">
        <v>107</v>
      </c>
      <c r="D110" s="3" t="s">
        <v>31</v>
      </c>
      <c r="E110" s="14">
        <v>44208</v>
      </c>
      <c r="F110" s="3">
        <v>6</v>
      </c>
      <c r="G110" s="19">
        <v>49.98</v>
      </c>
    </row>
    <row r="111" spans="2:7" outlineLevel="1" x14ac:dyDescent="0.2">
      <c r="B111" s="19" t="s">
        <v>427</v>
      </c>
      <c r="C111" s="3" t="s">
        <v>107</v>
      </c>
      <c r="D111" s="3" t="s">
        <v>31</v>
      </c>
      <c r="E111" s="14">
        <v>44208</v>
      </c>
      <c r="F111" s="3">
        <v>3</v>
      </c>
      <c r="G111" s="19">
        <v>24.99</v>
      </c>
    </row>
    <row r="112" spans="2:7" outlineLevel="1" x14ac:dyDescent="0.2">
      <c r="B112" s="19" t="s">
        <v>427</v>
      </c>
      <c r="C112" s="3" t="s">
        <v>107</v>
      </c>
      <c r="D112" s="3" t="s">
        <v>31</v>
      </c>
      <c r="E112" s="14">
        <v>44209</v>
      </c>
      <c r="F112" s="3">
        <v>6</v>
      </c>
      <c r="G112" s="19">
        <v>49.98</v>
      </c>
    </row>
    <row r="113" spans="2:7" outlineLevel="1" x14ac:dyDescent="0.2">
      <c r="B113" s="19" t="s">
        <v>427</v>
      </c>
      <c r="C113" s="3" t="s">
        <v>107</v>
      </c>
      <c r="D113" s="3" t="s">
        <v>31</v>
      </c>
      <c r="E113" s="14">
        <v>44209</v>
      </c>
      <c r="F113" s="3">
        <v>3</v>
      </c>
      <c r="G113" s="19">
        <v>24.99</v>
      </c>
    </row>
    <row r="114" spans="2:7" outlineLevel="1" x14ac:dyDescent="0.2">
      <c r="B114" s="19" t="s">
        <v>427</v>
      </c>
      <c r="C114" s="3" t="s">
        <v>107</v>
      </c>
      <c r="D114" s="3" t="s">
        <v>31</v>
      </c>
      <c r="E114" s="14">
        <v>44264</v>
      </c>
      <c r="F114" s="3">
        <v>6</v>
      </c>
      <c r="G114" s="19">
        <v>49.98</v>
      </c>
    </row>
    <row r="115" spans="2:7" outlineLevel="1" x14ac:dyDescent="0.2">
      <c r="B115" s="19" t="s">
        <v>427</v>
      </c>
      <c r="C115" s="3" t="s">
        <v>107</v>
      </c>
      <c r="D115" s="3" t="s">
        <v>31</v>
      </c>
      <c r="E115" s="14">
        <v>44264</v>
      </c>
      <c r="F115" s="3">
        <v>3</v>
      </c>
      <c r="G115" s="19">
        <v>24.99</v>
      </c>
    </row>
    <row r="116" spans="2:7" outlineLevel="1" x14ac:dyDescent="0.2">
      <c r="B116" s="19" t="s">
        <v>427</v>
      </c>
      <c r="C116" s="3" t="s">
        <v>107</v>
      </c>
      <c r="D116" s="3" t="s">
        <v>31</v>
      </c>
      <c r="E116" s="14">
        <v>44265</v>
      </c>
      <c r="F116" s="3">
        <v>6</v>
      </c>
      <c r="G116" s="19">
        <v>49.98</v>
      </c>
    </row>
    <row r="117" spans="2:7" outlineLevel="1" x14ac:dyDescent="0.2">
      <c r="B117" s="19" t="s">
        <v>427</v>
      </c>
      <c r="C117" s="3" t="s">
        <v>107</v>
      </c>
      <c r="D117" s="3" t="s">
        <v>31</v>
      </c>
      <c r="E117" s="14">
        <v>44265</v>
      </c>
      <c r="F117" s="3">
        <v>3</v>
      </c>
      <c r="G117" s="19">
        <v>24.99</v>
      </c>
    </row>
    <row r="118" spans="2:7" outlineLevel="1" x14ac:dyDescent="0.2">
      <c r="B118" s="19" t="s">
        <v>427</v>
      </c>
      <c r="C118" s="3" t="s">
        <v>107</v>
      </c>
      <c r="D118" s="3" t="s">
        <v>31</v>
      </c>
      <c r="E118" s="14">
        <v>44266</v>
      </c>
      <c r="F118" s="3">
        <v>6</v>
      </c>
      <c r="G118" s="19">
        <v>49.98</v>
      </c>
    </row>
    <row r="119" spans="2:7" outlineLevel="1" x14ac:dyDescent="0.2">
      <c r="B119" s="19" t="s">
        <v>427</v>
      </c>
      <c r="C119" s="3" t="s">
        <v>107</v>
      </c>
      <c r="D119" s="3" t="s">
        <v>31</v>
      </c>
      <c r="E119" s="14">
        <v>44266</v>
      </c>
      <c r="F119" s="3">
        <v>3</v>
      </c>
      <c r="G119" s="19">
        <v>24.99</v>
      </c>
    </row>
    <row r="120" spans="2:7" outlineLevel="1" x14ac:dyDescent="0.2">
      <c r="B120" s="19" t="s">
        <v>427</v>
      </c>
      <c r="C120" s="3" t="s">
        <v>107</v>
      </c>
      <c r="D120" s="3" t="s">
        <v>31</v>
      </c>
      <c r="E120" s="14">
        <v>44267</v>
      </c>
      <c r="F120" s="3">
        <v>6</v>
      </c>
      <c r="G120" s="19">
        <v>49.98</v>
      </c>
    </row>
    <row r="121" spans="2:7" outlineLevel="1" x14ac:dyDescent="0.2">
      <c r="B121" s="19" t="s">
        <v>427</v>
      </c>
      <c r="C121" s="3" t="s">
        <v>107</v>
      </c>
      <c r="D121" s="3" t="s">
        <v>31</v>
      </c>
      <c r="E121" s="14">
        <v>44267</v>
      </c>
      <c r="F121" s="3">
        <v>3</v>
      </c>
      <c r="G121" s="19">
        <v>24.99</v>
      </c>
    </row>
    <row r="122" spans="2:7" outlineLevel="1" x14ac:dyDescent="0.2">
      <c r="B122" s="19" t="s">
        <v>427</v>
      </c>
      <c r="C122" s="3" t="s">
        <v>107</v>
      </c>
      <c r="D122" s="3" t="s">
        <v>31</v>
      </c>
      <c r="E122" s="14">
        <v>44334</v>
      </c>
      <c r="F122" s="3">
        <v>6</v>
      </c>
      <c r="G122" s="3">
        <v>49.98</v>
      </c>
    </row>
    <row r="123" spans="2:7" outlineLevel="1" x14ac:dyDescent="0.2">
      <c r="B123" s="19" t="s">
        <v>427</v>
      </c>
      <c r="C123" s="3" t="s">
        <v>107</v>
      </c>
      <c r="D123" s="3" t="s">
        <v>31</v>
      </c>
      <c r="E123" s="14">
        <v>44334</v>
      </c>
      <c r="F123" s="3">
        <v>3</v>
      </c>
      <c r="G123" s="3">
        <v>24.99</v>
      </c>
    </row>
    <row r="124" spans="2:7" outlineLevel="1" x14ac:dyDescent="0.2">
      <c r="B124" s="19" t="s">
        <v>428</v>
      </c>
      <c r="C124" s="3" t="s">
        <v>708</v>
      </c>
      <c r="D124" s="3" t="s">
        <v>54</v>
      </c>
      <c r="E124" s="14">
        <v>44309</v>
      </c>
      <c r="F124" s="3">
        <v>6</v>
      </c>
      <c r="G124" s="3">
        <v>33.299999999999997</v>
      </c>
    </row>
    <row r="125" spans="2:7" outlineLevel="1" x14ac:dyDescent="0.2">
      <c r="B125" s="19" t="s">
        <v>428</v>
      </c>
      <c r="C125" s="3" t="s">
        <v>708</v>
      </c>
      <c r="D125" s="3" t="s">
        <v>54</v>
      </c>
      <c r="E125" s="14">
        <v>44309</v>
      </c>
      <c r="F125" s="3">
        <v>3</v>
      </c>
      <c r="G125" s="3">
        <v>16.649999999999999</v>
      </c>
    </row>
    <row r="126" spans="2:7" outlineLevel="1" x14ac:dyDescent="0.2">
      <c r="B126" s="19" t="s">
        <v>428</v>
      </c>
      <c r="C126" s="3" t="s">
        <v>708</v>
      </c>
      <c r="D126" s="3" t="s">
        <v>54</v>
      </c>
      <c r="E126" s="14">
        <v>44313</v>
      </c>
      <c r="F126" s="3">
        <v>6</v>
      </c>
      <c r="G126" s="3">
        <v>33.299999999999997</v>
      </c>
    </row>
    <row r="127" spans="2:7" outlineLevel="1" x14ac:dyDescent="0.2">
      <c r="B127" s="19" t="s">
        <v>428</v>
      </c>
      <c r="C127" s="3" t="s">
        <v>708</v>
      </c>
      <c r="D127" s="3" t="s">
        <v>54</v>
      </c>
      <c r="E127" s="14">
        <v>44313</v>
      </c>
      <c r="F127" s="3">
        <v>3</v>
      </c>
      <c r="G127" s="3">
        <v>16.649999999999999</v>
      </c>
    </row>
    <row r="128" spans="2:7" outlineLevel="1" x14ac:dyDescent="0.2">
      <c r="B128" s="19" t="s">
        <v>429</v>
      </c>
      <c r="C128" s="3" t="s">
        <v>644</v>
      </c>
      <c r="D128" s="3" t="s">
        <v>31</v>
      </c>
      <c r="E128" s="14">
        <v>44256</v>
      </c>
      <c r="F128" s="3">
        <v>6</v>
      </c>
      <c r="G128" s="19">
        <v>53.28</v>
      </c>
    </row>
    <row r="129" spans="2:7" outlineLevel="1" x14ac:dyDescent="0.2">
      <c r="B129" s="19" t="s">
        <v>429</v>
      </c>
      <c r="C129" s="3" t="s">
        <v>644</v>
      </c>
      <c r="D129" s="3" t="s">
        <v>31</v>
      </c>
      <c r="E129" s="14">
        <v>44256</v>
      </c>
      <c r="F129" s="3">
        <v>3</v>
      </c>
      <c r="G129" s="19">
        <v>26.64</v>
      </c>
    </row>
    <row r="130" spans="2:7" outlineLevel="1" x14ac:dyDescent="0.2">
      <c r="B130" s="19" t="s">
        <v>429</v>
      </c>
      <c r="C130" s="3" t="s">
        <v>644</v>
      </c>
      <c r="D130" s="3" t="s">
        <v>31</v>
      </c>
      <c r="E130" s="14">
        <v>44257</v>
      </c>
      <c r="F130" s="3">
        <v>6</v>
      </c>
      <c r="G130" s="19">
        <v>53.28</v>
      </c>
    </row>
    <row r="131" spans="2:7" outlineLevel="1" x14ac:dyDescent="0.2">
      <c r="B131" s="19" t="s">
        <v>429</v>
      </c>
      <c r="C131" s="3" t="s">
        <v>644</v>
      </c>
      <c r="D131" s="3" t="s">
        <v>31</v>
      </c>
      <c r="E131" s="14">
        <v>44257</v>
      </c>
      <c r="F131" s="3">
        <v>3</v>
      </c>
      <c r="G131" s="19">
        <v>26.64</v>
      </c>
    </row>
    <row r="132" spans="2:7" outlineLevel="1" x14ac:dyDescent="0.2">
      <c r="B132" s="19" t="s">
        <v>429</v>
      </c>
      <c r="C132" s="3" t="s">
        <v>644</v>
      </c>
      <c r="D132" s="3" t="s">
        <v>31</v>
      </c>
      <c r="E132" s="14">
        <v>44266</v>
      </c>
      <c r="F132" s="3">
        <v>6</v>
      </c>
      <c r="G132" s="19">
        <v>53.28</v>
      </c>
    </row>
    <row r="133" spans="2:7" outlineLevel="1" x14ac:dyDescent="0.2">
      <c r="B133" s="19" t="s">
        <v>427</v>
      </c>
      <c r="C133" s="3" t="s">
        <v>105</v>
      </c>
      <c r="D133" s="3" t="s">
        <v>54</v>
      </c>
      <c r="E133" s="14">
        <v>44256</v>
      </c>
      <c r="F133" s="3">
        <v>6</v>
      </c>
      <c r="G133" s="19">
        <v>39.96</v>
      </c>
    </row>
    <row r="134" spans="2:7" outlineLevel="1" x14ac:dyDescent="0.2">
      <c r="B134" s="19" t="s">
        <v>427</v>
      </c>
      <c r="C134" s="3" t="s">
        <v>105</v>
      </c>
      <c r="D134" s="3" t="s">
        <v>54</v>
      </c>
      <c r="E134" s="14">
        <v>44256</v>
      </c>
      <c r="F134" s="3">
        <v>3</v>
      </c>
      <c r="G134" s="19">
        <v>19.98</v>
      </c>
    </row>
    <row r="135" spans="2:7" outlineLevel="1" x14ac:dyDescent="0.2">
      <c r="B135" s="19" t="s">
        <v>427</v>
      </c>
      <c r="C135" s="3" t="s">
        <v>105</v>
      </c>
      <c r="D135" s="3" t="s">
        <v>54</v>
      </c>
      <c r="E135" s="14">
        <v>44257</v>
      </c>
      <c r="F135" s="3">
        <v>6</v>
      </c>
      <c r="G135" s="19">
        <v>39.96</v>
      </c>
    </row>
    <row r="136" spans="2:7" outlineLevel="1" x14ac:dyDescent="0.2">
      <c r="B136" s="19" t="s">
        <v>427</v>
      </c>
      <c r="C136" s="3" t="s">
        <v>105</v>
      </c>
      <c r="D136" s="3" t="s">
        <v>54</v>
      </c>
      <c r="E136" s="14">
        <v>44257</v>
      </c>
      <c r="F136" s="3">
        <v>3</v>
      </c>
      <c r="G136" s="19">
        <v>19.98</v>
      </c>
    </row>
    <row r="137" spans="2:7" outlineLevel="1" x14ac:dyDescent="0.2">
      <c r="B137" s="19" t="s">
        <v>427</v>
      </c>
      <c r="C137" s="3" t="s">
        <v>105</v>
      </c>
      <c r="D137" s="3" t="s">
        <v>54</v>
      </c>
      <c r="E137" s="14">
        <v>44258</v>
      </c>
      <c r="F137" s="3">
        <v>6</v>
      </c>
      <c r="G137" s="19">
        <v>39.96</v>
      </c>
    </row>
    <row r="138" spans="2:7" outlineLevel="1" x14ac:dyDescent="0.2">
      <c r="B138" s="19" t="s">
        <v>427</v>
      </c>
      <c r="C138" s="3" t="s">
        <v>105</v>
      </c>
      <c r="D138" s="3" t="s">
        <v>54</v>
      </c>
      <c r="E138" s="14">
        <v>44258</v>
      </c>
      <c r="F138" s="3">
        <v>3</v>
      </c>
      <c r="G138" s="19">
        <v>19.98</v>
      </c>
    </row>
    <row r="139" spans="2:7" outlineLevel="1" x14ac:dyDescent="0.2">
      <c r="B139" s="19" t="s">
        <v>427</v>
      </c>
      <c r="C139" s="3" t="s">
        <v>105</v>
      </c>
      <c r="D139" s="3" t="s">
        <v>54</v>
      </c>
      <c r="E139" s="14">
        <v>44259</v>
      </c>
      <c r="F139" s="3">
        <v>6</v>
      </c>
      <c r="G139" s="19">
        <v>39.96</v>
      </c>
    </row>
    <row r="140" spans="2:7" outlineLevel="1" x14ac:dyDescent="0.2">
      <c r="B140" s="19" t="s">
        <v>427</v>
      </c>
      <c r="C140" s="3" t="s">
        <v>105</v>
      </c>
      <c r="D140" s="3" t="s">
        <v>54</v>
      </c>
      <c r="E140" s="14">
        <v>44259</v>
      </c>
      <c r="F140" s="3">
        <v>3</v>
      </c>
      <c r="G140" s="19">
        <v>19.98</v>
      </c>
    </row>
    <row r="141" spans="2:7" outlineLevel="1" x14ac:dyDescent="0.2">
      <c r="B141" s="19" t="s">
        <v>427</v>
      </c>
      <c r="C141" s="3" t="s">
        <v>105</v>
      </c>
      <c r="D141" s="3" t="s">
        <v>54</v>
      </c>
      <c r="E141" s="14">
        <v>44267</v>
      </c>
      <c r="F141" s="3">
        <v>6</v>
      </c>
      <c r="G141" s="19">
        <v>39.96</v>
      </c>
    </row>
    <row r="142" spans="2:7" outlineLevel="1" x14ac:dyDescent="0.2">
      <c r="B142" s="19" t="s">
        <v>427</v>
      </c>
      <c r="C142" s="3" t="s">
        <v>105</v>
      </c>
      <c r="D142" s="3" t="s">
        <v>54</v>
      </c>
      <c r="E142" s="14">
        <v>44267</v>
      </c>
      <c r="F142" s="3">
        <v>3</v>
      </c>
      <c r="G142" s="19">
        <v>19.98</v>
      </c>
    </row>
    <row r="143" spans="2:7" outlineLevel="1" x14ac:dyDescent="0.2">
      <c r="E143" s="14"/>
      <c r="G143" s="3"/>
    </row>
    <row r="144" spans="2:7" outlineLevel="1" x14ac:dyDescent="0.2"/>
    <row r="145" spans="3:7" ht="12.75" thickBot="1" x14ac:dyDescent="0.25">
      <c r="C145" s="16"/>
      <c r="D145" s="16"/>
      <c r="E145" s="16"/>
      <c r="F145" s="73">
        <f>+SUM(F69:F144)</f>
        <v>352</v>
      </c>
      <c r="G145" s="17">
        <f>+SUM(G69:G144)</f>
        <v>2586.4800000000018</v>
      </c>
    </row>
    <row r="146" spans="3:7" ht="12.75" thickTop="1" x14ac:dyDescent="0.2"/>
    <row r="148" spans="3:7" x14ac:dyDescent="0.2">
      <c r="C148" s="8" t="s">
        <v>722</v>
      </c>
    </row>
    <row r="150" spans="3:7" x14ac:dyDescent="0.2">
      <c r="C150" s="19" t="s">
        <v>81</v>
      </c>
      <c r="D150" s="20">
        <f>+G43-G63-G145</f>
        <v>6288.2299999999977</v>
      </c>
    </row>
    <row r="151" spans="3:7" ht="12.75" thickBot="1" x14ac:dyDescent="0.25">
      <c r="D151" s="9"/>
      <c r="G151" s="3"/>
    </row>
    <row r="152" spans="3:7" ht="12.75" thickBot="1" x14ac:dyDescent="0.25">
      <c r="C152" s="19" t="s">
        <v>713</v>
      </c>
      <c r="D152" s="21">
        <f>+D150/G43</f>
        <v>0.67517439756739928</v>
      </c>
      <c r="G152" s="3"/>
    </row>
    <row r="153" spans="3:7" x14ac:dyDescent="0.2">
      <c r="G153" s="3"/>
    </row>
    <row r="154" spans="3:7" x14ac:dyDescent="0.2">
      <c r="C154" s="19" t="s">
        <v>84</v>
      </c>
      <c r="D154" s="20">
        <f>+RESUMEN!O58</f>
        <v>4953.4444957309952</v>
      </c>
      <c r="G154" s="3"/>
    </row>
    <row r="155" spans="3:7" ht="12.75" thickBot="1" x14ac:dyDescent="0.25">
      <c r="D155" s="9"/>
    </row>
    <row r="156" spans="3:7" ht="12.75" thickBot="1" x14ac:dyDescent="0.25">
      <c r="C156" s="19" t="s">
        <v>716</v>
      </c>
      <c r="D156" s="83">
        <f>+RESUMEN!P58</f>
        <v>0.53185696186187936</v>
      </c>
    </row>
    <row r="157" spans="3:7" ht="12.75" thickBot="1" x14ac:dyDescent="0.25"/>
    <row r="158" spans="3:7" ht="12.75" thickBot="1" x14ac:dyDescent="0.25">
      <c r="C158" s="19" t="s">
        <v>719</v>
      </c>
      <c r="D158" s="86" t="str">
        <f>+IF(D156&gt;$D$24,"OK","REVISAR")</f>
        <v>OK</v>
      </c>
    </row>
    <row r="159" spans="3:7" x14ac:dyDescent="0.2">
      <c r="G159" s="3"/>
    </row>
    <row r="161" spans="3:7" x14ac:dyDescent="0.2">
      <c r="C161" s="8" t="s">
        <v>85</v>
      </c>
    </row>
    <row r="163" spans="3:7" x14ac:dyDescent="0.2">
      <c r="C163" s="10"/>
      <c r="D163" s="10"/>
      <c r="E163" s="10"/>
      <c r="F163" s="10"/>
      <c r="G163" s="11"/>
    </row>
    <row r="164" spans="3:7" x14ac:dyDescent="0.2">
      <c r="C164" s="10"/>
      <c r="D164" s="10"/>
      <c r="E164" s="10"/>
      <c r="F164" s="10"/>
      <c r="G164" s="11"/>
    </row>
    <row r="165" spans="3:7" x14ac:dyDescent="0.2">
      <c r="C165" s="10"/>
      <c r="D165" s="10"/>
      <c r="E165" s="10"/>
      <c r="F165" s="10"/>
      <c r="G165" s="11"/>
    </row>
    <row r="168" spans="3:7" x14ac:dyDescent="0.2">
      <c r="C168" s="12"/>
      <c r="D168" s="23" t="s">
        <v>427</v>
      </c>
      <c r="E168" s="23" t="s">
        <v>428</v>
      </c>
      <c r="F168" s="23" t="s">
        <v>429</v>
      </c>
    </row>
    <row r="169" spans="3:7" x14ac:dyDescent="0.2">
      <c r="C169" s="3" t="s">
        <v>8</v>
      </c>
      <c r="D169" s="22">
        <f>+SUMIF(B38:B42,$D$168,G38:G42)</f>
        <v>0</v>
      </c>
      <c r="E169" s="22">
        <f>+SUMIF(B38:B42,$E$168,G38:G42)</f>
        <v>9313.49</v>
      </c>
      <c r="F169" s="22">
        <f>+SUMIF(B38:B42,$F$168,G38:G42)</f>
        <v>0</v>
      </c>
    </row>
    <row r="170" spans="3:7" x14ac:dyDescent="0.2">
      <c r="C170" s="3" t="s">
        <v>1019</v>
      </c>
      <c r="D170" s="22">
        <f>-SUMIF(B49:B62,$D$168,G49:G62)</f>
        <v>-266.19</v>
      </c>
      <c r="E170" s="22">
        <f>-SUMIF(B49:B62,$E$168,G49:G62)</f>
        <v>-172.59</v>
      </c>
      <c r="F170" s="22">
        <f>-SUMIF(B49:B62,$F$168,G49:G62)</f>
        <v>0</v>
      </c>
    </row>
    <row r="171" spans="3:7" x14ac:dyDescent="0.2">
      <c r="C171" s="3" t="s">
        <v>24</v>
      </c>
      <c r="D171" s="22">
        <f>-SUMIF(B69:B144,$D$168,G69:G144)</f>
        <v>-974.34000000000037</v>
      </c>
      <c r="E171" s="22">
        <f>-SUMIF(B69:B144,$E$168,G69:G144)</f>
        <v>-1299.1200000000006</v>
      </c>
      <c r="F171" s="22">
        <f>-SUMIF(B69:B144,$F$168,G69:G144)</f>
        <v>-313.02</v>
      </c>
    </row>
    <row r="172" spans="3:7" ht="12.75" thickBot="1" x14ac:dyDescent="0.25">
      <c r="C172" s="16" t="s">
        <v>1036</v>
      </c>
      <c r="D172" s="182">
        <f>SUM(D169:D171)</f>
        <v>-1240.5300000000004</v>
      </c>
      <c r="E172" s="182">
        <f t="shared" ref="E172:F172" si="0">SUM(E169:E171)</f>
        <v>7841.7799999999988</v>
      </c>
      <c r="F172" s="182">
        <f t="shared" si="0"/>
        <v>-313.02</v>
      </c>
    </row>
    <row r="173" spans="3:7" ht="12.75" thickTop="1" x14ac:dyDescent="0.2"/>
  </sheetData>
  <autoFilter ref="B68:G142" xr:uid="{00000000-0009-0000-0000-00003A000000}"/>
  <conditionalFormatting sqref="D158">
    <cfRule type="containsText" dxfId="110" priority="1" operator="containsText" text="OK">
      <formula>NOT(ISERROR(SEARCH("OK",D158)))</formula>
    </cfRule>
    <cfRule type="cellIs" dxfId="109" priority="2" operator="greaterThan">
      <formula>$D$73</formula>
    </cfRule>
  </conditionalFormatting>
  <pageMargins left="0.25" right="0.25" top="0.75" bottom="0.51" header="0.3" footer="0.3"/>
  <pageSetup paperSize="9" scale="66" fitToHeight="0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Hoja57">
    <tabColor rgb="FFFF0000"/>
  </sheetPr>
  <dimension ref="B1:K686"/>
  <sheetViews>
    <sheetView topLeftCell="A68" zoomScaleNormal="100" workbookViewId="0">
      <selection activeCell="G207" sqref="G207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3.7109375" style="3" customWidth="1"/>
    <col min="5" max="5" width="19.28515625" style="3" bestFit="1" customWidth="1"/>
    <col min="6" max="6" width="33.7109375" style="3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188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189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8" spans="3:7" x14ac:dyDescent="0.2">
      <c r="C28" s="8" t="s">
        <v>7</v>
      </c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6" spans="2:11" x14ac:dyDescent="0.2">
      <c r="C36" s="8" t="s">
        <v>8</v>
      </c>
    </row>
    <row r="38" spans="2:11" x14ac:dyDescent="0.2">
      <c r="B38" s="12" t="s">
        <v>1035</v>
      </c>
      <c r="C38" s="12" t="s">
        <v>9</v>
      </c>
      <c r="D38" s="12" t="s">
        <v>10</v>
      </c>
      <c r="E38" s="12" t="s">
        <v>11</v>
      </c>
      <c r="F38" s="12" t="s">
        <v>1</v>
      </c>
      <c r="G38" s="13" t="s">
        <v>12</v>
      </c>
    </row>
    <row r="39" spans="2:11" s="9" customFormat="1" hidden="1" outlineLevel="1" x14ac:dyDescent="0.2">
      <c r="B39" s="19" t="s">
        <v>427</v>
      </c>
      <c r="C39" s="39">
        <v>44105</v>
      </c>
      <c r="D39" s="19" t="s">
        <v>420</v>
      </c>
      <c r="E39" s="3">
        <v>43000001</v>
      </c>
      <c r="F39" s="3" t="s">
        <v>188</v>
      </c>
      <c r="G39" s="15">
        <v>21850</v>
      </c>
      <c r="H39" s="3"/>
      <c r="I39" s="3"/>
      <c r="J39" s="3"/>
      <c r="K39" s="3"/>
    </row>
    <row r="40" spans="2:11" s="9" customFormat="1" hidden="1" outlineLevel="1" x14ac:dyDescent="0.2">
      <c r="B40" s="19" t="s">
        <v>427</v>
      </c>
      <c r="C40" s="39">
        <v>44117</v>
      </c>
      <c r="D40" s="19" t="s">
        <v>421</v>
      </c>
      <c r="E40" s="3">
        <v>43000005</v>
      </c>
      <c r="F40" s="3" t="s">
        <v>190</v>
      </c>
      <c r="G40" s="15">
        <v>18226.5</v>
      </c>
      <c r="H40" s="3"/>
      <c r="I40" s="3"/>
      <c r="J40" s="3"/>
      <c r="K40" s="3"/>
    </row>
    <row r="41" spans="2:11" s="9" customFormat="1" hidden="1" outlineLevel="1" x14ac:dyDescent="0.2">
      <c r="B41" s="19" t="s">
        <v>427</v>
      </c>
      <c r="C41" s="39">
        <v>44139</v>
      </c>
      <c r="D41" s="19" t="s">
        <v>422</v>
      </c>
      <c r="E41" s="3">
        <v>43000005</v>
      </c>
      <c r="F41" s="3" t="s">
        <v>190</v>
      </c>
      <c r="G41" s="15">
        <v>5241.18</v>
      </c>
      <c r="H41" s="3"/>
      <c r="I41" s="3"/>
      <c r="J41" s="3"/>
      <c r="K41" s="3"/>
    </row>
    <row r="42" spans="2:11" s="9" customFormat="1" hidden="1" outlineLevel="1" x14ac:dyDescent="0.2">
      <c r="B42" s="19" t="s">
        <v>427</v>
      </c>
      <c r="C42" s="39">
        <v>44139</v>
      </c>
      <c r="D42" s="19" t="s">
        <v>423</v>
      </c>
      <c r="E42" s="3">
        <v>43000001</v>
      </c>
      <c r="F42" s="3" t="s">
        <v>188</v>
      </c>
      <c r="G42" s="15">
        <v>8099.7</v>
      </c>
      <c r="H42" s="3"/>
      <c r="I42" s="3"/>
      <c r="J42" s="3"/>
      <c r="K42" s="3"/>
    </row>
    <row r="43" spans="2:11" s="9" customFormat="1" hidden="1" outlineLevel="1" x14ac:dyDescent="0.2">
      <c r="B43" s="19" t="s">
        <v>427</v>
      </c>
      <c r="C43" s="39">
        <v>44153</v>
      </c>
      <c r="D43" s="19" t="s">
        <v>424</v>
      </c>
      <c r="E43" s="3">
        <v>43000011</v>
      </c>
      <c r="F43" s="3" t="s">
        <v>191</v>
      </c>
      <c r="G43" s="15">
        <v>9000</v>
      </c>
      <c r="H43" s="3"/>
      <c r="I43" s="3"/>
      <c r="J43" s="3"/>
      <c r="K43" s="3"/>
    </row>
    <row r="44" spans="2:11" s="9" customFormat="1" hidden="1" outlineLevel="1" x14ac:dyDescent="0.2">
      <c r="B44" s="19" t="s">
        <v>427</v>
      </c>
      <c r="C44" s="39" t="s">
        <v>192</v>
      </c>
      <c r="D44" s="19" t="s">
        <v>193</v>
      </c>
      <c r="E44" s="3">
        <v>43000005</v>
      </c>
      <c r="F44" s="3" t="s">
        <v>190</v>
      </c>
      <c r="G44" s="15">
        <v>15000.02</v>
      </c>
      <c r="H44" s="3"/>
      <c r="I44" s="3"/>
      <c r="J44" s="3"/>
      <c r="K44" s="3"/>
    </row>
    <row r="45" spans="2:11" s="9" customFormat="1" hidden="1" outlineLevel="1" x14ac:dyDescent="0.2">
      <c r="B45" s="19" t="s">
        <v>427</v>
      </c>
      <c r="C45" s="39">
        <v>44259</v>
      </c>
      <c r="D45" s="19" t="s">
        <v>425</v>
      </c>
      <c r="E45" s="3">
        <v>43000005</v>
      </c>
      <c r="F45" s="3" t="s">
        <v>190</v>
      </c>
      <c r="G45" s="15">
        <v>5503.73</v>
      </c>
      <c r="H45" s="3"/>
      <c r="I45" s="3"/>
      <c r="J45" s="3"/>
      <c r="K45" s="3"/>
    </row>
    <row r="46" spans="2:11" s="9" customFormat="1" hidden="1" outlineLevel="1" x14ac:dyDescent="0.2">
      <c r="B46" s="19"/>
      <c r="C46" s="39"/>
      <c r="D46" s="19"/>
      <c r="E46" s="3"/>
      <c r="F46" s="3"/>
      <c r="G46" s="15"/>
      <c r="H46" s="3"/>
      <c r="I46" s="3"/>
      <c r="J46" s="3"/>
      <c r="K46" s="3"/>
    </row>
    <row r="47" spans="2:11" collapsed="1" x14ac:dyDescent="0.2">
      <c r="C47" s="14"/>
      <c r="G47" s="15"/>
    </row>
    <row r="48" spans="2:11" ht="12.75" thickBot="1" x14ac:dyDescent="0.25">
      <c r="C48" s="16"/>
      <c r="D48" s="16"/>
      <c r="E48" s="16"/>
      <c r="F48" s="16"/>
      <c r="G48" s="17">
        <f>SUM(G39:G47)</f>
        <v>82921.12999999999</v>
      </c>
    </row>
    <row r="49" spans="2:7" ht="12.75" thickTop="1" x14ac:dyDescent="0.2"/>
    <row r="51" spans="2:7" x14ac:dyDescent="0.2">
      <c r="C51" s="8" t="s">
        <v>13</v>
      </c>
    </row>
    <row r="52" spans="2:7" x14ac:dyDescent="0.2">
      <c r="C52" s="18"/>
    </row>
    <row r="53" spans="2:7" x14ac:dyDescent="0.2">
      <c r="B53" s="12" t="s">
        <v>1035</v>
      </c>
      <c r="C53" s="12" t="s">
        <v>9</v>
      </c>
      <c r="D53" s="12" t="s">
        <v>14</v>
      </c>
      <c r="E53" s="12" t="s">
        <v>15</v>
      </c>
      <c r="F53" s="12" t="s">
        <v>16</v>
      </c>
      <c r="G53" s="13" t="s">
        <v>17</v>
      </c>
    </row>
    <row r="54" spans="2:7" outlineLevel="1" x14ac:dyDescent="0.2">
      <c r="B54" s="19" t="s">
        <v>427</v>
      </c>
      <c r="C54" s="14">
        <v>44117</v>
      </c>
      <c r="D54" s="3" t="s">
        <v>194</v>
      </c>
      <c r="F54" s="3" t="s">
        <v>195</v>
      </c>
      <c r="G54" s="38">
        <v>950.52</v>
      </c>
    </row>
    <row r="55" spans="2:7" outlineLevel="1" x14ac:dyDescent="0.2">
      <c r="B55" s="19" t="s">
        <v>427</v>
      </c>
      <c r="C55" s="14">
        <v>44119</v>
      </c>
      <c r="D55" s="3" t="s">
        <v>196</v>
      </c>
      <c r="F55" s="3" t="s">
        <v>166</v>
      </c>
      <c r="G55" s="38">
        <v>1512.33</v>
      </c>
    </row>
    <row r="56" spans="2:7" outlineLevel="1" x14ac:dyDescent="0.2">
      <c r="B56" s="19" t="s">
        <v>427</v>
      </c>
      <c r="C56" s="14">
        <v>44122</v>
      </c>
      <c r="D56" s="3" t="s">
        <v>197</v>
      </c>
      <c r="F56" s="3" t="s">
        <v>198</v>
      </c>
      <c r="G56" s="38">
        <v>1809.04</v>
      </c>
    </row>
    <row r="57" spans="2:7" outlineLevel="1" x14ac:dyDescent="0.2">
      <c r="B57" s="19" t="s">
        <v>427</v>
      </c>
      <c r="C57" s="14">
        <v>44125</v>
      </c>
      <c r="D57" s="3" t="s">
        <v>199</v>
      </c>
      <c r="F57" s="3" t="s">
        <v>200</v>
      </c>
      <c r="G57" s="38">
        <v>805</v>
      </c>
    </row>
    <row r="58" spans="2:7" outlineLevel="1" x14ac:dyDescent="0.2">
      <c r="B58" s="19" t="s">
        <v>427</v>
      </c>
      <c r="C58" s="14">
        <v>44125</v>
      </c>
      <c r="D58" s="3" t="s">
        <v>201</v>
      </c>
      <c r="F58" s="3" t="s">
        <v>21</v>
      </c>
      <c r="G58" s="38">
        <v>567.11</v>
      </c>
    </row>
    <row r="59" spans="2:7" outlineLevel="1" x14ac:dyDescent="0.2">
      <c r="B59" s="19" t="s">
        <v>427</v>
      </c>
      <c r="C59" s="14">
        <v>44125</v>
      </c>
      <c r="D59" s="3" t="s">
        <v>202</v>
      </c>
      <c r="F59" s="3" t="s">
        <v>21</v>
      </c>
      <c r="G59" s="38">
        <v>-159.5</v>
      </c>
    </row>
    <row r="60" spans="2:7" outlineLevel="1" x14ac:dyDescent="0.2">
      <c r="B60" s="19" t="s">
        <v>427</v>
      </c>
      <c r="C60" s="14">
        <v>44125</v>
      </c>
      <c r="D60" s="3" t="s">
        <v>203</v>
      </c>
      <c r="F60" s="3" t="s">
        <v>21</v>
      </c>
      <c r="G60" s="38">
        <v>99.17</v>
      </c>
    </row>
    <row r="61" spans="2:7" outlineLevel="1" x14ac:dyDescent="0.2">
      <c r="B61" s="19" t="s">
        <v>427</v>
      </c>
      <c r="C61" s="14">
        <v>44126</v>
      </c>
      <c r="D61" s="3" t="s">
        <v>204</v>
      </c>
      <c r="F61" s="3" t="s">
        <v>21</v>
      </c>
      <c r="G61" s="38">
        <v>23.335000000000001</v>
      </c>
    </row>
    <row r="62" spans="2:7" outlineLevel="1" x14ac:dyDescent="0.2">
      <c r="B62" s="19" t="s">
        <v>427</v>
      </c>
      <c r="C62" s="14">
        <v>44128</v>
      </c>
      <c r="D62" s="3" t="s">
        <v>205</v>
      </c>
      <c r="F62" s="3" t="s">
        <v>21</v>
      </c>
      <c r="G62" s="38">
        <v>12.84</v>
      </c>
    </row>
    <row r="63" spans="2:7" outlineLevel="1" x14ac:dyDescent="0.2">
      <c r="B63" s="19" t="s">
        <v>427</v>
      </c>
      <c r="C63" s="14">
        <v>44130</v>
      </c>
      <c r="D63" s="3" t="s">
        <v>206</v>
      </c>
      <c r="F63" s="3" t="s">
        <v>198</v>
      </c>
      <c r="G63" s="38">
        <v>119.84</v>
      </c>
    </row>
    <row r="64" spans="2:7" outlineLevel="1" x14ac:dyDescent="0.2">
      <c r="B64" s="19" t="s">
        <v>427</v>
      </c>
      <c r="C64" s="14">
        <v>44130</v>
      </c>
      <c r="D64" s="3" t="s">
        <v>206</v>
      </c>
      <c r="F64" s="3" t="s">
        <v>198</v>
      </c>
      <c r="G64" s="38">
        <v>-35</v>
      </c>
    </row>
    <row r="65" spans="2:10" outlineLevel="1" x14ac:dyDescent="0.2">
      <c r="B65" s="19" t="s">
        <v>427</v>
      </c>
      <c r="C65" s="14">
        <v>44131</v>
      </c>
      <c r="D65" s="3" t="s">
        <v>207</v>
      </c>
      <c r="F65" s="3" t="s">
        <v>21</v>
      </c>
      <c r="G65" s="38">
        <v>2.15</v>
      </c>
    </row>
    <row r="66" spans="2:10" outlineLevel="1" x14ac:dyDescent="0.2">
      <c r="B66" s="19" t="s">
        <v>427</v>
      </c>
      <c r="C66" s="14">
        <v>44131</v>
      </c>
      <c r="D66" s="3" t="s">
        <v>208</v>
      </c>
      <c r="F66" s="3" t="s">
        <v>21</v>
      </c>
      <c r="G66" s="38">
        <v>9.11</v>
      </c>
      <c r="J66" s="22"/>
    </row>
    <row r="67" spans="2:10" outlineLevel="1" x14ac:dyDescent="0.2">
      <c r="B67" s="19" t="s">
        <v>427</v>
      </c>
      <c r="C67" s="14">
        <v>44131</v>
      </c>
      <c r="D67" s="3" t="s">
        <v>209</v>
      </c>
      <c r="F67" s="3" t="s">
        <v>23</v>
      </c>
      <c r="G67" s="38">
        <v>30.88</v>
      </c>
      <c r="J67" s="22"/>
    </row>
    <row r="68" spans="2:10" outlineLevel="1" x14ac:dyDescent="0.2">
      <c r="B68" s="19" t="s">
        <v>427</v>
      </c>
      <c r="C68" s="14">
        <v>44131</v>
      </c>
      <c r="D68" s="3" t="s">
        <v>210</v>
      </c>
      <c r="F68" s="3" t="s">
        <v>21</v>
      </c>
      <c r="G68" s="38">
        <v>11.11</v>
      </c>
      <c r="J68" s="22"/>
    </row>
    <row r="69" spans="2:10" outlineLevel="1" x14ac:dyDescent="0.2">
      <c r="B69" s="19" t="s">
        <v>427</v>
      </c>
      <c r="C69" s="14">
        <v>44135</v>
      </c>
      <c r="D69" s="3" t="s">
        <v>211</v>
      </c>
      <c r="F69" s="3" t="s">
        <v>212</v>
      </c>
      <c r="G69" s="38">
        <v>1250.46</v>
      </c>
      <c r="J69" s="22"/>
    </row>
    <row r="70" spans="2:10" outlineLevel="1" x14ac:dyDescent="0.2">
      <c r="B70" s="19" t="s">
        <v>427</v>
      </c>
      <c r="C70" s="14">
        <v>44139</v>
      </c>
      <c r="D70" s="3" t="s">
        <v>213</v>
      </c>
      <c r="F70" s="3" t="s">
        <v>21</v>
      </c>
      <c r="G70" s="38">
        <v>18.7</v>
      </c>
      <c r="J70" s="22"/>
    </row>
    <row r="71" spans="2:10" outlineLevel="1" x14ac:dyDescent="0.2">
      <c r="B71" s="19" t="s">
        <v>427</v>
      </c>
      <c r="C71" s="14">
        <v>44139</v>
      </c>
      <c r="D71" s="3" t="s">
        <v>214</v>
      </c>
      <c r="F71" s="3" t="s">
        <v>215</v>
      </c>
      <c r="G71" s="38">
        <v>1127.92</v>
      </c>
      <c r="J71" s="22"/>
    </row>
    <row r="72" spans="2:10" outlineLevel="1" x14ac:dyDescent="0.2">
      <c r="B72" s="19" t="s">
        <v>427</v>
      </c>
      <c r="C72" s="14">
        <v>44140</v>
      </c>
      <c r="D72" s="3" t="s">
        <v>216</v>
      </c>
      <c r="F72" s="3" t="s">
        <v>21</v>
      </c>
      <c r="G72" s="38">
        <v>45.28</v>
      </c>
      <c r="J72" s="22"/>
    </row>
    <row r="73" spans="2:10" outlineLevel="1" x14ac:dyDescent="0.2">
      <c r="B73" s="19" t="s">
        <v>427</v>
      </c>
      <c r="C73" s="14">
        <v>44140</v>
      </c>
      <c r="D73" s="3" t="s">
        <v>217</v>
      </c>
      <c r="F73" s="3" t="s">
        <v>21</v>
      </c>
      <c r="G73" s="38">
        <v>182.15</v>
      </c>
      <c r="J73" s="22"/>
    </row>
    <row r="74" spans="2:10" outlineLevel="1" x14ac:dyDescent="0.2">
      <c r="B74" s="19" t="s">
        <v>427</v>
      </c>
      <c r="C74" s="14">
        <v>44141</v>
      </c>
      <c r="D74" s="3" t="s">
        <v>218</v>
      </c>
      <c r="F74" s="3" t="s">
        <v>195</v>
      </c>
      <c r="G74" s="38">
        <v>950.52</v>
      </c>
    </row>
    <row r="75" spans="2:10" outlineLevel="1" x14ac:dyDescent="0.2">
      <c r="B75" s="19" t="s">
        <v>427</v>
      </c>
      <c r="C75" s="14">
        <v>44145</v>
      </c>
      <c r="D75" s="3" t="s">
        <v>219</v>
      </c>
      <c r="F75" s="3" t="s">
        <v>220</v>
      </c>
      <c r="G75" s="38">
        <v>1990</v>
      </c>
      <c r="J75" s="40"/>
    </row>
    <row r="76" spans="2:10" outlineLevel="1" x14ac:dyDescent="0.2">
      <c r="B76" s="19" t="s">
        <v>427</v>
      </c>
      <c r="C76" s="14">
        <v>44145</v>
      </c>
      <c r="D76" s="3" t="s">
        <v>221</v>
      </c>
      <c r="F76" s="3" t="s">
        <v>222</v>
      </c>
      <c r="G76" s="38">
        <v>100</v>
      </c>
    </row>
    <row r="77" spans="2:10" outlineLevel="1" x14ac:dyDescent="0.2">
      <c r="B77" s="19" t="s">
        <v>427</v>
      </c>
      <c r="C77" s="14">
        <v>44162</v>
      </c>
      <c r="D77" s="3" t="s">
        <v>223</v>
      </c>
      <c r="F77" s="3" t="s">
        <v>222</v>
      </c>
      <c r="G77" s="38">
        <v>50</v>
      </c>
    </row>
    <row r="78" spans="2:10" outlineLevel="1" x14ac:dyDescent="0.2">
      <c r="B78" s="19" t="s">
        <v>427</v>
      </c>
      <c r="C78" s="14">
        <v>44147</v>
      </c>
      <c r="D78" s="3" t="s">
        <v>224</v>
      </c>
      <c r="F78" s="3" t="s">
        <v>21</v>
      </c>
      <c r="G78" s="38">
        <v>16.53</v>
      </c>
    </row>
    <row r="79" spans="2:10" outlineLevel="1" x14ac:dyDescent="0.2">
      <c r="B79" s="19" t="s">
        <v>427</v>
      </c>
      <c r="C79" s="14">
        <v>44147</v>
      </c>
      <c r="D79" s="3" t="s">
        <v>225</v>
      </c>
      <c r="F79" s="3" t="s">
        <v>21</v>
      </c>
      <c r="G79" s="38">
        <v>301.77999999999997</v>
      </c>
    </row>
    <row r="80" spans="2:10" outlineLevel="1" x14ac:dyDescent="0.2">
      <c r="B80" s="19" t="s">
        <v>427</v>
      </c>
      <c r="C80" s="14">
        <v>44151</v>
      </c>
      <c r="D80" s="3" t="s">
        <v>226</v>
      </c>
      <c r="F80" s="3" t="s">
        <v>166</v>
      </c>
      <c r="G80" s="38">
        <v>30</v>
      </c>
    </row>
    <row r="81" spans="2:7" outlineLevel="1" x14ac:dyDescent="0.2">
      <c r="B81" s="19" t="s">
        <v>427</v>
      </c>
      <c r="C81" s="14">
        <v>44152</v>
      </c>
      <c r="D81" s="3" t="s">
        <v>227</v>
      </c>
      <c r="F81" s="3" t="s">
        <v>21</v>
      </c>
      <c r="G81" s="38">
        <v>34.21</v>
      </c>
    </row>
    <row r="82" spans="2:7" outlineLevel="1" x14ac:dyDescent="0.2">
      <c r="B82" s="19" t="s">
        <v>427</v>
      </c>
      <c r="C82" s="14">
        <v>44152</v>
      </c>
      <c r="D82" s="3" t="s">
        <v>228</v>
      </c>
      <c r="F82" s="3" t="s">
        <v>21</v>
      </c>
      <c r="G82" s="38">
        <v>2.64</v>
      </c>
    </row>
    <row r="83" spans="2:7" outlineLevel="1" x14ac:dyDescent="0.2">
      <c r="B83" s="19" t="s">
        <v>427</v>
      </c>
      <c r="C83" s="14">
        <v>44158</v>
      </c>
      <c r="D83" s="3" t="s">
        <v>229</v>
      </c>
      <c r="F83" s="3" t="s">
        <v>21</v>
      </c>
      <c r="G83" s="38">
        <v>12.35</v>
      </c>
    </row>
    <row r="84" spans="2:7" outlineLevel="1" x14ac:dyDescent="0.2">
      <c r="B84" s="19" t="s">
        <v>427</v>
      </c>
      <c r="C84" s="14">
        <v>44158</v>
      </c>
      <c r="D84" s="3" t="s">
        <v>230</v>
      </c>
      <c r="F84" s="3" t="s">
        <v>21</v>
      </c>
      <c r="G84" s="38">
        <v>8.5500000000000007</v>
      </c>
    </row>
    <row r="85" spans="2:7" outlineLevel="1" x14ac:dyDescent="0.2">
      <c r="B85" s="19" t="s">
        <v>427</v>
      </c>
      <c r="C85" s="14">
        <v>44158</v>
      </c>
      <c r="D85" s="3" t="s">
        <v>231</v>
      </c>
      <c r="F85" s="3" t="s">
        <v>232</v>
      </c>
      <c r="G85" s="38">
        <v>140.91999999999999</v>
      </c>
    </row>
    <row r="86" spans="2:7" outlineLevel="1" x14ac:dyDescent="0.2">
      <c r="B86" s="19" t="s">
        <v>427</v>
      </c>
      <c r="C86" s="14">
        <v>44159</v>
      </c>
      <c r="D86" s="3" t="s">
        <v>233</v>
      </c>
      <c r="F86" s="3" t="s">
        <v>234</v>
      </c>
      <c r="G86" s="38">
        <v>8773.98</v>
      </c>
    </row>
    <row r="87" spans="2:7" outlineLevel="1" x14ac:dyDescent="0.2">
      <c r="B87" s="19" t="s">
        <v>427</v>
      </c>
      <c r="C87" s="14">
        <v>44159</v>
      </c>
      <c r="D87" s="3" t="s">
        <v>235</v>
      </c>
      <c r="F87" s="3" t="s">
        <v>234</v>
      </c>
      <c r="G87" s="38">
        <v>537.82000000000005</v>
      </c>
    </row>
    <row r="88" spans="2:7" outlineLevel="1" x14ac:dyDescent="0.2">
      <c r="B88" s="19" t="s">
        <v>427</v>
      </c>
      <c r="C88" s="14">
        <v>44162</v>
      </c>
      <c r="D88" s="3" t="s">
        <v>223</v>
      </c>
      <c r="F88" s="3" t="s">
        <v>222</v>
      </c>
      <c r="G88" s="38">
        <v>50</v>
      </c>
    </row>
    <row r="89" spans="2:7" outlineLevel="1" x14ac:dyDescent="0.2">
      <c r="B89" s="19" t="s">
        <v>427</v>
      </c>
      <c r="C89" s="14">
        <v>44162</v>
      </c>
      <c r="D89" s="3" t="s">
        <v>231</v>
      </c>
      <c r="F89" s="3" t="s">
        <v>232</v>
      </c>
      <c r="G89" s="38">
        <v>140.91999999999999</v>
      </c>
    </row>
    <row r="90" spans="2:7" outlineLevel="1" x14ac:dyDescent="0.2">
      <c r="B90" s="19" t="s">
        <v>427</v>
      </c>
      <c r="C90" s="14">
        <v>44165</v>
      </c>
      <c r="D90" s="3" t="s">
        <v>236</v>
      </c>
      <c r="F90" s="3" t="s">
        <v>212</v>
      </c>
      <c r="G90" s="38">
        <v>388.8</v>
      </c>
    </row>
    <row r="91" spans="2:7" outlineLevel="1" x14ac:dyDescent="0.2">
      <c r="B91" s="19" t="s">
        <v>427</v>
      </c>
      <c r="C91" s="14">
        <v>44165</v>
      </c>
      <c r="D91" s="3" t="s">
        <v>236</v>
      </c>
      <c r="F91" s="3" t="s">
        <v>212</v>
      </c>
      <c r="G91" s="38">
        <v>32.659999999999997</v>
      </c>
    </row>
    <row r="92" spans="2:7" outlineLevel="1" x14ac:dyDescent="0.2">
      <c r="B92" s="19" t="s">
        <v>427</v>
      </c>
      <c r="C92" s="14">
        <v>44176</v>
      </c>
      <c r="D92" s="3" t="s">
        <v>237</v>
      </c>
      <c r="F92" s="3" t="s">
        <v>21</v>
      </c>
      <c r="G92" s="38">
        <v>55.46</v>
      </c>
    </row>
    <row r="93" spans="2:7" outlineLevel="1" x14ac:dyDescent="0.2">
      <c r="B93" s="19" t="s">
        <v>427</v>
      </c>
      <c r="C93" s="14">
        <v>44179</v>
      </c>
      <c r="D93" s="3" t="s">
        <v>238</v>
      </c>
      <c r="F93" s="3" t="s">
        <v>239</v>
      </c>
      <c r="G93" s="38">
        <v>105.34</v>
      </c>
    </row>
    <row r="94" spans="2:7" outlineLevel="1" x14ac:dyDescent="0.2">
      <c r="B94" s="19" t="s">
        <v>427</v>
      </c>
      <c r="C94" s="14">
        <v>44179</v>
      </c>
      <c r="D94" s="3" t="s">
        <v>240</v>
      </c>
      <c r="F94" s="3" t="s">
        <v>21</v>
      </c>
      <c r="G94" s="38">
        <v>36.56</v>
      </c>
    </row>
    <row r="95" spans="2:7" outlineLevel="1" x14ac:dyDescent="0.2">
      <c r="B95" s="19" t="s">
        <v>427</v>
      </c>
      <c r="C95" s="14">
        <v>44179</v>
      </c>
      <c r="D95" s="3" t="s">
        <v>241</v>
      </c>
      <c r="F95" s="3" t="s">
        <v>21</v>
      </c>
      <c r="G95" s="38">
        <v>98.14</v>
      </c>
    </row>
    <row r="96" spans="2:7" outlineLevel="1" x14ac:dyDescent="0.2">
      <c r="B96" s="19" t="s">
        <v>427</v>
      </c>
      <c r="C96" s="14">
        <v>44181</v>
      </c>
      <c r="D96" s="3" t="s">
        <v>242</v>
      </c>
      <c r="F96" s="3" t="s">
        <v>21</v>
      </c>
      <c r="G96" s="38">
        <v>144.63</v>
      </c>
    </row>
    <row r="97" spans="2:7" outlineLevel="1" x14ac:dyDescent="0.2">
      <c r="B97" s="19" t="s">
        <v>427</v>
      </c>
      <c r="C97" s="14">
        <v>44186</v>
      </c>
      <c r="D97" s="3" t="s">
        <v>243</v>
      </c>
      <c r="F97" s="3" t="s">
        <v>21</v>
      </c>
      <c r="G97" s="38">
        <v>284.67</v>
      </c>
    </row>
    <row r="98" spans="2:7" outlineLevel="1" x14ac:dyDescent="0.2"/>
    <row r="99" spans="2:7" outlineLevel="1" x14ac:dyDescent="0.2">
      <c r="B99" s="19"/>
      <c r="C99" s="14"/>
      <c r="G99" s="38"/>
    </row>
    <row r="100" spans="2:7" outlineLevel="1" x14ac:dyDescent="0.2">
      <c r="C100" s="14"/>
      <c r="G100" s="15"/>
    </row>
    <row r="101" spans="2:7" ht="12.75" thickBot="1" x14ac:dyDescent="0.25">
      <c r="C101" s="16"/>
      <c r="D101" s="16"/>
      <c r="E101" s="16"/>
      <c r="F101" s="16"/>
      <c r="G101" s="17">
        <f>+SUM(G54:G100)</f>
        <v>22668.924999999992</v>
      </c>
    </row>
    <row r="102" spans="2:7" ht="12.75" thickTop="1" x14ac:dyDescent="0.2"/>
    <row r="104" spans="2:7" x14ac:dyDescent="0.2">
      <c r="C104" s="8" t="s">
        <v>24</v>
      </c>
    </row>
    <row r="106" spans="2:7" x14ac:dyDescent="0.2">
      <c r="B106" s="12" t="s">
        <v>1035</v>
      </c>
      <c r="C106" s="12" t="s">
        <v>25</v>
      </c>
      <c r="D106" s="12" t="s">
        <v>26</v>
      </c>
      <c r="E106" s="12" t="s">
        <v>27</v>
      </c>
      <c r="F106" s="12" t="s">
        <v>28</v>
      </c>
      <c r="G106" s="13" t="s">
        <v>29</v>
      </c>
    </row>
    <row r="107" spans="2:7" outlineLevel="1" x14ac:dyDescent="0.2">
      <c r="B107" s="19" t="s">
        <v>427</v>
      </c>
      <c r="C107" s="3" t="s">
        <v>185</v>
      </c>
      <c r="D107" s="3" t="s">
        <v>54</v>
      </c>
      <c r="E107" s="3" t="s">
        <v>41</v>
      </c>
      <c r="F107" s="3" t="s">
        <v>33</v>
      </c>
      <c r="G107" s="9">
        <v>39</v>
      </c>
    </row>
    <row r="108" spans="2:7" outlineLevel="1" x14ac:dyDescent="0.2">
      <c r="B108" s="19" t="s">
        <v>427</v>
      </c>
      <c r="C108" s="3" t="s">
        <v>185</v>
      </c>
      <c r="D108" s="3" t="s">
        <v>54</v>
      </c>
      <c r="E108" s="3" t="s">
        <v>41</v>
      </c>
      <c r="F108" s="3" t="s">
        <v>33</v>
      </c>
      <c r="G108" s="9">
        <v>13</v>
      </c>
    </row>
    <row r="109" spans="2:7" outlineLevel="1" x14ac:dyDescent="0.2">
      <c r="B109" s="19" t="s">
        <v>427</v>
      </c>
      <c r="C109" s="3" t="s">
        <v>185</v>
      </c>
      <c r="D109" s="3" t="s">
        <v>54</v>
      </c>
      <c r="E109" s="3" t="s">
        <v>42</v>
      </c>
      <c r="F109" s="3" t="s">
        <v>33</v>
      </c>
      <c r="G109" s="9">
        <v>39</v>
      </c>
    </row>
    <row r="110" spans="2:7" outlineLevel="1" x14ac:dyDescent="0.2">
      <c r="B110" s="19" t="s">
        <v>427</v>
      </c>
      <c r="C110" s="3" t="s">
        <v>185</v>
      </c>
      <c r="D110" s="3" t="s">
        <v>54</v>
      </c>
      <c r="E110" s="3" t="s">
        <v>42</v>
      </c>
      <c r="F110" s="3" t="s">
        <v>33</v>
      </c>
      <c r="G110" s="9">
        <v>13</v>
      </c>
    </row>
    <row r="111" spans="2:7" outlineLevel="1" x14ac:dyDescent="0.2">
      <c r="B111" s="19" t="s">
        <v>427</v>
      </c>
      <c r="C111" s="3" t="s">
        <v>185</v>
      </c>
      <c r="D111" s="3" t="s">
        <v>54</v>
      </c>
      <c r="E111" s="3" t="s">
        <v>121</v>
      </c>
      <c r="F111" s="3" t="s">
        <v>33</v>
      </c>
      <c r="G111" s="9">
        <v>39</v>
      </c>
    </row>
    <row r="112" spans="2:7" outlineLevel="1" x14ac:dyDescent="0.2">
      <c r="B112" s="19" t="s">
        <v>427</v>
      </c>
      <c r="C112" s="3" t="s">
        <v>185</v>
      </c>
      <c r="D112" s="3" t="s">
        <v>54</v>
      </c>
      <c r="E112" s="3" t="s">
        <v>121</v>
      </c>
      <c r="F112" s="3" t="s">
        <v>33</v>
      </c>
      <c r="G112" s="9">
        <v>13</v>
      </c>
    </row>
    <row r="113" spans="2:7" outlineLevel="1" x14ac:dyDescent="0.2">
      <c r="B113" s="19" t="s">
        <v>427</v>
      </c>
      <c r="C113" s="3" t="s">
        <v>185</v>
      </c>
      <c r="D113" s="3" t="s">
        <v>54</v>
      </c>
      <c r="E113" s="3" t="s">
        <v>43</v>
      </c>
      <c r="F113" s="3" t="s">
        <v>33</v>
      </c>
      <c r="G113" s="9">
        <v>39</v>
      </c>
    </row>
    <row r="114" spans="2:7" outlineLevel="1" x14ac:dyDescent="0.2">
      <c r="B114" s="19" t="s">
        <v>427</v>
      </c>
      <c r="C114" s="3" t="s">
        <v>185</v>
      </c>
      <c r="D114" s="3" t="s">
        <v>54</v>
      </c>
      <c r="E114" s="3" t="s">
        <v>43</v>
      </c>
      <c r="F114" s="3" t="s">
        <v>33</v>
      </c>
      <c r="G114" s="9">
        <v>13</v>
      </c>
    </row>
    <row r="115" spans="2:7" outlineLevel="1" x14ac:dyDescent="0.2">
      <c r="B115" s="19" t="s">
        <v>427</v>
      </c>
      <c r="C115" s="3" t="s">
        <v>185</v>
      </c>
      <c r="D115" s="3" t="s">
        <v>54</v>
      </c>
      <c r="E115" s="3" t="s">
        <v>44</v>
      </c>
      <c r="F115" s="3" t="s">
        <v>33</v>
      </c>
      <c r="G115" s="9">
        <v>39</v>
      </c>
    </row>
    <row r="116" spans="2:7" outlineLevel="1" x14ac:dyDescent="0.2">
      <c r="B116" s="19" t="s">
        <v>427</v>
      </c>
      <c r="C116" s="3" t="s">
        <v>185</v>
      </c>
      <c r="D116" s="3" t="s">
        <v>54</v>
      </c>
      <c r="E116" s="3" t="s">
        <v>44</v>
      </c>
      <c r="F116" s="3" t="s">
        <v>33</v>
      </c>
      <c r="G116" s="9">
        <v>13</v>
      </c>
    </row>
    <row r="117" spans="2:7" outlineLevel="1" x14ac:dyDescent="0.2">
      <c r="B117" s="19" t="s">
        <v>427</v>
      </c>
      <c r="C117" s="3" t="s">
        <v>185</v>
      </c>
      <c r="D117" s="3" t="s">
        <v>54</v>
      </c>
      <c r="E117" s="3" t="s">
        <v>45</v>
      </c>
      <c r="F117" s="3" t="s">
        <v>33</v>
      </c>
      <c r="G117" s="9">
        <v>39</v>
      </c>
    </row>
    <row r="118" spans="2:7" outlineLevel="1" x14ac:dyDescent="0.2">
      <c r="B118" s="19" t="s">
        <v>427</v>
      </c>
      <c r="C118" s="3" t="s">
        <v>185</v>
      </c>
      <c r="D118" s="3" t="s">
        <v>54</v>
      </c>
      <c r="E118" s="3" t="s">
        <v>45</v>
      </c>
      <c r="F118" s="3" t="s">
        <v>33</v>
      </c>
      <c r="G118" s="9">
        <v>13</v>
      </c>
    </row>
    <row r="119" spans="2:7" outlineLevel="1" x14ac:dyDescent="0.2">
      <c r="B119" s="19" t="s">
        <v>427</v>
      </c>
      <c r="C119" s="3" t="s">
        <v>185</v>
      </c>
      <c r="D119" s="3" t="s">
        <v>54</v>
      </c>
      <c r="E119" s="3" t="s">
        <v>46</v>
      </c>
      <c r="F119" s="3" t="s">
        <v>33</v>
      </c>
      <c r="G119" s="9">
        <v>39</v>
      </c>
    </row>
    <row r="120" spans="2:7" outlineLevel="1" x14ac:dyDescent="0.2">
      <c r="B120" s="19" t="s">
        <v>427</v>
      </c>
      <c r="C120" s="3" t="s">
        <v>185</v>
      </c>
      <c r="D120" s="3" t="s">
        <v>54</v>
      </c>
      <c r="E120" s="3" t="s">
        <v>46</v>
      </c>
      <c r="F120" s="3" t="s">
        <v>33</v>
      </c>
      <c r="G120" s="9">
        <v>13</v>
      </c>
    </row>
    <row r="121" spans="2:7" outlineLevel="1" x14ac:dyDescent="0.2">
      <c r="B121" s="19" t="s">
        <v>428</v>
      </c>
      <c r="C121" s="3" t="s">
        <v>104</v>
      </c>
      <c r="D121" s="3" t="s">
        <v>31</v>
      </c>
      <c r="E121" s="3" t="s">
        <v>66</v>
      </c>
      <c r="F121" s="3" t="s">
        <v>33</v>
      </c>
      <c r="G121" s="9">
        <v>56.64</v>
      </c>
    </row>
    <row r="122" spans="2:7" outlineLevel="1" x14ac:dyDescent="0.2">
      <c r="B122" s="19" t="s">
        <v>428</v>
      </c>
      <c r="C122" s="3" t="s">
        <v>104</v>
      </c>
      <c r="D122" s="3" t="s">
        <v>31</v>
      </c>
      <c r="E122" s="3" t="s">
        <v>66</v>
      </c>
      <c r="F122" s="3" t="s">
        <v>33</v>
      </c>
      <c r="G122" s="9">
        <v>28.32</v>
      </c>
    </row>
    <row r="123" spans="2:7" outlineLevel="1" x14ac:dyDescent="0.2">
      <c r="B123" s="19" t="s">
        <v>428</v>
      </c>
      <c r="C123" s="3" t="s">
        <v>104</v>
      </c>
      <c r="D123" s="3" t="s">
        <v>31</v>
      </c>
      <c r="E123" s="3" t="s">
        <v>143</v>
      </c>
      <c r="F123" s="3" t="s">
        <v>33</v>
      </c>
      <c r="G123" s="9">
        <v>84.96</v>
      </c>
    </row>
    <row r="124" spans="2:7" outlineLevel="1" x14ac:dyDescent="0.2">
      <c r="B124" s="19" t="s">
        <v>427</v>
      </c>
      <c r="C124" s="3" t="s">
        <v>246</v>
      </c>
      <c r="D124" s="3" t="s">
        <v>31</v>
      </c>
      <c r="E124" s="3" t="s">
        <v>119</v>
      </c>
      <c r="F124" s="3" t="s">
        <v>33</v>
      </c>
      <c r="G124" s="9">
        <v>45</v>
      </c>
    </row>
    <row r="125" spans="2:7" outlineLevel="1" x14ac:dyDescent="0.2">
      <c r="B125" s="19" t="s">
        <v>427</v>
      </c>
      <c r="C125" s="3" t="s">
        <v>246</v>
      </c>
      <c r="D125" s="3" t="s">
        <v>31</v>
      </c>
      <c r="E125" s="3" t="s">
        <v>119</v>
      </c>
      <c r="F125" s="3" t="s">
        <v>33</v>
      </c>
      <c r="G125" s="9">
        <v>22.5</v>
      </c>
    </row>
    <row r="126" spans="2:7" outlineLevel="1" x14ac:dyDescent="0.2">
      <c r="B126" s="19" t="s">
        <v>427</v>
      </c>
      <c r="C126" s="3" t="s">
        <v>246</v>
      </c>
      <c r="D126" s="3" t="s">
        <v>31</v>
      </c>
      <c r="E126" s="3" t="s">
        <v>120</v>
      </c>
      <c r="F126" s="3" t="s">
        <v>33</v>
      </c>
      <c r="G126" s="9">
        <v>45</v>
      </c>
    </row>
    <row r="127" spans="2:7" outlineLevel="1" x14ac:dyDescent="0.2">
      <c r="B127" s="19" t="s">
        <v>427</v>
      </c>
      <c r="C127" s="3" t="s">
        <v>246</v>
      </c>
      <c r="D127" s="3" t="s">
        <v>31</v>
      </c>
      <c r="E127" s="3" t="s">
        <v>120</v>
      </c>
      <c r="F127" s="3" t="s">
        <v>33</v>
      </c>
      <c r="G127" s="9">
        <v>22.5</v>
      </c>
    </row>
    <row r="128" spans="2:7" outlineLevel="1" x14ac:dyDescent="0.2">
      <c r="B128" s="19" t="s">
        <v>427</v>
      </c>
      <c r="C128" s="3" t="s">
        <v>246</v>
      </c>
      <c r="D128" s="3" t="s">
        <v>31</v>
      </c>
      <c r="E128" s="3" t="s">
        <v>32</v>
      </c>
      <c r="F128" s="3" t="s">
        <v>33</v>
      </c>
      <c r="G128" s="9">
        <v>45</v>
      </c>
    </row>
    <row r="129" spans="2:7" outlineLevel="1" x14ac:dyDescent="0.2">
      <c r="B129" s="19" t="s">
        <v>427</v>
      </c>
      <c r="C129" s="3" t="s">
        <v>246</v>
      </c>
      <c r="D129" s="3" t="s">
        <v>31</v>
      </c>
      <c r="E129" s="3" t="s">
        <v>32</v>
      </c>
      <c r="F129" s="3" t="s">
        <v>33</v>
      </c>
      <c r="G129" s="9">
        <v>22.5</v>
      </c>
    </row>
    <row r="130" spans="2:7" outlineLevel="1" x14ac:dyDescent="0.2">
      <c r="B130" s="19" t="s">
        <v>427</v>
      </c>
      <c r="C130" s="3" t="s">
        <v>246</v>
      </c>
      <c r="D130" s="3" t="s">
        <v>31</v>
      </c>
      <c r="E130" s="3" t="s">
        <v>34</v>
      </c>
      <c r="F130" s="3" t="s">
        <v>33</v>
      </c>
      <c r="G130" s="9">
        <v>45</v>
      </c>
    </row>
    <row r="131" spans="2:7" outlineLevel="1" x14ac:dyDescent="0.2">
      <c r="B131" s="19" t="s">
        <v>427</v>
      </c>
      <c r="C131" s="3" t="s">
        <v>246</v>
      </c>
      <c r="D131" s="3" t="s">
        <v>31</v>
      </c>
      <c r="E131" s="3" t="s">
        <v>34</v>
      </c>
      <c r="F131" s="3" t="s">
        <v>33</v>
      </c>
      <c r="G131" s="9">
        <v>22.5</v>
      </c>
    </row>
    <row r="132" spans="2:7" outlineLevel="1" x14ac:dyDescent="0.2">
      <c r="B132" s="19" t="s">
        <v>427</v>
      </c>
      <c r="C132" s="3" t="s">
        <v>246</v>
      </c>
      <c r="D132" s="3" t="s">
        <v>31</v>
      </c>
      <c r="E132" s="3" t="s">
        <v>148</v>
      </c>
      <c r="F132" s="3" t="s">
        <v>33</v>
      </c>
      <c r="G132" s="9">
        <v>45</v>
      </c>
    </row>
    <row r="133" spans="2:7" outlineLevel="1" x14ac:dyDescent="0.2">
      <c r="B133" s="19" t="s">
        <v>427</v>
      </c>
      <c r="C133" s="3" t="s">
        <v>246</v>
      </c>
      <c r="D133" s="3" t="s">
        <v>31</v>
      </c>
      <c r="E133" s="3" t="s">
        <v>148</v>
      </c>
      <c r="F133" s="3" t="s">
        <v>33</v>
      </c>
      <c r="G133" s="9">
        <v>22.5</v>
      </c>
    </row>
    <row r="134" spans="2:7" outlineLevel="1" x14ac:dyDescent="0.2">
      <c r="B134" s="19" t="s">
        <v>427</v>
      </c>
      <c r="C134" s="3" t="s">
        <v>246</v>
      </c>
      <c r="D134" s="3" t="s">
        <v>31</v>
      </c>
      <c r="E134" s="3" t="s">
        <v>149</v>
      </c>
      <c r="F134" s="3" t="s">
        <v>33</v>
      </c>
      <c r="G134" s="9">
        <v>45</v>
      </c>
    </row>
    <row r="135" spans="2:7" outlineLevel="1" x14ac:dyDescent="0.2">
      <c r="B135" s="19" t="s">
        <v>427</v>
      </c>
      <c r="C135" s="3" t="s">
        <v>246</v>
      </c>
      <c r="D135" s="3" t="s">
        <v>31</v>
      </c>
      <c r="E135" s="3" t="s">
        <v>149</v>
      </c>
      <c r="F135" s="3" t="s">
        <v>33</v>
      </c>
      <c r="G135" s="9">
        <v>22.5</v>
      </c>
    </row>
    <row r="136" spans="2:7" outlineLevel="1" x14ac:dyDescent="0.2">
      <c r="B136" s="19" t="s">
        <v>427</v>
      </c>
      <c r="C136" s="3" t="s">
        <v>246</v>
      </c>
      <c r="D136" s="3" t="s">
        <v>31</v>
      </c>
      <c r="E136" s="3" t="s">
        <v>150</v>
      </c>
      <c r="F136" s="3" t="s">
        <v>33</v>
      </c>
      <c r="G136" s="9">
        <v>45</v>
      </c>
    </row>
    <row r="137" spans="2:7" outlineLevel="1" x14ac:dyDescent="0.2">
      <c r="B137" s="19" t="s">
        <v>427</v>
      </c>
      <c r="C137" s="3" t="s">
        <v>246</v>
      </c>
      <c r="D137" s="3" t="s">
        <v>31</v>
      </c>
      <c r="E137" s="3" t="s">
        <v>150</v>
      </c>
      <c r="F137" s="3" t="s">
        <v>33</v>
      </c>
      <c r="G137" s="9">
        <v>22.5</v>
      </c>
    </row>
    <row r="138" spans="2:7" outlineLevel="1" x14ac:dyDescent="0.2">
      <c r="B138" s="19" t="s">
        <v>427</v>
      </c>
      <c r="C138" s="3" t="s">
        <v>246</v>
      </c>
      <c r="D138" s="3" t="s">
        <v>31</v>
      </c>
      <c r="E138" s="3" t="s">
        <v>158</v>
      </c>
      <c r="F138" s="3" t="s">
        <v>33</v>
      </c>
      <c r="G138" s="9">
        <v>52.5</v>
      </c>
    </row>
    <row r="139" spans="2:7" outlineLevel="1" x14ac:dyDescent="0.2">
      <c r="B139" s="19" t="s">
        <v>427</v>
      </c>
      <c r="C139" s="3" t="s">
        <v>246</v>
      </c>
      <c r="D139" s="3" t="s">
        <v>31</v>
      </c>
      <c r="E139" s="3" t="s">
        <v>35</v>
      </c>
      <c r="F139" s="3" t="s">
        <v>33</v>
      </c>
      <c r="G139" s="9">
        <v>45</v>
      </c>
    </row>
    <row r="140" spans="2:7" outlineLevel="1" x14ac:dyDescent="0.2">
      <c r="B140" s="19" t="s">
        <v>427</v>
      </c>
      <c r="C140" s="3" t="s">
        <v>246</v>
      </c>
      <c r="D140" s="3" t="s">
        <v>31</v>
      </c>
      <c r="E140" s="3" t="s">
        <v>35</v>
      </c>
      <c r="F140" s="3" t="s">
        <v>33</v>
      </c>
      <c r="G140" s="9">
        <v>22.5</v>
      </c>
    </row>
    <row r="141" spans="2:7" outlineLevel="1" x14ac:dyDescent="0.2">
      <c r="B141" s="19" t="s">
        <v>427</v>
      </c>
      <c r="C141" s="3" t="s">
        <v>246</v>
      </c>
      <c r="D141" s="3" t="s">
        <v>31</v>
      </c>
      <c r="E141" s="3" t="s">
        <v>36</v>
      </c>
      <c r="F141" s="3" t="s">
        <v>33</v>
      </c>
      <c r="G141" s="9">
        <v>45</v>
      </c>
    </row>
    <row r="142" spans="2:7" outlineLevel="1" x14ac:dyDescent="0.2">
      <c r="B142" s="19" t="s">
        <v>427</v>
      </c>
      <c r="C142" s="3" t="s">
        <v>246</v>
      </c>
      <c r="D142" s="3" t="s">
        <v>31</v>
      </c>
      <c r="E142" s="3" t="s">
        <v>36</v>
      </c>
      <c r="F142" s="3" t="s">
        <v>33</v>
      </c>
      <c r="G142" s="9">
        <v>22.5</v>
      </c>
    </row>
    <row r="143" spans="2:7" outlineLevel="1" x14ac:dyDescent="0.2">
      <c r="B143" s="19" t="s">
        <v>427</v>
      </c>
      <c r="C143" s="3" t="s">
        <v>246</v>
      </c>
      <c r="D143" s="3" t="s">
        <v>31</v>
      </c>
      <c r="E143" s="3" t="s">
        <v>37</v>
      </c>
      <c r="F143" s="3" t="s">
        <v>33</v>
      </c>
      <c r="G143" s="9">
        <v>45</v>
      </c>
    </row>
    <row r="144" spans="2:7" outlineLevel="1" x14ac:dyDescent="0.2">
      <c r="B144" s="19" t="s">
        <v>427</v>
      </c>
      <c r="C144" s="3" t="s">
        <v>246</v>
      </c>
      <c r="D144" s="3" t="s">
        <v>31</v>
      </c>
      <c r="E144" s="3" t="s">
        <v>37</v>
      </c>
      <c r="F144" s="3" t="s">
        <v>33</v>
      </c>
      <c r="G144" s="9">
        <v>22.5</v>
      </c>
    </row>
    <row r="145" spans="2:7" outlineLevel="1" x14ac:dyDescent="0.2">
      <c r="B145" s="19" t="s">
        <v>427</v>
      </c>
      <c r="C145" s="3" t="s">
        <v>246</v>
      </c>
      <c r="D145" s="3" t="s">
        <v>31</v>
      </c>
      <c r="E145" s="3" t="s">
        <v>38</v>
      </c>
      <c r="F145" s="3" t="s">
        <v>33</v>
      </c>
      <c r="G145" s="9">
        <v>45</v>
      </c>
    </row>
    <row r="146" spans="2:7" outlineLevel="1" x14ac:dyDescent="0.2">
      <c r="B146" s="19" t="s">
        <v>427</v>
      </c>
      <c r="C146" s="3" t="s">
        <v>246</v>
      </c>
      <c r="D146" s="3" t="s">
        <v>31</v>
      </c>
      <c r="E146" s="3" t="s">
        <v>38</v>
      </c>
      <c r="F146" s="3" t="s">
        <v>33</v>
      </c>
      <c r="G146" s="9">
        <v>22.5</v>
      </c>
    </row>
    <row r="147" spans="2:7" outlineLevel="1" x14ac:dyDescent="0.2">
      <c r="B147" s="19" t="s">
        <v>427</v>
      </c>
      <c r="C147" s="3" t="s">
        <v>246</v>
      </c>
      <c r="D147" s="3" t="s">
        <v>31</v>
      </c>
      <c r="E147" s="3" t="s">
        <v>39</v>
      </c>
      <c r="F147" s="3" t="s">
        <v>33</v>
      </c>
      <c r="G147" s="9">
        <v>45</v>
      </c>
    </row>
    <row r="148" spans="2:7" outlineLevel="1" x14ac:dyDescent="0.2">
      <c r="B148" s="19" t="s">
        <v>427</v>
      </c>
      <c r="C148" s="3" t="s">
        <v>246</v>
      </c>
      <c r="D148" s="3" t="s">
        <v>31</v>
      </c>
      <c r="E148" s="3" t="s">
        <v>39</v>
      </c>
      <c r="F148" s="3" t="s">
        <v>33</v>
      </c>
      <c r="G148" s="9">
        <v>22.5</v>
      </c>
    </row>
    <row r="149" spans="2:7" outlineLevel="1" x14ac:dyDescent="0.2">
      <c r="B149" s="19" t="s">
        <v>427</v>
      </c>
      <c r="C149" s="3" t="s">
        <v>246</v>
      </c>
      <c r="D149" s="3" t="s">
        <v>31</v>
      </c>
      <c r="E149" s="3" t="s">
        <v>40</v>
      </c>
      <c r="F149" s="3" t="s">
        <v>33</v>
      </c>
      <c r="G149" s="9">
        <v>45</v>
      </c>
    </row>
    <row r="150" spans="2:7" outlineLevel="1" x14ac:dyDescent="0.2">
      <c r="B150" s="19" t="s">
        <v>427</v>
      </c>
      <c r="C150" s="3" t="s">
        <v>246</v>
      </c>
      <c r="D150" s="3" t="s">
        <v>31</v>
      </c>
      <c r="E150" s="3" t="s">
        <v>40</v>
      </c>
      <c r="F150" s="3" t="s">
        <v>33</v>
      </c>
      <c r="G150" s="9">
        <v>22.5</v>
      </c>
    </row>
    <row r="151" spans="2:7" outlineLevel="1" x14ac:dyDescent="0.2">
      <c r="B151" s="19" t="s">
        <v>427</v>
      </c>
      <c r="C151" s="3" t="s">
        <v>246</v>
      </c>
      <c r="D151" s="3" t="s">
        <v>31</v>
      </c>
      <c r="E151" s="3" t="s">
        <v>41</v>
      </c>
      <c r="F151" s="3" t="s">
        <v>33</v>
      </c>
      <c r="G151" s="9">
        <v>45</v>
      </c>
    </row>
    <row r="152" spans="2:7" outlineLevel="1" x14ac:dyDescent="0.2">
      <c r="B152" s="19" t="s">
        <v>427</v>
      </c>
      <c r="C152" s="3" t="s">
        <v>246</v>
      </c>
      <c r="D152" s="3" t="s">
        <v>31</v>
      </c>
      <c r="E152" s="3" t="s">
        <v>41</v>
      </c>
      <c r="F152" s="3" t="s">
        <v>33</v>
      </c>
      <c r="G152" s="9">
        <v>22.5</v>
      </c>
    </row>
    <row r="153" spans="2:7" outlineLevel="1" x14ac:dyDescent="0.2">
      <c r="B153" s="19" t="s">
        <v>427</v>
      </c>
      <c r="C153" s="3" t="s">
        <v>246</v>
      </c>
      <c r="D153" s="3" t="s">
        <v>31</v>
      </c>
      <c r="E153" s="3" t="s">
        <v>42</v>
      </c>
      <c r="F153" s="3" t="s">
        <v>33</v>
      </c>
      <c r="G153" s="9">
        <v>45</v>
      </c>
    </row>
    <row r="154" spans="2:7" outlineLevel="1" x14ac:dyDescent="0.2">
      <c r="B154" s="19" t="s">
        <v>427</v>
      </c>
      <c r="C154" s="3" t="s">
        <v>246</v>
      </c>
      <c r="D154" s="3" t="s">
        <v>31</v>
      </c>
      <c r="E154" s="3" t="s">
        <v>42</v>
      </c>
      <c r="F154" s="3" t="s">
        <v>33</v>
      </c>
      <c r="G154" s="9">
        <v>22.5</v>
      </c>
    </row>
    <row r="155" spans="2:7" outlineLevel="1" x14ac:dyDescent="0.2">
      <c r="B155" s="19" t="s">
        <v>427</v>
      </c>
      <c r="C155" s="3" t="s">
        <v>246</v>
      </c>
      <c r="D155" s="3" t="s">
        <v>31</v>
      </c>
      <c r="E155" s="3" t="s">
        <v>121</v>
      </c>
      <c r="F155" s="3" t="s">
        <v>33</v>
      </c>
      <c r="G155" s="9">
        <v>45</v>
      </c>
    </row>
    <row r="156" spans="2:7" outlineLevel="1" x14ac:dyDescent="0.2">
      <c r="B156" s="19" t="s">
        <v>427</v>
      </c>
      <c r="C156" s="3" t="s">
        <v>246</v>
      </c>
      <c r="D156" s="3" t="s">
        <v>31</v>
      </c>
      <c r="E156" s="3" t="s">
        <v>121</v>
      </c>
      <c r="F156" s="3" t="s">
        <v>33</v>
      </c>
      <c r="G156" s="9">
        <v>22.5</v>
      </c>
    </row>
    <row r="157" spans="2:7" outlineLevel="1" x14ac:dyDescent="0.2">
      <c r="B157" s="19" t="s">
        <v>427</v>
      </c>
      <c r="C157" s="3" t="s">
        <v>246</v>
      </c>
      <c r="D157" s="3" t="s">
        <v>31</v>
      </c>
      <c r="E157" s="3" t="s">
        <v>43</v>
      </c>
      <c r="F157" s="3" t="s">
        <v>33</v>
      </c>
      <c r="G157" s="9">
        <v>45</v>
      </c>
    </row>
    <row r="158" spans="2:7" outlineLevel="1" x14ac:dyDescent="0.2">
      <c r="B158" s="19" t="s">
        <v>427</v>
      </c>
      <c r="C158" s="3" t="s">
        <v>246</v>
      </c>
      <c r="D158" s="3" t="s">
        <v>31</v>
      </c>
      <c r="E158" s="3" t="s">
        <v>43</v>
      </c>
      <c r="F158" s="3" t="s">
        <v>33</v>
      </c>
      <c r="G158" s="9">
        <v>30</v>
      </c>
    </row>
    <row r="159" spans="2:7" outlineLevel="1" x14ac:dyDescent="0.2">
      <c r="B159" s="19" t="s">
        <v>427</v>
      </c>
      <c r="C159" s="3" t="s">
        <v>246</v>
      </c>
      <c r="D159" s="3" t="s">
        <v>31</v>
      </c>
      <c r="E159" s="3" t="s">
        <v>44</v>
      </c>
      <c r="F159" s="3" t="s">
        <v>33</v>
      </c>
      <c r="G159" s="9">
        <v>45</v>
      </c>
    </row>
    <row r="160" spans="2:7" outlineLevel="1" x14ac:dyDescent="0.2">
      <c r="B160" s="19" t="s">
        <v>427</v>
      </c>
      <c r="C160" s="3" t="s">
        <v>246</v>
      </c>
      <c r="D160" s="3" t="s">
        <v>31</v>
      </c>
      <c r="E160" s="3" t="s">
        <v>44</v>
      </c>
      <c r="F160" s="3" t="s">
        <v>33</v>
      </c>
      <c r="G160" s="9">
        <v>15</v>
      </c>
    </row>
    <row r="161" spans="2:7" outlineLevel="1" x14ac:dyDescent="0.2">
      <c r="B161" s="19" t="s">
        <v>427</v>
      </c>
      <c r="C161" s="3" t="s">
        <v>246</v>
      </c>
      <c r="D161" s="3" t="s">
        <v>31</v>
      </c>
      <c r="E161" s="3" t="s">
        <v>45</v>
      </c>
      <c r="F161" s="3" t="s">
        <v>33</v>
      </c>
      <c r="G161" s="9">
        <v>45</v>
      </c>
    </row>
    <row r="162" spans="2:7" outlineLevel="1" x14ac:dyDescent="0.2">
      <c r="B162" s="19" t="s">
        <v>427</v>
      </c>
      <c r="C162" s="3" t="s">
        <v>246</v>
      </c>
      <c r="D162" s="3" t="s">
        <v>31</v>
      </c>
      <c r="E162" s="3" t="s">
        <v>45</v>
      </c>
      <c r="F162" s="3" t="s">
        <v>33</v>
      </c>
      <c r="G162" s="9">
        <v>22.5</v>
      </c>
    </row>
    <row r="163" spans="2:7" outlineLevel="1" x14ac:dyDescent="0.2">
      <c r="B163" s="19" t="s">
        <v>427</v>
      </c>
      <c r="C163" s="3" t="s">
        <v>246</v>
      </c>
      <c r="D163" s="3" t="s">
        <v>31</v>
      </c>
      <c r="E163" s="3" t="s">
        <v>46</v>
      </c>
      <c r="F163" s="3" t="s">
        <v>33</v>
      </c>
      <c r="G163" s="9">
        <v>45</v>
      </c>
    </row>
    <row r="164" spans="2:7" outlineLevel="1" x14ac:dyDescent="0.2">
      <c r="B164" s="19" t="s">
        <v>427</v>
      </c>
      <c r="C164" s="3" t="s">
        <v>246</v>
      </c>
      <c r="D164" s="3" t="s">
        <v>31</v>
      </c>
      <c r="E164" s="3" t="s">
        <v>46</v>
      </c>
      <c r="F164" s="3" t="s">
        <v>33</v>
      </c>
      <c r="G164" s="9">
        <v>22.5</v>
      </c>
    </row>
    <row r="165" spans="2:7" outlineLevel="1" x14ac:dyDescent="0.2">
      <c r="B165" s="19" t="s">
        <v>427</v>
      </c>
      <c r="C165" s="3" t="s">
        <v>246</v>
      </c>
      <c r="D165" s="3" t="s">
        <v>31</v>
      </c>
      <c r="E165" s="3" t="s">
        <v>47</v>
      </c>
      <c r="F165" s="3" t="s">
        <v>33</v>
      </c>
      <c r="G165" s="9">
        <v>45</v>
      </c>
    </row>
    <row r="166" spans="2:7" outlineLevel="1" x14ac:dyDescent="0.2">
      <c r="B166" s="19" t="s">
        <v>427</v>
      </c>
      <c r="C166" s="3" t="s">
        <v>246</v>
      </c>
      <c r="D166" s="3" t="s">
        <v>31</v>
      </c>
      <c r="E166" s="3" t="s">
        <v>47</v>
      </c>
      <c r="F166" s="3" t="s">
        <v>33</v>
      </c>
      <c r="G166" s="9">
        <v>22.5</v>
      </c>
    </row>
    <row r="167" spans="2:7" outlineLevel="1" x14ac:dyDescent="0.2">
      <c r="B167" s="19" t="s">
        <v>427</v>
      </c>
      <c r="C167" s="3" t="s">
        <v>246</v>
      </c>
      <c r="D167" s="3" t="s">
        <v>31</v>
      </c>
      <c r="E167" s="3" t="s">
        <v>122</v>
      </c>
      <c r="F167" s="3" t="s">
        <v>33</v>
      </c>
      <c r="G167" s="9">
        <v>52.5</v>
      </c>
    </row>
    <row r="168" spans="2:7" outlineLevel="1" x14ac:dyDescent="0.2">
      <c r="B168" s="19" t="s">
        <v>427</v>
      </c>
      <c r="C168" s="3" t="s">
        <v>246</v>
      </c>
      <c r="D168" s="3" t="s">
        <v>31</v>
      </c>
      <c r="E168" s="3" t="s">
        <v>151</v>
      </c>
      <c r="F168" s="3" t="s">
        <v>33</v>
      </c>
      <c r="G168" s="9">
        <v>52.5</v>
      </c>
    </row>
    <row r="169" spans="2:7" outlineLevel="1" x14ac:dyDescent="0.2">
      <c r="B169" s="19" t="s">
        <v>427</v>
      </c>
      <c r="C169" s="3" t="s">
        <v>246</v>
      </c>
      <c r="D169" s="3" t="s">
        <v>31</v>
      </c>
      <c r="E169" s="3" t="s">
        <v>167</v>
      </c>
      <c r="F169" s="3" t="s">
        <v>33</v>
      </c>
      <c r="G169" s="9">
        <v>52.5</v>
      </c>
    </row>
    <row r="170" spans="2:7" outlineLevel="1" x14ac:dyDescent="0.2">
      <c r="B170" s="19" t="s">
        <v>427</v>
      </c>
      <c r="C170" s="3" t="s">
        <v>246</v>
      </c>
      <c r="D170" s="3" t="s">
        <v>31</v>
      </c>
      <c r="E170" s="3" t="s">
        <v>168</v>
      </c>
      <c r="F170" s="3" t="s">
        <v>33</v>
      </c>
      <c r="G170" s="9">
        <v>52.5</v>
      </c>
    </row>
    <row r="171" spans="2:7" outlineLevel="1" x14ac:dyDescent="0.2">
      <c r="B171" s="19" t="s">
        <v>427</v>
      </c>
      <c r="C171" s="3" t="s">
        <v>246</v>
      </c>
      <c r="D171" s="3" t="s">
        <v>31</v>
      </c>
      <c r="E171" s="3" t="s">
        <v>123</v>
      </c>
      <c r="F171" s="3" t="s">
        <v>33</v>
      </c>
      <c r="G171" s="9">
        <v>45</v>
      </c>
    </row>
    <row r="172" spans="2:7" outlineLevel="1" x14ac:dyDescent="0.2">
      <c r="B172" s="19" t="s">
        <v>427</v>
      </c>
      <c r="C172" s="3" t="s">
        <v>246</v>
      </c>
      <c r="D172" s="3" t="s">
        <v>31</v>
      </c>
      <c r="E172" s="3" t="s">
        <v>123</v>
      </c>
      <c r="F172" s="3" t="s">
        <v>33</v>
      </c>
      <c r="G172" s="9">
        <v>22.5</v>
      </c>
    </row>
    <row r="173" spans="2:7" outlineLevel="1" x14ac:dyDescent="0.2">
      <c r="B173" s="19" t="s">
        <v>427</v>
      </c>
      <c r="C173" s="3" t="s">
        <v>246</v>
      </c>
      <c r="D173" s="3" t="s">
        <v>31</v>
      </c>
      <c r="E173" s="3" t="s">
        <v>48</v>
      </c>
      <c r="F173" s="3" t="s">
        <v>33</v>
      </c>
      <c r="G173" s="9">
        <v>45</v>
      </c>
    </row>
    <row r="174" spans="2:7" outlineLevel="1" x14ac:dyDescent="0.2">
      <c r="B174" s="19" t="s">
        <v>427</v>
      </c>
      <c r="C174" s="3" t="s">
        <v>246</v>
      </c>
      <c r="D174" s="3" t="s">
        <v>31</v>
      </c>
      <c r="E174" s="3" t="s">
        <v>48</v>
      </c>
      <c r="F174" s="3" t="s">
        <v>33</v>
      </c>
      <c r="G174" s="9">
        <v>22.5</v>
      </c>
    </row>
    <row r="175" spans="2:7" outlineLevel="1" x14ac:dyDescent="0.2">
      <c r="B175" s="19" t="s">
        <v>427</v>
      </c>
      <c r="C175" s="3" t="s">
        <v>246</v>
      </c>
      <c r="D175" s="3" t="s">
        <v>31</v>
      </c>
      <c r="E175" s="3" t="s">
        <v>49</v>
      </c>
      <c r="F175" s="3" t="s">
        <v>33</v>
      </c>
      <c r="G175" s="9">
        <v>45</v>
      </c>
    </row>
    <row r="176" spans="2:7" outlineLevel="1" x14ac:dyDescent="0.2">
      <c r="B176" s="19" t="s">
        <v>427</v>
      </c>
      <c r="C176" s="3" t="s">
        <v>246</v>
      </c>
      <c r="D176" s="3" t="s">
        <v>31</v>
      </c>
      <c r="E176" s="3" t="s">
        <v>49</v>
      </c>
      <c r="F176" s="3" t="s">
        <v>33</v>
      </c>
      <c r="G176" s="9">
        <v>22.5</v>
      </c>
    </row>
    <row r="177" spans="2:7" outlineLevel="1" x14ac:dyDescent="0.2">
      <c r="B177" s="19" t="s">
        <v>427</v>
      </c>
      <c r="C177" s="3" t="s">
        <v>246</v>
      </c>
      <c r="D177" s="3" t="s">
        <v>31</v>
      </c>
      <c r="E177" s="3" t="s">
        <v>50</v>
      </c>
      <c r="F177" s="3" t="s">
        <v>33</v>
      </c>
      <c r="G177" s="9">
        <v>45</v>
      </c>
    </row>
    <row r="178" spans="2:7" outlineLevel="1" x14ac:dyDescent="0.2">
      <c r="B178" s="19" t="s">
        <v>427</v>
      </c>
      <c r="C178" s="3" t="s">
        <v>246</v>
      </c>
      <c r="D178" s="3" t="s">
        <v>31</v>
      </c>
      <c r="E178" s="3" t="s">
        <v>50</v>
      </c>
      <c r="F178" s="3" t="s">
        <v>33</v>
      </c>
      <c r="G178" s="9">
        <v>22.5</v>
      </c>
    </row>
    <row r="179" spans="2:7" outlineLevel="1" x14ac:dyDescent="0.2">
      <c r="B179" s="19" t="s">
        <v>427</v>
      </c>
      <c r="C179" s="3" t="s">
        <v>246</v>
      </c>
      <c r="D179" s="3" t="s">
        <v>31</v>
      </c>
      <c r="E179" s="3" t="s">
        <v>51</v>
      </c>
      <c r="F179" s="3" t="s">
        <v>33</v>
      </c>
      <c r="G179" s="9">
        <v>45</v>
      </c>
    </row>
    <row r="180" spans="2:7" outlineLevel="1" x14ac:dyDescent="0.2">
      <c r="B180" s="19" t="s">
        <v>427</v>
      </c>
      <c r="C180" s="3" t="s">
        <v>246</v>
      </c>
      <c r="D180" s="3" t="s">
        <v>31</v>
      </c>
      <c r="E180" s="3" t="s">
        <v>51</v>
      </c>
      <c r="F180" s="3" t="s">
        <v>33</v>
      </c>
      <c r="G180" s="9">
        <v>22.5</v>
      </c>
    </row>
    <row r="181" spans="2:7" outlineLevel="1" x14ac:dyDescent="0.2">
      <c r="B181" s="19" t="s">
        <v>427</v>
      </c>
      <c r="C181" s="3" t="s">
        <v>246</v>
      </c>
      <c r="D181" s="3" t="s">
        <v>31</v>
      </c>
      <c r="E181" s="3" t="s">
        <v>244</v>
      </c>
      <c r="F181" s="3" t="s">
        <v>33</v>
      </c>
      <c r="G181" s="9">
        <v>52.5</v>
      </c>
    </row>
    <row r="182" spans="2:7" outlineLevel="1" x14ac:dyDescent="0.2">
      <c r="B182" s="19" t="s">
        <v>428</v>
      </c>
      <c r="C182" s="3" t="s">
        <v>108</v>
      </c>
      <c r="D182" s="3" t="s">
        <v>54</v>
      </c>
      <c r="E182" s="3" t="s">
        <v>68</v>
      </c>
      <c r="F182" s="3" t="s">
        <v>33</v>
      </c>
      <c r="G182" s="9">
        <v>46.62</v>
      </c>
    </row>
    <row r="183" spans="2:7" outlineLevel="1" x14ac:dyDescent="0.2">
      <c r="B183" s="19" t="s">
        <v>428</v>
      </c>
      <c r="C183" s="3" t="s">
        <v>108</v>
      </c>
      <c r="D183" s="3" t="s">
        <v>54</v>
      </c>
      <c r="E183" s="3" t="s">
        <v>68</v>
      </c>
      <c r="F183" s="3" t="s">
        <v>33</v>
      </c>
      <c r="G183" s="9">
        <v>23.31</v>
      </c>
    </row>
    <row r="184" spans="2:7" outlineLevel="1" x14ac:dyDescent="0.2">
      <c r="B184" s="19" t="s">
        <v>428</v>
      </c>
      <c r="C184" s="3" t="s">
        <v>108</v>
      </c>
      <c r="D184" s="3" t="s">
        <v>54</v>
      </c>
      <c r="E184" s="3" t="s">
        <v>143</v>
      </c>
      <c r="F184" s="3" t="s">
        <v>33</v>
      </c>
      <c r="G184" s="9">
        <v>69.930000000000007</v>
      </c>
    </row>
    <row r="185" spans="2:7" outlineLevel="1" x14ac:dyDescent="0.2">
      <c r="B185" s="19" t="s">
        <v>428</v>
      </c>
      <c r="C185" s="3" t="s">
        <v>108</v>
      </c>
      <c r="D185" s="3" t="s">
        <v>54</v>
      </c>
      <c r="E185" s="3" t="s">
        <v>69</v>
      </c>
      <c r="F185" s="3" t="s">
        <v>33</v>
      </c>
      <c r="G185" s="9">
        <v>46.62</v>
      </c>
    </row>
    <row r="186" spans="2:7" outlineLevel="1" x14ac:dyDescent="0.2">
      <c r="B186" s="19" t="s">
        <v>428</v>
      </c>
      <c r="C186" s="3" t="s">
        <v>108</v>
      </c>
      <c r="D186" s="3" t="s">
        <v>54</v>
      </c>
      <c r="E186" s="3" t="s">
        <v>69</v>
      </c>
      <c r="F186" s="3" t="s">
        <v>33</v>
      </c>
      <c r="G186" s="9">
        <v>23.31</v>
      </c>
    </row>
    <row r="187" spans="2:7" outlineLevel="1" x14ac:dyDescent="0.2">
      <c r="B187" s="19" t="s">
        <v>428</v>
      </c>
      <c r="C187" s="3" t="s">
        <v>108</v>
      </c>
      <c r="D187" s="3" t="s">
        <v>54</v>
      </c>
      <c r="E187" s="3" t="s">
        <v>70</v>
      </c>
      <c r="F187" s="3" t="s">
        <v>33</v>
      </c>
      <c r="G187" s="9">
        <v>46.62</v>
      </c>
    </row>
    <row r="188" spans="2:7" outlineLevel="1" x14ac:dyDescent="0.2">
      <c r="B188" s="19" t="s">
        <v>428</v>
      </c>
      <c r="C188" s="3" t="s">
        <v>108</v>
      </c>
      <c r="D188" s="3" t="s">
        <v>54</v>
      </c>
      <c r="E188" s="3" t="s">
        <v>70</v>
      </c>
      <c r="F188" s="3" t="s">
        <v>33</v>
      </c>
      <c r="G188" s="9">
        <v>23.31</v>
      </c>
    </row>
    <row r="189" spans="2:7" outlineLevel="1" x14ac:dyDescent="0.2">
      <c r="B189" s="19" t="s">
        <v>428</v>
      </c>
      <c r="C189" s="3" t="s">
        <v>108</v>
      </c>
      <c r="D189" s="3" t="s">
        <v>54</v>
      </c>
      <c r="E189" s="3" t="s">
        <v>60</v>
      </c>
      <c r="F189" s="3" t="s">
        <v>33</v>
      </c>
      <c r="G189" s="9">
        <v>46.62</v>
      </c>
    </row>
    <row r="190" spans="2:7" outlineLevel="1" x14ac:dyDescent="0.2">
      <c r="B190" s="19" t="s">
        <v>428</v>
      </c>
      <c r="C190" s="3" t="s">
        <v>108</v>
      </c>
      <c r="D190" s="3" t="s">
        <v>54</v>
      </c>
      <c r="E190" s="3" t="s">
        <v>60</v>
      </c>
      <c r="F190" s="3" t="s">
        <v>33</v>
      </c>
      <c r="G190" s="9">
        <v>23.31</v>
      </c>
    </row>
    <row r="191" spans="2:7" outlineLevel="1" x14ac:dyDescent="0.2">
      <c r="B191" s="19" t="s">
        <v>428</v>
      </c>
      <c r="C191" s="3" t="s">
        <v>108</v>
      </c>
      <c r="D191" s="3" t="s">
        <v>54</v>
      </c>
      <c r="E191" s="3" t="s">
        <v>63</v>
      </c>
      <c r="F191" s="3" t="s">
        <v>33</v>
      </c>
      <c r="G191" s="9">
        <v>46.62</v>
      </c>
    </row>
    <row r="192" spans="2:7" outlineLevel="1" x14ac:dyDescent="0.2">
      <c r="B192" s="19" t="s">
        <v>428</v>
      </c>
      <c r="C192" s="3" t="s">
        <v>108</v>
      </c>
      <c r="D192" s="3" t="s">
        <v>54</v>
      </c>
      <c r="E192" s="3" t="s">
        <v>63</v>
      </c>
      <c r="F192" s="3" t="s">
        <v>33</v>
      </c>
      <c r="G192" s="9">
        <v>23.31</v>
      </c>
    </row>
    <row r="193" spans="2:7" outlineLevel="1" x14ac:dyDescent="0.2">
      <c r="B193" s="19" t="s">
        <v>428</v>
      </c>
      <c r="C193" s="3" t="s">
        <v>108</v>
      </c>
      <c r="D193" s="3" t="s">
        <v>54</v>
      </c>
      <c r="E193" s="3" t="s">
        <v>64</v>
      </c>
      <c r="F193" s="3" t="s">
        <v>33</v>
      </c>
      <c r="G193" s="9">
        <v>46.62</v>
      </c>
    </row>
    <row r="194" spans="2:7" outlineLevel="1" x14ac:dyDescent="0.2">
      <c r="B194" s="19" t="s">
        <v>428</v>
      </c>
      <c r="C194" s="3" t="s">
        <v>108</v>
      </c>
      <c r="D194" s="3" t="s">
        <v>54</v>
      </c>
      <c r="E194" s="3" t="s">
        <v>64</v>
      </c>
      <c r="F194" s="3" t="s">
        <v>33</v>
      </c>
      <c r="G194" s="9">
        <v>23.31</v>
      </c>
    </row>
    <row r="195" spans="2:7" outlineLevel="1" x14ac:dyDescent="0.2">
      <c r="B195" s="19" t="s">
        <v>428</v>
      </c>
      <c r="C195" s="3" t="s">
        <v>108</v>
      </c>
      <c r="D195" s="3" t="s">
        <v>54</v>
      </c>
      <c r="E195" s="3" t="s">
        <v>65</v>
      </c>
      <c r="F195" s="3" t="s">
        <v>33</v>
      </c>
      <c r="G195" s="9">
        <v>46.62</v>
      </c>
    </row>
    <row r="196" spans="2:7" outlineLevel="1" x14ac:dyDescent="0.2">
      <c r="B196" s="19" t="s">
        <v>428</v>
      </c>
      <c r="C196" s="3" t="s">
        <v>108</v>
      </c>
      <c r="D196" s="3" t="s">
        <v>54</v>
      </c>
      <c r="E196" s="3" t="s">
        <v>65</v>
      </c>
      <c r="F196" s="3" t="s">
        <v>33</v>
      </c>
      <c r="G196" s="9">
        <v>23.31</v>
      </c>
    </row>
    <row r="197" spans="2:7" outlineLevel="1" x14ac:dyDescent="0.2">
      <c r="B197" s="19" t="s">
        <v>428</v>
      </c>
      <c r="C197" s="3" t="s">
        <v>108</v>
      </c>
      <c r="D197" s="3" t="s">
        <v>54</v>
      </c>
      <c r="E197" s="3" t="s">
        <v>61</v>
      </c>
      <c r="F197" s="3" t="s">
        <v>33</v>
      </c>
      <c r="G197" s="9">
        <v>46.62</v>
      </c>
    </row>
    <row r="198" spans="2:7" outlineLevel="1" x14ac:dyDescent="0.2">
      <c r="B198" s="19" t="s">
        <v>428</v>
      </c>
      <c r="C198" s="3" t="s">
        <v>108</v>
      </c>
      <c r="D198" s="3" t="s">
        <v>54</v>
      </c>
      <c r="E198" s="3" t="s">
        <v>61</v>
      </c>
      <c r="F198" s="3" t="s">
        <v>33</v>
      </c>
      <c r="G198" s="9">
        <v>23.31</v>
      </c>
    </row>
    <row r="199" spans="2:7" outlineLevel="1" x14ac:dyDescent="0.2">
      <c r="B199" s="19" t="s">
        <v>428</v>
      </c>
      <c r="C199" s="3" t="s">
        <v>108</v>
      </c>
      <c r="D199" s="3" t="s">
        <v>54</v>
      </c>
      <c r="E199" s="3" t="s">
        <v>62</v>
      </c>
      <c r="F199" s="3" t="s">
        <v>33</v>
      </c>
      <c r="G199" s="9">
        <v>46.62</v>
      </c>
    </row>
    <row r="200" spans="2:7" outlineLevel="1" x14ac:dyDescent="0.2">
      <c r="B200" s="19" t="s">
        <v>428</v>
      </c>
      <c r="C200" s="3" t="s">
        <v>108</v>
      </c>
      <c r="D200" s="3" t="s">
        <v>54</v>
      </c>
      <c r="E200" s="3" t="s">
        <v>62</v>
      </c>
      <c r="F200" s="3" t="s">
        <v>33</v>
      </c>
      <c r="G200" s="9">
        <v>23.31</v>
      </c>
    </row>
    <row r="201" spans="2:7" outlineLevel="1" x14ac:dyDescent="0.2">
      <c r="B201" s="19" t="s">
        <v>428</v>
      </c>
      <c r="C201" s="3" t="s">
        <v>108</v>
      </c>
      <c r="D201" s="3" t="s">
        <v>54</v>
      </c>
      <c r="E201" s="3" t="s">
        <v>72</v>
      </c>
      <c r="F201" s="3" t="s">
        <v>33</v>
      </c>
      <c r="G201" s="9">
        <v>46.62</v>
      </c>
    </row>
    <row r="202" spans="2:7" outlineLevel="1" x14ac:dyDescent="0.2">
      <c r="B202" s="19" t="s">
        <v>428</v>
      </c>
      <c r="C202" s="3" t="s">
        <v>108</v>
      </c>
      <c r="D202" s="3" t="s">
        <v>54</v>
      </c>
      <c r="E202" s="3" t="s">
        <v>72</v>
      </c>
      <c r="F202" s="3" t="s">
        <v>33</v>
      </c>
      <c r="G202" s="9">
        <v>23.31</v>
      </c>
    </row>
    <row r="203" spans="2:7" outlineLevel="1" x14ac:dyDescent="0.2">
      <c r="B203" s="19" t="s">
        <v>428</v>
      </c>
      <c r="C203" s="3" t="s">
        <v>108</v>
      </c>
      <c r="D203" s="3" t="s">
        <v>54</v>
      </c>
      <c r="E203" s="3" t="s">
        <v>76</v>
      </c>
      <c r="F203" s="3" t="s">
        <v>33</v>
      </c>
      <c r="G203" s="9">
        <v>46.62</v>
      </c>
    </row>
    <row r="204" spans="2:7" outlineLevel="1" x14ac:dyDescent="0.2">
      <c r="B204" s="19" t="s">
        <v>428</v>
      </c>
      <c r="C204" s="3" t="s">
        <v>108</v>
      </c>
      <c r="D204" s="3" t="s">
        <v>54</v>
      </c>
      <c r="E204" s="3" t="s">
        <v>76</v>
      </c>
      <c r="F204" s="3" t="s">
        <v>33</v>
      </c>
      <c r="G204" s="9">
        <v>23.31</v>
      </c>
    </row>
    <row r="205" spans="2:7" outlineLevel="1" x14ac:dyDescent="0.2">
      <c r="B205" s="19" t="s">
        <v>428</v>
      </c>
      <c r="C205" s="3" t="s">
        <v>108</v>
      </c>
      <c r="D205" s="3" t="s">
        <v>54</v>
      </c>
      <c r="E205" s="3" t="s">
        <v>73</v>
      </c>
      <c r="F205" s="3" t="s">
        <v>33</v>
      </c>
      <c r="G205" s="9">
        <v>46.62</v>
      </c>
    </row>
    <row r="206" spans="2:7" outlineLevel="1" x14ac:dyDescent="0.2">
      <c r="B206" s="19" t="s">
        <v>428</v>
      </c>
      <c r="C206" s="3" t="s">
        <v>108</v>
      </c>
      <c r="D206" s="3" t="s">
        <v>54</v>
      </c>
      <c r="E206" s="3" t="s">
        <v>73</v>
      </c>
      <c r="F206" s="3" t="s">
        <v>33</v>
      </c>
      <c r="G206" s="9">
        <v>23.31</v>
      </c>
    </row>
    <row r="207" spans="2:7" outlineLevel="1" x14ac:dyDescent="0.2">
      <c r="B207" s="19" t="s">
        <v>428</v>
      </c>
      <c r="C207" s="3" t="s">
        <v>247</v>
      </c>
      <c r="D207" s="3" t="s">
        <v>31</v>
      </c>
      <c r="E207" s="3" t="s">
        <v>167</v>
      </c>
      <c r="F207" s="3" t="s">
        <v>33</v>
      </c>
      <c r="G207" s="9">
        <v>0</v>
      </c>
    </row>
    <row r="208" spans="2:7" outlineLevel="1" x14ac:dyDescent="0.2">
      <c r="B208" s="19" t="s">
        <v>427</v>
      </c>
      <c r="C208" s="3" t="s">
        <v>107</v>
      </c>
      <c r="D208" s="3" t="s">
        <v>31</v>
      </c>
      <c r="E208" s="3" t="s">
        <v>39</v>
      </c>
      <c r="F208" s="3" t="s">
        <v>33</v>
      </c>
      <c r="G208" s="9">
        <v>49.98</v>
      </c>
    </row>
    <row r="209" spans="2:7" outlineLevel="1" x14ac:dyDescent="0.2">
      <c r="B209" s="19" t="s">
        <v>427</v>
      </c>
      <c r="C209" s="3" t="s">
        <v>107</v>
      </c>
      <c r="D209" s="3" t="s">
        <v>31</v>
      </c>
      <c r="E209" s="3" t="s">
        <v>39</v>
      </c>
      <c r="F209" s="3" t="s">
        <v>33</v>
      </c>
      <c r="G209" s="9">
        <v>24.99</v>
      </c>
    </row>
    <row r="210" spans="2:7" outlineLevel="1" x14ac:dyDescent="0.2">
      <c r="B210" s="19" t="s">
        <v>427</v>
      </c>
      <c r="C210" s="3" t="s">
        <v>107</v>
      </c>
      <c r="D210" s="3" t="s">
        <v>31</v>
      </c>
      <c r="E210" s="3" t="s">
        <v>40</v>
      </c>
      <c r="F210" s="3" t="s">
        <v>33</v>
      </c>
      <c r="G210" s="9">
        <v>49.98</v>
      </c>
    </row>
    <row r="211" spans="2:7" outlineLevel="1" x14ac:dyDescent="0.2">
      <c r="B211" s="19" t="s">
        <v>427</v>
      </c>
      <c r="C211" s="3" t="s">
        <v>107</v>
      </c>
      <c r="D211" s="3" t="s">
        <v>31</v>
      </c>
      <c r="E211" s="3" t="s">
        <v>40</v>
      </c>
      <c r="F211" s="3" t="s">
        <v>33</v>
      </c>
      <c r="G211" s="9">
        <v>24.99</v>
      </c>
    </row>
    <row r="212" spans="2:7" outlineLevel="1" x14ac:dyDescent="0.2">
      <c r="B212" s="19" t="s">
        <v>427</v>
      </c>
      <c r="C212" s="3" t="s">
        <v>107</v>
      </c>
      <c r="D212" s="3" t="s">
        <v>31</v>
      </c>
      <c r="E212" s="3" t="s">
        <v>41</v>
      </c>
      <c r="F212" s="3" t="s">
        <v>33</v>
      </c>
      <c r="G212" s="9">
        <v>49.98</v>
      </c>
    </row>
    <row r="213" spans="2:7" outlineLevel="1" x14ac:dyDescent="0.2">
      <c r="B213" s="19" t="s">
        <v>427</v>
      </c>
      <c r="C213" s="3" t="s">
        <v>107</v>
      </c>
      <c r="D213" s="3" t="s">
        <v>31</v>
      </c>
      <c r="E213" s="3" t="s">
        <v>41</v>
      </c>
      <c r="F213" s="3" t="s">
        <v>33</v>
      </c>
      <c r="G213" s="9">
        <v>24.99</v>
      </c>
    </row>
    <row r="214" spans="2:7" outlineLevel="1" x14ac:dyDescent="0.2">
      <c r="B214" s="19" t="s">
        <v>427</v>
      </c>
      <c r="C214" s="3" t="s">
        <v>107</v>
      </c>
      <c r="D214" s="3" t="s">
        <v>31</v>
      </c>
      <c r="E214" s="3" t="s">
        <v>42</v>
      </c>
      <c r="F214" s="3" t="s">
        <v>33</v>
      </c>
      <c r="G214" s="9">
        <v>49.98</v>
      </c>
    </row>
    <row r="215" spans="2:7" outlineLevel="1" x14ac:dyDescent="0.2">
      <c r="B215" s="19" t="s">
        <v>427</v>
      </c>
      <c r="C215" s="3" t="s">
        <v>107</v>
      </c>
      <c r="D215" s="3" t="s">
        <v>31</v>
      </c>
      <c r="E215" s="3" t="s">
        <v>42</v>
      </c>
      <c r="F215" s="3" t="s">
        <v>33</v>
      </c>
      <c r="G215" s="9">
        <v>24.99</v>
      </c>
    </row>
    <row r="216" spans="2:7" outlineLevel="1" x14ac:dyDescent="0.2">
      <c r="B216" s="19" t="s">
        <v>427</v>
      </c>
      <c r="C216" s="3" t="s">
        <v>107</v>
      </c>
      <c r="D216" s="3" t="s">
        <v>31</v>
      </c>
      <c r="E216" s="3" t="s">
        <v>121</v>
      </c>
      <c r="F216" s="3" t="s">
        <v>33</v>
      </c>
      <c r="G216" s="9">
        <v>49.98</v>
      </c>
    </row>
    <row r="217" spans="2:7" outlineLevel="1" x14ac:dyDescent="0.2">
      <c r="B217" s="19" t="s">
        <v>427</v>
      </c>
      <c r="C217" s="3" t="s">
        <v>107</v>
      </c>
      <c r="D217" s="3" t="s">
        <v>31</v>
      </c>
      <c r="E217" s="3" t="s">
        <v>121</v>
      </c>
      <c r="F217" s="3" t="s">
        <v>33</v>
      </c>
      <c r="G217" s="9">
        <v>24.99</v>
      </c>
    </row>
    <row r="218" spans="2:7" outlineLevel="1" x14ac:dyDescent="0.2">
      <c r="B218" s="19" t="s">
        <v>427</v>
      </c>
      <c r="C218" s="3" t="s">
        <v>107</v>
      </c>
      <c r="D218" s="3" t="s">
        <v>31</v>
      </c>
      <c r="E218" s="3" t="s">
        <v>43</v>
      </c>
      <c r="F218" s="3" t="s">
        <v>33</v>
      </c>
      <c r="G218" s="9">
        <v>49.98</v>
      </c>
    </row>
    <row r="219" spans="2:7" outlineLevel="1" x14ac:dyDescent="0.2">
      <c r="B219" s="19" t="s">
        <v>427</v>
      </c>
      <c r="C219" s="3" t="s">
        <v>107</v>
      </c>
      <c r="D219" s="3" t="s">
        <v>31</v>
      </c>
      <c r="E219" s="3" t="s">
        <v>43</v>
      </c>
      <c r="F219" s="3" t="s">
        <v>33</v>
      </c>
      <c r="G219" s="9">
        <v>33.32</v>
      </c>
    </row>
    <row r="220" spans="2:7" outlineLevel="1" x14ac:dyDescent="0.2">
      <c r="B220" s="19" t="s">
        <v>427</v>
      </c>
      <c r="C220" s="3" t="s">
        <v>107</v>
      </c>
      <c r="D220" s="3" t="s">
        <v>31</v>
      </c>
      <c r="E220" s="3" t="s">
        <v>44</v>
      </c>
      <c r="F220" s="3" t="s">
        <v>33</v>
      </c>
      <c r="G220" s="9">
        <v>49.98</v>
      </c>
    </row>
    <row r="221" spans="2:7" outlineLevel="1" x14ac:dyDescent="0.2">
      <c r="B221" s="19" t="s">
        <v>427</v>
      </c>
      <c r="C221" s="3" t="s">
        <v>107</v>
      </c>
      <c r="D221" s="3" t="s">
        <v>31</v>
      </c>
      <c r="E221" s="3" t="s">
        <v>44</v>
      </c>
      <c r="F221" s="3" t="s">
        <v>33</v>
      </c>
      <c r="G221" s="9">
        <v>16.66</v>
      </c>
    </row>
    <row r="222" spans="2:7" outlineLevel="1" x14ac:dyDescent="0.2">
      <c r="B222" s="19" t="s">
        <v>427</v>
      </c>
      <c r="C222" s="3" t="s">
        <v>107</v>
      </c>
      <c r="D222" s="3" t="s">
        <v>31</v>
      </c>
      <c r="E222" s="3" t="s">
        <v>45</v>
      </c>
      <c r="F222" s="3" t="s">
        <v>33</v>
      </c>
      <c r="G222" s="9">
        <v>49.98</v>
      </c>
    </row>
    <row r="223" spans="2:7" outlineLevel="1" x14ac:dyDescent="0.2">
      <c r="B223" s="19" t="s">
        <v>427</v>
      </c>
      <c r="C223" s="3" t="s">
        <v>107</v>
      </c>
      <c r="D223" s="3" t="s">
        <v>31</v>
      </c>
      <c r="E223" s="3" t="s">
        <v>45</v>
      </c>
      <c r="F223" s="3" t="s">
        <v>33</v>
      </c>
      <c r="G223" s="9">
        <v>24.99</v>
      </c>
    </row>
    <row r="224" spans="2:7" outlineLevel="1" x14ac:dyDescent="0.2">
      <c r="B224" s="19" t="s">
        <v>427</v>
      </c>
      <c r="C224" s="3" t="s">
        <v>107</v>
      </c>
      <c r="D224" s="3" t="s">
        <v>31</v>
      </c>
      <c r="E224" s="3" t="s">
        <v>46</v>
      </c>
      <c r="F224" s="3" t="s">
        <v>33</v>
      </c>
      <c r="G224" s="9">
        <v>49.98</v>
      </c>
    </row>
    <row r="225" spans="2:7" outlineLevel="1" x14ac:dyDescent="0.2">
      <c r="B225" s="19" t="s">
        <v>427</v>
      </c>
      <c r="C225" s="3" t="s">
        <v>107</v>
      </c>
      <c r="D225" s="3" t="s">
        <v>31</v>
      </c>
      <c r="E225" s="3" t="s">
        <v>46</v>
      </c>
      <c r="F225" s="3" t="s">
        <v>33</v>
      </c>
      <c r="G225" s="9">
        <v>24.99</v>
      </c>
    </row>
    <row r="226" spans="2:7" outlineLevel="1" x14ac:dyDescent="0.2">
      <c r="B226" s="19" t="s">
        <v>427</v>
      </c>
      <c r="C226" s="3" t="s">
        <v>107</v>
      </c>
      <c r="D226" s="3" t="s">
        <v>31</v>
      </c>
      <c r="E226" s="3" t="s">
        <v>47</v>
      </c>
      <c r="F226" s="3" t="s">
        <v>33</v>
      </c>
      <c r="G226" s="9">
        <v>49.98</v>
      </c>
    </row>
    <row r="227" spans="2:7" outlineLevel="1" x14ac:dyDescent="0.2">
      <c r="B227" s="19" t="s">
        <v>427</v>
      </c>
      <c r="C227" s="3" t="s">
        <v>107</v>
      </c>
      <c r="D227" s="3" t="s">
        <v>31</v>
      </c>
      <c r="E227" s="3" t="s">
        <v>47</v>
      </c>
      <c r="F227" s="3" t="s">
        <v>33</v>
      </c>
      <c r="G227" s="9">
        <v>24.99</v>
      </c>
    </row>
    <row r="228" spans="2:7" outlineLevel="1" x14ac:dyDescent="0.2">
      <c r="B228" s="19" t="s">
        <v>427</v>
      </c>
      <c r="C228" s="3" t="s">
        <v>107</v>
      </c>
      <c r="D228" s="3" t="s">
        <v>31</v>
      </c>
      <c r="E228" s="3" t="s">
        <v>167</v>
      </c>
      <c r="F228" s="3" t="s">
        <v>33</v>
      </c>
      <c r="G228" s="9">
        <v>58.31</v>
      </c>
    </row>
    <row r="229" spans="2:7" outlineLevel="1" x14ac:dyDescent="0.2">
      <c r="B229" s="19" t="s">
        <v>427</v>
      </c>
      <c r="C229" s="3" t="s">
        <v>107</v>
      </c>
      <c r="D229" s="3" t="s">
        <v>31</v>
      </c>
      <c r="E229" s="3" t="s">
        <v>168</v>
      </c>
      <c r="F229" s="3" t="s">
        <v>33</v>
      </c>
      <c r="G229" s="9">
        <v>58.31</v>
      </c>
    </row>
    <row r="230" spans="2:7" outlineLevel="1" x14ac:dyDescent="0.2">
      <c r="B230" s="19" t="s">
        <v>427</v>
      </c>
      <c r="C230" s="3" t="s">
        <v>107</v>
      </c>
      <c r="D230" s="3" t="s">
        <v>31</v>
      </c>
      <c r="E230" s="3" t="s">
        <v>123</v>
      </c>
      <c r="F230" s="3" t="s">
        <v>33</v>
      </c>
      <c r="G230" s="9">
        <v>49.98</v>
      </c>
    </row>
    <row r="231" spans="2:7" outlineLevel="1" x14ac:dyDescent="0.2">
      <c r="B231" s="19" t="s">
        <v>427</v>
      </c>
      <c r="C231" s="3" t="s">
        <v>107</v>
      </c>
      <c r="D231" s="3" t="s">
        <v>31</v>
      </c>
      <c r="E231" s="3" t="s">
        <v>123</v>
      </c>
      <c r="F231" s="3" t="s">
        <v>33</v>
      </c>
      <c r="G231" s="9">
        <v>24.99</v>
      </c>
    </row>
    <row r="232" spans="2:7" outlineLevel="1" x14ac:dyDescent="0.2">
      <c r="B232" s="19" t="s">
        <v>427</v>
      </c>
      <c r="C232" s="3" t="s">
        <v>107</v>
      </c>
      <c r="D232" s="3" t="s">
        <v>31</v>
      </c>
      <c r="E232" s="3" t="s">
        <v>48</v>
      </c>
      <c r="F232" s="3" t="s">
        <v>33</v>
      </c>
      <c r="G232" s="9">
        <v>49.98</v>
      </c>
    </row>
    <row r="233" spans="2:7" outlineLevel="1" x14ac:dyDescent="0.2">
      <c r="B233" s="19" t="s">
        <v>427</v>
      </c>
      <c r="C233" s="3" t="s">
        <v>107</v>
      </c>
      <c r="D233" s="3" t="s">
        <v>31</v>
      </c>
      <c r="E233" s="3" t="s">
        <v>48</v>
      </c>
      <c r="F233" s="3" t="s">
        <v>33</v>
      </c>
      <c r="G233" s="9">
        <v>24.99</v>
      </c>
    </row>
    <row r="234" spans="2:7" outlineLevel="1" x14ac:dyDescent="0.2">
      <c r="B234" s="19" t="s">
        <v>427</v>
      </c>
      <c r="C234" s="3" t="s">
        <v>107</v>
      </c>
      <c r="D234" s="3" t="s">
        <v>31</v>
      </c>
      <c r="E234" s="3" t="s">
        <v>49</v>
      </c>
      <c r="F234" s="3" t="s">
        <v>33</v>
      </c>
      <c r="G234" s="9">
        <v>49.98</v>
      </c>
    </row>
    <row r="235" spans="2:7" outlineLevel="1" x14ac:dyDescent="0.2">
      <c r="B235" s="19" t="s">
        <v>427</v>
      </c>
      <c r="C235" s="3" t="s">
        <v>107</v>
      </c>
      <c r="D235" s="3" t="s">
        <v>31</v>
      </c>
      <c r="E235" s="3" t="s">
        <v>49</v>
      </c>
      <c r="F235" s="3" t="s">
        <v>33</v>
      </c>
      <c r="G235" s="9">
        <v>24.99</v>
      </c>
    </row>
    <row r="236" spans="2:7" outlineLevel="1" x14ac:dyDescent="0.2">
      <c r="B236" s="19" t="s">
        <v>427</v>
      </c>
      <c r="C236" s="3" t="s">
        <v>107</v>
      </c>
      <c r="D236" s="3" t="s">
        <v>31</v>
      </c>
      <c r="E236" s="3" t="s">
        <v>50</v>
      </c>
      <c r="F236" s="3" t="s">
        <v>33</v>
      </c>
      <c r="G236" s="9">
        <v>49.98</v>
      </c>
    </row>
    <row r="237" spans="2:7" outlineLevel="1" x14ac:dyDescent="0.2">
      <c r="B237" s="19" t="s">
        <v>427</v>
      </c>
      <c r="C237" s="3" t="s">
        <v>107</v>
      </c>
      <c r="D237" s="3" t="s">
        <v>31</v>
      </c>
      <c r="E237" s="3" t="s">
        <v>50</v>
      </c>
      <c r="F237" s="3" t="s">
        <v>33</v>
      </c>
      <c r="G237" s="9">
        <v>24.99</v>
      </c>
    </row>
    <row r="238" spans="2:7" outlineLevel="1" x14ac:dyDescent="0.2">
      <c r="B238" s="19" t="s">
        <v>427</v>
      </c>
      <c r="C238" s="3" t="s">
        <v>107</v>
      </c>
      <c r="D238" s="3" t="s">
        <v>31</v>
      </c>
      <c r="E238" s="3" t="s">
        <v>51</v>
      </c>
      <c r="F238" s="3" t="s">
        <v>33</v>
      </c>
      <c r="G238" s="9">
        <v>49.98</v>
      </c>
    </row>
    <row r="239" spans="2:7" outlineLevel="1" x14ac:dyDescent="0.2">
      <c r="B239" s="19" t="s">
        <v>427</v>
      </c>
      <c r="C239" s="3" t="s">
        <v>107</v>
      </c>
      <c r="D239" s="3" t="s">
        <v>31</v>
      </c>
      <c r="E239" s="3" t="s">
        <v>51</v>
      </c>
      <c r="F239" s="3" t="s">
        <v>33</v>
      </c>
      <c r="G239" s="9">
        <v>24.99</v>
      </c>
    </row>
    <row r="240" spans="2:7" outlineLevel="1" x14ac:dyDescent="0.2">
      <c r="B240" s="19" t="s">
        <v>427</v>
      </c>
      <c r="C240" s="3" t="s">
        <v>107</v>
      </c>
      <c r="D240" s="3" t="s">
        <v>31</v>
      </c>
      <c r="E240" s="3" t="s">
        <v>124</v>
      </c>
      <c r="F240" s="3" t="s">
        <v>33</v>
      </c>
      <c r="G240" s="9">
        <v>58.31</v>
      </c>
    </row>
    <row r="241" spans="2:7" outlineLevel="1" x14ac:dyDescent="0.2">
      <c r="B241" s="19" t="s">
        <v>427</v>
      </c>
      <c r="C241" s="3" t="s">
        <v>107</v>
      </c>
      <c r="D241" s="3" t="s">
        <v>31</v>
      </c>
      <c r="E241" s="3" t="s">
        <v>125</v>
      </c>
      <c r="F241" s="3" t="s">
        <v>33</v>
      </c>
      <c r="G241" s="9">
        <v>49.98</v>
      </c>
    </row>
    <row r="242" spans="2:7" outlineLevel="1" x14ac:dyDescent="0.2">
      <c r="B242" s="19" t="s">
        <v>427</v>
      </c>
      <c r="C242" s="3" t="s">
        <v>107</v>
      </c>
      <c r="D242" s="3" t="s">
        <v>31</v>
      </c>
      <c r="E242" s="3" t="s">
        <v>125</v>
      </c>
      <c r="F242" s="3" t="s">
        <v>33</v>
      </c>
      <c r="G242" s="9">
        <v>24.99</v>
      </c>
    </row>
    <row r="243" spans="2:7" outlineLevel="1" x14ac:dyDescent="0.2">
      <c r="B243" s="19" t="s">
        <v>427</v>
      </c>
      <c r="C243" s="3" t="s">
        <v>107</v>
      </c>
      <c r="D243" s="3" t="s">
        <v>31</v>
      </c>
      <c r="E243" s="3" t="s">
        <v>126</v>
      </c>
      <c r="F243" s="3" t="s">
        <v>33</v>
      </c>
      <c r="G243" s="9">
        <v>49.98</v>
      </c>
    </row>
    <row r="244" spans="2:7" outlineLevel="1" x14ac:dyDescent="0.2">
      <c r="B244" s="19" t="s">
        <v>427</v>
      </c>
      <c r="C244" s="3" t="s">
        <v>107</v>
      </c>
      <c r="D244" s="3" t="s">
        <v>31</v>
      </c>
      <c r="E244" s="3" t="s">
        <v>126</v>
      </c>
      <c r="F244" s="3" t="s">
        <v>33</v>
      </c>
      <c r="G244" s="9">
        <v>24.99</v>
      </c>
    </row>
    <row r="245" spans="2:7" outlineLevel="1" x14ac:dyDescent="0.2">
      <c r="B245" s="19" t="s">
        <v>427</v>
      </c>
      <c r="C245" s="3" t="s">
        <v>107</v>
      </c>
      <c r="D245" s="3" t="s">
        <v>31</v>
      </c>
      <c r="E245" s="3" t="s">
        <v>127</v>
      </c>
      <c r="F245" s="3" t="s">
        <v>33</v>
      </c>
      <c r="G245" s="9">
        <v>49.98</v>
      </c>
    </row>
    <row r="246" spans="2:7" outlineLevel="1" x14ac:dyDescent="0.2">
      <c r="B246" s="19" t="s">
        <v>427</v>
      </c>
      <c r="C246" s="3" t="s">
        <v>107</v>
      </c>
      <c r="D246" s="3" t="s">
        <v>31</v>
      </c>
      <c r="E246" s="3" t="s">
        <v>127</v>
      </c>
      <c r="F246" s="3" t="s">
        <v>33</v>
      </c>
      <c r="G246" s="9">
        <v>24.99</v>
      </c>
    </row>
    <row r="247" spans="2:7" outlineLevel="1" x14ac:dyDescent="0.2">
      <c r="B247" s="19" t="s">
        <v>427</v>
      </c>
      <c r="C247" s="3" t="s">
        <v>107</v>
      </c>
      <c r="D247" s="3" t="s">
        <v>31</v>
      </c>
      <c r="E247" s="3" t="s">
        <v>128</v>
      </c>
      <c r="F247" s="3" t="s">
        <v>33</v>
      </c>
      <c r="G247" s="9">
        <v>49.98</v>
      </c>
    </row>
    <row r="248" spans="2:7" outlineLevel="1" x14ac:dyDescent="0.2">
      <c r="B248" s="19" t="s">
        <v>427</v>
      </c>
      <c r="C248" s="3" t="s">
        <v>107</v>
      </c>
      <c r="D248" s="3" t="s">
        <v>31</v>
      </c>
      <c r="E248" s="3" t="s">
        <v>128</v>
      </c>
      <c r="F248" s="3" t="s">
        <v>33</v>
      </c>
      <c r="G248" s="9">
        <v>24.99</v>
      </c>
    </row>
    <row r="249" spans="2:7" outlineLevel="1" x14ac:dyDescent="0.2">
      <c r="B249" s="19" t="s">
        <v>427</v>
      </c>
      <c r="C249" s="3" t="s">
        <v>107</v>
      </c>
      <c r="D249" s="3" t="s">
        <v>31</v>
      </c>
      <c r="E249" s="3" t="s">
        <v>129</v>
      </c>
      <c r="F249" s="3" t="s">
        <v>33</v>
      </c>
      <c r="G249" s="9">
        <v>49.98</v>
      </c>
    </row>
    <row r="250" spans="2:7" outlineLevel="1" x14ac:dyDescent="0.2">
      <c r="B250" s="19" t="s">
        <v>427</v>
      </c>
      <c r="C250" s="3" t="s">
        <v>107</v>
      </c>
      <c r="D250" s="3" t="s">
        <v>31</v>
      </c>
      <c r="E250" s="3" t="s">
        <v>129</v>
      </c>
      <c r="F250" s="3" t="s">
        <v>33</v>
      </c>
      <c r="G250" s="9">
        <v>24.99</v>
      </c>
    </row>
    <row r="251" spans="2:7" outlineLevel="1" x14ac:dyDescent="0.2">
      <c r="B251" s="19" t="s">
        <v>427</v>
      </c>
      <c r="C251" s="3" t="s">
        <v>107</v>
      </c>
      <c r="D251" s="3" t="s">
        <v>31</v>
      </c>
      <c r="E251" s="3" t="s">
        <v>130</v>
      </c>
      <c r="F251" s="3" t="s">
        <v>33</v>
      </c>
      <c r="G251" s="9">
        <v>49.98</v>
      </c>
    </row>
    <row r="252" spans="2:7" outlineLevel="1" x14ac:dyDescent="0.2">
      <c r="B252" s="19" t="s">
        <v>427</v>
      </c>
      <c r="C252" s="3" t="s">
        <v>107</v>
      </c>
      <c r="D252" s="3" t="s">
        <v>31</v>
      </c>
      <c r="E252" s="3" t="s">
        <v>130</v>
      </c>
      <c r="F252" s="3" t="s">
        <v>33</v>
      </c>
      <c r="G252" s="9">
        <v>24.99</v>
      </c>
    </row>
    <row r="253" spans="2:7" outlineLevel="1" x14ac:dyDescent="0.2">
      <c r="B253" s="19" t="s">
        <v>427</v>
      </c>
      <c r="C253" s="3" t="s">
        <v>107</v>
      </c>
      <c r="D253" s="3" t="s">
        <v>31</v>
      </c>
      <c r="E253" s="3" t="s">
        <v>131</v>
      </c>
      <c r="F253" s="3" t="s">
        <v>33</v>
      </c>
      <c r="G253" s="9">
        <v>49.98</v>
      </c>
    </row>
    <row r="254" spans="2:7" outlineLevel="1" x14ac:dyDescent="0.2">
      <c r="B254" s="19" t="s">
        <v>427</v>
      </c>
      <c r="C254" s="3" t="s">
        <v>107</v>
      </c>
      <c r="D254" s="3" t="s">
        <v>31</v>
      </c>
      <c r="E254" s="3" t="s">
        <v>131</v>
      </c>
      <c r="F254" s="3" t="s">
        <v>33</v>
      </c>
      <c r="G254" s="9">
        <v>24.99</v>
      </c>
    </row>
    <row r="255" spans="2:7" outlineLevel="1" x14ac:dyDescent="0.2">
      <c r="B255" s="19" t="s">
        <v>427</v>
      </c>
      <c r="C255" s="3" t="s">
        <v>107</v>
      </c>
      <c r="D255" s="3" t="s">
        <v>31</v>
      </c>
      <c r="E255" s="3" t="s">
        <v>132</v>
      </c>
      <c r="F255" s="3" t="s">
        <v>33</v>
      </c>
      <c r="G255" s="9">
        <v>49.98</v>
      </c>
    </row>
    <row r="256" spans="2:7" outlineLevel="1" x14ac:dyDescent="0.2">
      <c r="B256" s="19" t="s">
        <v>427</v>
      </c>
      <c r="C256" s="3" t="s">
        <v>107</v>
      </c>
      <c r="D256" s="3" t="s">
        <v>31</v>
      </c>
      <c r="E256" s="3" t="s">
        <v>132</v>
      </c>
      <c r="F256" s="3" t="s">
        <v>33</v>
      </c>
      <c r="G256" s="9">
        <v>24.99</v>
      </c>
    </row>
    <row r="257" spans="2:7" outlineLevel="1" x14ac:dyDescent="0.2">
      <c r="B257" s="19" t="s">
        <v>427</v>
      </c>
      <c r="C257" s="3" t="s">
        <v>107</v>
      </c>
      <c r="D257" s="3" t="s">
        <v>31</v>
      </c>
      <c r="E257" s="3" t="s">
        <v>133</v>
      </c>
      <c r="F257" s="3" t="s">
        <v>33</v>
      </c>
      <c r="G257" s="9">
        <v>49.98</v>
      </c>
    </row>
    <row r="258" spans="2:7" outlineLevel="1" x14ac:dyDescent="0.2">
      <c r="B258" s="19" t="s">
        <v>427</v>
      </c>
      <c r="C258" s="3" t="s">
        <v>107</v>
      </c>
      <c r="D258" s="3" t="s">
        <v>31</v>
      </c>
      <c r="E258" s="3" t="s">
        <v>133</v>
      </c>
      <c r="F258" s="3" t="s">
        <v>33</v>
      </c>
      <c r="G258" s="9">
        <v>24.99</v>
      </c>
    </row>
    <row r="259" spans="2:7" outlineLevel="1" x14ac:dyDescent="0.2">
      <c r="B259" s="19" t="s">
        <v>427</v>
      </c>
      <c r="C259" s="3" t="s">
        <v>107</v>
      </c>
      <c r="D259" s="3" t="s">
        <v>31</v>
      </c>
      <c r="E259" s="3" t="s">
        <v>134</v>
      </c>
      <c r="F259" s="3" t="s">
        <v>33</v>
      </c>
      <c r="G259" s="9">
        <v>49.98</v>
      </c>
    </row>
    <row r="260" spans="2:7" outlineLevel="1" x14ac:dyDescent="0.2">
      <c r="B260" s="19" t="s">
        <v>427</v>
      </c>
      <c r="C260" s="3" t="s">
        <v>107</v>
      </c>
      <c r="D260" s="3" t="s">
        <v>31</v>
      </c>
      <c r="E260" s="3" t="s">
        <v>134</v>
      </c>
      <c r="F260" s="3" t="s">
        <v>33</v>
      </c>
      <c r="G260" s="9">
        <v>24.99</v>
      </c>
    </row>
    <row r="261" spans="2:7" outlineLevel="1" x14ac:dyDescent="0.2">
      <c r="B261" s="19" t="s">
        <v>427</v>
      </c>
      <c r="C261" s="3" t="s">
        <v>107</v>
      </c>
      <c r="D261" s="3" t="s">
        <v>31</v>
      </c>
      <c r="E261" s="3" t="s">
        <v>135</v>
      </c>
      <c r="F261" s="3" t="s">
        <v>33</v>
      </c>
      <c r="G261" s="9">
        <v>49.98</v>
      </c>
    </row>
    <row r="262" spans="2:7" outlineLevel="1" x14ac:dyDescent="0.2">
      <c r="B262" s="19" t="s">
        <v>427</v>
      </c>
      <c r="C262" s="3" t="s">
        <v>107</v>
      </c>
      <c r="D262" s="3" t="s">
        <v>31</v>
      </c>
      <c r="E262" s="3" t="s">
        <v>135</v>
      </c>
      <c r="F262" s="3" t="s">
        <v>33</v>
      </c>
      <c r="G262" s="9">
        <v>24.99</v>
      </c>
    </row>
    <row r="263" spans="2:7" outlineLevel="1" x14ac:dyDescent="0.2">
      <c r="B263" s="19" t="s">
        <v>427</v>
      </c>
      <c r="C263" s="3" t="s">
        <v>107</v>
      </c>
      <c r="D263" s="3" t="s">
        <v>31</v>
      </c>
      <c r="E263" s="3" t="s">
        <v>136</v>
      </c>
      <c r="F263" s="3" t="s">
        <v>33</v>
      </c>
      <c r="G263" s="9">
        <v>49.98</v>
      </c>
    </row>
    <row r="264" spans="2:7" outlineLevel="1" x14ac:dyDescent="0.2">
      <c r="B264" s="19" t="s">
        <v>427</v>
      </c>
      <c r="C264" s="3" t="s">
        <v>107</v>
      </c>
      <c r="D264" s="3" t="s">
        <v>31</v>
      </c>
      <c r="E264" s="3" t="s">
        <v>136</v>
      </c>
      <c r="F264" s="3" t="s">
        <v>33</v>
      </c>
      <c r="G264" s="9">
        <v>24.99</v>
      </c>
    </row>
    <row r="265" spans="2:7" outlineLevel="1" x14ac:dyDescent="0.2">
      <c r="B265" s="19" t="s">
        <v>427</v>
      </c>
      <c r="C265" s="3" t="s">
        <v>107</v>
      </c>
      <c r="D265" s="3" t="s">
        <v>31</v>
      </c>
      <c r="E265" s="3" t="s">
        <v>137</v>
      </c>
      <c r="F265" s="3" t="s">
        <v>33</v>
      </c>
      <c r="G265" s="9">
        <v>49.98</v>
      </c>
    </row>
    <row r="266" spans="2:7" outlineLevel="1" x14ac:dyDescent="0.2">
      <c r="B266" s="19" t="s">
        <v>427</v>
      </c>
      <c r="C266" s="3" t="s">
        <v>107</v>
      </c>
      <c r="D266" s="3" t="s">
        <v>31</v>
      </c>
      <c r="E266" s="3" t="s">
        <v>137</v>
      </c>
      <c r="F266" s="3" t="s">
        <v>33</v>
      </c>
      <c r="G266" s="9">
        <v>24.99</v>
      </c>
    </row>
    <row r="267" spans="2:7" outlineLevel="1" x14ac:dyDescent="0.2">
      <c r="B267" s="19" t="s">
        <v>427</v>
      </c>
      <c r="C267" s="3" t="s">
        <v>107</v>
      </c>
      <c r="D267" s="3" t="s">
        <v>31</v>
      </c>
      <c r="E267" s="3" t="s">
        <v>138</v>
      </c>
      <c r="F267" s="3" t="s">
        <v>33</v>
      </c>
      <c r="G267" s="9">
        <v>49.98</v>
      </c>
    </row>
    <row r="268" spans="2:7" outlineLevel="1" x14ac:dyDescent="0.2">
      <c r="B268" s="19" t="s">
        <v>427</v>
      </c>
      <c r="C268" s="3" t="s">
        <v>107</v>
      </c>
      <c r="D268" s="3" t="s">
        <v>31</v>
      </c>
      <c r="E268" s="3" t="s">
        <v>138</v>
      </c>
      <c r="F268" s="3" t="s">
        <v>33</v>
      </c>
      <c r="G268" s="9">
        <v>24.99</v>
      </c>
    </row>
    <row r="269" spans="2:7" outlineLevel="1" x14ac:dyDescent="0.2">
      <c r="B269" s="19" t="s">
        <v>427</v>
      </c>
      <c r="C269" s="3" t="s">
        <v>107</v>
      </c>
      <c r="D269" s="3" t="s">
        <v>31</v>
      </c>
      <c r="E269" s="3" t="s">
        <v>139</v>
      </c>
      <c r="F269" s="3" t="s">
        <v>33</v>
      </c>
      <c r="G269" s="9">
        <v>49.98</v>
      </c>
    </row>
    <row r="270" spans="2:7" outlineLevel="1" x14ac:dyDescent="0.2">
      <c r="B270" s="19" t="s">
        <v>427</v>
      </c>
      <c r="C270" s="3" t="s">
        <v>107</v>
      </c>
      <c r="D270" s="3" t="s">
        <v>31</v>
      </c>
      <c r="E270" s="3" t="s">
        <v>139</v>
      </c>
      <c r="F270" s="3" t="s">
        <v>33</v>
      </c>
      <c r="G270" s="9">
        <v>24.99</v>
      </c>
    </row>
    <row r="271" spans="2:7" outlineLevel="1" x14ac:dyDescent="0.2">
      <c r="B271" s="19" t="s">
        <v>427</v>
      </c>
      <c r="C271" s="3" t="s">
        <v>107</v>
      </c>
      <c r="D271" s="3" t="s">
        <v>31</v>
      </c>
      <c r="E271" s="3" t="s">
        <v>244</v>
      </c>
      <c r="F271" s="3" t="s">
        <v>33</v>
      </c>
      <c r="G271" s="9">
        <v>58.31</v>
      </c>
    </row>
    <row r="272" spans="2:7" outlineLevel="1" x14ac:dyDescent="0.2">
      <c r="B272" s="19" t="s">
        <v>427</v>
      </c>
      <c r="C272" s="3" t="s">
        <v>107</v>
      </c>
      <c r="D272" s="3" t="s">
        <v>31</v>
      </c>
      <c r="E272" s="3" t="s">
        <v>146</v>
      </c>
      <c r="F272" s="3" t="s">
        <v>33</v>
      </c>
      <c r="G272" s="9">
        <v>58.31</v>
      </c>
    </row>
    <row r="273" spans="2:7" outlineLevel="1" x14ac:dyDescent="0.2">
      <c r="B273" s="19" t="s">
        <v>427</v>
      </c>
      <c r="C273" s="3" t="s">
        <v>107</v>
      </c>
      <c r="D273" s="3" t="s">
        <v>31</v>
      </c>
      <c r="E273" s="3" t="s">
        <v>141</v>
      </c>
      <c r="F273" s="3" t="s">
        <v>33</v>
      </c>
      <c r="G273" s="9">
        <v>58.31</v>
      </c>
    </row>
    <row r="274" spans="2:7" outlineLevel="1" x14ac:dyDescent="0.2">
      <c r="B274" s="19" t="s">
        <v>427</v>
      </c>
      <c r="C274" s="3" t="s">
        <v>107</v>
      </c>
      <c r="D274" s="3" t="s">
        <v>31</v>
      </c>
      <c r="E274" s="3" t="s">
        <v>97</v>
      </c>
      <c r="F274" s="3" t="s">
        <v>33</v>
      </c>
      <c r="G274" s="9">
        <v>49.98</v>
      </c>
    </row>
    <row r="275" spans="2:7" outlineLevel="1" x14ac:dyDescent="0.2">
      <c r="B275" s="19" t="s">
        <v>427</v>
      </c>
      <c r="C275" s="3" t="s">
        <v>107</v>
      </c>
      <c r="D275" s="3" t="s">
        <v>31</v>
      </c>
      <c r="E275" s="3" t="s">
        <v>97</v>
      </c>
      <c r="F275" s="3" t="s">
        <v>33</v>
      </c>
      <c r="G275" s="9">
        <v>24.99</v>
      </c>
    </row>
    <row r="276" spans="2:7" outlineLevel="1" x14ac:dyDescent="0.2">
      <c r="B276" s="19" t="s">
        <v>427</v>
      </c>
      <c r="C276" s="3" t="s">
        <v>107</v>
      </c>
      <c r="D276" s="3" t="s">
        <v>31</v>
      </c>
      <c r="E276" s="3" t="s">
        <v>98</v>
      </c>
      <c r="F276" s="3" t="s">
        <v>33</v>
      </c>
      <c r="G276" s="9">
        <v>49.98</v>
      </c>
    </row>
    <row r="277" spans="2:7" outlineLevel="1" x14ac:dyDescent="0.2">
      <c r="B277" s="19" t="s">
        <v>427</v>
      </c>
      <c r="C277" s="3" t="s">
        <v>107</v>
      </c>
      <c r="D277" s="3" t="s">
        <v>31</v>
      </c>
      <c r="E277" s="3" t="s">
        <v>98</v>
      </c>
      <c r="F277" s="3" t="s">
        <v>33</v>
      </c>
      <c r="G277" s="9">
        <v>24.99</v>
      </c>
    </row>
    <row r="278" spans="2:7" outlineLevel="1" x14ac:dyDescent="0.2">
      <c r="B278" s="19" t="s">
        <v>427</v>
      </c>
      <c r="C278" s="3" t="s">
        <v>107</v>
      </c>
      <c r="D278" s="3" t="s">
        <v>31</v>
      </c>
      <c r="E278" s="3" t="s">
        <v>99</v>
      </c>
      <c r="F278" s="3" t="s">
        <v>33</v>
      </c>
      <c r="G278" s="9">
        <v>49.98</v>
      </c>
    </row>
    <row r="279" spans="2:7" outlineLevel="1" x14ac:dyDescent="0.2">
      <c r="B279" s="19" t="s">
        <v>427</v>
      </c>
      <c r="C279" s="3" t="s">
        <v>107</v>
      </c>
      <c r="D279" s="3" t="s">
        <v>31</v>
      </c>
      <c r="E279" s="3" t="s">
        <v>99</v>
      </c>
      <c r="F279" s="3" t="s">
        <v>33</v>
      </c>
      <c r="G279" s="9">
        <v>24.99</v>
      </c>
    </row>
    <row r="280" spans="2:7" outlineLevel="1" x14ac:dyDescent="0.2">
      <c r="B280" s="19" t="s">
        <v>427</v>
      </c>
      <c r="C280" s="3" t="s">
        <v>107</v>
      </c>
      <c r="D280" s="3" t="s">
        <v>31</v>
      </c>
      <c r="E280" s="3" t="s">
        <v>100</v>
      </c>
      <c r="F280" s="3" t="s">
        <v>33</v>
      </c>
      <c r="G280" s="9">
        <v>49.98</v>
      </c>
    </row>
    <row r="281" spans="2:7" outlineLevel="1" x14ac:dyDescent="0.2">
      <c r="B281" s="19" t="s">
        <v>427</v>
      </c>
      <c r="C281" s="3" t="s">
        <v>107</v>
      </c>
      <c r="D281" s="3" t="s">
        <v>31</v>
      </c>
      <c r="E281" s="3" t="s">
        <v>100</v>
      </c>
      <c r="F281" s="3" t="s">
        <v>33</v>
      </c>
      <c r="G281" s="9">
        <v>24.99</v>
      </c>
    </row>
    <row r="282" spans="2:7" outlineLevel="1" x14ac:dyDescent="0.2">
      <c r="B282" s="19" t="s">
        <v>427</v>
      </c>
      <c r="C282" s="3" t="s">
        <v>107</v>
      </c>
      <c r="D282" s="3" t="s">
        <v>31</v>
      </c>
      <c r="E282" s="3" t="s">
        <v>52</v>
      </c>
      <c r="F282" s="3" t="s">
        <v>33</v>
      </c>
      <c r="G282" s="9">
        <v>49.98</v>
      </c>
    </row>
    <row r="283" spans="2:7" outlineLevel="1" x14ac:dyDescent="0.2">
      <c r="B283" s="19" t="s">
        <v>427</v>
      </c>
      <c r="C283" s="3" t="s">
        <v>107</v>
      </c>
      <c r="D283" s="3" t="s">
        <v>31</v>
      </c>
      <c r="E283" s="3" t="s">
        <v>101</v>
      </c>
      <c r="F283" s="3" t="s">
        <v>33</v>
      </c>
      <c r="G283" s="9">
        <v>49.98</v>
      </c>
    </row>
    <row r="284" spans="2:7" outlineLevel="1" x14ac:dyDescent="0.2">
      <c r="B284" s="19" t="s">
        <v>427</v>
      </c>
      <c r="C284" s="3" t="s">
        <v>107</v>
      </c>
      <c r="D284" s="3" t="s">
        <v>31</v>
      </c>
      <c r="E284" s="3" t="s">
        <v>101</v>
      </c>
      <c r="F284" s="3" t="s">
        <v>33</v>
      </c>
      <c r="G284" s="9">
        <v>24.99</v>
      </c>
    </row>
    <row r="285" spans="2:7" outlineLevel="1" x14ac:dyDescent="0.2">
      <c r="B285" s="19" t="s">
        <v>427</v>
      </c>
      <c r="C285" s="3" t="s">
        <v>107</v>
      </c>
      <c r="D285" s="3" t="s">
        <v>31</v>
      </c>
      <c r="E285" s="3" t="s">
        <v>58</v>
      </c>
      <c r="F285" s="3" t="s">
        <v>33</v>
      </c>
      <c r="G285" s="9">
        <v>49.98</v>
      </c>
    </row>
    <row r="286" spans="2:7" outlineLevel="1" x14ac:dyDescent="0.2">
      <c r="B286" s="19" t="s">
        <v>427</v>
      </c>
      <c r="C286" s="3" t="s">
        <v>107</v>
      </c>
      <c r="D286" s="3" t="s">
        <v>31</v>
      </c>
      <c r="E286" s="3" t="s">
        <v>58</v>
      </c>
      <c r="F286" s="3" t="s">
        <v>33</v>
      </c>
      <c r="G286" s="9">
        <v>24.99</v>
      </c>
    </row>
    <row r="287" spans="2:7" outlineLevel="1" x14ac:dyDescent="0.2">
      <c r="B287" s="19" t="s">
        <v>427</v>
      </c>
      <c r="C287" s="3" t="s">
        <v>107</v>
      </c>
      <c r="D287" s="3" t="s">
        <v>31</v>
      </c>
      <c r="E287" s="3" t="s">
        <v>59</v>
      </c>
      <c r="F287" s="3" t="s">
        <v>33</v>
      </c>
      <c r="G287" s="9">
        <v>49.98</v>
      </c>
    </row>
    <row r="288" spans="2:7" outlineLevel="1" x14ac:dyDescent="0.2">
      <c r="B288" s="19" t="s">
        <v>427</v>
      </c>
      <c r="C288" s="3" t="s">
        <v>107</v>
      </c>
      <c r="D288" s="3" t="s">
        <v>31</v>
      </c>
      <c r="E288" s="3" t="s">
        <v>59</v>
      </c>
      <c r="F288" s="3" t="s">
        <v>33</v>
      </c>
      <c r="G288" s="9">
        <v>24.99</v>
      </c>
    </row>
    <row r="289" spans="2:7" outlineLevel="1" x14ac:dyDescent="0.2">
      <c r="B289" s="19" t="s">
        <v>427</v>
      </c>
      <c r="C289" s="3" t="s">
        <v>107</v>
      </c>
      <c r="D289" s="3" t="s">
        <v>31</v>
      </c>
      <c r="E289" s="3" t="s">
        <v>143</v>
      </c>
      <c r="F289" s="3" t="s">
        <v>33</v>
      </c>
      <c r="G289" s="9">
        <v>58.31</v>
      </c>
    </row>
    <row r="290" spans="2:7" outlineLevel="1" x14ac:dyDescent="0.2">
      <c r="B290" s="19" t="s">
        <v>427</v>
      </c>
      <c r="C290" s="3" t="s">
        <v>107</v>
      </c>
      <c r="D290" s="3" t="s">
        <v>31</v>
      </c>
      <c r="E290" s="3" t="s">
        <v>66</v>
      </c>
      <c r="F290" s="3" t="s">
        <v>33</v>
      </c>
      <c r="G290" s="9">
        <v>49.98</v>
      </c>
    </row>
    <row r="291" spans="2:7" outlineLevel="1" x14ac:dyDescent="0.2">
      <c r="B291" s="19" t="s">
        <v>427</v>
      </c>
      <c r="C291" s="3" t="s">
        <v>107</v>
      </c>
      <c r="D291" s="3" t="s">
        <v>31</v>
      </c>
      <c r="E291" s="3" t="s">
        <v>66</v>
      </c>
      <c r="F291" s="3" t="s">
        <v>33</v>
      </c>
      <c r="G291" s="9">
        <v>24.99</v>
      </c>
    </row>
    <row r="292" spans="2:7" outlineLevel="1" x14ac:dyDescent="0.2">
      <c r="B292" s="19" t="s">
        <v>427</v>
      </c>
      <c r="C292" s="3" t="s">
        <v>107</v>
      </c>
      <c r="D292" s="3" t="s">
        <v>31</v>
      </c>
      <c r="E292" s="3" t="s">
        <v>67</v>
      </c>
      <c r="F292" s="3" t="s">
        <v>33</v>
      </c>
      <c r="G292" s="9">
        <v>49.98</v>
      </c>
    </row>
    <row r="293" spans="2:7" outlineLevel="1" x14ac:dyDescent="0.2">
      <c r="B293" s="19" t="s">
        <v>427</v>
      </c>
      <c r="C293" s="3" t="s">
        <v>107</v>
      </c>
      <c r="D293" s="3" t="s">
        <v>31</v>
      </c>
      <c r="E293" s="3" t="s">
        <v>67</v>
      </c>
      <c r="F293" s="3" t="s">
        <v>33</v>
      </c>
      <c r="G293" s="9">
        <v>24.99</v>
      </c>
    </row>
    <row r="294" spans="2:7" outlineLevel="1" x14ac:dyDescent="0.2">
      <c r="B294" s="19" t="s">
        <v>427</v>
      </c>
      <c r="C294" s="3" t="s">
        <v>107</v>
      </c>
      <c r="D294" s="3" t="s">
        <v>31</v>
      </c>
      <c r="E294" s="3" t="s">
        <v>68</v>
      </c>
      <c r="F294" s="3" t="s">
        <v>33</v>
      </c>
      <c r="G294" s="9">
        <v>49.98</v>
      </c>
    </row>
    <row r="295" spans="2:7" outlineLevel="1" x14ac:dyDescent="0.2">
      <c r="B295" s="19" t="s">
        <v>427</v>
      </c>
      <c r="C295" s="3" t="s">
        <v>107</v>
      </c>
      <c r="D295" s="3" t="s">
        <v>31</v>
      </c>
      <c r="E295" s="3" t="s">
        <v>68</v>
      </c>
      <c r="F295" s="3" t="s">
        <v>33</v>
      </c>
      <c r="G295" s="9">
        <v>24.99</v>
      </c>
    </row>
    <row r="296" spans="2:7" outlineLevel="1" x14ac:dyDescent="0.2">
      <c r="B296" s="19" t="s">
        <v>427</v>
      </c>
      <c r="C296" s="3" t="s">
        <v>107</v>
      </c>
      <c r="D296" s="3" t="s">
        <v>31</v>
      </c>
      <c r="E296" s="3" t="s">
        <v>69</v>
      </c>
      <c r="F296" s="3" t="s">
        <v>33</v>
      </c>
      <c r="G296" s="9">
        <v>49.98</v>
      </c>
    </row>
    <row r="297" spans="2:7" outlineLevel="1" x14ac:dyDescent="0.2">
      <c r="B297" s="19" t="s">
        <v>427</v>
      </c>
      <c r="C297" s="3" t="s">
        <v>107</v>
      </c>
      <c r="D297" s="3" t="s">
        <v>31</v>
      </c>
      <c r="E297" s="3" t="s">
        <v>69</v>
      </c>
      <c r="F297" s="3" t="s">
        <v>33</v>
      </c>
      <c r="G297" s="9">
        <v>24.99</v>
      </c>
    </row>
    <row r="298" spans="2:7" outlineLevel="1" x14ac:dyDescent="0.2">
      <c r="B298" s="19" t="s">
        <v>427</v>
      </c>
      <c r="C298" s="3" t="s">
        <v>107</v>
      </c>
      <c r="D298" s="3" t="s">
        <v>31</v>
      </c>
      <c r="E298" s="3" t="s">
        <v>70</v>
      </c>
      <c r="F298" s="3" t="s">
        <v>33</v>
      </c>
      <c r="G298" s="9">
        <v>49.98</v>
      </c>
    </row>
    <row r="299" spans="2:7" outlineLevel="1" x14ac:dyDescent="0.2">
      <c r="B299" s="19" t="s">
        <v>427</v>
      </c>
      <c r="C299" s="3" t="s">
        <v>107</v>
      </c>
      <c r="D299" s="3" t="s">
        <v>31</v>
      </c>
      <c r="E299" s="3" t="s">
        <v>70</v>
      </c>
      <c r="F299" s="3" t="s">
        <v>33</v>
      </c>
      <c r="G299" s="9">
        <v>24.99</v>
      </c>
    </row>
    <row r="300" spans="2:7" outlineLevel="1" x14ac:dyDescent="0.2">
      <c r="B300" s="19" t="s">
        <v>427</v>
      </c>
      <c r="C300" s="3" t="s">
        <v>107</v>
      </c>
      <c r="D300" s="3" t="s">
        <v>31</v>
      </c>
      <c r="E300" s="3" t="s">
        <v>63</v>
      </c>
      <c r="F300" s="3" t="s">
        <v>33</v>
      </c>
      <c r="G300" s="9">
        <v>49.98</v>
      </c>
    </row>
    <row r="301" spans="2:7" outlineLevel="1" x14ac:dyDescent="0.2">
      <c r="B301" s="19" t="s">
        <v>427</v>
      </c>
      <c r="C301" s="3" t="s">
        <v>107</v>
      </c>
      <c r="D301" s="3" t="s">
        <v>31</v>
      </c>
      <c r="E301" s="3" t="s">
        <v>63</v>
      </c>
      <c r="F301" s="3" t="s">
        <v>33</v>
      </c>
      <c r="G301" s="9">
        <v>24.99</v>
      </c>
    </row>
    <row r="302" spans="2:7" outlineLevel="1" x14ac:dyDescent="0.2">
      <c r="B302" s="19" t="s">
        <v>427</v>
      </c>
      <c r="C302" s="3" t="s">
        <v>107</v>
      </c>
      <c r="D302" s="3" t="s">
        <v>31</v>
      </c>
      <c r="E302" s="3" t="s">
        <v>64</v>
      </c>
      <c r="F302" s="3" t="s">
        <v>33</v>
      </c>
      <c r="G302" s="9">
        <v>49.98</v>
      </c>
    </row>
    <row r="303" spans="2:7" outlineLevel="1" x14ac:dyDescent="0.2">
      <c r="B303" s="19" t="s">
        <v>427</v>
      </c>
      <c r="C303" s="3" t="s">
        <v>107</v>
      </c>
      <c r="D303" s="3" t="s">
        <v>31</v>
      </c>
      <c r="E303" s="3" t="s">
        <v>64</v>
      </c>
      <c r="F303" s="3" t="s">
        <v>33</v>
      </c>
      <c r="G303" s="9">
        <v>24.99</v>
      </c>
    </row>
    <row r="304" spans="2:7" outlineLevel="1" x14ac:dyDescent="0.2">
      <c r="B304" s="19" t="s">
        <v>427</v>
      </c>
      <c r="C304" s="3" t="s">
        <v>107</v>
      </c>
      <c r="D304" s="3" t="s">
        <v>31</v>
      </c>
      <c r="E304" s="3" t="s">
        <v>65</v>
      </c>
      <c r="F304" s="3" t="s">
        <v>33</v>
      </c>
      <c r="G304" s="9">
        <v>49.98</v>
      </c>
    </row>
    <row r="305" spans="2:7" outlineLevel="1" x14ac:dyDescent="0.2">
      <c r="B305" s="19" t="s">
        <v>427</v>
      </c>
      <c r="C305" s="3" t="s">
        <v>107</v>
      </c>
      <c r="D305" s="3" t="s">
        <v>31</v>
      </c>
      <c r="E305" s="3" t="s">
        <v>65</v>
      </c>
      <c r="F305" s="3" t="s">
        <v>33</v>
      </c>
      <c r="G305" s="9">
        <v>24.99</v>
      </c>
    </row>
    <row r="306" spans="2:7" outlineLevel="1" x14ac:dyDescent="0.2">
      <c r="B306" s="19" t="s">
        <v>427</v>
      </c>
      <c r="C306" s="3" t="s">
        <v>107</v>
      </c>
      <c r="D306" s="3" t="s">
        <v>31</v>
      </c>
      <c r="E306" s="3" t="s">
        <v>60</v>
      </c>
      <c r="F306" s="3" t="s">
        <v>33</v>
      </c>
      <c r="G306" s="9">
        <v>49.98</v>
      </c>
    </row>
    <row r="307" spans="2:7" outlineLevel="1" x14ac:dyDescent="0.2">
      <c r="B307" s="19" t="s">
        <v>427</v>
      </c>
      <c r="C307" s="3" t="s">
        <v>107</v>
      </c>
      <c r="D307" s="3" t="s">
        <v>31</v>
      </c>
      <c r="E307" s="3" t="s">
        <v>60</v>
      </c>
      <c r="F307" s="3" t="s">
        <v>33</v>
      </c>
      <c r="G307" s="9">
        <v>24.99</v>
      </c>
    </row>
    <row r="308" spans="2:7" outlineLevel="1" x14ac:dyDescent="0.2">
      <c r="B308" s="19" t="s">
        <v>427</v>
      </c>
      <c r="C308" s="3" t="s">
        <v>107</v>
      </c>
      <c r="D308" s="3" t="s">
        <v>31</v>
      </c>
      <c r="E308" s="3" t="s">
        <v>61</v>
      </c>
      <c r="F308" s="3" t="s">
        <v>33</v>
      </c>
      <c r="G308" s="9">
        <v>49.98</v>
      </c>
    </row>
    <row r="309" spans="2:7" outlineLevel="1" x14ac:dyDescent="0.2">
      <c r="B309" s="19" t="s">
        <v>427</v>
      </c>
      <c r="C309" s="3" t="s">
        <v>107</v>
      </c>
      <c r="D309" s="3" t="s">
        <v>31</v>
      </c>
      <c r="E309" s="3" t="s">
        <v>61</v>
      </c>
      <c r="F309" s="3" t="s">
        <v>33</v>
      </c>
      <c r="G309" s="9">
        <v>24.99</v>
      </c>
    </row>
    <row r="310" spans="2:7" outlineLevel="1" x14ac:dyDescent="0.2">
      <c r="B310" s="19" t="s">
        <v>427</v>
      </c>
      <c r="C310" s="3" t="s">
        <v>107</v>
      </c>
      <c r="D310" s="3" t="s">
        <v>31</v>
      </c>
      <c r="E310" s="3" t="s">
        <v>62</v>
      </c>
      <c r="F310" s="3" t="s">
        <v>33</v>
      </c>
      <c r="G310" s="9">
        <v>49.98</v>
      </c>
    </row>
    <row r="311" spans="2:7" outlineLevel="1" x14ac:dyDescent="0.2">
      <c r="B311" s="19" t="s">
        <v>427</v>
      </c>
      <c r="C311" s="3" t="s">
        <v>107</v>
      </c>
      <c r="D311" s="3" t="s">
        <v>31</v>
      </c>
      <c r="E311" s="3" t="s">
        <v>62</v>
      </c>
      <c r="F311" s="3" t="s">
        <v>33</v>
      </c>
      <c r="G311" s="9">
        <v>24.99</v>
      </c>
    </row>
    <row r="312" spans="2:7" outlineLevel="1" x14ac:dyDescent="0.2">
      <c r="B312" s="19" t="s">
        <v>427</v>
      </c>
      <c r="C312" s="3" t="s">
        <v>107</v>
      </c>
      <c r="D312" s="3" t="s">
        <v>31</v>
      </c>
      <c r="E312" s="3" t="s">
        <v>72</v>
      </c>
      <c r="F312" s="3" t="s">
        <v>33</v>
      </c>
      <c r="G312" s="9">
        <v>49.98</v>
      </c>
    </row>
    <row r="313" spans="2:7" outlineLevel="1" x14ac:dyDescent="0.2">
      <c r="B313" s="19" t="s">
        <v>427</v>
      </c>
      <c r="C313" s="3" t="s">
        <v>107</v>
      </c>
      <c r="D313" s="3" t="s">
        <v>31</v>
      </c>
      <c r="E313" s="3" t="s">
        <v>72</v>
      </c>
      <c r="F313" s="3" t="s">
        <v>33</v>
      </c>
      <c r="G313" s="9">
        <v>24.99</v>
      </c>
    </row>
    <row r="314" spans="2:7" outlineLevel="1" x14ac:dyDescent="0.2">
      <c r="B314" s="19" t="s">
        <v>427</v>
      </c>
      <c r="C314" s="3" t="s">
        <v>107</v>
      </c>
      <c r="D314" s="3" t="s">
        <v>31</v>
      </c>
      <c r="E314" s="3" t="s">
        <v>76</v>
      </c>
      <c r="F314" s="3" t="s">
        <v>33</v>
      </c>
      <c r="G314" s="9">
        <v>49.98</v>
      </c>
    </row>
    <row r="315" spans="2:7" outlineLevel="1" x14ac:dyDescent="0.2">
      <c r="B315" s="19" t="s">
        <v>427</v>
      </c>
      <c r="C315" s="3" t="s">
        <v>107</v>
      </c>
      <c r="D315" s="3" t="s">
        <v>31</v>
      </c>
      <c r="E315" s="3" t="s">
        <v>76</v>
      </c>
      <c r="F315" s="3" t="s">
        <v>33</v>
      </c>
      <c r="G315" s="9">
        <v>24.99</v>
      </c>
    </row>
    <row r="316" spans="2:7" outlineLevel="1" x14ac:dyDescent="0.2">
      <c r="B316" s="19" t="s">
        <v>427</v>
      </c>
      <c r="C316" s="3" t="s">
        <v>107</v>
      </c>
      <c r="D316" s="3" t="s">
        <v>31</v>
      </c>
      <c r="E316" s="3" t="s">
        <v>73</v>
      </c>
      <c r="F316" s="3" t="s">
        <v>33</v>
      </c>
      <c r="G316" s="9">
        <v>49.98</v>
      </c>
    </row>
    <row r="317" spans="2:7" outlineLevel="1" x14ac:dyDescent="0.2">
      <c r="B317" s="19" t="s">
        <v>427</v>
      </c>
      <c r="C317" s="3" t="s">
        <v>107</v>
      </c>
      <c r="D317" s="3" t="s">
        <v>31</v>
      </c>
      <c r="E317" s="3" t="s">
        <v>73</v>
      </c>
      <c r="F317" s="3" t="s">
        <v>33</v>
      </c>
      <c r="G317" s="9">
        <v>24.99</v>
      </c>
    </row>
    <row r="318" spans="2:7" outlineLevel="1" x14ac:dyDescent="0.2">
      <c r="B318" s="19" t="s">
        <v>427</v>
      </c>
      <c r="C318" s="3" t="s">
        <v>107</v>
      </c>
      <c r="D318" s="3" t="s">
        <v>31</v>
      </c>
      <c r="E318" s="3" t="s">
        <v>74</v>
      </c>
      <c r="F318" s="3" t="s">
        <v>33</v>
      </c>
      <c r="G318" s="9">
        <v>49.98</v>
      </c>
    </row>
    <row r="319" spans="2:7" outlineLevel="1" x14ac:dyDescent="0.2">
      <c r="B319" s="19" t="s">
        <v>427</v>
      </c>
      <c r="C319" s="3" t="s">
        <v>107</v>
      </c>
      <c r="D319" s="3" t="s">
        <v>31</v>
      </c>
      <c r="E319" s="3" t="s">
        <v>74</v>
      </c>
      <c r="F319" s="3" t="s">
        <v>33</v>
      </c>
      <c r="G319" s="9">
        <v>24.99</v>
      </c>
    </row>
    <row r="320" spans="2:7" outlineLevel="1" x14ac:dyDescent="0.2">
      <c r="B320" s="19" t="s">
        <v>429</v>
      </c>
      <c r="C320" s="3" t="s">
        <v>96</v>
      </c>
      <c r="D320" s="3" t="s">
        <v>54</v>
      </c>
      <c r="E320" s="3" t="s">
        <v>119</v>
      </c>
      <c r="F320" s="3" t="s">
        <v>33</v>
      </c>
      <c r="G320" s="9">
        <v>33.299999999999997</v>
      </c>
    </row>
    <row r="321" spans="2:7" outlineLevel="1" x14ac:dyDescent="0.2">
      <c r="B321" s="19" t="s">
        <v>429</v>
      </c>
      <c r="C321" s="3" t="s">
        <v>96</v>
      </c>
      <c r="D321" s="3" t="s">
        <v>54</v>
      </c>
      <c r="E321" s="3" t="s">
        <v>119</v>
      </c>
      <c r="F321" s="3" t="s">
        <v>33</v>
      </c>
      <c r="G321" s="9">
        <v>16.649999999999999</v>
      </c>
    </row>
    <row r="322" spans="2:7" outlineLevel="1" x14ac:dyDescent="0.2">
      <c r="B322" s="19" t="s">
        <v>429</v>
      </c>
      <c r="C322" s="3" t="s">
        <v>96</v>
      </c>
      <c r="D322" s="3" t="s">
        <v>54</v>
      </c>
      <c r="E322" s="3" t="s">
        <v>120</v>
      </c>
      <c r="F322" s="3" t="s">
        <v>33</v>
      </c>
      <c r="G322" s="9">
        <v>33.299999999999997</v>
      </c>
    </row>
    <row r="323" spans="2:7" outlineLevel="1" x14ac:dyDescent="0.2">
      <c r="B323" s="19" t="s">
        <v>429</v>
      </c>
      <c r="C323" s="3" t="s">
        <v>96</v>
      </c>
      <c r="D323" s="3" t="s">
        <v>54</v>
      </c>
      <c r="E323" s="3" t="s">
        <v>120</v>
      </c>
      <c r="F323" s="3" t="s">
        <v>33</v>
      </c>
      <c r="G323" s="9">
        <v>16.649999999999999</v>
      </c>
    </row>
    <row r="324" spans="2:7" outlineLevel="1" x14ac:dyDescent="0.2">
      <c r="B324" s="19" t="s">
        <v>429</v>
      </c>
      <c r="C324" s="3" t="s">
        <v>96</v>
      </c>
      <c r="D324" s="3" t="s">
        <v>54</v>
      </c>
      <c r="E324" s="3" t="s">
        <v>32</v>
      </c>
      <c r="F324" s="3" t="s">
        <v>33</v>
      </c>
      <c r="G324" s="9">
        <v>33.299999999999997</v>
      </c>
    </row>
    <row r="325" spans="2:7" outlineLevel="1" x14ac:dyDescent="0.2">
      <c r="B325" s="19" t="s">
        <v>429</v>
      </c>
      <c r="C325" s="3" t="s">
        <v>96</v>
      </c>
      <c r="D325" s="3" t="s">
        <v>54</v>
      </c>
      <c r="E325" s="3" t="s">
        <v>32</v>
      </c>
      <c r="F325" s="3" t="s">
        <v>33</v>
      </c>
      <c r="G325" s="9">
        <v>16.649999999999999</v>
      </c>
    </row>
    <row r="326" spans="2:7" outlineLevel="1" x14ac:dyDescent="0.2">
      <c r="B326" s="19" t="s">
        <v>429</v>
      </c>
      <c r="C326" s="3" t="s">
        <v>96</v>
      </c>
      <c r="D326" s="3" t="s">
        <v>54</v>
      </c>
      <c r="E326" s="3" t="s">
        <v>34</v>
      </c>
      <c r="F326" s="3" t="s">
        <v>33</v>
      </c>
      <c r="G326" s="9">
        <v>33.299999999999997</v>
      </c>
    </row>
    <row r="327" spans="2:7" outlineLevel="1" x14ac:dyDescent="0.2">
      <c r="B327" s="19" t="s">
        <v>429</v>
      </c>
      <c r="C327" s="3" t="s">
        <v>96</v>
      </c>
      <c r="D327" s="3" t="s">
        <v>54</v>
      </c>
      <c r="E327" s="3" t="s">
        <v>34</v>
      </c>
      <c r="F327" s="3" t="s">
        <v>33</v>
      </c>
      <c r="G327" s="9">
        <v>16.649999999999999</v>
      </c>
    </row>
    <row r="328" spans="2:7" outlineLevel="1" x14ac:dyDescent="0.2">
      <c r="B328" s="19" t="s">
        <v>429</v>
      </c>
      <c r="C328" s="3" t="s">
        <v>96</v>
      </c>
      <c r="D328" s="3" t="s">
        <v>54</v>
      </c>
      <c r="E328" s="3" t="s">
        <v>148</v>
      </c>
      <c r="F328" s="3" t="s">
        <v>33</v>
      </c>
      <c r="G328" s="9">
        <v>33.299999999999997</v>
      </c>
    </row>
    <row r="329" spans="2:7" outlineLevel="1" x14ac:dyDescent="0.2">
      <c r="B329" s="19" t="s">
        <v>429</v>
      </c>
      <c r="C329" s="3" t="s">
        <v>96</v>
      </c>
      <c r="D329" s="3" t="s">
        <v>54</v>
      </c>
      <c r="E329" s="3" t="s">
        <v>148</v>
      </c>
      <c r="F329" s="3" t="s">
        <v>33</v>
      </c>
      <c r="G329" s="9">
        <v>16.649999999999999</v>
      </c>
    </row>
    <row r="330" spans="2:7" outlineLevel="1" x14ac:dyDescent="0.2">
      <c r="B330" s="19" t="s">
        <v>429</v>
      </c>
      <c r="C330" s="3" t="s">
        <v>96</v>
      </c>
      <c r="D330" s="3" t="s">
        <v>54</v>
      </c>
      <c r="E330" s="3" t="s">
        <v>149</v>
      </c>
      <c r="F330" s="3" t="s">
        <v>33</v>
      </c>
      <c r="G330" s="9">
        <v>33.299999999999997</v>
      </c>
    </row>
    <row r="331" spans="2:7" outlineLevel="1" x14ac:dyDescent="0.2">
      <c r="B331" s="19" t="s">
        <v>429</v>
      </c>
      <c r="C331" s="3" t="s">
        <v>96</v>
      </c>
      <c r="D331" s="3" t="s">
        <v>54</v>
      </c>
      <c r="E331" s="3" t="s">
        <v>149</v>
      </c>
      <c r="F331" s="3" t="s">
        <v>33</v>
      </c>
      <c r="G331" s="9">
        <v>16.649999999999999</v>
      </c>
    </row>
    <row r="332" spans="2:7" outlineLevel="1" x14ac:dyDescent="0.2">
      <c r="B332" s="19" t="s">
        <v>429</v>
      </c>
      <c r="C332" s="3" t="s">
        <v>96</v>
      </c>
      <c r="D332" s="3" t="s">
        <v>54</v>
      </c>
      <c r="E332" s="3" t="s">
        <v>150</v>
      </c>
      <c r="F332" s="3" t="s">
        <v>33</v>
      </c>
      <c r="G332" s="9">
        <v>33.299999999999997</v>
      </c>
    </row>
    <row r="333" spans="2:7" outlineLevel="1" x14ac:dyDescent="0.2">
      <c r="B333" s="19" t="s">
        <v>429</v>
      </c>
      <c r="C333" s="3" t="s">
        <v>96</v>
      </c>
      <c r="D333" s="3" t="s">
        <v>54</v>
      </c>
      <c r="E333" s="3" t="s">
        <v>158</v>
      </c>
      <c r="F333" s="3" t="s">
        <v>33</v>
      </c>
      <c r="G333" s="9">
        <v>38.85</v>
      </c>
    </row>
    <row r="334" spans="2:7" outlineLevel="1" x14ac:dyDescent="0.2">
      <c r="B334" s="19" t="s">
        <v>429</v>
      </c>
      <c r="C334" s="3" t="s">
        <v>96</v>
      </c>
      <c r="D334" s="3" t="s">
        <v>54</v>
      </c>
      <c r="E334" s="3" t="s">
        <v>35</v>
      </c>
      <c r="F334" s="3" t="s">
        <v>33</v>
      </c>
      <c r="G334" s="9">
        <v>33.299999999999997</v>
      </c>
    </row>
    <row r="335" spans="2:7" outlineLevel="1" x14ac:dyDescent="0.2">
      <c r="B335" s="19" t="s">
        <v>429</v>
      </c>
      <c r="C335" s="3" t="s">
        <v>96</v>
      </c>
      <c r="D335" s="3" t="s">
        <v>54</v>
      </c>
      <c r="E335" s="3" t="s">
        <v>35</v>
      </c>
      <c r="F335" s="3" t="s">
        <v>33</v>
      </c>
      <c r="G335" s="9">
        <v>16.649999999999999</v>
      </c>
    </row>
    <row r="336" spans="2:7" outlineLevel="1" x14ac:dyDescent="0.2">
      <c r="B336" s="19" t="s">
        <v>429</v>
      </c>
      <c r="C336" s="3" t="s">
        <v>96</v>
      </c>
      <c r="D336" s="3" t="s">
        <v>54</v>
      </c>
      <c r="E336" s="3" t="s">
        <v>36</v>
      </c>
      <c r="F336" s="3" t="s">
        <v>33</v>
      </c>
      <c r="G336" s="9">
        <v>33.299999999999997</v>
      </c>
    </row>
    <row r="337" spans="2:7" outlineLevel="1" x14ac:dyDescent="0.2">
      <c r="B337" s="19" t="s">
        <v>429</v>
      </c>
      <c r="C337" s="3" t="s">
        <v>96</v>
      </c>
      <c r="D337" s="3" t="s">
        <v>54</v>
      </c>
      <c r="E337" s="3" t="s">
        <v>36</v>
      </c>
      <c r="F337" s="3" t="s">
        <v>33</v>
      </c>
      <c r="G337" s="9">
        <v>16.649999999999999</v>
      </c>
    </row>
    <row r="338" spans="2:7" outlineLevel="1" x14ac:dyDescent="0.2">
      <c r="B338" s="19" t="s">
        <v>429</v>
      </c>
      <c r="C338" s="3" t="s">
        <v>96</v>
      </c>
      <c r="D338" s="3" t="s">
        <v>54</v>
      </c>
      <c r="E338" s="3" t="s">
        <v>37</v>
      </c>
      <c r="F338" s="3" t="s">
        <v>33</v>
      </c>
      <c r="G338" s="9">
        <v>33.299999999999997</v>
      </c>
    </row>
    <row r="339" spans="2:7" outlineLevel="1" x14ac:dyDescent="0.2">
      <c r="B339" s="19" t="s">
        <v>429</v>
      </c>
      <c r="C339" s="3" t="s">
        <v>96</v>
      </c>
      <c r="D339" s="3" t="s">
        <v>54</v>
      </c>
      <c r="E339" s="3" t="s">
        <v>37</v>
      </c>
      <c r="F339" s="3" t="s">
        <v>33</v>
      </c>
      <c r="G339" s="9">
        <v>16.649999999999999</v>
      </c>
    </row>
    <row r="340" spans="2:7" outlineLevel="1" x14ac:dyDescent="0.2">
      <c r="B340" s="19" t="s">
        <v>429</v>
      </c>
      <c r="C340" s="3" t="s">
        <v>96</v>
      </c>
      <c r="D340" s="3" t="s">
        <v>54</v>
      </c>
      <c r="E340" s="3" t="s">
        <v>38</v>
      </c>
      <c r="F340" s="3" t="s">
        <v>33</v>
      </c>
      <c r="G340" s="9">
        <v>33.299999999999997</v>
      </c>
    </row>
    <row r="341" spans="2:7" outlineLevel="1" x14ac:dyDescent="0.2">
      <c r="B341" s="19" t="s">
        <v>429</v>
      </c>
      <c r="C341" s="3" t="s">
        <v>96</v>
      </c>
      <c r="D341" s="3" t="s">
        <v>54</v>
      </c>
      <c r="E341" s="3" t="s">
        <v>38</v>
      </c>
      <c r="F341" s="3" t="s">
        <v>33</v>
      </c>
      <c r="G341" s="9">
        <v>16.649999999999999</v>
      </c>
    </row>
    <row r="342" spans="2:7" outlineLevel="1" x14ac:dyDescent="0.2">
      <c r="B342" s="19" t="s">
        <v>429</v>
      </c>
      <c r="C342" s="3" t="s">
        <v>96</v>
      </c>
      <c r="D342" s="3" t="s">
        <v>54</v>
      </c>
      <c r="E342" s="3" t="s">
        <v>39</v>
      </c>
      <c r="F342" s="3" t="s">
        <v>33</v>
      </c>
      <c r="G342" s="9">
        <v>33.299999999999997</v>
      </c>
    </row>
    <row r="343" spans="2:7" outlineLevel="1" x14ac:dyDescent="0.2">
      <c r="B343" s="19" t="s">
        <v>429</v>
      </c>
      <c r="C343" s="3" t="s">
        <v>96</v>
      </c>
      <c r="D343" s="3" t="s">
        <v>54</v>
      </c>
      <c r="E343" s="3" t="s">
        <v>39</v>
      </c>
      <c r="F343" s="3" t="s">
        <v>33</v>
      </c>
      <c r="G343" s="9">
        <v>16.649999999999999</v>
      </c>
    </row>
    <row r="344" spans="2:7" outlineLevel="1" x14ac:dyDescent="0.2">
      <c r="B344" s="19" t="s">
        <v>429</v>
      </c>
      <c r="C344" s="3" t="s">
        <v>96</v>
      </c>
      <c r="D344" s="3" t="s">
        <v>54</v>
      </c>
      <c r="E344" s="3" t="s">
        <v>40</v>
      </c>
      <c r="F344" s="3" t="s">
        <v>33</v>
      </c>
      <c r="G344" s="9">
        <v>33.299999999999997</v>
      </c>
    </row>
    <row r="345" spans="2:7" outlineLevel="1" x14ac:dyDescent="0.2">
      <c r="B345" s="19" t="s">
        <v>429</v>
      </c>
      <c r="C345" s="3" t="s">
        <v>96</v>
      </c>
      <c r="D345" s="3" t="s">
        <v>54</v>
      </c>
      <c r="E345" s="3" t="s">
        <v>40</v>
      </c>
      <c r="F345" s="3" t="s">
        <v>33</v>
      </c>
      <c r="G345" s="9">
        <v>16.649999999999999</v>
      </c>
    </row>
    <row r="346" spans="2:7" outlineLevel="1" x14ac:dyDescent="0.2">
      <c r="B346" s="19" t="s">
        <v>429</v>
      </c>
      <c r="C346" s="3" t="s">
        <v>96</v>
      </c>
      <c r="D346" s="3" t="s">
        <v>54</v>
      </c>
      <c r="E346" s="3" t="s">
        <v>41</v>
      </c>
      <c r="F346" s="3" t="s">
        <v>33</v>
      </c>
      <c r="G346" s="9">
        <v>33.299999999999997</v>
      </c>
    </row>
    <row r="347" spans="2:7" outlineLevel="1" x14ac:dyDescent="0.2">
      <c r="B347" s="19" t="s">
        <v>429</v>
      </c>
      <c r="C347" s="3" t="s">
        <v>96</v>
      </c>
      <c r="D347" s="3" t="s">
        <v>54</v>
      </c>
      <c r="E347" s="3" t="s">
        <v>41</v>
      </c>
      <c r="F347" s="3" t="s">
        <v>33</v>
      </c>
      <c r="G347" s="9">
        <v>16.649999999999999</v>
      </c>
    </row>
    <row r="348" spans="2:7" outlineLevel="1" x14ac:dyDescent="0.2">
      <c r="B348" s="19" t="s">
        <v>429</v>
      </c>
      <c r="C348" s="3" t="s">
        <v>96</v>
      </c>
      <c r="D348" s="3" t="s">
        <v>54</v>
      </c>
      <c r="E348" s="3" t="s">
        <v>42</v>
      </c>
      <c r="F348" s="3" t="s">
        <v>33</v>
      </c>
      <c r="G348" s="9">
        <v>33.299999999999997</v>
      </c>
    </row>
    <row r="349" spans="2:7" outlineLevel="1" x14ac:dyDescent="0.2">
      <c r="B349" s="19" t="s">
        <v>429</v>
      </c>
      <c r="C349" s="3" t="s">
        <v>96</v>
      </c>
      <c r="D349" s="3" t="s">
        <v>54</v>
      </c>
      <c r="E349" s="3" t="s">
        <v>42</v>
      </c>
      <c r="F349" s="3" t="s">
        <v>33</v>
      </c>
      <c r="G349" s="9">
        <v>16.649999999999999</v>
      </c>
    </row>
    <row r="350" spans="2:7" outlineLevel="1" x14ac:dyDescent="0.2">
      <c r="B350" s="19" t="s">
        <v>429</v>
      </c>
      <c r="C350" s="3" t="s">
        <v>96</v>
      </c>
      <c r="D350" s="3" t="s">
        <v>54</v>
      </c>
      <c r="E350" s="3" t="s">
        <v>121</v>
      </c>
      <c r="F350" s="3" t="s">
        <v>33</v>
      </c>
      <c r="G350" s="9">
        <v>33.299999999999997</v>
      </c>
    </row>
    <row r="351" spans="2:7" outlineLevel="1" x14ac:dyDescent="0.2">
      <c r="B351" s="19" t="s">
        <v>429</v>
      </c>
      <c r="C351" s="3" t="s">
        <v>96</v>
      </c>
      <c r="D351" s="3" t="s">
        <v>54</v>
      </c>
      <c r="E351" s="3" t="s">
        <v>121</v>
      </c>
      <c r="F351" s="3" t="s">
        <v>33</v>
      </c>
      <c r="G351" s="9">
        <v>16.649999999999999</v>
      </c>
    </row>
    <row r="352" spans="2:7" outlineLevel="1" x14ac:dyDescent="0.2">
      <c r="B352" s="19" t="s">
        <v>429</v>
      </c>
      <c r="C352" s="3" t="s">
        <v>96</v>
      </c>
      <c r="D352" s="3" t="s">
        <v>54</v>
      </c>
      <c r="E352" s="3" t="s">
        <v>43</v>
      </c>
      <c r="F352" s="3" t="s">
        <v>33</v>
      </c>
      <c r="G352" s="9">
        <v>33.299999999999997</v>
      </c>
    </row>
    <row r="353" spans="2:7" outlineLevel="1" x14ac:dyDescent="0.2">
      <c r="B353" s="19" t="s">
        <v>429</v>
      </c>
      <c r="C353" s="3" t="s">
        <v>96</v>
      </c>
      <c r="D353" s="3" t="s">
        <v>54</v>
      </c>
      <c r="E353" s="3" t="s">
        <v>43</v>
      </c>
      <c r="F353" s="3" t="s">
        <v>33</v>
      </c>
      <c r="G353" s="9">
        <v>22.2</v>
      </c>
    </row>
    <row r="354" spans="2:7" outlineLevel="1" x14ac:dyDescent="0.2">
      <c r="B354" s="19" t="s">
        <v>429</v>
      </c>
      <c r="C354" s="3" t="s">
        <v>96</v>
      </c>
      <c r="D354" s="3" t="s">
        <v>54</v>
      </c>
      <c r="E354" s="3" t="s">
        <v>44</v>
      </c>
      <c r="F354" s="3" t="s">
        <v>33</v>
      </c>
      <c r="G354" s="9">
        <v>33.299999999999997</v>
      </c>
    </row>
    <row r="355" spans="2:7" outlineLevel="1" x14ac:dyDescent="0.2">
      <c r="B355" s="19" t="s">
        <v>429</v>
      </c>
      <c r="C355" s="3" t="s">
        <v>96</v>
      </c>
      <c r="D355" s="3" t="s">
        <v>54</v>
      </c>
      <c r="E355" s="3" t="s">
        <v>44</v>
      </c>
      <c r="F355" s="3" t="s">
        <v>33</v>
      </c>
      <c r="G355" s="9">
        <v>11.1</v>
      </c>
    </row>
    <row r="356" spans="2:7" outlineLevel="1" x14ac:dyDescent="0.2">
      <c r="B356" s="19" t="s">
        <v>429</v>
      </c>
      <c r="C356" s="3" t="s">
        <v>96</v>
      </c>
      <c r="D356" s="3" t="s">
        <v>54</v>
      </c>
      <c r="E356" s="3" t="s">
        <v>45</v>
      </c>
      <c r="F356" s="3" t="s">
        <v>33</v>
      </c>
      <c r="G356" s="9">
        <v>33.299999999999997</v>
      </c>
    </row>
    <row r="357" spans="2:7" outlineLevel="1" x14ac:dyDescent="0.2">
      <c r="B357" s="19" t="s">
        <v>429</v>
      </c>
      <c r="C357" s="3" t="s">
        <v>96</v>
      </c>
      <c r="D357" s="3" t="s">
        <v>54</v>
      </c>
      <c r="E357" s="3" t="s">
        <v>45</v>
      </c>
      <c r="F357" s="3" t="s">
        <v>33</v>
      </c>
      <c r="G357" s="9">
        <v>16.649999999999999</v>
      </c>
    </row>
    <row r="358" spans="2:7" outlineLevel="1" x14ac:dyDescent="0.2">
      <c r="B358" s="19" t="s">
        <v>429</v>
      </c>
      <c r="C358" s="3" t="s">
        <v>96</v>
      </c>
      <c r="D358" s="3" t="s">
        <v>54</v>
      </c>
      <c r="E358" s="3" t="s">
        <v>46</v>
      </c>
      <c r="F358" s="3" t="s">
        <v>33</v>
      </c>
      <c r="G358" s="9">
        <v>33.299999999999997</v>
      </c>
    </row>
    <row r="359" spans="2:7" outlineLevel="1" x14ac:dyDescent="0.2">
      <c r="B359" s="19" t="s">
        <v>429</v>
      </c>
      <c r="C359" s="3" t="s">
        <v>96</v>
      </c>
      <c r="D359" s="3" t="s">
        <v>54</v>
      </c>
      <c r="E359" s="3" t="s">
        <v>46</v>
      </c>
      <c r="F359" s="3" t="s">
        <v>33</v>
      </c>
      <c r="G359" s="9">
        <v>16.649999999999999</v>
      </c>
    </row>
    <row r="360" spans="2:7" outlineLevel="1" x14ac:dyDescent="0.2">
      <c r="B360" s="19" t="s">
        <v>429</v>
      </c>
      <c r="C360" s="3" t="s">
        <v>96</v>
      </c>
      <c r="D360" s="3" t="s">
        <v>54</v>
      </c>
      <c r="E360" s="3" t="s">
        <v>47</v>
      </c>
      <c r="F360" s="3" t="s">
        <v>33</v>
      </c>
      <c r="G360" s="9">
        <v>33.299999999999997</v>
      </c>
    </row>
    <row r="361" spans="2:7" outlineLevel="1" x14ac:dyDescent="0.2">
      <c r="B361" s="19" t="s">
        <v>429</v>
      </c>
      <c r="C361" s="3" t="s">
        <v>96</v>
      </c>
      <c r="D361" s="3" t="s">
        <v>54</v>
      </c>
      <c r="E361" s="3" t="s">
        <v>47</v>
      </c>
      <c r="F361" s="3" t="s">
        <v>33</v>
      </c>
      <c r="G361" s="9">
        <v>16.649999999999999</v>
      </c>
    </row>
    <row r="362" spans="2:7" outlineLevel="1" x14ac:dyDescent="0.2">
      <c r="B362" s="19" t="s">
        <v>429</v>
      </c>
      <c r="C362" s="3" t="s">
        <v>96</v>
      </c>
      <c r="D362" s="3" t="s">
        <v>54</v>
      </c>
      <c r="E362" s="3" t="s">
        <v>150</v>
      </c>
      <c r="F362" s="3" t="s">
        <v>33</v>
      </c>
      <c r="G362" s="9">
        <v>16.649999999999999</v>
      </c>
    </row>
    <row r="363" spans="2:7" outlineLevel="1" x14ac:dyDescent="0.2">
      <c r="B363" s="19" t="s">
        <v>429</v>
      </c>
      <c r="C363" s="3" t="s">
        <v>96</v>
      </c>
      <c r="D363" s="3" t="s">
        <v>54</v>
      </c>
      <c r="E363" s="3" t="s">
        <v>122</v>
      </c>
      <c r="F363" s="3" t="s">
        <v>33</v>
      </c>
      <c r="G363" s="9">
        <v>38.85</v>
      </c>
    </row>
    <row r="364" spans="2:7" outlineLevel="1" x14ac:dyDescent="0.2">
      <c r="B364" s="19" t="s">
        <v>429</v>
      </c>
      <c r="C364" s="3" t="s">
        <v>96</v>
      </c>
      <c r="D364" s="3" t="s">
        <v>54</v>
      </c>
      <c r="E364" s="3" t="s">
        <v>151</v>
      </c>
      <c r="F364" s="3" t="s">
        <v>33</v>
      </c>
      <c r="G364" s="9">
        <v>38.85</v>
      </c>
    </row>
    <row r="365" spans="2:7" outlineLevel="1" x14ac:dyDescent="0.2">
      <c r="B365" s="19" t="s">
        <v>429</v>
      </c>
      <c r="C365" s="3" t="s">
        <v>96</v>
      </c>
      <c r="D365" s="3" t="s">
        <v>54</v>
      </c>
      <c r="E365" s="3" t="s">
        <v>167</v>
      </c>
      <c r="F365" s="3" t="s">
        <v>33</v>
      </c>
      <c r="G365" s="9">
        <v>38.85</v>
      </c>
    </row>
    <row r="366" spans="2:7" outlineLevel="1" x14ac:dyDescent="0.2">
      <c r="B366" s="19" t="s">
        <v>429</v>
      </c>
      <c r="C366" s="3" t="s">
        <v>96</v>
      </c>
      <c r="D366" s="3" t="s">
        <v>54</v>
      </c>
      <c r="E366" s="3" t="s">
        <v>168</v>
      </c>
      <c r="F366" s="3" t="s">
        <v>33</v>
      </c>
      <c r="G366" s="9">
        <v>38.85</v>
      </c>
    </row>
    <row r="367" spans="2:7" outlineLevel="1" x14ac:dyDescent="0.2">
      <c r="B367" s="19" t="s">
        <v>429</v>
      </c>
      <c r="C367" s="3" t="s">
        <v>96</v>
      </c>
      <c r="D367" s="3" t="s">
        <v>54</v>
      </c>
      <c r="E367" s="3" t="s">
        <v>123</v>
      </c>
      <c r="F367" s="3" t="s">
        <v>33</v>
      </c>
      <c r="G367" s="9">
        <v>33.299999999999997</v>
      </c>
    </row>
    <row r="368" spans="2:7" outlineLevel="1" x14ac:dyDescent="0.2">
      <c r="B368" s="19" t="s">
        <v>429</v>
      </c>
      <c r="C368" s="3" t="s">
        <v>96</v>
      </c>
      <c r="D368" s="3" t="s">
        <v>54</v>
      </c>
      <c r="E368" s="3" t="s">
        <v>123</v>
      </c>
      <c r="F368" s="3" t="s">
        <v>33</v>
      </c>
      <c r="G368" s="9">
        <v>16.649999999999999</v>
      </c>
    </row>
    <row r="369" spans="2:7" outlineLevel="1" x14ac:dyDescent="0.2">
      <c r="B369" s="19" t="s">
        <v>429</v>
      </c>
      <c r="C369" s="3" t="s">
        <v>96</v>
      </c>
      <c r="D369" s="3" t="s">
        <v>54</v>
      </c>
      <c r="E369" s="3" t="s">
        <v>48</v>
      </c>
      <c r="F369" s="3" t="s">
        <v>33</v>
      </c>
      <c r="G369" s="9">
        <v>33.299999999999997</v>
      </c>
    </row>
    <row r="370" spans="2:7" outlineLevel="1" x14ac:dyDescent="0.2">
      <c r="B370" s="19" t="s">
        <v>429</v>
      </c>
      <c r="C370" s="3" t="s">
        <v>96</v>
      </c>
      <c r="D370" s="3" t="s">
        <v>54</v>
      </c>
      <c r="E370" s="3" t="s">
        <v>48</v>
      </c>
      <c r="F370" s="3" t="s">
        <v>33</v>
      </c>
      <c r="G370" s="9">
        <v>16.649999999999999</v>
      </c>
    </row>
    <row r="371" spans="2:7" outlineLevel="1" x14ac:dyDescent="0.2">
      <c r="B371" s="19" t="s">
        <v>429</v>
      </c>
      <c r="C371" s="3" t="s">
        <v>96</v>
      </c>
      <c r="D371" s="3" t="s">
        <v>54</v>
      </c>
      <c r="E371" s="3" t="s">
        <v>49</v>
      </c>
      <c r="F371" s="3" t="s">
        <v>33</v>
      </c>
      <c r="G371" s="9">
        <v>33.299999999999997</v>
      </c>
    </row>
    <row r="372" spans="2:7" outlineLevel="1" x14ac:dyDescent="0.2">
      <c r="B372" s="19" t="s">
        <v>429</v>
      </c>
      <c r="C372" s="3" t="s">
        <v>96</v>
      </c>
      <c r="D372" s="3" t="s">
        <v>54</v>
      </c>
      <c r="E372" s="3" t="s">
        <v>49</v>
      </c>
      <c r="F372" s="3" t="s">
        <v>33</v>
      </c>
      <c r="G372" s="9">
        <v>16.649999999999999</v>
      </c>
    </row>
    <row r="373" spans="2:7" outlineLevel="1" x14ac:dyDescent="0.2">
      <c r="B373" s="19" t="s">
        <v>429</v>
      </c>
      <c r="C373" s="3" t="s">
        <v>96</v>
      </c>
      <c r="D373" s="3" t="s">
        <v>54</v>
      </c>
      <c r="E373" s="3" t="s">
        <v>50</v>
      </c>
      <c r="F373" s="3" t="s">
        <v>33</v>
      </c>
      <c r="G373" s="9">
        <v>33.299999999999997</v>
      </c>
    </row>
    <row r="374" spans="2:7" outlineLevel="1" x14ac:dyDescent="0.2">
      <c r="B374" s="19" t="s">
        <v>429</v>
      </c>
      <c r="C374" s="3" t="s">
        <v>96</v>
      </c>
      <c r="D374" s="3" t="s">
        <v>54</v>
      </c>
      <c r="E374" s="3" t="s">
        <v>50</v>
      </c>
      <c r="F374" s="3" t="s">
        <v>33</v>
      </c>
      <c r="G374" s="9">
        <v>16.649999999999999</v>
      </c>
    </row>
    <row r="375" spans="2:7" outlineLevel="1" x14ac:dyDescent="0.2">
      <c r="B375" s="19" t="s">
        <v>429</v>
      </c>
      <c r="C375" s="3" t="s">
        <v>96</v>
      </c>
      <c r="D375" s="3" t="s">
        <v>54</v>
      </c>
      <c r="E375" s="3" t="s">
        <v>51</v>
      </c>
      <c r="F375" s="3" t="s">
        <v>33</v>
      </c>
      <c r="G375" s="9">
        <v>33.299999999999997</v>
      </c>
    </row>
    <row r="376" spans="2:7" outlineLevel="1" x14ac:dyDescent="0.2">
      <c r="B376" s="19" t="s">
        <v>429</v>
      </c>
      <c r="C376" s="3" t="s">
        <v>96</v>
      </c>
      <c r="D376" s="3" t="s">
        <v>54</v>
      </c>
      <c r="E376" s="3" t="s">
        <v>51</v>
      </c>
      <c r="F376" s="3" t="s">
        <v>33</v>
      </c>
      <c r="G376" s="9">
        <v>16.649999999999999</v>
      </c>
    </row>
    <row r="377" spans="2:7" outlineLevel="1" x14ac:dyDescent="0.2">
      <c r="B377" s="19" t="s">
        <v>429</v>
      </c>
      <c r="C377" s="3" t="s">
        <v>96</v>
      </c>
      <c r="D377" s="3" t="s">
        <v>54</v>
      </c>
      <c r="E377" s="3" t="s">
        <v>124</v>
      </c>
      <c r="F377" s="3" t="s">
        <v>33</v>
      </c>
      <c r="G377" s="9">
        <v>38.85</v>
      </c>
    </row>
    <row r="378" spans="2:7" outlineLevel="1" x14ac:dyDescent="0.2">
      <c r="B378" s="19" t="s">
        <v>429</v>
      </c>
      <c r="C378" s="3" t="s">
        <v>96</v>
      </c>
      <c r="D378" s="3" t="s">
        <v>54</v>
      </c>
      <c r="E378" s="3" t="s">
        <v>244</v>
      </c>
      <c r="F378" s="3" t="s">
        <v>33</v>
      </c>
      <c r="G378" s="9">
        <v>38.85</v>
      </c>
    </row>
    <row r="379" spans="2:7" outlineLevel="1" x14ac:dyDescent="0.2">
      <c r="B379" s="19" t="s">
        <v>428</v>
      </c>
      <c r="C379" s="3" t="s">
        <v>106</v>
      </c>
      <c r="D379" s="3" t="s">
        <v>31</v>
      </c>
      <c r="E379" s="3" t="s">
        <v>119</v>
      </c>
      <c r="F379" s="3" t="s">
        <v>33</v>
      </c>
      <c r="G379" s="9">
        <v>53.28</v>
      </c>
    </row>
    <row r="380" spans="2:7" outlineLevel="1" x14ac:dyDescent="0.2">
      <c r="B380" s="19" t="s">
        <v>428</v>
      </c>
      <c r="C380" s="3" t="s">
        <v>106</v>
      </c>
      <c r="D380" s="3" t="s">
        <v>31</v>
      </c>
      <c r="E380" s="3" t="s">
        <v>119</v>
      </c>
      <c r="F380" s="3" t="s">
        <v>33</v>
      </c>
      <c r="G380" s="9">
        <v>26.64</v>
      </c>
    </row>
    <row r="381" spans="2:7" outlineLevel="1" x14ac:dyDescent="0.2">
      <c r="B381" s="19" t="s">
        <v>428</v>
      </c>
      <c r="C381" s="3" t="s">
        <v>106</v>
      </c>
      <c r="D381" s="3" t="s">
        <v>31</v>
      </c>
      <c r="E381" s="3" t="s">
        <v>120</v>
      </c>
      <c r="F381" s="3" t="s">
        <v>33</v>
      </c>
      <c r="G381" s="9">
        <v>53.28</v>
      </c>
    </row>
    <row r="382" spans="2:7" outlineLevel="1" x14ac:dyDescent="0.2">
      <c r="B382" s="19" t="s">
        <v>428</v>
      </c>
      <c r="C382" s="3" t="s">
        <v>106</v>
      </c>
      <c r="D382" s="3" t="s">
        <v>31</v>
      </c>
      <c r="E382" s="3" t="s">
        <v>120</v>
      </c>
      <c r="F382" s="3" t="s">
        <v>33</v>
      </c>
      <c r="G382" s="9">
        <v>26.64</v>
      </c>
    </row>
    <row r="383" spans="2:7" outlineLevel="1" x14ac:dyDescent="0.2">
      <c r="B383" s="19" t="s">
        <v>428</v>
      </c>
      <c r="C383" s="3" t="s">
        <v>106</v>
      </c>
      <c r="D383" s="3" t="s">
        <v>31</v>
      </c>
      <c r="E383" s="3" t="s">
        <v>32</v>
      </c>
      <c r="F383" s="3" t="s">
        <v>33</v>
      </c>
      <c r="G383" s="9">
        <v>53.28</v>
      </c>
    </row>
    <row r="384" spans="2:7" outlineLevel="1" x14ac:dyDescent="0.2">
      <c r="B384" s="19" t="s">
        <v>428</v>
      </c>
      <c r="C384" s="3" t="s">
        <v>106</v>
      </c>
      <c r="D384" s="3" t="s">
        <v>31</v>
      </c>
      <c r="E384" s="3" t="s">
        <v>32</v>
      </c>
      <c r="F384" s="3" t="s">
        <v>33</v>
      </c>
      <c r="G384" s="9">
        <v>26.64</v>
      </c>
    </row>
    <row r="385" spans="2:7" outlineLevel="1" x14ac:dyDescent="0.2">
      <c r="B385" s="19" t="s">
        <v>428</v>
      </c>
      <c r="C385" s="3" t="s">
        <v>106</v>
      </c>
      <c r="D385" s="3" t="s">
        <v>31</v>
      </c>
      <c r="E385" s="3" t="s">
        <v>34</v>
      </c>
      <c r="F385" s="3" t="s">
        <v>33</v>
      </c>
      <c r="G385" s="9">
        <v>53.28</v>
      </c>
    </row>
    <row r="386" spans="2:7" outlineLevel="1" x14ac:dyDescent="0.2">
      <c r="B386" s="19" t="s">
        <v>428</v>
      </c>
      <c r="C386" s="3" t="s">
        <v>106</v>
      </c>
      <c r="D386" s="3" t="s">
        <v>31</v>
      </c>
      <c r="E386" s="3" t="s">
        <v>34</v>
      </c>
      <c r="F386" s="3" t="s">
        <v>33</v>
      </c>
      <c r="G386" s="9">
        <v>26.64</v>
      </c>
    </row>
    <row r="387" spans="2:7" outlineLevel="1" x14ac:dyDescent="0.2">
      <c r="B387" s="19" t="s">
        <v>428</v>
      </c>
      <c r="C387" s="3" t="s">
        <v>106</v>
      </c>
      <c r="D387" s="3" t="s">
        <v>31</v>
      </c>
      <c r="E387" s="3" t="s">
        <v>148</v>
      </c>
      <c r="F387" s="3" t="s">
        <v>33</v>
      </c>
      <c r="G387" s="9">
        <v>53.28</v>
      </c>
    </row>
    <row r="388" spans="2:7" outlineLevel="1" x14ac:dyDescent="0.2">
      <c r="B388" s="19" t="s">
        <v>428</v>
      </c>
      <c r="C388" s="3" t="s">
        <v>106</v>
      </c>
      <c r="D388" s="3" t="s">
        <v>31</v>
      </c>
      <c r="E388" s="3" t="s">
        <v>148</v>
      </c>
      <c r="F388" s="3" t="s">
        <v>33</v>
      </c>
      <c r="G388" s="9">
        <v>26.64</v>
      </c>
    </row>
    <row r="389" spans="2:7" outlineLevel="1" x14ac:dyDescent="0.2">
      <c r="B389" s="19" t="s">
        <v>428</v>
      </c>
      <c r="C389" s="3" t="s">
        <v>106</v>
      </c>
      <c r="D389" s="3" t="s">
        <v>31</v>
      </c>
      <c r="E389" s="3" t="s">
        <v>149</v>
      </c>
      <c r="F389" s="3" t="s">
        <v>33</v>
      </c>
      <c r="G389" s="9">
        <v>53.28</v>
      </c>
    </row>
    <row r="390" spans="2:7" outlineLevel="1" x14ac:dyDescent="0.2">
      <c r="B390" s="19" t="s">
        <v>428</v>
      </c>
      <c r="C390" s="3" t="s">
        <v>106</v>
      </c>
      <c r="D390" s="3" t="s">
        <v>31</v>
      </c>
      <c r="E390" s="3" t="s">
        <v>149</v>
      </c>
      <c r="F390" s="3" t="s">
        <v>33</v>
      </c>
      <c r="G390" s="9">
        <v>26.64</v>
      </c>
    </row>
    <row r="391" spans="2:7" outlineLevel="1" x14ac:dyDescent="0.2">
      <c r="B391" s="19" t="s">
        <v>428</v>
      </c>
      <c r="C391" s="3" t="s">
        <v>106</v>
      </c>
      <c r="D391" s="3" t="s">
        <v>31</v>
      </c>
      <c r="E391" s="3" t="s">
        <v>150</v>
      </c>
      <c r="F391" s="3" t="s">
        <v>33</v>
      </c>
      <c r="G391" s="9">
        <v>53.28</v>
      </c>
    </row>
    <row r="392" spans="2:7" outlineLevel="1" x14ac:dyDescent="0.2">
      <c r="B392" s="19" t="s">
        <v>428</v>
      </c>
      <c r="C392" s="3" t="s">
        <v>106</v>
      </c>
      <c r="D392" s="3" t="s">
        <v>31</v>
      </c>
      <c r="E392" s="3" t="s">
        <v>150</v>
      </c>
      <c r="F392" s="3" t="s">
        <v>33</v>
      </c>
      <c r="G392" s="9">
        <v>26.64</v>
      </c>
    </row>
    <row r="393" spans="2:7" outlineLevel="1" x14ac:dyDescent="0.2">
      <c r="B393" s="19" t="s">
        <v>428</v>
      </c>
      <c r="C393" s="3" t="s">
        <v>106</v>
      </c>
      <c r="D393" s="3" t="s">
        <v>31</v>
      </c>
      <c r="E393" s="3" t="s">
        <v>158</v>
      </c>
      <c r="F393" s="3" t="s">
        <v>33</v>
      </c>
      <c r="G393" s="9">
        <v>62.16</v>
      </c>
    </row>
    <row r="394" spans="2:7" outlineLevel="1" x14ac:dyDescent="0.2">
      <c r="B394" s="19" t="s">
        <v>428</v>
      </c>
      <c r="C394" s="3" t="s">
        <v>106</v>
      </c>
      <c r="D394" s="3" t="s">
        <v>31</v>
      </c>
      <c r="E394" s="3" t="s">
        <v>35</v>
      </c>
      <c r="F394" s="3" t="s">
        <v>33</v>
      </c>
      <c r="G394" s="9">
        <v>53.28</v>
      </c>
    </row>
    <row r="395" spans="2:7" outlineLevel="1" x14ac:dyDescent="0.2">
      <c r="B395" s="19" t="s">
        <v>428</v>
      </c>
      <c r="C395" s="3" t="s">
        <v>106</v>
      </c>
      <c r="D395" s="3" t="s">
        <v>31</v>
      </c>
      <c r="E395" s="3" t="s">
        <v>35</v>
      </c>
      <c r="F395" s="3" t="s">
        <v>33</v>
      </c>
      <c r="G395" s="9">
        <v>26.64</v>
      </c>
    </row>
    <row r="396" spans="2:7" outlineLevel="1" x14ac:dyDescent="0.2">
      <c r="B396" s="19" t="s">
        <v>428</v>
      </c>
      <c r="C396" s="3" t="s">
        <v>106</v>
      </c>
      <c r="D396" s="3" t="s">
        <v>31</v>
      </c>
      <c r="E396" s="3" t="s">
        <v>36</v>
      </c>
      <c r="F396" s="3" t="s">
        <v>33</v>
      </c>
      <c r="G396" s="9">
        <v>53.28</v>
      </c>
    </row>
    <row r="397" spans="2:7" outlineLevel="1" x14ac:dyDescent="0.2">
      <c r="B397" s="19" t="s">
        <v>428</v>
      </c>
      <c r="C397" s="3" t="s">
        <v>106</v>
      </c>
      <c r="D397" s="3" t="s">
        <v>31</v>
      </c>
      <c r="E397" s="3" t="s">
        <v>36</v>
      </c>
      <c r="F397" s="3" t="s">
        <v>33</v>
      </c>
      <c r="G397" s="9">
        <v>26.64</v>
      </c>
    </row>
    <row r="398" spans="2:7" outlineLevel="1" x14ac:dyDescent="0.2">
      <c r="B398" s="19" t="s">
        <v>428</v>
      </c>
      <c r="C398" s="3" t="s">
        <v>106</v>
      </c>
      <c r="D398" s="3" t="s">
        <v>31</v>
      </c>
      <c r="E398" s="3" t="s">
        <v>37</v>
      </c>
      <c r="F398" s="3" t="s">
        <v>33</v>
      </c>
      <c r="G398" s="9">
        <v>53.28</v>
      </c>
    </row>
    <row r="399" spans="2:7" outlineLevel="1" x14ac:dyDescent="0.2">
      <c r="B399" s="19" t="s">
        <v>428</v>
      </c>
      <c r="C399" s="3" t="s">
        <v>106</v>
      </c>
      <c r="D399" s="3" t="s">
        <v>31</v>
      </c>
      <c r="E399" s="3" t="s">
        <v>37</v>
      </c>
      <c r="F399" s="3" t="s">
        <v>33</v>
      </c>
      <c r="G399" s="9">
        <v>26.64</v>
      </c>
    </row>
    <row r="400" spans="2:7" outlineLevel="1" x14ac:dyDescent="0.2">
      <c r="B400" s="19" t="s">
        <v>428</v>
      </c>
      <c r="C400" s="3" t="s">
        <v>106</v>
      </c>
      <c r="D400" s="3" t="s">
        <v>31</v>
      </c>
      <c r="E400" s="3" t="s">
        <v>38</v>
      </c>
      <c r="F400" s="3" t="s">
        <v>33</v>
      </c>
      <c r="G400" s="9">
        <v>53.28</v>
      </c>
    </row>
    <row r="401" spans="2:7" outlineLevel="1" x14ac:dyDescent="0.2">
      <c r="B401" s="19" t="s">
        <v>428</v>
      </c>
      <c r="C401" s="3" t="s">
        <v>106</v>
      </c>
      <c r="D401" s="3" t="s">
        <v>31</v>
      </c>
      <c r="E401" s="3" t="s">
        <v>38</v>
      </c>
      <c r="F401" s="3" t="s">
        <v>33</v>
      </c>
      <c r="G401" s="9">
        <v>26.64</v>
      </c>
    </row>
    <row r="402" spans="2:7" outlineLevel="1" x14ac:dyDescent="0.2">
      <c r="B402" s="19" t="s">
        <v>428</v>
      </c>
      <c r="C402" s="3" t="s">
        <v>106</v>
      </c>
      <c r="D402" s="3" t="s">
        <v>31</v>
      </c>
      <c r="E402" s="3" t="s">
        <v>39</v>
      </c>
      <c r="F402" s="3" t="s">
        <v>33</v>
      </c>
      <c r="G402" s="9">
        <v>53.28</v>
      </c>
    </row>
    <row r="403" spans="2:7" outlineLevel="1" x14ac:dyDescent="0.2">
      <c r="B403" s="19" t="s">
        <v>428</v>
      </c>
      <c r="C403" s="3" t="s">
        <v>106</v>
      </c>
      <c r="D403" s="3" t="s">
        <v>31</v>
      </c>
      <c r="E403" s="3" t="s">
        <v>39</v>
      </c>
      <c r="F403" s="3" t="s">
        <v>33</v>
      </c>
      <c r="G403" s="9">
        <v>26.64</v>
      </c>
    </row>
    <row r="404" spans="2:7" outlineLevel="1" x14ac:dyDescent="0.2">
      <c r="B404" s="19" t="s">
        <v>428</v>
      </c>
      <c r="C404" s="3" t="s">
        <v>106</v>
      </c>
      <c r="D404" s="3" t="s">
        <v>31</v>
      </c>
      <c r="E404" s="3" t="s">
        <v>40</v>
      </c>
      <c r="F404" s="3" t="s">
        <v>33</v>
      </c>
      <c r="G404" s="9">
        <v>53.28</v>
      </c>
    </row>
    <row r="405" spans="2:7" outlineLevel="1" x14ac:dyDescent="0.2">
      <c r="B405" s="19" t="s">
        <v>428</v>
      </c>
      <c r="C405" s="3" t="s">
        <v>106</v>
      </c>
      <c r="D405" s="3" t="s">
        <v>31</v>
      </c>
      <c r="E405" s="3" t="s">
        <v>40</v>
      </c>
      <c r="F405" s="3" t="s">
        <v>33</v>
      </c>
      <c r="G405" s="9">
        <v>26.64</v>
      </c>
    </row>
    <row r="406" spans="2:7" outlineLevel="1" x14ac:dyDescent="0.2">
      <c r="B406" s="19" t="s">
        <v>428</v>
      </c>
      <c r="C406" s="3" t="s">
        <v>106</v>
      </c>
      <c r="D406" s="3" t="s">
        <v>31</v>
      </c>
      <c r="E406" s="3" t="s">
        <v>41</v>
      </c>
      <c r="F406" s="3" t="s">
        <v>33</v>
      </c>
      <c r="G406" s="9">
        <v>53.28</v>
      </c>
    </row>
    <row r="407" spans="2:7" outlineLevel="1" x14ac:dyDescent="0.2">
      <c r="B407" s="19" t="s">
        <v>428</v>
      </c>
      <c r="C407" s="3" t="s">
        <v>106</v>
      </c>
      <c r="D407" s="3" t="s">
        <v>31</v>
      </c>
      <c r="E407" s="3" t="s">
        <v>41</v>
      </c>
      <c r="F407" s="3" t="s">
        <v>33</v>
      </c>
      <c r="G407" s="9">
        <v>26.64</v>
      </c>
    </row>
    <row r="408" spans="2:7" outlineLevel="1" x14ac:dyDescent="0.2">
      <c r="B408" s="19" t="s">
        <v>428</v>
      </c>
      <c r="C408" s="3" t="s">
        <v>106</v>
      </c>
      <c r="D408" s="3" t="s">
        <v>31</v>
      </c>
      <c r="E408" s="3" t="s">
        <v>42</v>
      </c>
      <c r="F408" s="3" t="s">
        <v>33</v>
      </c>
      <c r="G408" s="9">
        <v>53.28</v>
      </c>
    </row>
    <row r="409" spans="2:7" outlineLevel="1" x14ac:dyDescent="0.2">
      <c r="B409" s="19" t="s">
        <v>428</v>
      </c>
      <c r="C409" s="3" t="s">
        <v>106</v>
      </c>
      <c r="D409" s="3" t="s">
        <v>31</v>
      </c>
      <c r="E409" s="3" t="s">
        <v>42</v>
      </c>
      <c r="F409" s="3" t="s">
        <v>33</v>
      </c>
      <c r="G409" s="9">
        <v>26.64</v>
      </c>
    </row>
    <row r="410" spans="2:7" outlineLevel="1" x14ac:dyDescent="0.2">
      <c r="B410" s="19" t="s">
        <v>428</v>
      </c>
      <c r="C410" s="3" t="s">
        <v>106</v>
      </c>
      <c r="D410" s="3" t="s">
        <v>31</v>
      </c>
      <c r="E410" s="3" t="s">
        <v>121</v>
      </c>
      <c r="F410" s="3" t="s">
        <v>33</v>
      </c>
      <c r="G410" s="9">
        <v>53.28</v>
      </c>
    </row>
    <row r="411" spans="2:7" outlineLevel="1" x14ac:dyDescent="0.2">
      <c r="B411" s="19" t="s">
        <v>428</v>
      </c>
      <c r="C411" s="3" t="s">
        <v>106</v>
      </c>
      <c r="D411" s="3" t="s">
        <v>31</v>
      </c>
      <c r="E411" s="3" t="s">
        <v>121</v>
      </c>
      <c r="F411" s="3" t="s">
        <v>33</v>
      </c>
      <c r="G411" s="9">
        <v>26.64</v>
      </c>
    </row>
    <row r="412" spans="2:7" outlineLevel="1" x14ac:dyDescent="0.2">
      <c r="B412" s="19" t="s">
        <v>428</v>
      </c>
      <c r="C412" s="3" t="s">
        <v>106</v>
      </c>
      <c r="D412" s="3" t="s">
        <v>31</v>
      </c>
      <c r="E412" s="3" t="s">
        <v>43</v>
      </c>
      <c r="F412" s="3" t="s">
        <v>33</v>
      </c>
      <c r="G412" s="9">
        <v>53.28</v>
      </c>
    </row>
    <row r="413" spans="2:7" outlineLevel="1" x14ac:dyDescent="0.2">
      <c r="B413" s="19" t="s">
        <v>428</v>
      </c>
      <c r="C413" s="3" t="s">
        <v>106</v>
      </c>
      <c r="D413" s="3" t="s">
        <v>31</v>
      </c>
      <c r="E413" s="3" t="s">
        <v>43</v>
      </c>
      <c r="F413" s="3" t="s">
        <v>33</v>
      </c>
      <c r="G413" s="9">
        <v>35.520000000000003</v>
      </c>
    </row>
    <row r="414" spans="2:7" outlineLevel="1" x14ac:dyDescent="0.2">
      <c r="B414" s="19" t="s">
        <v>428</v>
      </c>
      <c r="C414" s="3" t="s">
        <v>106</v>
      </c>
      <c r="D414" s="3" t="s">
        <v>31</v>
      </c>
      <c r="E414" s="3" t="s">
        <v>44</v>
      </c>
      <c r="F414" s="3" t="s">
        <v>33</v>
      </c>
      <c r="G414" s="9">
        <v>53.28</v>
      </c>
    </row>
    <row r="415" spans="2:7" outlineLevel="1" x14ac:dyDescent="0.2">
      <c r="B415" s="19" t="s">
        <v>428</v>
      </c>
      <c r="C415" s="3" t="s">
        <v>106</v>
      </c>
      <c r="D415" s="3" t="s">
        <v>31</v>
      </c>
      <c r="E415" s="3" t="s">
        <v>44</v>
      </c>
      <c r="F415" s="3" t="s">
        <v>33</v>
      </c>
      <c r="G415" s="9">
        <v>17.760000000000002</v>
      </c>
    </row>
    <row r="416" spans="2:7" outlineLevel="1" x14ac:dyDescent="0.2">
      <c r="B416" s="19" t="s">
        <v>428</v>
      </c>
      <c r="C416" s="3" t="s">
        <v>106</v>
      </c>
      <c r="D416" s="3" t="s">
        <v>31</v>
      </c>
      <c r="E416" s="3" t="s">
        <v>45</v>
      </c>
      <c r="F416" s="3" t="s">
        <v>33</v>
      </c>
      <c r="G416" s="9">
        <v>53.28</v>
      </c>
    </row>
    <row r="417" spans="2:7" outlineLevel="1" x14ac:dyDescent="0.2">
      <c r="B417" s="19" t="s">
        <v>428</v>
      </c>
      <c r="C417" s="3" t="s">
        <v>106</v>
      </c>
      <c r="D417" s="3" t="s">
        <v>31</v>
      </c>
      <c r="E417" s="3" t="s">
        <v>45</v>
      </c>
      <c r="F417" s="3" t="s">
        <v>33</v>
      </c>
      <c r="G417" s="9">
        <v>26.64</v>
      </c>
    </row>
    <row r="418" spans="2:7" outlineLevel="1" x14ac:dyDescent="0.2">
      <c r="B418" s="19" t="s">
        <v>428</v>
      </c>
      <c r="C418" s="3" t="s">
        <v>106</v>
      </c>
      <c r="D418" s="3" t="s">
        <v>31</v>
      </c>
      <c r="E418" s="3" t="s">
        <v>46</v>
      </c>
      <c r="F418" s="3" t="s">
        <v>33</v>
      </c>
      <c r="G418" s="9">
        <v>53.28</v>
      </c>
    </row>
    <row r="419" spans="2:7" outlineLevel="1" x14ac:dyDescent="0.2">
      <c r="B419" s="19" t="s">
        <v>428</v>
      </c>
      <c r="C419" s="3" t="s">
        <v>106</v>
      </c>
      <c r="D419" s="3" t="s">
        <v>31</v>
      </c>
      <c r="E419" s="3" t="s">
        <v>46</v>
      </c>
      <c r="F419" s="3" t="s">
        <v>33</v>
      </c>
      <c r="G419" s="9">
        <v>26.64</v>
      </c>
    </row>
    <row r="420" spans="2:7" outlineLevel="1" x14ac:dyDescent="0.2">
      <c r="B420" s="19" t="s">
        <v>428</v>
      </c>
      <c r="C420" s="3" t="s">
        <v>106</v>
      </c>
      <c r="D420" s="3" t="s">
        <v>31</v>
      </c>
      <c r="E420" s="3" t="s">
        <v>47</v>
      </c>
      <c r="F420" s="3" t="s">
        <v>33</v>
      </c>
      <c r="G420" s="9">
        <v>53.28</v>
      </c>
    </row>
    <row r="421" spans="2:7" outlineLevel="1" x14ac:dyDescent="0.2">
      <c r="B421" s="19" t="s">
        <v>428</v>
      </c>
      <c r="C421" s="3" t="s">
        <v>106</v>
      </c>
      <c r="D421" s="3" t="s">
        <v>31</v>
      </c>
      <c r="E421" s="3" t="s">
        <v>47</v>
      </c>
      <c r="F421" s="3" t="s">
        <v>33</v>
      </c>
      <c r="G421" s="9">
        <v>26.64</v>
      </c>
    </row>
    <row r="422" spans="2:7" outlineLevel="1" x14ac:dyDescent="0.2">
      <c r="B422" s="19" t="s">
        <v>428</v>
      </c>
      <c r="C422" s="3" t="s">
        <v>106</v>
      </c>
      <c r="D422" s="3" t="s">
        <v>31</v>
      </c>
      <c r="E422" s="3" t="s">
        <v>122</v>
      </c>
      <c r="F422" s="3" t="s">
        <v>33</v>
      </c>
      <c r="G422" s="9">
        <v>62.16</v>
      </c>
    </row>
    <row r="423" spans="2:7" outlineLevel="1" x14ac:dyDescent="0.2">
      <c r="B423" s="19" t="s">
        <v>428</v>
      </c>
      <c r="C423" s="3" t="s">
        <v>106</v>
      </c>
      <c r="D423" s="3" t="s">
        <v>31</v>
      </c>
      <c r="E423" s="3" t="s">
        <v>151</v>
      </c>
      <c r="F423" s="3" t="s">
        <v>33</v>
      </c>
      <c r="G423" s="9">
        <v>62.16</v>
      </c>
    </row>
    <row r="424" spans="2:7" outlineLevel="1" x14ac:dyDescent="0.2">
      <c r="B424" s="19" t="s">
        <v>428</v>
      </c>
      <c r="C424" s="3" t="s">
        <v>106</v>
      </c>
      <c r="D424" s="3" t="s">
        <v>31</v>
      </c>
      <c r="E424" s="3" t="s">
        <v>167</v>
      </c>
      <c r="F424" s="3" t="s">
        <v>33</v>
      </c>
      <c r="G424" s="9">
        <v>62.16</v>
      </c>
    </row>
    <row r="425" spans="2:7" outlineLevel="1" x14ac:dyDescent="0.2">
      <c r="B425" s="19" t="s">
        <v>428</v>
      </c>
      <c r="C425" s="3" t="s">
        <v>106</v>
      </c>
      <c r="D425" s="3" t="s">
        <v>31</v>
      </c>
      <c r="E425" s="3" t="s">
        <v>168</v>
      </c>
      <c r="F425" s="3" t="s">
        <v>33</v>
      </c>
      <c r="G425" s="9">
        <v>62.16</v>
      </c>
    </row>
    <row r="426" spans="2:7" outlineLevel="1" x14ac:dyDescent="0.2">
      <c r="B426" s="19" t="s">
        <v>428</v>
      </c>
      <c r="C426" s="3" t="s">
        <v>106</v>
      </c>
      <c r="D426" s="3" t="s">
        <v>31</v>
      </c>
      <c r="E426" s="3" t="s">
        <v>123</v>
      </c>
      <c r="F426" s="3" t="s">
        <v>33</v>
      </c>
      <c r="G426" s="9">
        <v>53.28</v>
      </c>
    </row>
    <row r="427" spans="2:7" outlineLevel="1" x14ac:dyDescent="0.2">
      <c r="B427" s="19" t="s">
        <v>428</v>
      </c>
      <c r="C427" s="3" t="s">
        <v>106</v>
      </c>
      <c r="D427" s="3" t="s">
        <v>31</v>
      </c>
      <c r="E427" s="3" t="s">
        <v>123</v>
      </c>
      <c r="F427" s="3" t="s">
        <v>33</v>
      </c>
      <c r="G427" s="9">
        <v>26.64</v>
      </c>
    </row>
    <row r="428" spans="2:7" outlineLevel="1" x14ac:dyDescent="0.2">
      <c r="B428" s="19" t="s">
        <v>428</v>
      </c>
      <c r="C428" s="3" t="s">
        <v>106</v>
      </c>
      <c r="D428" s="3" t="s">
        <v>31</v>
      </c>
      <c r="E428" s="3" t="s">
        <v>48</v>
      </c>
      <c r="F428" s="3" t="s">
        <v>33</v>
      </c>
      <c r="G428" s="9">
        <v>53.28</v>
      </c>
    </row>
    <row r="429" spans="2:7" outlineLevel="1" x14ac:dyDescent="0.2">
      <c r="B429" s="19" t="s">
        <v>428</v>
      </c>
      <c r="C429" s="3" t="s">
        <v>106</v>
      </c>
      <c r="D429" s="3" t="s">
        <v>31</v>
      </c>
      <c r="E429" s="3" t="s">
        <v>48</v>
      </c>
      <c r="F429" s="3" t="s">
        <v>33</v>
      </c>
      <c r="G429" s="9">
        <v>26.64</v>
      </c>
    </row>
    <row r="430" spans="2:7" outlineLevel="1" x14ac:dyDescent="0.2">
      <c r="B430" s="19" t="s">
        <v>428</v>
      </c>
      <c r="C430" s="3" t="s">
        <v>106</v>
      </c>
      <c r="D430" s="3" t="s">
        <v>31</v>
      </c>
      <c r="E430" s="3" t="s">
        <v>49</v>
      </c>
      <c r="F430" s="3" t="s">
        <v>33</v>
      </c>
      <c r="G430" s="9">
        <v>53.28</v>
      </c>
    </row>
    <row r="431" spans="2:7" outlineLevel="1" x14ac:dyDescent="0.2">
      <c r="B431" s="19" t="s">
        <v>428</v>
      </c>
      <c r="C431" s="3" t="s">
        <v>106</v>
      </c>
      <c r="D431" s="3" t="s">
        <v>31</v>
      </c>
      <c r="E431" s="3" t="s">
        <v>49</v>
      </c>
      <c r="F431" s="3" t="s">
        <v>33</v>
      </c>
      <c r="G431" s="9">
        <v>26.64</v>
      </c>
    </row>
    <row r="432" spans="2:7" outlineLevel="1" x14ac:dyDescent="0.2">
      <c r="B432" s="19" t="s">
        <v>428</v>
      </c>
      <c r="C432" s="3" t="s">
        <v>106</v>
      </c>
      <c r="D432" s="3" t="s">
        <v>31</v>
      </c>
      <c r="E432" s="3" t="s">
        <v>50</v>
      </c>
      <c r="F432" s="3" t="s">
        <v>33</v>
      </c>
      <c r="G432" s="9">
        <v>53.28</v>
      </c>
    </row>
    <row r="433" spans="2:7" outlineLevel="1" x14ac:dyDescent="0.2">
      <c r="B433" s="19" t="s">
        <v>428</v>
      </c>
      <c r="C433" s="3" t="s">
        <v>106</v>
      </c>
      <c r="D433" s="3" t="s">
        <v>31</v>
      </c>
      <c r="E433" s="3" t="s">
        <v>50</v>
      </c>
      <c r="F433" s="3" t="s">
        <v>33</v>
      </c>
      <c r="G433" s="9">
        <v>26.64</v>
      </c>
    </row>
    <row r="434" spans="2:7" outlineLevel="1" x14ac:dyDescent="0.2">
      <c r="B434" s="19" t="s">
        <v>428</v>
      </c>
      <c r="C434" s="3" t="s">
        <v>106</v>
      </c>
      <c r="D434" s="3" t="s">
        <v>31</v>
      </c>
      <c r="E434" s="3" t="s">
        <v>51</v>
      </c>
      <c r="F434" s="3" t="s">
        <v>33</v>
      </c>
      <c r="G434" s="9">
        <v>53.28</v>
      </c>
    </row>
    <row r="435" spans="2:7" outlineLevel="1" x14ac:dyDescent="0.2">
      <c r="B435" s="19" t="s">
        <v>428</v>
      </c>
      <c r="C435" s="3" t="s">
        <v>106</v>
      </c>
      <c r="D435" s="3" t="s">
        <v>31</v>
      </c>
      <c r="E435" s="3" t="s">
        <v>51</v>
      </c>
      <c r="F435" s="3" t="s">
        <v>33</v>
      </c>
      <c r="G435" s="9">
        <v>26.64</v>
      </c>
    </row>
    <row r="436" spans="2:7" outlineLevel="1" x14ac:dyDescent="0.2">
      <c r="B436" s="19" t="s">
        <v>428</v>
      </c>
      <c r="C436" s="3" t="s">
        <v>106</v>
      </c>
      <c r="D436" s="3" t="s">
        <v>31</v>
      </c>
      <c r="E436" s="3" t="s">
        <v>124</v>
      </c>
      <c r="F436" s="3" t="s">
        <v>33</v>
      </c>
      <c r="G436" s="9">
        <v>62.16</v>
      </c>
    </row>
    <row r="437" spans="2:7" outlineLevel="1" x14ac:dyDescent="0.2">
      <c r="B437" s="19" t="s">
        <v>428</v>
      </c>
      <c r="C437" s="3" t="s">
        <v>106</v>
      </c>
      <c r="D437" s="3" t="s">
        <v>31</v>
      </c>
      <c r="E437" s="3" t="s">
        <v>125</v>
      </c>
      <c r="F437" s="3" t="s">
        <v>33</v>
      </c>
      <c r="G437" s="9">
        <v>53.28</v>
      </c>
    </row>
    <row r="438" spans="2:7" outlineLevel="1" x14ac:dyDescent="0.2">
      <c r="B438" s="19" t="s">
        <v>428</v>
      </c>
      <c r="C438" s="3" t="s">
        <v>106</v>
      </c>
      <c r="D438" s="3" t="s">
        <v>31</v>
      </c>
      <c r="E438" s="3" t="s">
        <v>125</v>
      </c>
      <c r="F438" s="3" t="s">
        <v>33</v>
      </c>
      <c r="G438" s="9">
        <v>26.64</v>
      </c>
    </row>
    <row r="439" spans="2:7" outlineLevel="1" x14ac:dyDescent="0.2">
      <c r="B439" s="19" t="s">
        <v>428</v>
      </c>
      <c r="C439" s="3" t="s">
        <v>106</v>
      </c>
      <c r="D439" s="3" t="s">
        <v>31</v>
      </c>
      <c r="E439" s="3" t="s">
        <v>126</v>
      </c>
      <c r="F439" s="3" t="s">
        <v>33</v>
      </c>
      <c r="G439" s="9">
        <v>53.28</v>
      </c>
    </row>
    <row r="440" spans="2:7" outlineLevel="1" x14ac:dyDescent="0.2">
      <c r="B440" s="19" t="s">
        <v>428</v>
      </c>
      <c r="C440" s="3" t="s">
        <v>106</v>
      </c>
      <c r="D440" s="3" t="s">
        <v>31</v>
      </c>
      <c r="E440" s="3" t="s">
        <v>126</v>
      </c>
      <c r="F440" s="3" t="s">
        <v>33</v>
      </c>
      <c r="G440" s="9">
        <v>26.64</v>
      </c>
    </row>
    <row r="441" spans="2:7" outlineLevel="1" x14ac:dyDescent="0.2">
      <c r="B441" s="19" t="s">
        <v>428</v>
      </c>
      <c r="C441" s="3" t="s">
        <v>106</v>
      </c>
      <c r="D441" s="3" t="s">
        <v>31</v>
      </c>
      <c r="E441" s="3" t="s">
        <v>127</v>
      </c>
      <c r="F441" s="3" t="s">
        <v>33</v>
      </c>
      <c r="G441" s="9">
        <v>53.28</v>
      </c>
    </row>
    <row r="442" spans="2:7" outlineLevel="1" x14ac:dyDescent="0.2">
      <c r="B442" s="19" t="s">
        <v>428</v>
      </c>
      <c r="C442" s="3" t="s">
        <v>106</v>
      </c>
      <c r="D442" s="3" t="s">
        <v>31</v>
      </c>
      <c r="E442" s="3" t="s">
        <v>127</v>
      </c>
      <c r="F442" s="3" t="s">
        <v>33</v>
      </c>
      <c r="G442" s="9">
        <v>26.64</v>
      </c>
    </row>
    <row r="443" spans="2:7" outlineLevel="1" x14ac:dyDescent="0.2">
      <c r="B443" s="19" t="s">
        <v>428</v>
      </c>
      <c r="C443" s="3" t="s">
        <v>106</v>
      </c>
      <c r="D443" s="3" t="s">
        <v>31</v>
      </c>
      <c r="E443" s="3" t="s">
        <v>128</v>
      </c>
      <c r="F443" s="3" t="s">
        <v>33</v>
      </c>
      <c r="G443" s="9">
        <v>53.28</v>
      </c>
    </row>
    <row r="444" spans="2:7" outlineLevel="1" x14ac:dyDescent="0.2">
      <c r="B444" s="19" t="s">
        <v>428</v>
      </c>
      <c r="C444" s="3" t="s">
        <v>106</v>
      </c>
      <c r="D444" s="3" t="s">
        <v>31</v>
      </c>
      <c r="E444" s="3" t="s">
        <v>129</v>
      </c>
      <c r="F444" s="3" t="s">
        <v>33</v>
      </c>
      <c r="G444" s="9">
        <v>53.28</v>
      </c>
    </row>
    <row r="445" spans="2:7" outlineLevel="1" x14ac:dyDescent="0.2">
      <c r="B445" s="19" t="s">
        <v>428</v>
      </c>
      <c r="C445" s="3" t="s">
        <v>106</v>
      </c>
      <c r="D445" s="3" t="s">
        <v>31</v>
      </c>
      <c r="E445" s="3" t="s">
        <v>129</v>
      </c>
      <c r="F445" s="3" t="s">
        <v>33</v>
      </c>
      <c r="G445" s="9">
        <v>26.64</v>
      </c>
    </row>
    <row r="446" spans="2:7" outlineLevel="1" x14ac:dyDescent="0.2">
      <c r="B446" s="19" t="s">
        <v>428</v>
      </c>
      <c r="C446" s="3" t="s">
        <v>106</v>
      </c>
      <c r="D446" s="3" t="s">
        <v>31</v>
      </c>
      <c r="E446" s="3" t="s">
        <v>130</v>
      </c>
      <c r="F446" s="3" t="s">
        <v>33</v>
      </c>
      <c r="G446" s="9">
        <v>53.28</v>
      </c>
    </row>
    <row r="447" spans="2:7" outlineLevel="1" x14ac:dyDescent="0.2">
      <c r="B447" s="19" t="s">
        <v>428</v>
      </c>
      <c r="C447" s="3" t="s">
        <v>106</v>
      </c>
      <c r="D447" s="3" t="s">
        <v>31</v>
      </c>
      <c r="E447" s="3" t="s">
        <v>130</v>
      </c>
      <c r="F447" s="3" t="s">
        <v>33</v>
      </c>
      <c r="G447" s="9">
        <v>26.64</v>
      </c>
    </row>
    <row r="448" spans="2:7" outlineLevel="1" x14ac:dyDescent="0.2">
      <c r="B448" s="19" t="s">
        <v>428</v>
      </c>
      <c r="C448" s="3" t="s">
        <v>106</v>
      </c>
      <c r="D448" s="3" t="s">
        <v>31</v>
      </c>
      <c r="E448" s="3" t="s">
        <v>131</v>
      </c>
      <c r="F448" s="3" t="s">
        <v>33</v>
      </c>
      <c r="G448" s="9">
        <v>53.28</v>
      </c>
    </row>
    <row r="449" spans="2:7" outlineLevel="1" x14ac:dyDescent="0.2">
      <c r="B449" s="19" t="s">
        <v>428</v>
      </c>
      <c r="C449" s="3" t="s">
        <v>106</v>
      </c>
      <c r="D449" s="3" t="s">
        <v>31</v>
      </c>
      <c r="E449" s="3" t="s">
        <v>131</v>
      </c>
      <c r="F449" s="3" t="s">
        <v>33</v>
      </c>
      <c r="G449" s="9">
        <v>26.64</v>
      </c>
    </row>
    <row r="450" spans="2:7" outlineLevel="1" x14ac:dyDescent="0.2">
      <c r="B450" s="19" t="s">
        <v>428</v>
      </c>
      <c r="C450" s="3" t="s">
        <v>106</v>
      </c>
      <c r="D450" s="3" t="s">
        <v>31</v>
      </c>
      <c r="E450" s="3" t="s">
        <v>132</v>
      </c>
      <c r="F450" s="3" t="s">
        <v>33</v>
      </c>
      <c r="G450" s="9">
        <v>53.28</v>
      </c>
    </row>
    <row r="451" spans="2:7" outlineLevel="1" x14ac:dyDescent="0.2">
      <c r="B451" s="19" t="s">
        <v>428</v>
      </c>
      <c r="C451" s="3" t="s">
        <v>106</v>
      </c>
      <c r="D451" s="3" t="s">
        <v>31</v>
      </c>
      <c r="E451" s="3" t="s">
        <v>132</v>
      </c>
      <c r="F451" s="3" t="s">
        <v>33</v>
      </c>
      <c r="G451" s="9">
        <v>26.64</v>
      </c>
    </row>
    <row r="452" spans="2:7" outlineLevel="1" x14ac:dyDescent="0.2">
      <c r="B452" s="19" t="s">
        <v>428</v>
      </c>
      <c r="C452" s="3" t="s">
        <v>106</v>
      </c>
      <c r="D452" s="3" t="s">
        <v>31</v>
      </c>
      <c r="E452" s="3" t="s">
        <v>133</v>
      </c>
      <c r="F452" s="3" t="s">
        <v>33</v>
      </c>
      <c r="G452" s="9">
        <v>53.28</v>
      </c>
    </row>
    <row r="453" spans="2:7" outlineLevel="1" x14ac:dyDescent="0.2">
      <c r="B453" s="19" t="s">
        <v>428</v>
      </c>
      <c r="C453" s="3" t="s">
        <v>106</v>
      </c>
      <c r="D453" s="3" t="s">
        <v>31</v>
      </c>
      <c r="E453" s="3" t="s">
        <v>133</v>
      </c>
      <c r="F453" s="3" t="s">
        <v>33</v>
      </c>
      <c r="G453" s="9">
        <v>26.64</v>
      </c>
    </row>
    <row r="454" spans="2:7" outlineLevel="1" x14ac:dyDescent="0.2">
      <c r="B454" s="19" t="s">
        <v>428</v>
      </c>
      <c r="C454" s="3" t="s">
        <v>106</v>
      </c>
      <c r="D454" s="3" t="s">
        <v>31</v>
      </c>
      <c r="E454" s="3" t="s">
        <v>244</v>
      </c>
      <c r="F454" s="3" t="s">
        <v>33</v>
      </c>
      <c r="G454" s="9">
        <v>62.16</v>
      </c>
    </row>
    <row r="455" spans="2:7" outlineLevel="1" x14ac:dyDescent="0.2">
      <c r="B455" s="19" t="s">
        <v>428</v>
      </c>
      <c r="C455" s="3" t="s">
        <v>106</v>
      </c>
      <c r="D455" s="3" t="s">
        <v>31</v>
      </c>
      <c r="E455" s="3" t="s">
        <v>128</v>
      </c>
      <c r="F455" s="3" t="s">
        <v>33</v>
      </c>
      <c r="G455" s="9">
        <v>26.64</v>
      </c>
    </row>
    <row r="456" spans="2:7" outlineLevel="1" x14ac:dyDescent="0.2">
      <c r="B456" s="19" t="s">
        <v>428</v>
      </c>
      <c r="C456" s="3" t="s">
        <v>106</v>
      </c>
      <c r="D456" s="3" t="s">
        <v>31</v>
      </c>
      <c r="E456" s="3" t="s">
        <v>146</v>
      </c>
      <c r="F456" s="3" t="s">
        <v>33</v>
      </c>
      <c r="G456" s="9">
        <v>62.16</v>
      </c>
    </row>
    <row r="457" spans="2:7" outlineLevel="1" x14ac:dyDescent="0.2">
      <c r="B457" s="19" t="s">
        <v>428</v>
      </c>
      <c r="C457" s="3" t="s">
        <v>106</v>
      </c>
      <c r="D457" s="3" t="s">
        <v>31</v>
      </c>
      <c r="E457" s="3" t="s">
        <v>140</v>
      </c>
      <c r="F457" s="3" t="s">
        <v>33</v>
      </c>
      <c r="G457" s="9">
        <v>53.28</v>
      </c>
    </row>
    <row r="458" spans="2:7" outlineLevel="1" x14ac:dyDescent="0.2">
      <c r="B458" s="19" t="s">
        <v>428</v>
      </c>
      <c r="C458" s="3" t="s">
        <v>106</v>
      </c>
      <c r="D458" s="3" t="s">
        <v>31</v>
      </c>
      <c r="E458" s="3" t="s">
        <v>134</v>
      </c>
      <c r="F458" s="3" t="s">
        <v>33</v>
      </c>
      <c r="G458" s="9">
        <v>53.28</v>
      </c>
    </row>
    <row r="459" spans="2:7" outlineLevel="1" x14ac:dyDescent="0.2">
      <c r="B459" s="19" t="s">
        <v>428</v>
      </c>
      <c r="C459" s="3" t="s">
        <v>106</v>
      </c>
      <c r="D459" s="3" t="s">
        <v>31</v>
      </c>
      <c r="E459" s="3" t="s">
        <v>134</v>
      </c>
      <c r="F459" s="3" t="s">
        <v>33</v>
      </c>
      <c r="G459" s="9">
        <v>26.64</v>
      </c>
    </row>
    <row r="460" spans="2:7" outlineLevel="1" x14ac:dyDescent="0.2">
      <c r="B460" s="19" t="s">
        <v>428</v>
      </c>
      <c r="C460" s="3" t="s">
        <v>106</v>
      </c>
      <c r="D460" s="3" t="s">
        <v>31</v>
      </c>
      <c r="E460" s="3" t="s">
        <v>135</v>
      </c>
      <c r="F460" s="3" t="s">
        <v>33</v>
      </c>
      <c r="G460" s="9">
        <v>53.28</v>
      </c>
    </row>
    <row r="461" spans="2:7" outlineLevel="1" x14ac:dyDescent="0.2">
      <c r="B461" s="19" t="s">
        <v>428</v>
      </c>
      <c r="C461" s="3" t="s">
        <v>106</v>
      </c>
      <c r="D461" s="3" t="s">
        <v>31</v>
      </c>
      <c r="E461" s="3" t="s">
        <v>135</v>
      </c>
      <c r="F461" s="3" t="s">
        <v>33</v>
      </c>
      <c r="G461" s="9">
        <v>26.64</v>
      </c>
    </row>
    <row r="462" spans="2:7" outlineLevel="1" x14ac:dyDescent="0.2">
      <c r="B462" s="19" t="s">
        <v>428</v>
      </c>
      <c r="C462" s="3" t="s">
        <v>106</v>
      </c>
      <c r="D462" s="3" t="s">
        <v>31</v>
      </c>
      <c r="E462" s="3" t="s">
        <v>136</v>
      </c>
      <c r="F462" s="3" t="s">
        <v>33</v>
      </c>
      <c r="G462" s="9">
        <v>53.28</v>
      </c>
    </row>
    <row r="463" spans="2:7" outlineLevel="1" x14ac:dyDescent="0.2">
      <c r="B463" s="19" t="s">
        <v>428</v>
      </c>
      <c r="C463" s="3" t="s">
        <v>106</v>
      </c>
      <c r="D463" s="3" t="s">
        <v>31</v>
      </c>
      <c r="E463" s="3" t="s">
        <v>136</v>
      </c>
      <c r="F463" s="3" t="s">
        <v>33</v>
      </c>
      <c r="G463" s="9">
        <v>26.64</v>
      </c>
    </row>
    <row r="464" spans="2:7" outlineLevel="1" x14ac:dyDescent="0.2">
      <c r="B464" s="19" t="s">
        <v>428</v>
      </c>
      <c r="C464" s="3" t="s">
        <v>106</v>
      </c>
      <c r="D464" s="3" t="s">
        <v>31</v>
      </c>
      <c r="E464" s="3" t="s">
        <v>137</v>
      </c>
      <c r="F464" s="3" t="s">
        <v>33</v>
      </c>
      <c r="G464" s="9">
        <v>53.28</v>
      </c>
    </row>
    <row r="465" spans="2:7" outlineLevel="1" x14ac:dyDescent="0.2">
      <c r="B465" s="19" t="s">
        <v>428</v>
      </c>
      <c r="C465" s="3" t="s">
        <v>106</v>
      </c>
      <c r="D465" s="3" t="s">
        <v>31</v>
      </c>
      <c r="E465" s="3" t="s">
        <v>137</v>
      </c>
      <c r="F465" s="3" t="s">
        <v>33</v>
      </c>
      <c r="G465" s="9">
        <v>26.64</v>
      </c>
    </row>
    <row r="466" spans="2:7" outlineLevel="1" x14ac:dyDescent="0.2">
      <c r="B466" s="19" t="s">
        <v>428</v>
      </c>
      <c r="C466" s="3" t="s">
        <v>106</v>
      </c>
      <c r="D466" s="3" t="s">
        <v>31</v>
      </c>
      <c r="E466" s="3" t="s">
        <v>138</v>
      </c>
      <c r="F466" s="3" t="s">
        <v>33</v>
      </c>
      <c r="G466" s="9">
        <v>53.28</v>
      </c>
    </row>
    <row r="467" spans="2:7" outlineLevel="1" x14ac:dyDescent="0.2">
      <c r="B467" s="19" t="s">
        <v>428</v>
      </c>
      <c r="C467" s="3" t="s">
        <v>106</v>
      </c>
      <c r="D467" s="3" t="s">
        <v>31</v>
      </c>
      <c r="E467" s="3" t="s">
        <v>138</v>
      </c>
      <c r="F467" s="3" t="s">
        <v>33</v>
      </c>
      <c r="G467" s="9">
        <v>26.64</v>
      </c>
    </row>
    <row r="468" spans="2:7" outlineLevel="1" x14ac:dyDescent="0.2">
      <c r="B468" s="19" t="s">
        <v>428</v>
      </c>
      <c r="C468" s="3" t="s">
        <v>106</v>
      </c>
      <c r="D468" s="3" t="s">
        <v>31</v>
      </c>
      <c r="E468" s="3" t="s">
        <v>139</v>
      </c>
      <c r="F468" s="3" t="s">
        <v>33</v>
      </c>
      <c r="G468" s="9">
        <v>53.28</v>
      </c>
    </row>
    <row r="469" spans="2:7" outlineLevel="1" x14ac:dyDescent="0.2">
      <c r="B469" s="19" t="s">
        <v>428</v>
      </c>
      <c r="C469" s="3" t="s">
        <v>106</v>
      </c>
      <c r="D469" s="3" t="s">
        <v>31</v>
      </c>
      <c r="E469" s="3" t="s">
        <v>139</v>
      </c>
      <c r="F469" s="3" t="s">
        <v>33</v>
      </c>
      <c r="G469" s="9">
        <v>26.64</v>
      </c>
    </row>
    <row r="470" spans="2:7" outlineLevel="1" x14ac:dyDescent="0.2">
      <c r="B470" s="19" t="s">
        <v>428</v>
      </c>
      <c r="C470" s="3" t="s">
        <v>106</v>
      </c>
      <c r="D470" s="3" t="s">
        <v>31</v>
      </c>
      <c r="E470" s="3" t="s">
        <v>141</v>
      </c>
      <c r="F470" s="3" t="s">
        <v>33</v>
      </c>
      <c r="G470" s="9">
        <v>62.16</v>
      </c>
    </row>
    <row r="471" spans="2:7" outlineLevel="1" x14ac:dyDescent="0.2">
      <c r="B471" s="19" t="s">
        <v>428</v>
      </c>
      <c r="C471" s="3" t="s">
        <v>106</v>
      </c>
      <c r="D471" s="3" t="s">
        <v>31</v>
      </c>
      <c r="E471" s="3" t="s">
        <v>97</v>
      </c>
      <c r="F471" s="3" t="s">
        <v>33</v>
      </c>
      <c r="G471" s="9">
        <v>53.28</v>
      </c>
    </row>
    <row r="472" spans="2:7" outlineLevel="1" x14ac:dyDescent="0.2">
      <c r="B472" s="19" t="s">
        <v>428</v>
      </c>
      <c r="C472" s="3" t="s">
        <v>106</v>
      </c>
      <c r="D472" s="3" t="s">
        <v>31</v>
      </c>
      <c r="E472" s="3" t="s">
        <v>97</v>
      </c>
      <c r="F472" s="3" t="s">
        <v>33</v>
      </c>
      <c r="G472" s="9">
        <v>26.64</v>
      </c>
    </row>
    <row r="473" spans="2:7" outlineLevel="1" x14ac:dyDescent="0.2">
      <c r="B473" s="19" t="s">
        <v>428</v>
      </c>
      <c r="C473" s="3" t="s">
        <v>106</v>
      </c>
      <c r="D473" s="3" t="s">
        <v>31</v>
      </c>
      <c r="E473" s="3" t="s">
        <v>98</v>
      </c>
      <c r="F473" s="3" t="s">
        <v>33</v>
      </c>
      <c r="G473" s="9">
        <v>53.28</v>
      </c>
    </row>
    <row r="474" spans="2:7" outlineLevel="1" x14ac:dyDescent="0.2">
      <c r="B474" s="19" t="s">
        <v>428</v>
      </c>
      <c r="C474" s="3" t="s">
        <v>106</v>
      </c>
      <c r="D474" s="3" t="s">
        <v>31</v>
      </c>
      <c r="E474" s="3" t="s">
        <v>98</v>
      </c>
      <c r="F474" s="3" t="s">
        <v>33</v>
      </c>
      <c r="G474" s="9">
        <v>26.64</v>
      </c>
    </row>
    <row r="475" spans="2:7" outlineLevel="1" x14ac:dyDescent="0.2">
      <c r="B475" s="19" t="s">
        <v>428</v>
      </c>
      <c r="C475" s="3" t="s">
        <v>106</v>
      </c>
      <c r="D475" s="3" t="s">
        <v>31</v>
      </c>
      <c r="E475" s="3" t="s">
        <v>99</v>
      </c>
      <c r="F475" s="3" t="s">
        <v>33</v>
      </c>
      <c r="G475" s="9">
        <v>53.28</v>
      </c>
    </row>
    <row r="476" spans="2:7" outlineLevel="1" x14ac:dyDescent="0.2">
      <c r="B476" s="19" t="s">
        <v>428</v>
      </c>
      <c r="C476" s="3" t="s">
        <v>106</v>
      </c>
      <c r="D476" s="3" t="s">
        <v>31</v>
      </c>
      <c r="E476" s="3" t="s">
        <v>99</v>
      </c>
      <c r="F476" s="3" t="s">
        <v>33</v>
      </c>
      <c r="G476" s="9">
        <v>26.64</v>
      </c>
    </row>
    <row r="477" spans="2:7" outlineLevel="1" x14ac:dyDescent="0.2">
      <c r="B477" s="19" t="s">
        <v>428</v>
      </c>
      <c r="C477" s="3" t="s">
        <v>106</v>
      </c>
      <c r="D477" s="3" t="s">
        <v>31</v>
      </c>
      <c r="E477" s="3" t="s">
        <v>100</v>
      </c>
      <c r="F477" s="3" t="s">
        <v>33</v>
      </c>
      <c r="G477" s="9">
        <v>53.28</v>
      </c>
    </row>
    <row r="478" spans="2:7" outlineLevel="1" x14ac:dyDescent="0.2">
      <c r="B478" s="19" t="s">
        <v>428</v>
      </c>
      <c r="C478" s="3" t="s">
        <v>106</v>
      </c>
      <c r="D478" s="3" t="s">
        <v>31</v>
      </c>
      <c r="E478" s="3" t="s">
        <v>100</v>
      </c>
      <c r="F478" s="3" t="s">
        <v>33</v>
      </c>
      <c r="G478" s="9">
        <v>26.64</v>
      </c>
    </row>
    <row r="479" spans="2:7" outlineLevel="1" x14ac:dyDescent="0.2">
      <c r="B479" s="19" t="s">
        <v>428</v>
      </c>
      <c r="C479" s="3" t="s">
        <v>106</v>
      </c>
      <c r="D479" s="3" t="s">
        <v>31</v>
      </c>
      <c r="E479" s="3" t="s">
        <v>52</v>
      </c>
      <c r="F479" s="3" t="s">
        <v>33</v>
      </c>
      <c r="G479" s="9">
        <v>53.28</v>
      </c>
    </row>
    <row r="480" spans="2:7" outlineLevel="1" x14ac:dyDescent="0.2">
      <c r="B480" s="19" t="s">
        <v>428</v>
      </c>
      <c r="C480" s="3" t="s">
        <v>106</v>
      </c>
      <c r="D480" s="3" t="s">
        <v>31</v>
      </c>
      <c r="E480" s="3" t="s">
        <v>101</v>
      </c>
      <c r="F480" s="3" t="s">
        <v>33</v>
      </c>
      <c r="G480" s="9">
        <v>53.28</v>
      </c>
    </row>
    <row r="481" spans="2:7" outlineLevel="1" x14ac:dyDescent="0.2">
      <c r="B481" s="19" t="s">
        <v>428</v>
      </c>
      <c r="C481" s="3" t="s">
        <v>106</v>
      </c>
      <c r="D481" s="3" t="s">
        <v>31</v>
      </c>
      <c r="E481" s="3" t="s">
        <v>101</v>
      </c>
      <c r="F481" s="3" t="s">
        <v>33</v>
      </c>
      <c r="G481" s="9">
        <v>26.64</v>
      </c>
    </row>
    <row r="482" spans="2:7" outlineLevel="1" x14ac:dyDescent="0.2">
      <c r="B482" s="19" t="s">
        <v>428</v>
      </c>
      <c r="C482" s="3" t="s">
        <v>106</v>
      </c>
      <c r="D482" s="3" t="s">
        <v>31</v>
      </c>
      <c r="E482" s="3" t="s">
        <v>58</v>
      </c>
      <c r="F482" s="3" t="s">
        <v>33</v>
      </c>
      <c r="G482" s="9">
        <v>53.28</v>
      </c>
    </row>
    <row r="483" spans="2:7" outlineLevel="1" x14ac:dyDescent="0.2">
      <c r="B483" s="19" t="s">
        <v>428</v>
      </c>
      <c r="C483" s="3" t="s">
        <v>106</v>
      </c>
      <c r="D483" s="3" t="s">
        <v>31</v>
      </c>
      <c r="E483" s="3" t="s">
        <v>58</v>
      </c>
      <c r="F483" s="3" t="s">
        <v>33</v>
      </c>
      <c r="G483" s="9">
        <v>26.64</v>
      </c>
    </row>
    <row r="484" spans="2:7" outlineLevel="1" x14ac:dyDescent="0.2">
      <c r="B484" s="19" t="s">
        <v>428</v>
      </c>
      <c r="C484" s="3" t="s">
        <v>106</v>
      </c>
      <c r="D484" s="3" t="s">
        <v>31</v>
      </c>
      <c r="E484" s="3" t="s">
        <v>59</v>
      </c>
      <c r="F484" s="3" t="s">
        <v>33</v>
      </c>
      <c r="G484" s="9">
        <v>53.28</v>
      </c>
    </row>
    <row r="485" spans="2:7" outlineLevel="1" x14ac:dyDescent="0.2">
      <c r="B485" s="19" t="s">
        <v>428</v>
      </c>
      <c r="C485" s="3" t="s">
        <v>106</v>
      </c>
      <c r="D485" s="3" t="s">
        <v>31</v>
      </c>
      <c r="E485" s="3" t="s">
        <v>59</v>
      </c>
      <c r="F485" s="3" t="s">
        <v>33</v>
      </c>
      <c r="G485" s="9">
        <v>26.64</v>
      </c>
    </row>
    <row r="486" spans="2:7" outlineLevel="1" x14ac:dyDescent="0.2">
      <c r="B486" s="19" t="s">
        <v>428</v>
      </c>
      <c r="C486" s="3" t="s">
        <v>106</v>
      </c>
      <c r="D486" s="3" t="s">
        <v>31</v>
      </c>
      <c r="E486" s="3" t="s">
        <v>143</v>
      </c>
      <c r="F486" s="3" t="s">
        <v>33</v>
      </c>
      <c r="G486" s="9">
        <v>62.16</v>
      </c>
    </row>
    <row r="487" spans="2:7" outlineLevel="1" x14ac:dyDescent="0.2">
      <c r="B487" s="19" t="s">
        <v>428</v>
      </c>
      <c r="C487" s="3" t="s">
        <v>106</v>
      </c>
      <c r="D487" s="3" t="s">
        <v>31</v>
      </c>
      <c r="E487" s="3" t="s">
        <v>66</v>
      </c>
      <c r="F487" s="3" t="s">
        <v>33</v>
      </c>
      <c r="G487" s="9">
        <v>53.28</v>
      </c>
    </row>
    <row r="488" spans="2:7" outlineLevel="1" x14ac:dyDescent="0.2">
      <c r="B488" s="19" t="s">
        <v>428</v>
      </c>
      <c r="C488" s="3" t="s">
        <v>106</v>
      </c>
      <c r="D488" s="3" t="s">
        <v>31</v>
      </c>
      <c r="E488" s="3" t="s">
        <v>66</v>
      </c>
      <c r="F488" s="3" t="s">
        <v>33</v>
      </c>
      <c r="G488" s="9">
        <v>26.64</v>
      </c>
    </row>
    <row r="489" spans="2:7" outlineLevel="1" x14ac:dyDescent="0.2">
      <c r="B489" s="19" t="s">
        <v>428</v>
      </c>
      <c r="C489" s="3" t="s">
        <v>106</v>
      </c>
      <c r="D489" s="3" t="s">
        <v>31</v>
      </c>
      <c r="E489" s="3" t="s">
        <v>67</v>
      </c>
      <c r="F489" s="3" t="s">
        <v>33</v>
      </c>
      <c r="G489" s="9">
        <v>53.28</v>
      </c>
    </row>
    <row r="490" spans="2:7" outlineLevel="1" x14ac:dyDescent="0.2">
      <c r="B490" s="19" t="s">
        <v>428</v>
      </c>
      <c r="C490" s="3" t="s">
        <v>106</v>
      </c>
      <c r="D490" s="3" t="s">
        <v>31</v>
      </c>
      <c r="E490" s="3" t="s">
        <v>67</v>
      </c>
      <c r="F490" s="3" t="s">
        <v>33</v>
      </c>
      <c r="G490" s="9">
        <v>26.64</v>
      </c>
    </row>
    <row r="491" spans="2:7" outlineLevel="1" x14ac:dyDescent="0.2">
      <c r="B491" s="19" t="s">
        <v>428</v>
      </c>
      <c r="C491" s="3" t="s">
        <v>106</v>
      </c>
      <c r="D491" s="3" t="s">
        <v>31</v>
      </c>
      <c r="E491" s="3" t="s">
        <v>68</v>
      </c>
      <c r="F491" s="3" t="s">
        <v>33</v>
      </c>
      <c r="G491" s="9">
        <v>53.28</v>
      </c>
    </row>
    <row r="492" spans="2:7" outlineLevel="1" x14ac:dyDescent="0.2">
      <c r="B492" s="19" t="s">
        <v>428</v>
      </c>
      <c r="C492" s="3" t="s">
        <v>106</v>
      </c>
      <c r="D492" s="3" t="s">
        <v>31</v>
      </c>
      <c r="E492" s="3" t="s">
        <v>68</v>
      </c>
      <c r="F492" s="3" t="s">
        <v>33</v>
      </c>
      <c r="G492" s="9">
        <v>26.64</v>
      </c>
    </row>
    <row r="493" spans="2:7" outlineLevel="1" x14ac:dyDescent="0.2">
      <c r="B493" s="19" t="s">
        <v>428</v>
      </c>
      <c r="C493" s="3" t="s">
        <v>106</v>
      </c>
      <c r="D493" s="3" t="s">
        <v>31</v>
      </c>
      <c r="E493" s="3" t="s">
        <v>69</v>
      </c>
      <c r="F493" s="3" t="s">
        <v>33</v>
      </c>
      <c r="G493" s="9">
        <v>53.28</v>
      </c>
    </row>
    <row r="494" spans="2:7" outlineLevel="1" x14ac:dyDescent="0.2">
      <c r="B494" s="19" t="s">
        <v>428</v>
      </c>
      <c r="C494" s="3" t="s">
        <v>106</v>
      </c>
      <c r="D494" s="3" t="s">
        <v>31</v>
      </c>
      <c r="E494" s="3" t="s">
        <v>69</v>
      </c>
      <c r="F494" s="3" t="s">
        <v>33</v>
      </c>
      <c r="G494" s="9">
        <v>26.64</v>
      </c>
    </row>
    <row r="495" spans="2:7" outlineLevel="1" x14ac:dyDescent="0.2">
      <c r="B495" s="19" t="s">
        <v>428</v>
      </c>
      <c r="C495" s="3" t="s">
        <v>106</v>
      </c>
      <c r="D495" s="3" t="s">
        <v>31</v>
      </c>
      <c r="E495" s="3" t="s">
        <v>70</v>
      </c>
      <c r="F495" s="3" t="s">
        <v>33</v>
      </c>
      <c r="G495" s="9">
        <v>53.28</v>
      </c>
    </row>
    <row r="496" spans="2:7" outlineLevel="1" x14ac:dyDescent="0.2">
      <c r="B496" s="19" t="s">
        <v>428</v>
      </c>
      <c r="C496" s="3" t="s">
        <v>106</v>
      </c>
      <c r="D496" s="3" t="s">
        <v>31</v>
      </c>
      <c r="E496" s="3" t="s">
        <v>70</v>
      </c>
      <c r="F496" s="3" t="s">
        <v>33</v>
      </c>
      <c r="G496" s="9">
        <v>26.64</v>
      </c>
    </row>
    <row r="497" spans="2:7" outlineLevel="1" x14ac:dyDescent="0.2">
      <c r="B497" s="19" t="s">
        <v>428</v>
      </c>
      <c r="C497" s="3" t="s">
        <v>106</v>
      </c>
      <c r="D497" s="3" t="s">
        <v>31</v>
      </c>
      <c r="E497" s="3" t="s">
        <v>63</v>
      </c>
      <c r="F497" s="3" t="s">
        <v>33</v>
      </c>
      <c r="G497" s="9">
        <v>53.28</v>
      </c>
    </row>
    <row r="498" spans="2:7" outlineLevel="1" x14ac:dyDescent="0.2">
      <c r="B498" s="19" t="s">
        <v>428</v>
      </c>
      <c r="C498" s="3" t="s">
        <v>106</v>
      </c>
      <c r="D498" s="3" t="s">
        <v>31</v>
      </c>
      <c r="E498" s="3" t="s">
        <v>63</v>
      </c>
      <c r="F498" s="3" t="s">
        <v>33</v>
      </c>
      <c r="G498" s="9">
        <v>26.64</v>
      </c>
    </row>
    <row r="499" spans="2:7" outlineLevel="1" x14ac:dyDescent="0.2">
      <c r="B499" s="19" t="s">
        <v>428</v>
      </c>
      <c r="C499" s="3" t="s">
        <v>106</v>
      </c>
      <c r="D499" s="3" t="s">
        <v>31</v>
      </c>
      <c r="E499" s="3" t="s">
        <v>64</v>
      </c>
      <c r="F499" s="3" t="s">
        <v>33</v>
      </c>
      <c r="G499" s="9">
        <v>53.28</v>
      </c>
    </row>
    <row r="500" spans="2:7" outlineLevel="1" x14ac:dyDescent="0.2">
      <c r="B500" s="19" t="s">
        <v>428</v>
      </c>
      <c r="C500" s="3" t="s">
        <v>106</v>
      </c>
      <c r="D500" s="3" t="s">
        <v>31</v>
      </c>
      <c r="E500" s="3" t="s">
        <v>64</v>
      </c>
      <c r="F500" s="3" t="s">
        <v>33</v>
      </c>
      <c r="G500" s="9">
        <v>26.64</v>
      </c>
    </row>
    <row r="501" spans="2:7" outlineLevel="1" x14ac:dyDescent="0.2">
      <c r="B501" s="19" t="s">
        <v>428</v>
      </c>
      <c r="C501" s="3" t="s">
        <v>106</v>
      </c>
      <c r="D501" s="3" t="s">
        <v>31</v>
      </c>
      <c r="E501" s="3" t="s">
        <v>65</v>
      </c>
      <c r="F501" s="3" t="s">
        <v>33</v>
      </c>
      <c r="G501" s="9">
        <v>53.28</v>
      </c>
    </row>
    <row r="502" spans="2:7" outlineLevel="1" x14ac:dyDescent="0.2">
      <c r="B502" s="19" t="s">
        <v>428</v>
      </c>
      <c r="C502" s="3" t="s">
        <v>106</v>
      </c>
      <c r="D502" s="3" t="s">
        <v>31</v>
      </c>
      <c r="E502" s="3" t="s">
        <v>65</v>
      </c>
      <c r="F502" s="3" t="s">
        <v>33</v>
      </c>
      <c r="G502" s="9">
        <v>26.64</v>
      </c>
    </row>
    <row r="503" spans="2:7" outlineLevel="1" x14ac:dyDescent="0.2">
      <c r="B503" s="19" t="s">
        <v>428</v>
      </c>
      <c r="C503" s="3" t="s">
        <v>106</v>
      </c>
      <c r="D503" s="3" t="s">
        <v>31</v>
      </c>
      <c r="E503" s="3" t="s">
        <v>60</v>
      </c>
      <c r="F503" s="3" t="s">
        <v>33</v>
      </c>
      <c r="G503" s="9">
        <v>53.28</v>
      </c>
    </row>
    <row r="504" spans="2:7" outlineLevel="1" x14ac:dyDescent="0.2">
      <c r="B504" s="19" t="s">
        <v>428</v>
      </c>
      <c r="C504" s="3" t="s">
        <v>106</v>
      </c>
      <c r="D504" s="3" t="s">
        <v>31</v>
      </c>
      <c r="E504" s="3" t="s">
        <v>60</v>
      </c>
      <c r="F504" s="3" t="s">
        <v>33</v>
      </c>
      <c r="G504" s="9">
        <v>26.64</v>
      </c>
    </row>
    <row r="505" spans="2:7" outlineLevel="1" x14ac:dyDescent="0.2">
      <c r="B505" s="19" t="s">
        <v>428</v>
      </c>
      <c r="C505" s="3" t="s">
        <v>106</v>
      </c>
      <c r="D505" s="3" t="s">
        <v>31</v>
      </c>
      <c r="E505" s="3" t="s">
        <v>61</v>
      </c>
      <c r="F505" s="3" t="s">
        <v>33</v>
      </c>
      <c r="G505" s="9">
        <v>53.28</v>
      </c>
    </row>
    <row r="506" spans="2:7" outlineLevel="1" x14ac:dyDescent="0.2">
      <c r="B506" s="19" t="s">
        <v>428</v>
      </c>
      <c r="C506" s="3" t="s">
        <v>106</v>
      </c>
      <c r="D506" s="3" t="s">
        <v>31</v>
      </c>
      <c r="E506" s="3" t="s">
        <v>61</v>
      </c>
      <c r="F506" s="3" t="s">
        <v>33</v>
      </c>
      <c r="G506" s="9">
        <v>26.64</v>
      </c>
    </row>
    <row r="507" spans="2:7" outlineLevel="1" x14ac:dyDescent="0.2">
      <c r="B507" s="19" t="s">
        <v>428</v>
      </c>
      <c r="C507" s="3" t="s">
        <v>106</v>
      </c>
      <c r="D507" s="3" t="s">
        <v>31</v>
      </c>
      <c r="E507" s="3" t="s">
        <v>62</v>
      </c>
      <c r="F507" s="3" t="s">
        <v>33</v>
      </c>
      <c r="G507" s="9">
        <v>53.28</v>
      </c>
    </row>
    <row r="508" spans="2:7" outlineLevel="1" x14ac:dyDescent="0.2">
      <c r="B508" s="19" t="s">
        <v>428</v>
      </c>
      <c r="C508" s="3" t="s">
        <v>106</v>
      </c>
      <c r="D508" s="3" t="s">
        <v>31</v>
      </c>
      <c r="E508" s="3" t="s">
        <v>62</v>
      </c>
      <c r="F508" s="3" t="s">
        <v>33</v>
      </c>
      <c r="G508" s="9">
        <v>26.64</v>
      </c>
    </row>
    <row r="509" spans="2:7" outlineLevel="1" x14ac:dyDescent="0.2">
      <c r="B509" s="19" t="s">
        <v>428</v>
      </c>
      <c r="C509" s="3" t="s">
        <v>106</v>
      </c>
      <c r="D509" s="3" t="s">
        <v>31</v>
      </c>
      <c r="E509" s="3" t="s">
        <v>72</v>
      </c>
      <c r="F509" s="3" t="s">
        <v>33</v>
      </c>
      <c r="G509" s="9">
        <v>53.28</v>
      </c>
    </row>
    <row r="510" spans="2:7" outlineLevel="1" x14ac:dyDescent="0.2">
      <c r="B510" s="19" t="s">
        <v>428</v>
      </c>
      <c r="C510" s="3" t="s">
        <v>106</v>
      </c>
      <c r="D510" s="3" t="s">
        <v>31</v>
      </c>
      <c r="E510" s="3" t="s">
        <v>72</v>
      </c>
      <c r="F510" s="3" t="s">
        <v>33</v>
      </c>
      <c r="G510" s="9">
        <v>26.64</v>
      </c>
    </row>
    <row r="511" spans="2:7" outlineLevel="1" x14ac:dyDescent="0.2">
      <c r="B511" s="19" t="s">
        <v>428</v>
      </c>
      <c r="C511" s="3" t="s">
        <v>106</v>
      </c>
      <c r="D511" s="3" t="s">
        <v>31</v>
      </c>
      <c r="E511" s="3" t="s">
        <v>76</v>
      </c>
      <c r="F511" s="3" t="s">
        <v>33</v>
      </c>
      <c r="G511" s="9">
        <v>53.28</v>
      </c>
    </row>
    <row r="512" spans="2:7" outlineLevel="1" x14ac:dyDescent="0.2">
      <c r="B512" s="19" t="s">
        <v>428</v>
      </c>
      <c r="C512" s="3" t="s">
        <v>106</v>
      </c>
      <c r="D512" s="3" t="s">
        <v>31</v>
      </c>
      <c r="E512" s="3" t="s">
        <v>76</v>
      </c>
      <c r="F512" s="3" t="s">
        <v>33</v>
      </c>
      <c r="G512" s="9">
        <v>26.64</v>
      </c>
    </row>
    <row r="513" spans="2:7" outlineLevel="1" x14ac:dyDescent="0.2">
      <c r="B513" s="19" t="s">
        <v>428</v>
      </c>
      <c r="C513" s="3" t="s">
        <v>106</v>
      </c>
      <c r="D513" s="3" t="s">
        <v>31</v>
      </c>
      <c r="E513" s="3" t="s">
        <v>73</v>
      </c>
      <c r="F513" s="3" t="s">
        <v>33</v>
      </c>
      <c r="G513" s="9">
        <v>53.28</v>
      </c>
    </row>
    <row r="514" spans="2:7" outlineLevel="1" x14ac:dyDescent="0.2">
      <c r="B514" s="19" t="s">
        <v>428</v>
      </c>
      <c r="C514" s="3" t="s">
        <v>106</v>
      </c>
      <c r="D514" s="3" t="s">
        <v>31</v>
      </c>
      <c r="E514" s="3" t="s">
        <v>73</v>
      </c>
      <c r="F514" s="3" t="s">
        <v>33</v>
      </c>
      <c r="G514" s="9">
        <v>26.64</v>
      </c>
    </row>
    <row r="515" spans="2:7" outlineLevel="1" x14ac:dyDescent="0.2">
      <c r="B515" s="19" t="s">
        <v>428</v>
      </c>
      <c r="C515" s="3" t="s">
        <v>106</v>
      </c>
      <c r="D515" s="3" t="s">
        <v>31</v>
      </c>
      <c r="E515" s="3" t="s">
        <v>74</v>
      </c>
      <c r="F515" s="3" t="s">
        <v>33</v>
      </c>
      <c r="G515" s="9">
        <v>53.28</v>
      </c>
    </row>
    <row r="516" spans="2:7" outlineLevel="1" x14ac:dyDescent="0.2">
      <c r="B516" s="19" t="s">
        <v>428</v>
      </c>
      <c r="C516" s="3" t="s">
        <v>106</v>
      </c>
      <c r="D516" s="3" t="s">
        <v>31</v>
      </c>
      <c r="E516" s="3" t="s">
        <v>74</v>
      </c>
      <c r="F516" s="3" t="s">
        <v>33</v>
      </c>
      <c r="G516" s="9">
        <v>26.64</v>
      </c>
    </row>
    <row r="517" spans="2:7" outlineLevel="1" x14ac:dyDescent="0.2">
      <c r="B517" s="19" t="s">
        <v>427</v>
      </c>
      <c r="C517" s="3" t="s">
        <v>105</v>
      </c>
      <c r="D517" s="3" t="s">
        <v>54</v>
      </c>
      <c r="E517" s="3" t="s">
        <v>67</v>
      </c>
      <c r="F517" s="3" t="s">
        <v>33</v>
      </c>
      <c r="G517" s="9">
        <v>39.96</v>
      </c>
    </row>
    <row r="518" spans="2:7" outlineLevel="1" x14ac:dyDescent="0.2">
      <c r="B518" s="19" t="s">
        <v>427</v>
      </c>
      <c r="C518" s="3" t="s">
        <v>105</v>
      </c>
      <c r="D518" s="3" t="s">
        <v>54</v>
      </c>
      <c r="E518" s="3" t="s">
        <v>67</v>
      </c>
      <c r="F518" s="3" t="s">
        <v>33</v>
      </c>
      <c r="G518" s="9">
        <v>19.98</v>
      </c>
    </row>
    <row r="519" spans="2:7" outlineLevel="1" x14ac:dyDescent="0.2">
      <c r="B519" s="19" t="s">
        <v>429</v>
      </c>
      <c r="C519" s="3" t="s">
        <v>245</v>
      </c>
      <c r="D519" s="3" t="s">
        <v>54</v>
      </c>
      <c r="E519" s="3" t="s">
        <v>119</v>
      </c>
      <c r="F519" s="3" t="s">
        <v>33</v>
      </c>
      <c r="G519" s="9">
        <v>33.299999999999997</v>
      </c>
    </row>
    <row r="520" spans="2:7" outlineLevel="1" x14ac:dyDescent="0.2">
      <c r="B520" s="19" t="s">
        <v>429</v>
      </c>
      <c r="C520" s="3" t="s">
        <v>245</v>
      </c>
      <c r="D520" s="3" t="s">
        <v>54</v>
      </c>
      <c r="E520" s="3" t="s">
        <v>119</v>
      </c>
      <c r="F520" s="3" t="s">
        <v>33</v>
      </c>
      <c r="G520" s="9">
        <v>16.649999999999999</v>
      </c>
    </row>
    <row r="521" spans="2:7" outlineLevel="1" x14ac:dyDescent="0.2">
      <c r="B521" s="19" t="s">
        <v>429</v>
      </c>
      <c r="C521" s="3" t="s">
        <v>245</v>
      </c>
      <c r="D521" s="3" t="s">
        <v>54</v>
      </c>
      <c r="E521" s="3" t="s">
        <v>120</v>
      </c>
      <c r="F521" s="3" t="s">
        <v>33</v>
      </c>
      <c r="G521" s="9">
        <v>33.299999999999997</v>
      </c>
    </row>
    <row r="522" spans="2:7" outlineLevel="1" x14ac:dyDescent="0.2">
      <c r="B522" s="19" t="s">
        <v>429</v>
      </c>
      <c r="C522" s="3" t="s">
        <v>245</v>
      </c>
      <c r="D522" s="3" t="s">
        <v>54</v>
      </c>
      <c r="E522" s="3" t="s">
        <v>120</v>
      </c>
      <c r="F522" s="3" t="s">
        <v>33</v>
      </c>
      <c r="G522" s="9">
        <v>16.649999999999999</v>
      </c>
    </row>
    <row r="523" spans="2:7" outlineLevel="1" x14ac:dyDescent="0.2">
      <c r="B523" s="19" t="s">
        <v>429</v>
      </c>
      <c r="C523" s="3" t="s">
        <v>245</v>
      </c>
      <c r="D523" s="3" t="s">
        <v>54</v>
      </c>
      <c r="E523" s="3" t="s">
        <v>32</v>
      </c>
      <c r="F523" s="3" t="s">
        <v>33</v>
      </c>
      <c r="G523" s="9">
        <v>33.299999999999997</v>
      </c>
    </row>
    <row r="524" spans="2:7" outlineLevel="1" x14ac:dyDescent="0.2">
      <c r="B524" s="19" t="s">
        <v>429</v>
      </c>
      <c r="C524" s="3" t="s">
        <v>245</v>
      </c>
      <c r="D524" s="3" t="s">
        <v>54</v>
      </c>
      <c r="E524" s="3" t="s">
        <v>32</v>
      </c>
      <c r="F524" s="3" t="s">
        <v>33</v>
      </c>
      <c r="G524" s="9">
        <v>16.649999999999999</v>
      </c>
    </row>
    <row r="525" spans="2:7" outlineLevel="1" x14ac:dyDescent="0.2">
      <c r="B525" s="19" t="s">
        <v>429</v>
      </c>
      <c r="C525" s="3" t="s">
        <v>245</v>
      </c>
      <c r="D525" s="3" t="s">
        <v>54</v>
      </c>
      <c r="E525" s="3" t="s">
        <v>34</v>
      </c>
      <c r="F525" s="3" t="s">
        <v>33</v>
      </c>
      <c r="G525" s="9">
        <v>33.299999999999997</v>
      </c>
    </row>
    <row r="526" spans="2:7" outlineLevel="1" x14ac:dyDescent="0.2">
      <c r="B526" s="19" t="s">
        <v>429</v>
      </c>
      <c r="C526" s="3" t="s">
        <v>245</v>
      </c>
      <c r="D526" s="3" t="s">
        <v>54</v>
      </c>
      <c r="E526" s="3" t="s">
        <v>34</v>
      </c>
      <c r="F526" s="3" t="s">
        <v>33</v>
      </c>
      <c r="G526" s="9">
        <v>16.649999999999999</v>
      </c>
    </row>
    <row r="527" spans="2:7" outlineLevel="1" x14ac:dyDescent="0.2">
      <c r="B527" s="19" t="s">
        <v>429</v>
      </c>
      <c r="C527" s="3" t="s">
        <v>245</v>
      </c>
      <c r="D527" s="3" t="s">
        <v>54</v>
      </c>
      <c r="E527" s="3" t="s">
        <v>148</v>
      </c>
      <c r="F527" s="3" t="s">
        <v>33</v>
      </c>
      <c r="G527" s="9">
        <v>33.299999999999997</v>
      </c>
    </row>
    <row r="528" spans="2:7" outlineLevel="1" x14ac:dyDescent="0.2">
      <c r="B528" s="19" t="s">
        <v>429</v>
      </c>
      <c r="C528" s="3" t="s">
        <v>245</v>
      </c>
      <c r="D528" s="3" t="s">
        <v>54</v>
      </c>
      <c r="E528" s="3" t="s">
        <v>148</v>
      </c>
      <c r="F528" s="3" t="s">
        <v>33</v>
      </c>
      <c r="G528" s="9">
        <v>16.649999999999999</v>
      </c>
    </row>
    <row r="529" spans="2:7" outlineLevel="1" x14ac:dyDescent="0.2">
      <c r="B529" s="19" t="s">
        <v>429</v>
      </c>
      <c r="C529" s="3" t="s">
        <v>245</v>
      </c>
      <c r="D529" s="3" t="s">
        <v>54</v>
      </c>
      <c r="E529" s="3" t="s">
        <v>149</v>
      </c>
      <c r="F529" s="3" t="s">
        <v>33</v>
      </c>
      <c r="G529" s="9">
        <v>33.299999999999997</v>
      </c>
    </row>
    <row r="530" spans="2:7" outlineLevel="1" x14ac:dyDescent="0.2">
      <c r="B530" s="19" t="s">
        <v>429</v>
      </c>
      <c r="C530" s="3" t="s">
        <v>245</v>
      </c>
      <c r="D530" s="3" t="s">
        <v>54</v>
      </c>
      <c r="E530" s="3" t="s">
        <v>149</v>
      </c>
      <c r="F530" s="3" t="s">
        <v>33</v>
      </c>
      <c r="G530" s="9">
        <v>16.649999999999999</v>
      </c>
    </row>
    <row r="531" spans="2:7" outlineLevel="1" x14ac:dyDescent="0.2">
      <c r="B531" s="19" t="s">
        <v>429</v>
      </c>
      <c r="C531" s="3" t="s">
        <v>245</v>
      </c>
      <c r="D531" s="3" t="s">
        <v>54</v>
      </c>
      <c r="E531" s="3" t="s">
        <v>150</v>
      </c>
      <c r="F531" s="3" t="s">
        <v>33</v>
      </c>
      <c r="G531" s="9">
        <v>33.299999999999997</v>
      </c>
    </row>
    <row r="532" spans="2:7" outlineLevel="1" x14ac:dyDescent="0.2">
      <c r="B532" s="19" t="s">
        <v>429</v>
      </c>
      <c r="C532" s="3" t="s">
        <v>245</v>
      </c>
      <c r="D532" s="3" t="s">
        <v>54</v>
      </c>
      <c r="E532" s="3" t="s">
        <v>150</v>
      </c>
      <c r="F532" s="3" t="s">
        <v>33</v>
      </c>
      <c r="G532" s="9">
        <v>16.649999999999999</v>
      </c>
    </row>
    <row r="533" spans="2:7" outlineLevel="1" x14ac:dyDescent="0.2">
      <c r="B533" s="19" t="s">
        <v>429</v>
      </c>
      <c r="C533" s="3" t="s">
        <v>245</v>
      </c>
      <c r="D533" s="3" t="s">
        <v>54</v>
      </c>
      <c r="E533" s="3" t="s">
        <v>158</v>
      </c>
      <c r="F533" s="3" t="s">
        <v>33</v>
      </c>
      <c r="G533" s="9">
        <v>38.85</v>
      </c>
    </row>
    <row r="534" spans="2:7" outlineLevel="1" x14ac:dyDescent="0.2">
      <c r="B534" s="19" t="s">
        <v>429</v>
      </c>
      <c r="C534" s="3" t="s">
        <v>245</v>
      </c>
      <c r="D534" s="3" t="s">
        <v>54</v>
      </c>
      <c r="E534" s="3" t="s">
        <v>35</v>
      </c>
      <c r="F534" s="3" t="s">
        <v>33</v>
      </c>
      <c r="G534" s="9">
        <v>33.299999999999997</v>
      </c>
    </row>
    <row r="535" spans="2:7" outlineLevel="1" x14ac:dyDescent="0.2">
      <c r="B535" s="19" t="s">
        <v>429</v>
      </c>
      <c r="C535" s="3" t="s">
        <v>245</v>
      </c>
      <c r="D535" s="3" t="s">
        <v>54</v>
      </c>
      <c r="E535" s="3" t="s">
        <v>35</v>
      </c>
      <c r="F535" s="3" t="s">
        <v>33</v>
      </c>
      <c r="G535" s="9">
        <v>16.649999999999999</v>
      </c>
    </row>
    <row r="536" spans="2:7" outlineLevel="1" x14ac:dyDescent="0.2">
      <c r="B536" s="19" t="s">
        <v>429</v>
      </c>
      <c r="C536" s="3" t="s">
        <v>245</v>
      </c>
      <c r="D536" s="3" t="s">
        <v>54</v>
      </c>
      <c r="E536" s="3" t="s">
        <v>36</v>
      </c>
      <c r="F536" s="3" t="s">
        <v>33</v>
      </c>
      <c r="G536" s="9">
        <v>33.299999999999997</v>
      </c>
    </row>
    <row r="537" spans="2:7" outlineLevel="1" x14ac:dyDescent="0.2">
      <c r="B537" s="19" t="s">
        <v>429</v>
      </c>
      <c r="C537" s="3" t="s">
        <v>245</v>
      </c>
      <c r="D537" s="3" t="s">
        <v>54</v>
      </c>
      <c r="E537" s="3" t="s">
        <v>36</v>
      </c>
      <c r="F537" s="3" t="s">
        <v>33</v>
      </c>
      <c r="G537" s="9">
        <v>16.649999999999999</v>
      </c>
    </row>
    <row r="538" spans="2:7" outlineLevel="1" x14ac:dyDescent="0.2">
      <c r="B538" s="19" t="s">
        <v>429</v>
      </c>
      <c r="C538" s="3" t="s">
        <v>245</v>
      </c>
      <c r="D538" s="3" t="s">
        <v>54</v>
      </c>
      <c r="E538" s="3" t="s">
        <v>37</v>
      </c>
      <c r="F538" s="3" t="s">
        <v>33</v>
      </c>
      <c r="G538" s="9">
        <v>33.299999999999997</v>
      </c>
    </row>
    <row r="539" spans="2:7" outlineLevel="1" x14ac:dyDescent="0.2">
      <c r="B539" s="19" t="s">
        <v>429</v>
      </c>
      <c r="C539" s="3" t="s">
        <v>245</v>
      </c>
      <c r="D539" s="3" t="s">
        <v>54</v>
      </c>
      <c r="E539" s="3" t="s">
        <v>37</v>
      </c>
      <c r="F539" s="3" t="s">
        <v>33</v>
      </c>
      <c r="G539" s="9">
        <v>16.649999999999999</v>
      </c>
    </row>
    <row r="540" spans="2:7" outlineLevel="1" x14ac:dyDescent="0.2">
      <c r="B540" s="19" t="s">
        <v>429</v>
      </c>
      <c r="C540" s="3" t="s">
        <v>245</v>
      </c>
      <c r="D540" s="3" t="s">
        <v>54</v>
      </c>
      <c r="E540" s="3" t="s">
        <v>38</v>
      </c>
      <c r="F540" s="3" t="s">
        <v>33</v>
      </c>
      <c r="G540" s="9">
        <v>33.299999999999997</v>
      </c>
    </row>
    <row r="541" spans="2:7" outlineLevel="1" x14ac:dyDescent="0.2">
      <c r="B541" s="19" t="s">
        <v>429</v>
      </c>
      <c r="C541" s="3" t="s">
        <v>245</v>
      </c>
      <c r="D541" s="3" t="s">
        <v>54</v>
      </c>
      <c r="E541" s="3" t="s">
        <v>38</v>
      </c>
      <c r="F541" s="3" t="s">
        <v>33</v>
      </c>
      <c r="G541" s="9">
        <v>16.649999999999999</v>
      </c>
    </row>
    <row r="542" spans="2:7" outlineLevel="1" x14ac:dyDescent="0.2">
      <c r="B542" s="19" t="s">
        <v>429</v>
      </c>
      <c r="C542" s="3" t="s">
        <v>245</v>
      </c>
      <c r="D542" s="3" t="s">
        <v>54</v>
      </c>
      <c r="E542" s="3" t="s">
        <v>39</v>
      </c>
      <c r="F542" s="3" t="s">
        <v>33</v>
      </c>
      <c r="G542" s="9">
        <v>33.299999999999997</v>
      </c>
    </row>
    <row r="543" spans="2:7" outlineLevel="1" x14ac:dyDescent="0.2">
      <c r="B543" s="19" t="s">
        <v>429</v>
      </c>
      <c r="C543" s="3" t="s">
        <v>245</v>
      </c>
      <c r="D543" s="3" t="s">
        <v>54</v>
      </c>
      <c r="E543" s="3" t="s">
        <v>39</v>
      </c>
      <c r="F543" s="3" t="s">
        <v>33</v>
      </c>
      <c r="G543" s="9">
        <v>16.649999999999999</v>
      </c>
    </row>
    <row r="544" spans="2:7" outlineLevel="1" x14ac:dyDescent="0.2">
      <c r="B544" s="19" t="s">
        <v>429</v>
      </c>
      <c r="C544" s="3" t="s">
        <v>245</v>
      </c>
      <c r="D544" s="3" t="s">
        <v>54</v>
      </c>
      <c r="E544" s="3" t="s">
        <v>40</v>
      </c>
      <c r="F544" s="3" t="s">
        <v>33</v>
      </c>
      <c r="G544" s="9">
        <v>33.299999999999997</v>
      </c>
    </row>
    <row r="545" spans="2:7" outlineLevel="1" x14ac:dyDescent="0.2">
      <c r="B545" s="19" t="s">
        <v>429</v>
      </c>
      <c r="C545" s="3" t="s">
        <v>245</v>
      </c>
      <c r="D545" s="3" t="s">
        <v>54</v>
      </c>
      <c r="E545" s="3" t="s">
        <v>40</v>
      </c>
      <c r="F545" s="3" t="s">
        <v>33</v>
      </c>
      <c r="G545" s="9">
        <v>16.649999999999999</v>
      </c>
    </row>
    <row r="546" spans="2:7" outlineLevel="1" x14ac:dyDescent="0.2">
      <c r="B546" s="19" t="s">
        <v>429</v>
      </c>
      <c r="C546" s="3" t="s">
        <v>245</v>
      </c>
      <c r="D546" s="3" t="s">
        <v>54</v>
      </c>
      <c r="E546" s="3" t="s">
        <v>41</v>
      </c>
      <c r="F546" s="3" t="s">
        <v>33</v>
      </c>
      <c r="G546" s="9">
        <v>33.299999999999997</v>
      </c>
    </row>
    <row r="547" spans="2:7" outlineLevel="1" x14ac:dyDescent="0.2">
      <c r="B547" s="19" t="s">
        <v>429</v>
      </c>
      <c r="C547" s="3" t="s">
        <v>245</v>
      </c>
      <c r="D547" s="3" t="s">
        <v>54</v>
      </c>
      <c r="E547" s="3" t="s">
        <v>41</v>
      </c>
      <c r="F547" s="3" t="s">
        <v>33</v>
      </c>
      <c r="G547" s="9">
        <v>16.649999999999999</v>
      </c>
    </row>
    <row r="548" spans="2:7" outlineLevel="1" x14ac:dyDescent="0.2">
      <c r="B548" s="19" t="s">
        <v>429</v>
      </c>
      <c r="C548" s="3" t="s">
        <v>245</v>
      </c>
      <c r="D548" s="3" t="s">
        <v>54</v>
      </c>
      <c r="E548" s="3" t="s">
        <v>42</v>
      </c>
      <c r="F548" s="3" t="s">
        <v>33</v>
      </c>
      <c r="G548" s="9">
        <v>33.299999999999997</v>
      </c>
    </row>
    <row r="549" spans="2:7" outlineLevel="1" x14ac:dyDescent="0.2">
      <c r="B549" s="19" t="s">
        <v>429</v>
      </c>
      <c r="C549" s="3" t="s">
        <v>245</v>
      </c>
      <c r="D549" s="3" t="s">
        <v>54</v>
      </c>
      <c r="E549" s="3" t="s">
        <v>42</v>
      </c>
      <c r="F549" s="3" t="s">
        <v>33</v>
      </c>
      <c r="G549" s="9">
        <v>16.649999999999999</v>
      </c>
    </row>
    <row r="550" spans="2:7" outlineLevel="1" x14ac:dyDescent="0.2">
      <c r="B550" s="19" t="s">
        <v>429</v>
      </c>
      <c r="C550" s="3" t="s">
        <v>245</v>
      </c>
      <c r="D550" s="3" t="s">
        <v>54</v>
      </c>
      <c r="E550" s="3" t="s">
        <v>121</v>
      </c>
      <c r="F550" s="3" t="s">
        <v>33</v>
      </c>
      <c r="G550" s="9">
        <v>33.299999999999997</v>
      </c>
    </row>
    <row r="551" spans="2:7" outlineLevel="1" x14ac:dyDescent="0.2">
      <c r="B551" s="19" t="s">
        <v>429</v>
      </c>
      <c r="C551" s="3" t="s">
        <v>245</v>
      </c>
      <c r="D551" s="3" t="s">
        <v>54</v>
      </c>
      <c r="E551" s="3" t="s">
        <v>121</v>
      </c>
      <c r="F551" s="3" t="s">
        <v>33</v>
      </c>
      <c r="G551" s="9">
        <v>16.649999999999999</v>
      </c>
    </row>
    <row r="552" spans="2:7" outlineLevel="1" x14ac:dyDescent="0.2">
      <c r="B552" s="19" t="s">
        <v>429</v>
      </c>
      <c r="C552" s="3" t="s">
        <v>245</v>
      </c>
      <c r="D552" s="3" t="s">
        <v>54</v>
      </c>
      <c r="E552" s="3" t="s">
        <v>43</v>
      </c>
      <c r="F552" s="3" t="s">
        <v>33</v>
      </c>
      <c r="G552" s="9">
        <v>33.299999999999997</v>
      </c>
    </row>
    <row r="553" spans="2:7" outlineLevel="1" x14ac:dyDescent="0.2">
      <c r="B553" s="19" t="s">
        <v>429</v>
      </c>
      <c r="C553" s="3" t="s">
        <v>245</v>
      </c>
      <c r="D553" s="3" t="s">
        <v>54</v>
      </c>
      <c r="E553" s="3" t="s">
        <v>43</v>
      </c>
      <c r="F553" s="3" t="s">
        <v>33</v>
      </c>
      <c r="G553" s="9">
        <v>22.2</v>
      </c>
    </row>
    <row r="554" spans="2:7" outlineLevel="1" x14ac:dyDescent="0.2">
      <c r="B554" s="19" t="s">
        <v>429</v>
      </c>
      <c r="C554" s="3" t="s">
        <v>245</v>
      </c>
      <c r="D554" s="3" t="s">
        <v>54</v>
      </c>
      <c r="E554" s="3" t="s">
        <v>44</v>
      </c>
      <c r="F554" s="3" t="s">
        <v>33</v>
      </c>
      <c r="G554" s="9">
        <v>33.299999999999997</v>
      </c>
    </row>
    <row r="555" spans="2:7" outlineLevel="1" x14ac:dyDescent="0.2">
      <c r="B555" s="19" t="s">
        <v>429</v>
      </c>
      <c r="C555" s="3" t="s">
        <v>245</v>
      </c>
      <c r="D555" s="3" t="s">
        <v>54</v>
      </c>
      <c r="E555" s="3" t="s">
        <v>44</v>
      </c>
      <c r="F555" s="3" t="s">
        <v>33</v>
      </c>
      <c r="G555" s="9">
        <v>11.1</v>
      </c>
    </row>
    <row r="556" spans="2:7" outlineLevel="1" x14ac:dyDescent="0.2">
      <c r="B556" s="19" t="s">
        <v>429</v>
      </c>
      <c r="C556" s="3" t="s">
        <v>245</v>
      </c>
      <c r="D556" s="3" t="s">
        <v>54</v>
      </c>
      <c r="E556" s="3" t="s">
        <v>45</v>
      </c>
      <c r="F556" s="3" t="s">
        <v>33</v>
      </c>
      <c r="G556" s="9">
        <v>33.299999999999997</v>
      </c>
    </row>
    <row r="557" spans="2:7" outlineLevel="1" x14ac:dyDescent="0.2">
      <c r="B557" s="19" t="s">
        <v>429</v>
      </c>
      <c r="C557" s="3" t="s">
        <v>245</v>
      </c>
      <c r="D557" s="3" t="s">
        <v>54</v>
      </c>
      <c r="E557" s="3" t="s">
        <v>45</v>
      </c>
      <c r="F557" s="3" t="s">
        <v>33</v>
      </c>
      <c r="G557" s="9">
        <v>16.649999999999999</v>
      </c>
    </row>
    <row r="558" spans="2:7" outlineLevel="1" x14ac:dyDescent="0.2">
      <c r="B558" s="19" t="s">
        <v>429</v>
      </c>
      <c r="C558" s="3" t="s">
        <v>245</v>
      </c>
      <c r="D558" s="3" t="s">
        <v>54</v>
      </c>
      <c r="E558" s="3" t="s">
        <v>46</v>
      </c>
      <c r="F558" s="3" t="s">
        <v>33</v>
      </c>
      <c r="G558" s="9">
        <v>33.299999999999997</v>
      </c>
    </row>
    <row r="559" spans="2:7" outlineLevel="1" x14ac:dyDescent="0.2">
      <c r="B559" s="19" t="s">
        <v>429</v>
      </c>
      <c r="C559" s="3" t="s">
        <v>245</v>
      </c>
      <c r="D559" s="3" t="s">
        <v>54</v>
      </c>
      <c r="E559" s="3" t="s">
        <v>46</v>
      </c>
      <c r="F559" s="3" t="s">
        <v>33</v>
      </c>
      <c r="G559" s="9">
        <v>16.649999999999999</v>
      </c>
    </row>
    <row r="560" spans="2:7" outlineLevel="1" x14ac:dyDescent="0.2">
      <c r="B560" s="19" t="s">
        <v>429</v>
      </c>
      <c r="C560" s="3" t="s">
        <v>245</v>
      </c>
      <c r="D560" s="3" t="s">
        <v>54</v>
      </c>
      <c r="E560" s="3" t="s">
        <v>47</v>
      </c>
      <c r="F560" s="3" t="s">
        <v>33</v>
      </c>
      <c r="G560" s="9">
        <v>33.299999999999997</v>
      </c>
    </row>
    <row r="561" spans="2:7" outlineLevel="1" x14ac:dyDescent="0.2">
      <c r="B561" s="19" t="s">
        <v>429</v>
      </c>
      <c r="C561" s="3" t="s">
        <v>245</v>
      </c>
      <c r="D561" s="3" t="s">
        <v>54</v>
      </c>
      <c r="E561" s="3" t="s">
        <v>47</v>
      </c>
      <c r="F561" s="3" t="s">
        <v>33</v>
      </c>
      <c r="G561" s="9">
        <v>16.649999999999999</v>
      </c>
    </row>
    <row r="562" spans="2:7" outlineLevel="1" x14ac:dyDescent="0.2">
      <c r="B562" s="19" t="s">
        <v>429</v>
      </c>
      <c r="C562" s="3" t="s">
        <v>245</v>
      </c>
      <c r="D562" s="3" t="s">
        <v>54</v>
      </c>
      <c r="E562" s="3" t="s">
        <v>151</v>
      </c>
      <c r="F562" s="3" t="s">
        <v>33</v>
      </c>
      <c r="G562" s="9">
        <v>38.85</v>
      </c>
    </row>
    <row r="563" spans="2:7" outlineLevel="1" x14ac:dyDescent="0.2">
      <c r="B563" s="19" t="s">
        <v>429</v>
      </c>
      <c r="C563" s="3" t="s">
        <v>245</v>
      </c>
      <c r="D563" s="3" t="s">
        <v>54</v>
      </c>
      <c r="E563" s="3" t="s">
        <v>167</v>
      </c>
      <c r="F563" s="3" t="s">
        <v>33</v>
      </c>
      <c r="G563" s="9">
        <v>38.85</v>
      </c>
    </row>
    <row r="564" spans="2:7" outlineLevel="1" x14ac:dyDescent="0.2">
      <c r="B564" s="19" t="s">
        <v>429</v>
      </c>
      <c r="C564" s="3" t="s">
        <v>245</v>
      </c>
      <c r="D564" s="3" t="s">
        <v>54</v>
      </c>
      <c r="E564" s="3" t="s">
        <v>168</v>
      </c>
      <c r="F564" s="3" t="s">
        <v>33</v>
      </c>
      <c r="G564" s="9">
        <v>38.85</v>
      </c>
    </row>
    <row r="565" spans="2:7" outlineLevel="1" x14ac:dyDescent="0.2">
      <c r="B565" s="19" t="s">
        <v>429</v>
      </c>
      <c r="C565" s="3" t="s">
        <v>245</v>
      </c>
      <c r="D565" s="3" t="s">
        <v>54</v>
      </c>
      <c r="E565" s="3" t="s">
        <v>122</v>
      </c>
      <c r="F565" s="3" t="s">
        <v>33</v>
      </c>
      <c r="G565" s="9">
        <v>38.85</v>
      </c>
    </row>
    <row r="566" spans="2:7" outlineLevel="1" x14ac:dyDescent="0.2">
      <c r="B566" s="19" t="s">
        <v>429</v>
      </c>
      <c r="C566" s="3" t="s">
        <v>245</v>
      </c>
      <c r="D566" s="3" t="s">
        <v>54</v>
      </c>
      <c r="E566" s="3" t="s">
        <v>48</v>
      </c>
      <c r="F566" s="3" t="s">
        <v>33</v>
      </c>
      <c r="G566" s="9">
        <v>33.299999999999997</v>
      </c>
    </row>
    <row r="567" spans="2:7" outlineLevel="1" x14ac:dyDescent="0.2">
      <c r="B567" s="19" t="s">
        <v>429</v>
      </c>
      <c r="C567" s="3" t="s">
        <v>245</v>
      </c>
      <c r="D567" s="3" t="s">
        <v>54</v>
      </c>
      <c r="E567" s="3" t="s">
        <v>48</v>
      </c>
      <c r="F567" s="3" t="s">
        <v>33</v>
      </c>
      <c r="G567" s="9">
        <v>16.649999999999999</v>
      </c>
    </row>
    <row r="568" spans="2:7" outlineLevel="1" x14ac:dyDescent="0.2">
      <c r="B568" s="19" t="s">
        <v>429</v>
      </c>
      <c r="C568" s="3" t="s">
        <v>245</v>
      </c>
      <c r="D568" s="3" t="s">
        <v>54</v>
      </c>
      <c r="E568" s="3" t="s">
        <v>49</v>
      </c>
      <c r="F568" s="3" t="s">
        <v>33</v>
      </c>
      <c r="G568" s="9">
        <v>33.299999999999997</v>
      </c>
    </row>
    <row r="569" spans="2:7" outlineLevel="1" x14ac:dyDescent="0.2">
      <c r="B569" s="19" t="s">
        <v>429</v>
      </c>
      <c r="C569" s="3" t="s">
        <v>245</v>
      </c>
      <c r="D569" s="3" t="s">
        <v>54</v>
      </c>
      <c r="E569" s="3" t="s">
        <v>49</v>
      </c>
      <c r="F569" s="3" t="s">
        <v>33</v>
      </c>
      <c r="G569" s="9">
        <v>16.649999999999999</v>
      </c>
    </row>
    <row r="570" spans="2:7" outlineLevel="1" x14ac:dyDescent="0.2">
      <c r="B570" s="19" t="s">
        <v>429</v>
      </c>
      <c r="C570" s="3" t="s">
        <v>245</v>
      </c>
      <c r="D570" s="3" t="s">
        <v>54</v>
      </c>
      <c r="E570" s="3" t="s">
        <v>50</v>
      </c>
      <c r="F570" s="3" t="s">
        <v>33</v>
      </c>
      <c r="G570" s="9">
        <v>33.299999999999997</v>
      </c>
    </row>
    <row r="571" spans="2:7" outlineLevel="1" x14ac:dyDescent="0.2">
      <c r="B571" s="19" t="s">
        <v>429</v>
      </c>
      <c r="C571" s="3" t="s">
        <v>245</v>
      </c>
      <c r="D571" s="3" t="s">
        <v>54</v>
      </c>
      <c r="E571" s="3" t="s">
        <v>50</v>
      </c>
      <c r="F571" s="3" t="s">
        <v>33</v>
      </c>
      <c r="G571" s="9">
        <v>16.649999999999999</v>
      </c>
    </row>
    <row r="572" spans="2:7" outlineLevel="1" x14ac:dyDescent="0.2">
      <c r="B572" s="19" t="s">
        <v>429</v>
      </c>
      <c r="C572" s="3" t="s">
        <v>245</v>
      </c>
      <c r="D572" s="3" t="s">
        <v>54</v>
      </c>
      <c r="E572" s="3" t="s">
        <v>51</v>
      </c>
      <c r="F572" s="3" t="s">
        <v>33</v>
      </c>
      <c r="G572" s="9">
        <v>33.299999999999997</v>
      </c>
    </row>
    <row r="573" spans="2:7" outlineLevel="1" x14ac:dyDescent="0.2">
      <c r="B573" s="19" t="s">
        <v>429</v>
      </c>
      <c r="C573" s="3" t="s">
        <v>245</v>
      </c>
      <c r="D573" s="3" t="s">
        <v>54</v>
      </c>
      <c r="E573" s="3" t="s">
        <v>51</v>
      </c>
      <c r="F573" s="3" t="s">
        <v>33</v>
      </c>
      <c r="G573" s="9">
        <v>16.649999999999999</v>
      </c>
    </row>
    <row r="574" spans="2:7" outlineLevel="1" x14ac:dyDescent="0.2">
      <c r="B574" s="19" t="s">
        <v>429</v>
      </c>
      <c r="C574" s="3" t="s">
        <v>245</v>
      </c>
      <c r="D574" s="3" t="s">
        <v>54</v>
      </c>
      <c r="E574" s="3" t="s">
        <v>124</v>
      </c>
      <c r="F574" s="3" t="s">
        <v>33</v>
      </c>
      <c r="G574" s="9">
        <v>38.85</v>
      </c>
    </row>
    <row r="575" spans="2:7" outlineLevel="1" x14ac:dyDescent="0.2">
      <c r="B575" s="19" t="s">
        <v>429</v>
      </c>
      <c r="C575" s="3" t="s">
        <v>245</v>
      </c>
      <c r="D575" s="3" t="s">
        <v>54</v>
      </c>
      <c r="E575" s="3" t="s">
        <v>125</v>
      </c>
      <c r="F575" s="3" t="s">
        <v>33</v>
      </c>
      <c r="G575" s="9">
        <v>33.299999999999997</v>
      </c>
    </row>
    <row r="576" spans="2:7" outlineLevel="1" x14ac:dyDescent="0.2">
      <c r="B576" s="19" t="s">
        <v>429</v>
      </c>
      <c r="C576" s="3" t="s">
        <v>245</v>
      </c>
      <c r="D576" s="3" t="s">
        <v>54</v>
      </c>
      <c r="E576" s="3" t="s">
        <v>125</v>
      </c>
      <c r="F576" s="3" t="s">
        <v>33</v>
      </c>
      <c r="G576" s="9">
        <v>16.649999999999999</v>
      </c>
    </row>
    <row r="577" spans="2:7" outlineLevel="1" x14ac:dyDescent="0.2">
      <c r="B577" s="19" t="s">
        <v>429</v>
      </c>
      <c r="C577" s="3" t="s">
        <v>245</v>
      </c>
      <c r="D577" s="3" t="s">
        <v>54</v>
      </c>
      <c r="E577" s="3" t="s">
        <v>126</v>
      </c>
      <c r="F577" s="3" t="s">
        <v>33</v>
      </c>
      <c r="G577" s="9">
        <v>38.85</v>
      </c>
    </row>
    <row r="578" spans="2:7" outlineLevel="1" x14ac:dyDescent="0.2">
      <c r="B578" s="19" t="s">
        <v>429</v>
      </c>
      <c r="C578" s="3" t="s">
        <v>245</v>
      </c>
      <c r="D578" s="3" t="s">
        <v>54</v>
      </c>
      <c r="E578" s="3" t="s">
        <v>127</v>
      </c>
      <c r="F578" s="3" t="s">
        <v>33</v>
      </c>
      <c r="G578" s="9">
        <v>33.299999999999997</v>
      </c>
    </row>
    <row r="579" spans="2:7" outlineLevel="1" x14ac:dyDescent="0.2">
      <c r="B579" s="19" t="s">
        <v>429</v>
      </c>
      <c r="C579" s="3" t="s">
        <v>245</v>
      </c>
      <c r="D579" s="3" t="s">
        <v>54</v>
      </c>
      <c r="E579" s="3" t="s">
        <v>127</v>
      </c>
      <c r="F579" s="3" t="s">
        <v>33</v>
      </c>
      <c r="G579" s="9">
        <v>16.649999999999999</v>
      </c>
    </row>
    <row r="580" spans="2:7" outlineLevel="1" x14ac:dyDescent="0.2">
      <c r="B580" s="19" t="s">
        <v>429</v>
      </c>
      <c r="C580" s="3" t="s">
        <v>245</v>
      </c>
      <c r="D580" s="3" t="s">
        <v>54</v>
      </c>
      <c r="E580" s="3" t="s">
        <v>128</v>
      </c>
      <c r="F580" s="3" t="s">
        <v>33</v>
      </c>
      <c r="G580" s="9">
        <v>33.299999999999997</v>
      </c>
    </row>
    <row r="581" spans="2:7" outlineLevel="1" x14ac:dyDescent="0.2">
      <c r="B581" s="19" t="s">
        <v>429</v>
      </c>
      <c r="C581" s="3" t="s">
        <v>245</v>
      </c>
      <c r="D581" s="3" t="s">
        <v>54</v>
      </c>
      <c r="E581" s="3" t="s">
        <v>128</v>
      </c>
      <c r="F581" s="3" t="s">
        <v>33</v>
      </c>
      <c r="G581" s="9">
        <v>16.649999999999999</v>
      </c>
    </row>
    <row r="582" spans="2:7" outlineLevel="1" x14ac:dyDescent="0.2">
      <c r="B582" s="19" t="s">
        <v>429</v>
      </c>
      <c r="C582" s="3" t="s">
        <v>245</v>
      </c>
      <c r="D582" s="3" t="s">
        <v>54</v>
      </c>
      <c r="E582" s="3" t="s">
        <v>129</v>
      </c>
      <c r="F582" s="3" t="s">
        <v>33</v>
      </c>
      <c r="G582" s="9">
        <v>33.299999999999997</v>
      </c>
    </row>
    <row r="583" spans="2:7" outlineLevel="1" x14ac:dyDescent="0.2">
      <c r="B583" s="19" t="s">
        <v>429</v>
      </c>
      <c r="C583" s="3" t="s">
        <v>245</v>
      </c>
      <c r="D583" s="3" t="s">
        <v>54</v>
      </c>
      <c r="E583" s="3" t="s">
        <v>129</v>
      </c>
      <c r="F583" s="3" t="s">
        <v>33</v>
      </c>
      <c r="G583" s="9">
        <v>16.649999999999999</v>
      </c>
    </row>
    <row r="584" spans="2:7" outlineLevel="1" x14ac:dyDescent="0.2">
      <c r="B584" s="19" t="s">
        <v>429</v>
      </c>
      <c r="C584" s="3" t="s">
        <v>245</v>
      </c>
      <c r="D584" s="3" t="s">
        <v>54</v>
      </c>
      <c r="E584" s="3" t="s">
        <v>130</v>
      </c>
      <c r="F584" s="3" t="s">
        <v>33</v>
      </c>
      <c r="G584" s="9">
        <v>33.299999999999997</v>
      </c>
    </row>
    <row r="585" spans="2:7" outlineLevel="1" x14ac:dyDescent="0.2">
      <c r="B585" s="19" t="s">
        <v>429</v>
      </c>
      <c r="C585" s="3" t="s">
        <v>245</v>
      </c>
      <c r="D585" s="3" t="s">
        <v>54</v>
      </c>
      <c r="E585" s="3" t="s">
        <v>130</v>
      </c>
      <c r="F585" s="3" t="s">
        <v>33</v>
      </c>
      <c r="G585" s="9">
        <v>16.649999999999999</v>
      </c>
    </row>
    <row r="586" spans="2:7" outlineLevel="1" x14ac:dyDescent="0.2">
      <c r="B586" s="19" t="s">
        <v>429</v>
      </c>
      <c r="C586" s="3" t="s">
        <v>245</v>
      </c>
      <c r="D586" s="3" t="s">
        <v>54</v>
      </c>
      <c r="E586" s="3" t="s">
        <v>131</v>
      </c>
      <c r="F586" s="3" t="s">
        <v>33</v>
      </c>
      <c r="G586" s="9">
        <v>33.299999999999997</v>
      </c>
    </row>
    <row r="587" spans="2:7" outlineLevel="1" x14ac:dyDescent="0.2">
      <c r="B587" s="19" t="s">
        <v>429</v>
      </c>
      <c r="C587" s="3" t="s">
        <v>245</v>
      </c>
      <c r="D587" s="3" t="s">
        <v>54</v>
      </c>
      <c r="E587" s="3" t="s">
        <v>131</v>
      </c>
      <c r="F587" s="3" t="s">
        <v>33</v>
      </c>
      <c r="G587" s="9">
        <v>16.649999999999999</v>
      </c>
    </row>
    <row r="588" spans="2:7" outlineLevel="1" x14ac:dyDescent="0.2">
      <c r="B588" s="19" t="s">
        <v>429</v>
      </c>
      <c r="C588" s="3" t="s">
        <v>245</v>
      </c>
      <c r="D588" s="3" t="s">
        <v>54</v>
      </c>
      <c r="E588" s="3" t="s">
        <v>132</v>
      </c>
      <c r="F588" s="3" t="s">
        <v>33</v>
      </c>
      <c r="G588" s="9">
        <v>33.299999999999997</v>
      </c>
    </row>
    <row r="589" spans="2:7" outlineLevel="1" x14ac:dyDescent="0.2">
      <c r="B589" s="19" t="s">
        <v>429</v>
      </c>
      <c r="C589" s="3" t="s">
        <v>245</v>
      </c>
      <c r="D589" s="3" t="s">
        <v>54</v>
      </c>
      <c r="E589" s="3" t="s">
        <v>132</v>
      </c>
      <c r="F589" s="3" t="s">
        <v>33</v>
      </c>
      <c r="G589" s="9">
        <v>16.649999999999999</v>
      </c>
    </row>
    <row r="590" spans="2:7" outlineLevel="1" x14ac:dyDescent="0.2">
      <c r="B590" s="19" t="s">
        <v>429</v>
      </c>
      <c r="C590" s="3" t="s">
        <v>245</v>
      </c>
      <c r="D590" s="3" t="s">
        <v>54</v>
      </c>
      <c r="E590" s="3" t="s">
        <v>133</v>
      </c>
      <c r="F590" s="3" t="s">
        <v>33</v>
      </c>
      <c r="G590" s="9">
        <v>33.299999999999997</v>
      </c>
    </row>
    <row r="591" spans="2:7" outlineLevel="1" x14ac:dyDescent="0.2">
      <c r="B591" s="19" t="s">
        <v>429</v>
      </c>
      <c r="C591" s="3" t="s">
        <v>245</v>
      </c>
      <c r="D591" s="3" t="s">
        <v>54</v>
      </c>
      <c r="E591" s="3" t="s">
        <v>133</v>
      </c>
      <c r="F591" s="3" t="s">
        <v>33</v>
      </c>
      <c r="G591" s="9">
        <v>16.649999999999999</v>
      </c>
    </row>
    <row r="592" spans="2:7" outlineLevel="1" x14ac:dyDescent="0.2">
      <c r="B592" s="19" t="s">
        <v>429</v>
      </c>
      <c r="C592" s="3" t="s">
        <v>245</v>
      </c>
      <c r="D592" s="3" t="s">
        <v>54</v>
      </c>
      <c r="E592" s="3" t="s">
        <v>244</v>
      </c>
      <c r="F592" s="3" t="s">
        <v>33</v>
      </c>
      <c r="G592" s="9">
        <v>38.85</v>
      </c>
    </row>
    <row r="593" spans="2:7" outlineLevel="1" x14ac:dyDescent="0.2">
      <c r="B593" s="19" t="s">
        <v>429</v>
      </c>
      <c r="C593" s="3" t="s">
        <v>245</v>
      </c>
      <c r="D593" s="3" t="s">
        <v>54</v>
      </c>
      <c r="E593" s="3" t="s">
        <v>146</v>
      </c>
      <c r="F593" s="3" t="s">
        <v>33</v>
      </c>
      <c r="G593" s="9">
        <v>38.85</v>
      </c>
    </row>
    <row r="594" spans="2:7" outlineLevel="1" x14ac:dyDescent="0.2">
      <c r="B594" s="19" t="s">
        <v>429</v>
      </c>
      <c r="C594" s="3" t="s">
        <v>245</v>
      </c>
      <c r="D594" s="3" t="s">
        <v>54</v>
      </c>
      <c r="E594" s="3" t="s">
        <v>134</v>
      </c>
      <c r="F594" s="3" t="s">
        <v>33</v>
      </c>
      <c r="G594" s="9">
        <v>33.299999999999997</v>
      </c>
    </row>
    <row r="595" spans="2:7" outlineLevel="1" x14ac:dyDescent="0.2">
      <c r="B595" s="19" t="s">
        <v>429</v>
      </c>
      <c r="C595" s="3" t="s">
        <v>245</v>
      </c>
      <c r="D595" s="3" t="s">
        <v>54</v>
      </c>
      <c r="E595" s="3" t="s">
        <v>134</v>
      </c>
      <c r="F595" s="3" t="s">
        <v>33</v>
      </c>
      <c r="G595" s="9">
        <v>16.649999999999999</v>
      </c>
    </row>
    <row r="596" spans="2:7" outlineLevel="1" x14ac:dyDescent="0.2">
      <c r="B596" s="19" t="s">
        <v>429</v>
      </c>
      <c r="C596" s="3" t="s">
        <v>245</v>
      </c>
      <c r="D596" s="3" t="s">
        <v>54</v>
      </c>
      <c r="E596" s="3" t="s">
        <v>135</v>
      </c>
      <c r="F596" s="3" t="s">
        <v>33</v>
      </c>
      <c r="G596" s="9">
        <v>33.299999999999997</v>
      </c>
    </row>
    <row r="597" spans="2:7" outlineLevel="1" x14ac:dyDescent="0.2">
      <c r="B597" s="19" t="s">
        <v>429</v>
      </c>
      <c r="C597" s="3" t="s">
        <v>245</v>
      </c>
      <c r="D597" s="3" t="s">
        <v>54</v>
      </c>
      <c r="E597" s="3" t="s">
        <v>135</v>
      </c>
      <c r="F597" s="3" t="s">
        <v>33</v>
      </c>
      <c r="G597" s="9">
        <v>16.649999999999999</v>
      </c>
    </row>
    <row r="598" spans="2:7" outlineLevel="1" x14ac:dyDescent="0.2">
      <c r="B598" s="19" t="s">
        <v>429</v>
      </c>
      <c r="C598" s="3" t="s">
        <v>245</v>
      </c>
      <c r="D598" s="3" t="s">
        <v>54</v>
      </c>
      <c r="E598" s="3" t="s">
        <v>136</v>
      </c>
      <c r="F598" s="3" t="s">
        <v>33</v>
      </c>
      <c r="G598" s="9">
        <v>33.299999999999997</v>
      </c>
    </row>
    <row r="599" spans="2:7" outlineLevel="1" x14ac:dyDescent="0.2">
      <c r="B599" s="19" t="s">
        <v>429</v>
      </c>
      <c r="C599" s="3" t="s">
        <v>245</v>
      </c>
      <c r="D599" s="3" t="s">
        <v>54</v>
      </c>
      <c r="E599" s="3" t="s">
        <v>136</v>
      </c>
      <c r="F599" s="3" t="s">
        <v>33</v>
      </c>
      <c r="G599" s="9">
        <v>16.649999999999999</v>
      </c>
    </row>
    <row r="600" spans="2:7" outlineLevel="1" x14ac:dyDescent="0.2">
      <c r="B600" s="19" t="s">
        <v>429</v>
      </c>
      <c r="C600" s="3" t="s">
        <v>245</v>
      </c>
      <c r="D600" s="3" t="s">
        <v>54</v>
      </c>
      <c r="E600" s="3" t="s">
        <v>137</v>
      </c>
      <c r="F600" s="3" t="s">
        <v>33</v>
      </c>
      <c r="G600" s="9">
        <v>33.299999999999997</v>
      </c>
    </row>
    <row r="601" spans="2:7" outlineLevel="1" x14ac:dyDescent="0.2">
      <c r="B601" s="19" t="s">
        <v>429</v>
      </c>
      <c r="C601" s="3" t="s">
        <v>245</v>
      </c>
      <c r="D601" s="3" t="s">
        <v>54</v>
      </c>
      <c r="E601" s="3" t="s">
        <v>137</v>
      </c>
      <c r="F601" s="3" t="s">
        <v>33</v>
      </c>
      <c r="G601" s="9">
        <v>16.649999999999999</v>
      </c>
    </row>
    <row r="602" spans="2:7" outlineLevel="1" x14ac:dyDescent="0.2">
      <c r="B602" s="19" t="s">
        <v>429</v>
      </c>
      <c r="C602" s="3" t="s">
        <v>245</v>
      </c>
      <c r="D602" s="3" t="s">
        <v>54</v>
      </c>
      <c r="E602" s="3" t="s">
        <v>138</v>
      </c>
      <c r="F602" s="3" t="s">
        <v>33</v>
      </c>
      <c r="G602" s="9">
        <v>33.299999999999997</v>
      </c>
    </row>
    <row r="603" spans="2:7" outlineLevel="1" x14ac:dyDescent="0.2">
      <c r="B603" s="19" t="s">
        <v>429</v>
      </c>
      <c r="C603" s="3" t="s">
        <v>245</v>
      </c>
      <c r="D603" s="3" t="s">
        <v>54</v>
      </c>
      <c r="E603" s="3" t="s">
        <v>138</v>
      </c>
      <c r="F603" s="3" t="s">
        <v>33</v>
      </c>
      <c r="G603" s="9">
        <v>16.649999999999999</v>
      </c>
    </row>
    <row r="604" spans="2:7" outlineLevel="1" x14ac:dyDescent="0.2">
      <c r="B604" s="19" t="s">
        <v>429</v>
      </c>
      <c r="C604" s="3" t="s">
        <v>245</v>
      </c>
      <c r="D604" s="3" t="s">
        <v>54</v>
      </c>
      <c r="E604" s="3" t="s">
        <v>139</v>
      </c>
      <c r="F604" s="3" t="s">
        <v>33</v>
      </c>
      <c r="G604" s="9">
        <v>33.299999999999997</v>
      </c>
    </row>
    <row r="605" spans="2:7" outlineLevel="1" x14ac:dyDescent="0.2">
      <c r="B605" s="19" t="s">
        <v>429</v>
      </c>
      <c r="C605" s="3" t="s">
        <v>245</v>
      </c>
      <c r="D605" s="3" t="s">
        <v>54</v>
      </c>
      <c r="E605" s="3" t="s">
        <v>139</v>
      </c>
      <c r="F605" s="3" t="s">
        <v>33</v>
      </c>
      <c r="G605" s="9">
        <v>16.649999999999999</v>
      </c>
    </row>
    <row r="606" spans="2:7" outlineLevel="1" x14ac:dyDescent="0.2">
      <c r="B606" s="19" t="s">
        <v>429</v>
      </c>
      <c r="C606" s="3" t="s">
        <v>245</v>
      </c>
      <c r="D606" s="3" t="s">
        <v>54</v>
      </c>
      <c r="E606" s="3" t="s">
        <v>140</v>
      </c>
      <c r="F606" s="3" t="s">
        <v>33</v>
      </c>
      <c r="G606" s="9">
        <v>33.299999999999997</v>
      </c>
    </row>
    <row r="607" spans="2:7" outlineLevel="1" x14ac:dyDescent="0.2">
      <c r="B607" s="19" t="s">
        <v>429</v>
      </c>
      <c r="C607" s="3" t="s">
        <v>245</v>
      </c>
      <c r="D607" s="3" t="s">
        <v>54</v>
      </c>
      <c r="E607" s="3" t="s">
        <v>141</v>
      </c>
      <c r="F607" s="3" t="s">
        <v>33</v>
      </c>
      <c r="G607" s="9">
        <v>38.85</v>
      </c>
    </row>
    <row r="608" spans="2:7" outlineLevel="1" x14ac:dyDescent="0.2">
      <c r="B608" s="19" t="s">
        <v>429</v>
      </c>
      <c r="C608" s="3" t="s">
        <v>245</v>
      </c>
      <c r="D608" s="3" t="s">
        <v>54</v>
      </c>
      <c r="E608" s="3" t="s">
        <v>97</v>
      </c>
      <c r="F608" s="3" t="s">
        <v>33</v>
      </c>
      <c r="G608" s="9">
        <v>33.299999999999997</v>
      </c>
    </row>
    <row r="609" spans="2:7" outlineLevel="1" x14ac:dyDescent="0.2">
      <c r="B609" s="19" t="s">
        <v>429</v>
      </c>
      <c r="C609" s="3" t="s">
        <v>245</v>
      </c>
      <c r="D609" s="3" t="s">
        <v>54</v>
      </c>
      <c r="E609" s="3" t="s">
        <v>97</v>
      </c>
      <c r="F609" s="3" t="s">
        <v>33</v>
      </c>
      <c r="G609" s="9">
        <v>16.649999999999999</v>
      </c>
    </row>
    <row r="610" spans="2:7" outlineLevel="1" x14ac:dyDescent="0.2">
      <c r="B610" s="19" t="s">
        <v>429</v>
      </c>
      <c r="C610" s="3" t="s">
        <v>245</v>
      </c>
      <c r="D610" s="3" t="s">
        <v>54</v>
      </c>
      <c r="E610" s="3" t="s">
        <v>98</v>
      </c>
      <c r="F610" s="3" t="s">
        <v>33</v>
      </c>
      <c r="G610" s="9">
        <v>33.299999999999997</v>
      </c>
    </row>
    <row r="611" spans="2:7" outlineLevel="1" x14ac:dyDescent="0.2">
      <c r="B611" s="19" t="s">
        <v>429</v>
      </c>
      <c r="C611" s="3" t="s">
        <v>245</v>
      </c>
      <c r="D611" s="3" t="s">
        <v>54</v>
      </c>
      <c r="E611" s="3" t="s">
        <v>98</v>
      </c>
      <c r="F611" s="3" t="s">
        <v>33</v>
      </c>
      <c r="G611" s="9">
        <v>16.649999999999999</v>
      </c>
    </row>
    <row r="612" spans="2:7" outlineLevel="1" x14ac:dyDescent="0.2">
      <c r="B612" s="19" t="s">
        <v>429</v>
      </c>
      <c r="C612" s="3" t="s">
        <v>245</v>
      </c>
      <c r="D612" s="3" t="s">
        <v>54</v>
      </c>
      <c r="E612" s="3" t="s">
        <v>99</v>
      </c>
      <c r="F612" s="3" t="s">
        <v>33</v>
      </c>
      <c r="G612" s="9">
        <v>33.299999999999997</v>
      </c>
    </row>
    <row r="613" spans="2:7" outlineLevel="1" x14ac:dyDescent="0.2">
      <c r="B613" s="19" t="s">
        <v>429</v>
      </c>
      <c r="C613" s="3" t="s">
        <v>245</v>
      </c>
      <c r="D613" s="3" t="s">
        <v>54</v>
      </c>
      <c r="E613" s="3" t="s">
        <v>99</v>
      </c>
      <c r="F613" s="3" t="s">
        <v>33</v>
      </c>
      <c r="G613" s="9">
        <v>16.649999999999999</v>
      </c>
    </row>
    <row r="614" spans="2:7" outlineLevel="1" x14ac:dyDescent="0.2">
      <c r="B614" s="19" t="s">
        <v>429</v>
      </c>
      <c r="C614" s="3" t="s">
        <v>245</v>
      </c>
      <c r="D614" s="3" t="s">
        <v>54</v>
      </c>
      <c r="E614" s="3" t="s">
        <v>100</v>
      </c>
      <c r="F614" s="3" t="s">
        <v>33</v>
      </c>
      <c r="G614" s="9">
        <v>33.299999999999997</v>
      </c>
    </row>
    <row r="615" spans="2:7" outlineLevel="1" x14ac:dyDescent="0.2">
      <c r="B615" s="19" t="s">
        <v>429</v>
      </c>
      <c r="C615" s="3" t="s">
        <v>245</v>
      </c>
      <c r="D615" s="3" t="s">
        <v>54</v>
      </c>
      <c r="E615" s="3" t="s">
        <v>100</v>
      </c>
      <c r="F615" s="3" t="s">
        <v>33</v>
      </c>
      <c r="G615" s="9">
        <v>16.649999999999999</v>
      </c>
    </row>
    <row r="616" spans="2:7" outlineLevel="1" x14ac:dyDescent="0.2">
      <c r="B616" s="19" t="s">
        <v>429</v>
      </c>
      <c r="C616" s="3" t="s">
        <v>245</v>
      </c>
      <c r="D616" s="3" t="s">
        <v>54</v>
      </c>
      <c r="E616" s="3" t="s">
        <v>52</v>
      </c>
      <c r="F616" s="3" t="s">
        <v>33</v>
      </c>
      <c r="G616" s="9">
        <v>33.299999999999997</v>
      </c>
    </row>
    <row r="617" spans="2:7" outlineLevel="1" x14ac:dyDescent="0.2">
      <c r="B617" s="19" t="s">
        <v>429</v>
      </c>
      <c r="C617" s="3" t="s">
        <v>245</v>
      </c>
      <c r="D617" s="3" t="s">
        <v>54</v>
      </c>
      <c r="E617" s="3" t="s">
        <v>124</v>
      </c>
      <c r="F617" s="3" t="s">
        <v>33</v>
      </c>
      <c r="G617" s="9">
        <v>16.649999999999999</v>
      </c>
    </row>
    <row r="618" spans="2:7" outlineLevel="1" x14ac:dyDescent="0.2">
      <c r="B618" s="19" t="s">
        <v>429</v>
      </c>
      <c r="C618" s="3" t="s">
        <v>245</v>
      </c>
      <c r="D618" s="3" t="s">
        <v>54</v>
      </c>
      <c r="E618" s="3" t="s">
        <v>126</v>
      </c>
      <c r="F618" s="3" t="s">
        <v>33</v>
      </c>
      <c r="G618" s="9">
        <v>16.649999999999999</v>
      </c>
    </row>
    <row r="619" spans="2:7" outlineLevel="1" x14ac:dyDescent="0.2">
      <c r="B619" s="19" t="s">
        <v>429</v>
      </c>
      <c r="C619" s="3" t="s">
        <v>245</v>
      </c>
      <c r="D619" s="3" t="s">
        <v>54</v>
      </c>
      <c r="E619" s="3" t="s">
        <v>142</v>
      </c>
      <c r="F619" s="3" t="s">
        <v>33</v>
      </c>
      <c r="G619" s="9">
        <v>33.299999999999997</v>
      </c>
    </row>
    <row r="620" spans="2:7" outlineLevel="1" x14ac:dyDescent="0.2">
      <c r="B620" s="19" t="s">
        <v>429</v>
      </c>
      <c r="C620" s="3" t="s">
        <v>245</v>
      </c>
      <c r="D620" s="3" t="s">
        <v>54</v>
      </c>
      <c r="E620" s="3" t="s">
        <v>142</v>
      </c>
      <c r="F620" s="3" t="s">
        <v>33</v>
      </c>
      <c r="G620" s="9">
        <v>16.649999999999999</v>
      </c>
    </row>
    <row r="621" spans="2:7" outlineLevel="1" x14ac:dyDescent="0.2">
      <c r="B621" s="19" t="s">
        <v>429</v>
      </c>
      <c r="C621" s="3" t="s">
        <v>245</v>
      </c>
      <c r="D621" s="3" t="s">
        <v>54</v>
      </c>
      <c r="E621" s="3" t="s">
        <v>101</v>
      </c>
      <c r="F621" s="3" t="s">
        <v>33</v>
      </c>
      <c r="G621" s="9">
        <v>33.299999999999997</v>
      </c>
    </row>
    <row r="622" spans="2:7" outlineLevel="1" x14ac:dyDescent="0.2">
      <c r="B622" s="19" t="s">
        <v>429</v>
      </c>
      <c r="C622" s="3" t="s">
        <v>245</v>
      </c>
      <c r="D622" s="3" t="s">
        <v>54</v>
      </c>
      <c r="E622" s="3" t="s">
        <v>101</v>
      </c>
      <c r="F622" s="3" t="s">
        <v>33</v>
      </c>
      <c r="G622" s="9">
        <v>16.649999999999999</v>
      </c>
    </row>
    <row r="623" spans="2:7" outlineLevel="1" x14ac:dyDescent="0.2">
      <c r="B623" s="19" t="s">
        <v>429</v>
      </c>
      <c r="C623" s="3" t="s">
        <v>245</v>
      </c>
      <c r="D623" s="3" t="s">
        <v>54</v>
      </c>
      <c r="E623" s="3" t="s">
        <v>58</v>
      </c>
      <c r="F623" s="3" t="s">
        <v>33</v>
      </c>
      <c r="G623" s="9">
        <v>33.299999999999997</v>
      </c>
    </row>
    <row r="624" spans="2:7" outlineLevel="1" x14ac:dyDescent="0.2">
      <c r="B624" s="19" t="s">
        <v>429</v>
      </c>
      <c r="C624" s="3" t="s">
        <v>245</v>
      </c>
      <c r="D624" s="3" t="s">
        <v>54</v>
      </c>
      <c r="E624" s="3" t="s">
        <v>58</v>
      </c>
      <c r="F624" s="3" t="s">
        <v>33</v>
      </c>
      <c r="G624" s="9">
        <v>16.649999999999999</v>
      </c>
    </row>
    <row r="625" spans="2:7" outlineLevel="1" x14ac:dyDescent="0.2">
      <c r="B625" s="19" t="s">
        <v>429</v>
      </c>
      <c r="C625" s="3" t="s">
        <v>245</v>
      </c>
      <c r="D625" s="3" t="s">
        <v>54</v>
      </c>
      <c r="E625" s="3" t="s">
        <v>59</v>
      </c>
      <c r="F625" s="3" t="s">
        <v>33</v>
      </c>
      <c r="G625" s="9">
        <v>33.299999999999997</v>
      </c>
    </row>
    <row r="626" spans="2:7" outlineLevel="1" x14ac:dyDescent="0.2">
      <c r="B626" s="19" t="s">
        <v>429</v>
      </c>
      <c r="C626" s="3" t="s">
        <v>245</v>
      </c>
      <c r="D626" s="3" t="s">
        <v>54</v>
      </c>
      <c r="E626" s="3" t="s">
        <v>59</v>
      </c>
      <c r="F626" s="3" t="s">
        <v>33</v>
      </c>
      <c r="G626" s="9">
        <v>16.649999999999999</v>
      </c>
    </row>
    <row r="627" spans="2:7" outlineLevel="1" x14ac:dyDescent="0.2">
      <c r="B627" s="19" t="s">
        <v>429</v>
      </c>
      <c r="C627" s="3" t="s">
        <v>245</v>
      </c>
      <c r="D627" s="3" t="s">
        <v>54</v>
      </c>
      <c r="E627" s="3" t="s">
        <v>143</v>
      </c>
      <c r="F627" s="3" t="s">
        <v>33</v>
      </c>
      <c r="G627" s="9">
        <v>38.85</v>
      </c>
    </row>
    <row r="628" spans="2:7" outlineLevel="1" x14ac:dyDescent="0.2">
      <c r="B628" s="19" t="s">
        <v>429</v>
      </c>
      <c r="C628" s="3" t="s">
        <v>245</v>
      </c>
      <c r="D628" s="3" t="s">
        <v>54</v>
      </c>
      <c r="E628" s="3" t="s">
        <v>66</v>
      </c>
      <c r="F628" s="3" t="s">
        <v>33</v>
      </c>
      <c r="G628" s="9">
        <v>33.299999999999997</v>
      </c>
    </row>
    <row r="629" spans="2:7" outlineLevel="1" x14ac:dyDescent="0.2">
      <c r="B629" s="19" t="s">
        <v>429</v>
      </c>
      <c r="C629" s="3" t="s">
        <v>245</v>
      </c>
      <c r="D629" s="3" t="s">
        <v>54</v>
      </c>
      <c r="E629" s="3" t="s">
        <v>66</v>
      </c>
      <c r="F629" s="3" t="s">
        <v>33</v>
      </c>
      <c r="G629" s="9">
        <v>16.649999999999999</v>
      </c>
    </row>
    <row r="630" spans="2:7" outlineLevel="1" x14ac:dyDescent="0.2">
      <c r="B630" s="19" t="s">
        <v>429</v>
      </c>
      <c r="C630" s="3" t="s">
        <v>245</v>
      </c>
      <c r="D630" s="3" t="s">
        <v>54</v>
      </c>
      <c r="E630" s="3" t="s">
        <v>68</v>
      </c>
      <c r="F630" s="3" t="s">
        <v>33</v>
      </c>
      <c r="G630" s="9">
        <v>33.299999999999997</v>
      </c>
    </row>
    <row r="631" spans="2:7" outlineLevel="1" x14ac:dyDescent="0.2">
      <c r="B631" s="19" t="s">
        <v>429</v>
      </c>
      <c r="C631" s="3" t="s">
        <v>245</v>
      </c>
      <c r="D631" s="3" t="s">
        <v>54</v>
      </c>
      <c r="E631" s="3" t="s">
        <v>68</v>
      </c>
      <c r="F631" s="3" t="s">
        <v>33</v>
      </c>
      <c r="G631" s="9">
        <v>16.649999999999999</v>
      </c>
    </row>
    <row r="632" spans="2:7" outlineLevel="1" x14ac:dyDescent="0.2">
      <c r="B632" s="19" t="s">
        <v>429</v>
      </c>
      <c r="C632" s="3" t="s">
        <v>245</v>
      </c>
      <c r="D632" s="3" t="s">
        <v>54</v>
      </c>
      <c r="E632" s="3" t="s">
        <v>69</v>
      </c>
      <c r="F632" s="3" t="s">
        <v>33</v>
      </c>
      <c r="G632" s="9">
        <v>33.299999999999997</v>
      </c>
    </row>
    <row r="633" spans="2:7" outlineLevel="1" x14ac:dyDescent="0.2">
      <c r="B633" s="19" t="s">
        <v>429</v>
      </c>
      <c r="C633" s="3" t="s">
        <v>245</v>
      </c>
      <c r="D633" s="3" t="s">
        <v>54</v>
      </c>
      <c r="E633" s="3" t="s">
        <v>69</v>
      </c>
      <c r="F633" s="3" t="s">
        <v>33</v>
      </c>
      <c r="G633" s="9">
        <v>16.649999999999999</v>
      </c>
    </row>
    <row r="634" spans="2:7" outlineLevel="1" x14ac:dyDescent="0.2">
      <c r="B634" s="19" t="s">
        <v>429</v>
      </c>
      <c r="C634" s="3" t="s">
        <v>245</v>
      </c>
      <c r="D634" s="3" t="s">
        <v>54</v>
      </c>
      <c r="E634" s="3" t="s">
        <v>70</v>
      </c>
      <c r="F634" s="3" t="s">
        <v>33</v>
      </c>
      <c r="G634" s="9">
        <v>33.299999999999997</v>
      </c>
    </row>
    <row r="635" spans="2:7" outlineLevel="1" x14ac:dyDescent="0.2">
      <c r="B635" s="19" t="s">
        <v>429</v>
      </c>
      <c r="C635" s="3" t="s">
        <v>245</v>
      </c>
      <c r="D635" s="3" t="s">
        <v>54</v>
      </c>
      <c r="E635" s="3" t="s">
        <v>70</v>
      </c>
      <c r="F635" s="3" t="s">
        <v>33</v>
      </c>
      <c r="G635" s="9">
        <v>16.649999999999999</v>
      </c>
    </row>
    <row r="636" spans="2:7" outlineLevel="1" x14ac:dyDescent="0.2">
      <c r="B636" s="19" t="s">
        <v>429</v>
      </c>
      <c r="C636" s="3" t="s">
        <v>245</v>
      </c>
      <c r="D636" s="3" t="s">
        <v>54</v>
      </c>
      <c r="E636" s="3" t="s">
        <v>71</v>
      </c>
      <c r="F636" s="3" t="s">
        <v>33</v>
      </c>
      <c r="G636" s="9">
        <v>33.299999999999997</v>
      </c>
    </row>
    <row r="637" spans="2:7" outlineLevel="1" x14ac:dyDescent="0.2">
      <c r="B637" s="19" t="s">
        <v>429</v>
      </c>
      <c r="C637" s="3" t="s">
        <v>245</v>
      </c>
      <c r="D637" s="3" t="s">
        <v>54</v>
      </c>
      <c r="E637" s="3" t="s">
        <v>63</v>
      </c>
      <c r="F637" s="3" t="s">
        <v>33</v>
      </c>
      <c r="G637" s="9">
        <v>33.299999999999997</v>
      </c>
    </row>
    <row r="638" spans="2:7" outlineLevel="1" x14ac:dyDescent="0.2">
      <c r="B638" s="19" t="s">
        <v>429</v>
      </c>
      <c r="C638" s="3" t="s">
        <v>245</v>
      </c>
      <c r="D638" s="3" t="s">
        <v>54</v>
      </c>
      <c r="E638" s="3" t="s">
        <v>63</v>
      </c>
      <c r="F638" s="3" t="s">
        <v>33</v>
      </c>
      <c r="G638" s="9">
        <v>16.649999999999999</v>
      </c>
    </row>
    <row r="639" spans="2:7" outlineLevel="1" x14ac:dyDescent="0.2">
      <c r="B639" s="19" t="s">
        <v>429</v>
      </c>
      <c r="C639" s="3" t="s">
        <v>245</v>
      </c>
      <c r="D639" s="3" t="s">
        <v>54</v>
      </c>
      <c r="E639" s="3" t="s">
        <v>64</v>
      </c>
      <c r="F639" s="3" t="s">
        <v>33</v>
      </c>
      <c r="G639" s="9">
        <v>33.299999999999997</v>
      </c>
    </row>
    <row r="640" spans="2:7" outlineLevel="1" x14ac:dyDescent="0.2">
      <c r="B640" s="19" t="s">
        <v>429</v>
      </c>
      <c r="C640" s="3" t="s">
        <v>245</v>
      </c>
      <c r="D640" s="3" t="s">
        <v>54</v>
      </c>
      <c r="E640" s="3" t="s">
        <v>64</v>
      </c>
      <c r="F640" s="3" t="s">
        <v>33</v>
      </c>
      <c r="G640" s="9">
        <v>16.649999999999999</v>
      </c>
    </row>
    <row r="641" spans="2:7" outlineLevel="1" x14ac:dyDescent="0.2">
      <c r="B641" s="19" t="s">
        <v>429</v>
      </c>
      <c r="C641" s="3" t="s">
        <v>245</v>
      </c>
      <c r="D641" s="3" t="s">
        <v>54</v>
      </c>
      <c r="E641" s="3" t="s">
        <v>65</v>
      </c>
      <c r="F641" s="3" t="s">
        <v>33</v>
      </c>
      <c r="G641" s="9">
        <v>33.299999999999997</v>
      </c>
    </row>
    <row r="642" spans="2:7" outlineLevel="1" x14ac:dyDescent="0.2">
      <c r="B642" s="19" t="s">
        <v>429</v>
      </c>
      <c r="C642" s="3" t="s">
        <v>245</v>
      </c>
      <c r="D642" s="3" t="s">
        <v>54</v>
      </c>
      <c r="E642" s="3" t="s">
        <v>65</v>
      </c>
      <c r="F642" s="3" t="s">
        <v>33</v>
      </c>
      <c r="G642" s="9">
        <v>16.649999999999999</v>
      </c>
    </row>
    <row r="643" spans="2:7" outlineLevel="1" x14ac:dyDescent="0.2">
      <c r="B643" s="19" t="s">
        <v>429</v>
      </c>
      <c r="C643" s="3" t="s">
        <v>245</v>
      </c>
      <c r="D643" s="3" t="s">
        <v>54</v>
      </c>
      <c r="E643" s="3" t="s">
        <v>60</v>
      </c>
      <c r="F643" s="3" t="s">
        <v>33</v>
      </c>
      <c r="G643" s="9">
        <v>33.299999999999997</v>
      </c>
    </row>
    <row r="644" spans="2:7" outlineLevel="1" x14ac:dyDescent="0.2">
      <c r="B644" s="19" t="s">
        <v>429</v>
      </c>
      <c r="C644" s="3" t="s">
        <v>245</v>
      </c>
      <c r="D644" s="3" t="s">
        <v>54</v>
      </c>
      <c r="E644" s="3" t="s">
        <v>60</v>
      </c>
      <c r="F644" s="3" t="s">
        <v>33</v>
      </c>
      <c r="G644" s="9">
        <v>16.649999999999999</v>
      </c>
    </row>
    <row r="645" spans="2:7" outlineLevel="1" x14ac:dyDescent="0.2">
      <c r="B645" s="19" t="s">
        <v>429</v>
      </c>
      <c r="C645" s="3" t="s">
        <v>245</v>
      </c>
      <c r="D645" s="3" t="s">
        <v>54</v>
      </c>
      <c r="E645" s="3" t="s">
        <v>61</v>
      </c>
      <c r="F645" s="3" t="s">
        <v>33</v>
      </c>
      <c r="G645" s="9">
        <v>33.299999999999997</v>
      </c>
    </row>
    <row r="646" spans="2:7" outlineLevel="1" x14ac:dyDescent="0.2">
      <c r="B646" s="19" t="s">
        <v>429</v>
      </c>
      <c r="C646" s="3" t="s">
        <v>245</v>
      </c>
      <c r="D646" s="3" t="s">
        <v>54</v>
      </c>
      <c r="E646" s="3" t="s">
        <v>61</v>
      </c>
      <c r="F646" s="3" t="s">
        <v>33</v>
      </c>
      <c r="G646" s="9">
        <v>16.649999999999999</v>
      </c>
    </row>
    <row r="647" spans="2:7" outlineLevel="1" x14ac:dyDescent="0.2">
      <c r="B647" s="19" t="s">
        <v>429</v>
      </c>
      <c r="C647" s="3" t="s">
        <v>245</v>
      </c>
      <c r="D647" s="3" t="s">
        <v>54</v>
      </c>
      <c r="E647" s="3" t="s">
        <v>62</v>
      </c>
      <c r="F647" s="3" t="s">
        <v>33</v>
      </c>
      <c r="G647" s="9">
        <v>33.299999999999997</v>
      </c>
    </row>
    <row r="648" spans="2:7" outlineLevel="1" x14ac:dyDescent="0.2">
      <c r="B648" s="19" t="s">
        <v>429</v>
      </c>
      <c r="C648" s="3" t="s">
        <v>245</v>
      </c>
      <c r="D648" s="3" t="s">
        <v>54</v>
      </c>
      <c r="E648" s="3" t="s">
        <v>62</v>
      </c>
      <c r="F648" s="3" t="s">
        <v>33</v>
      </c>
      <c r="G648" s="9">
        <v>16.649999999999999</v>
      </c>
    </row>
    <row r="649" spans="2:7" outlineLevel="1" x14ac:dyDescent="0.2">
      <c r="B649" s="19" t="s">
        <v>429</v>
      </c>
      <c r="C649" s="3" t="s">
        <v>245</v>
      </c>
      <c r="D649" s="3" t="s">
        <v>54</v>
      </c>
      <c r="E649" s="3" t="s">
        <v>72</v>
      </c>
      <c r="F649" s="3" t="s">
        <v>33</v>
      </c>
      <c r="G649" s="9">
        <v>33.299999999999997</v>
      </c>
    </row>
    <row r="650" spans="2:7" outlineLevel="1" x14ac:dyDescent="0.2">
      <c r="B650" s="19" t="s">
        <v>429</v>
      </c>
      <c r="C650" s="3" t="s">
        <v>245</v>
      </c>
      <c r="D650" s="3" t="s">
        <v>54</v>
      </c>
      <c r="E650" s="3" t="s">
        <v>72</v>
      </c>
      <c r="F650" s="3" t="s">
        <v>33</v>
      </c>
      <c r="G650" s="9">
        <v>16.649999999999999</v>
      </c>
    </row>
    <row r="651" spans="2:7" outlineLevel="1" x14ac:dyDescent="0.2">
      <c r="B651" s="19" t="s">
        <v>429</v>
      </c>
      <c r="C651" s="3" t="s">
        <v>245</v>
      </c>
      <c r="D651" s="3" t="s">
        <v>54</v>
      </c>
      <c r="E651" s="3" t="s">
        <v>76</v>
      </c>
      <c r="F651" s="3" t="s">
        <v>33</v>
      </c>
      <c r="G651" s="9">
        <v>33.299999999999997</v>
      </c>
    </row>
    <row r="652" spans="2:7" outlineLevel="1" x14ac:dyDescent="0.2">
      <c r="B652" s="19" t="s">
        <v>429</v>
      </c>
      <c r="C652" s="3" t="s">
        <v>245</v>
      </c>
      <c r="D652" s="3" t="s">
        <v>54</v>
      </c>
      <c r="E652" s="3" t="s">
        <v>76</v>
      </c>
      <c r="F652" s="3" t="s">
        <v>33</v>
      </c>
      <c r="G652" s="9">
        <v>16.649999999999999</v>
      </c>
    </row>
    <row r="653" spans="2:7" outlineLevel="1" x14ac:dyDescent="0.2">
      <c r="B653" s="19" t="s">
        <v>429</v>
      </c>
      <c r="C653" s="3" t="s">
        <v>245</v>
      </c>
      <c r="D653" s="3" t="s">
        <v>54</v>
      </c>
      <c r="E653" s="3" t="s">
        <v>144</v>
      </c>
      <c r="F653" s="3" t="s">
        <v>33</v>
      </c>
      <c r="G653" s="9">
        <v>38.85</v>
      </c>
    </row>
    <row r="654" spans="2:7" outlineLevel="1" x14ac:dyDescent="0.2">
      <c r="B654" s="19" t="s">
        <v>429</v>
      </c>
      <c r="C654" s="3" t="s">
        <v>245</v>
      </c>
      <c r="D654" s="3" t="s">
        <v>54</v>
      </c>
      <c r="E654" s="3" t="s">
        <v>73</v>
      </c>
      <c r="F654" s="3" t="s">
        <v>33</v>
      </c>
      <c r="G654" s="9">
        <v>33.299999999999997</v>
      </c>
    </row>
    <row r="655" spans="2:7" outlineLevel="1" x14ac:dyDescent="0.2">
      <c r="B655" s="19" t="s">
        <v>429</v>
      </c>
      <c r="C655" s="3" t="s">
        <v>245</v>
      </c>
      <c r="D655" s="3" t="s">
        <v>54</v>
      </c>
      <c r="E655" s="3" t="s">
        <v>73</v>
      </c>
      <c r="F655" s="3" t="s">
        <v>33</v>
      </c>
      <c r="G655" s="9">
        <v>16.649999999999999</v>
      </c>
    </row>
    <row r="656" spans="2:7" outlineLevel="1" x14ac:dyDescent="0.2">
      <c r="B656" s="19" t="s">
        <v>429</v>
      </c>
      <c r="C656" s="3" t="s">
        <v>245</v>
      </c>
      <c r="D656" s="3" t="s">
        <v>54</v>
      </c>
      <c r="E656" s="3" t="s">
        <v>74</v>
      </c>
      <c r="F656" s="3" t="s">
        <v>33</v>
      </c>
      <c r="G656" s="9">
        <v>38.85</v>
      </c>
    </row>
    <row r="657" spans="3:7" outlineLevel="1" x14ac:dyDescent="0.2"/>
    <row r="658" spans="3:7" ht="12.75" thickBot="1" x14ac:dyDescent="0.25">
      <c r="C658" s="16"/>
      <c r="D658" s="16"/>
      <c r="E658" s="16"/>
      <c r="F658" s="16"/>
      <c r="G658" s="17">
        <f>SUM(G107:G657)</f>
        <v>18898.55999999995</v>
      </c>
    </row>
    <row r="659" spans="3:7" ht="12.75" thickTop="1" x14ac:dyDescent="0.2"/>
    <row r="661" spans="3:7" x14ac:dyDescent="0.2">
      <c r="C661" s="8" t="s">
        <v>722</v>
      </c>
    </row>
    <row r="663" spans="3:7" x14ac:dyDescent="0.2">
      <c r="C663" s="19" t="s">
        <v>81</v>
      </c>
      <c r="D663" s="20">
        <f>+G48-G101-G658</f>
        <v>41353.645000000048</v>
      </c>
    </row>
    <row r="664" spans="3:7" ht="12.75" thickBot="1" x14ac:dyDescent="0.25">
      <c r="D664" s="9"/>
      <c r="G664" s="3"/>
    </row>
    <row r="665" spans="3:7" ht="12.75" thickBot="1" x14ac:dyDescent="0.25">
      <c r="C665" s="19" t="s">
        <v>713</v>
      </c>
      <c r="D665" s="21">
        <f>+D663/G48</f>
        <v>0.4987105819710857</v>
      </c>
      <c r="G665" s="3"/>
    </row>
    <row r="666" spans="3:7" x14ac:dyDescent="0.2">
      <c r="G666" s="3"/>
    </row>
    <row r="667" spans="3:7" x14ac:dyDescent="0.2">
      <c r="C667" s="19" t="s">
        <v>84</v>
      </c>
      <c r="D667" s="20">
        <f>+RESUMEN!O59</f>
        <v>15709.598067022393</v>
      </c>
      <c r="G667" s="3"/>
    </row>
    <row r="668" spans="3:7" ht="12.75" thickBot="1" x14ac:dyDescent="0.25">
      <c r="D668" s="9"/>
    </row>
    <row r="669" spans="3:7" ht="12.75" thickBot="1" x14ac:dyDescent="0.25">
      <c r="C669" s="19" t="s">
        <v>716</v>
      </c>
      <c r="D669" s="83">
        <f>+RESUMEN!P59</f>
        <v>0.18945229119552995</v>
      </c>
    </row>
    <row r="670" spans="3:7" ht="12.75" thickBot="1" x14ac:dyDescent="0.25"/>
    <row r="671" spans="3:7" ht="12.75" thickBot="1" x14ac:dyDescent="0.25">
      <c r="C671" s="19" t="s">
        <v>719</v>
      </c>
      <c r="D671" s="86" t="str">
        <f>+IF(D669&gt;$D$24,"OK","REVISAR")</f>
        <v>REVISAR</v>
      </c>
    </row>
    <row r="672" spans="3:7" x14ac:dyDescent="0.2">
      <c r="G672" s="3"/>
    </row>
    <row r="674" spans="3:7" x14ac:dyDescent="0.2">
      <c r="C674" s="8" t="s">
        <v>85</v>
      </c>
    </row>
    <row r="676" spans="3:7" x14ac:dyDescent="0.2">
      <c r="C676" s="10" t="s">
        <v>962</v>
      </c>
      <c r="D676" s="10"/>
      <c r="E676" s="10"/>
      <c r="F676" s="10"/>
      <c r="G676" s="11"/>
    </row>
    <row r="677" spans="3:7" x14ac:dyDescent="0.2">
      <c r="C677" s="10" t="s">
        <v>963</v>
      </c>
      <c r="D677" s="10"/>
      <c r="E677" s="10"/>
      <c r="F677" s="10"/>
      <c r="G677" s="11"/>
    </row>
    <row r="678" spans="3:7" x14ac:dyDescent="0.2">
      <c r="C678" s="10"/>
      <c r="D678" s="10"/>
      <c r="E678" s="10"/>
      <c r="F678" s="10"/>
      <c r="G678" s="11"/>
    </row>
    <row r="679" spans="3:7" x14ac:dyDescent="0.2">
      <c r="D679" s="9"/>
      <c r="G679" s="3"/>
    </row>
    <row r="681" spans="3:7" x14ac:dyDescent="0.2">
      <c r="C681" s="12"/>
      <c r="D681" s="23" t="s">
        <v>427</v>
      </c>
      <c r="E681" s="23" t="s">
        <v>428</v>
      </c>
      <c r="F681" s="23" t="s">
        <v>429</v>
      </c>
    </row>
    <row r="682" spans="3:7" x14ac:dyDescent="0.2">
      <c r="C682" s="3" t="s">
        <v>8</v>
      </c>
      <c r="D682" s="22">
        <f>+SUMIF(B39:B47,$D$681,G39:G47)</f>
        <v>82921.12999999999</v>
      </c>
      <c r="E682" s="22">
        <f>+SUMIF(B39:B47,$E$681,G39:G47)</f>
        <v>0</v>
      </c>
      <c r="F682" s="22">
        <f>+SUMIF(B39:B47,$F$681,G39:G47)</f>
        <v>0</v>
      </c>
    </row>
    <row r="683" spans="3:7" x14ac:dyDescent="0.2">
      <c r="C683" s="3" t="s">
        <v>1019</v>
      </c>
      <c r="D683" s="22">
        <f>-SUMIF(B54:B100,$D$681,G54:G100)</f>
        <v>-22668.924999999992</v>
      </c>
      <c r="E683" s="22">
        <f>-SUMIF(B54:B100,$E$681,G54:G100)</f>
        <v>0</v>
      </c>
      <c r="F683" s="22">
        <f>-SUMIF(B54:B100,$F$681,G54:G100)</f>
        <v>0</v>
      </c>
    </row>
    <row r="684" spans="3:7" x14ac:dyDescent="0.2">
      <c r="C684" s="3" t="s">
        <v>24</v>
      </c>
      <c r="D684" s="22">
        <f>-SUMIF(B107:B657,$D$681,G107:G657)</f>
        <v>-6850.5299999999761</v>
      </c>
      <c r="E684" s="22">
        <f>-SUMIF(B107:B657,$E$681,G107:G657)</f>
        <v>-6842.1300000000037</v>
      </c>
      <c r="F684" s="22">
        <f>-SUMIF(B107:B657,$F$681,G107:G657)</f>
        <v>-5205.9000000000042</v>
      </c>
    </row>
    <row r="685" spans="3:7" ht="12.75" thickBot="1" x14ac:dyDescent="0.25">
      <c r="C685" s="16" t="s">
        <v>1036</v>
      </c>
      <c r="D685" s="182">
        <f>SUM(D682:D684)</f>
        <v>53401.675000000025</v>
      </c>
      <c r="E685" s="182">
        <f t="shared" ref="E685:F685" si="0">SUM(E682:E684)</f>
        <v>-6842.1300000000037</v>
      </c>
      <c r="F685" s="182">
        <f t="shared" si="0"/>
        <v>-5205.9000000000042</v>
      </c>
    </row>
    <row r="686" spans="3:7" ht="12.75" thickTop="1" x14ac:dyDescent="0.2"/>
  </sheetData>
  <autoFilter ref="B106:G656" xr:uid="{00000000-0009-0000-0000-00003B000000}"/>
  <conditionalFormatting sqref="D671">
    <cfRule type="containsText" dxfId="108" priority="1" operator="containsText" text="OK">
      <formula>NOT(ISERROR(SEARCH("OK",D671)))</formula>
    </cfRule>
    <cfRule type="cellIs" dxfId="107" priority="2" operator="greaterThan">
      <formula>$D$75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Hoja58">
    <tabColor rgb="FFFF0000"/>
    <pageSetUpPr fitToPage="1"/>
  </sheetPr>
  <dimension ref="B1:K274"/>
  <sheetViews>
    <sheetView topLeftCell="A76" zoomScale="90" zoomScaleNormal="90" zoomScaleSheetLayoutView="70" workbookViewId="0">
      <selection activeCell="F101" sqref="F101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8.7109375" style="3" customWidth="1"/>
    <col min="4" max="4" width="13.710937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250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251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8" spans="3:7" x14ac:dyDescent="0.2">
      <c r="C28" s="8" t="s">
        <v>7</v>
      </c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5" spans="2:11" x14ac:dyDescent="0.2">
      <c r="C35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 t="s">
        <v>427</v>
      </c>
      <c r="C39" s="14" t="s">
        <v>375</v>
      </c>
      <c r="D39" s="3" t="s">
        <v>252</v>
      </c>
      <c r="E39" s="3"/>
      <c r="F39" s="3" t="s">
        <v>253</v>
      </c>
      <c r="G39" s="15">
        <v>35569.14</v>
      </c>
      <c r="H39" s="3"/>
      <c r="I39" s="3"/>
      <c r="J39" s="3"/>
      <c r="K39" s="3"/>
    </row>
    <row r="40" spans="2:11" s="9" customFormat="1" outlineLevel="1" x14ac:dyDescent="0.2">
      <c r="B40" s="19" t="s">
        <v>427</v>
      </c>
      <c r="C40" s="14" t="s">
        <v>375</v>
      </c>
      <c r="D40" s="3" t="s">
        <v>254</v>
      </c>
      <c r="E40" s="3"/>
      <c r="F40" s="3" t="s">
        <v>253</v>
      </c>
      <c r="G40" s="15">
        <v>8560</v>
      </c>
      <c r="H40" s="3"/>
      <c r="I40" s="3"/>
      <c r="J40" s="3"/>
      <c r="K40" s="3"/>
    </row>
    <row r="41" spans="2:11" s="9" customFormat="1" outlineLevel="1" x14ac:dyDescent="0.2">
      <c r="B41" s="19" t="s">
        <v>427</v>
      </c>
      <c r="C41" s="14" t="s">
        <v>375</v>
      </c>
      <c r="D41" s="3" t="s">
        <v>255</v>
      </c>
      <c r="E41" s="3"/>
      <c r="F41" s="3" t="s">
        <v>253</v>
      </c>
      <c r="G41" s="15">
        <v>2056</v>
      </c>
      <c r="H41" s="3"/>
      <c r="I41" s="3"/>
      <c r="J41" s="3"/>
      <c r="K41" s="3"/>
    </row>
    <row r="42" spans="2:11" s="9" customFormat="1" outlineLevel="1" x14ac:dyDescent="0.2">
      <c r="B42" s="19" t="s">
        <v>428</v>
      </c>
      <c r="C42" s="24">
        <v>44175</v>
      </c>
      <c r="D42" s="3" t="s">
        <v>643</v>
      </c>
      <c r="E42" s="3"/>
      <c r="F42" s="3" t="s">
        <v>253</v>
      </c>
      <c r="G42" s="15">
        <v>29950</v>
      </c>
      <c r="H42" s="3"/>
      <c r="I42" s="3"/>
      <c r="J42" s="3"/>
      <c r="K42" s="3"/>
    </row>
    <row r="43" spans="2:11" s="9" customFormat="1" ht="12.75" thickBot="1" x14ac:dyDescent="0.25">
      <c r="B43" s="3"/>
      <c r="C43" s="16"/>
      <c r="D43" s="16"/>
      <c r="E43" s="16"/>
      <c r="F43" s="16"/>
      <c r="G43" s="17">
        <f>SUM(G39:G42)</f>
        <v>76135.14</v>
      </c>
      <c r="H43" s="3"/>
      <c r="I43" s="3"/>
      <c r="J43" s="3"/>
      <c r="K43" s="3"/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7" outlineLevel="1" x14ac:dyDescent="0.2">
      <c r="B49" s="67" t="s">
        <v>427</v>
      </c>
      <c r="C49" s="68">
        <v>44098</v>
      </c>
      <c r="D49" s="69" t="s">
        <v>256</v>
      </c>
      <c r="E49" s="69"/>
      <c r="F49" s="69" t="s">
        <v>257</v>
      </c>
      <c r="G49" s="70">
        <v>1984.35</v>
      </c>
    </row>
    <row r="50" spans="2:7" outlineLevel="1" x14ac:dyDescent="0.2">
      <c r="B50" s="19" t="s">
        <v>427</v>
      </c>
      <c r="C50" s="14">
        <v>44100</v>
      </c>
      <c r="D50" s="3" t="s">
        <v>258</v>
      </c>
      <c r="F50" s="3" t="s">
        <v>259</v>
      </c>
      <c r="G50" s="15">
        <v>213.96</v>
      </c>
    </row>
    <row r="51" spans="2:7" outlineLevel="1" x14ac:dyDescent="0.2">
      <c r="B51" s="19" t="s">
        <v>427</v>
      </c>
      <c r="C51" s="14">
        <v>44100</v>
      </c>
      <c r="D51" s="3" t="s">
        <v>260</v>
      </c>
      <c r="F51" s="3" t="s">
        <v>21</v>
      </c>
      <c r="G51" s="15">
        <v>88.38</v>
      </c>
    </row>
    <row r="52" spans="2:7" outlineLevel="1" x14ac:dyDescent="0.2">
      <c r="B52" s="19" t="s">
        <v>427</v>
      </c>
      <c r="C52" s="14">
        <v>44103</v>
      </c>
      <c r="D52" s="3" t="s">
        <v>261</v>
      </c>
      <c r="F52" s="3" t="s">
        <v>21</v>
      </c>
      <c r="G52" s="15">
        <v>198.35</v>
      </c>
    </row>
    <row r="53" spans="2:7" outlineLevel="1" x14ac:dyDescent="0.2">
      <c r="B53" s="19" t="s">
        <v>427</v>
      </c>
      <c r="C53" s="14">
        <v>44103</v>
      </c>
      <c r="D53" s="3" t="s">
        <v>262</v>
      </c>
      <c r="F53" s="3" t="s">
        <v>22</v>
      </c>
      <c r="G53" s="15">
        <v>266.8</v>
      </c>
    </row>
    <row r="54" spans="2:7" outlineLevel="1" x14ac:dyDescent="0.2">
      <c r="B54" s="19" t="s">
        <v>427</v>
      </c>
      <c r="C54" s="14">
        <v>44103</v>
      </c>
      <c r="D54" s="3" t="s">
        <v>263</v>
      </c>
      <c r="F54" s="3" t="s">
        <v>22</v>
      </c>
      <c r="G54" s="15">
        <v>45.45</v>
      </c>
    </row>
    <row r="55" spans="2:7" outlineLevel="1" x14ac:dyDescent="0.2">
      <c r="B55" s="19" t="s">
        <v>427</v>
      </c>
      <c r="C55" s="14">
        <v>44105</v>
      </c>
      <c r="D55" s="3" t="s">
        <v>264</v>
      </c>
      <c r="F55" s="3" t="s">
        <v>21</v>
      </c>
      <c r="G55" s="15">
        <v>10.41</v>
      </c>
    </row>
    <row r="56" spans="2:7" outlineLevel="1" x14ac:dyDescent="0.2">
      <c r="B56" s="19" t="s">
        <v>427</v>
      </c>
      <c r="C56" s="14">
        <v>44105</v>
      </c>
      <c r="D56" s="3" t="s">
        <v>265</v>
      </c>
      <c r="F56" s="3" t="s">
        <v>21</v>
      </c>
      <c r="G56" s="15">
        <v>17.39</v>
      </c>
    </row>
    <row r="57" spans="2:7" outlineLevel="1" x14ac:dyDescent="0.2">
      <c r="B57" s="19" t="s">
        <v>427</v>
      </c>
      <c r="C57" s="14">
        <v>44106</v>
      </c>
      <c r="D57" s="3" t="s">
        <v>266</v>
      </c>
      <c r="F57" s="3" t="s">
        <v>22</v>
      </c>
      <c r="G57" s="15">
        <v>9.23</v>
      </c>
    </row>
    <row r="58" spans="2:7" outlineLevel="1" x14ac:dyDescent="0.2">
      <c r="B58" s="19" t="s">
        <v>427</v>
      </c>
      <c r="C58" s="14">
        <v>44106</v>
      </c>
      <c r="D58" s="3" t="s">
        <v>267</v>
      </c>
      <c r="F58" s="3" t="s">
        <v>21</v>
      </c>
      <c r="G58" s="15">
        <v>61.72</v>
      </c>
    </row>
    <row r="59" spans="2:7" outlineLevel="1" x14ac:dyDescent="0.2">
      <c r="B59" s="19" t="s">
        <v>427</v>
      </c>
      <c r="C59" s="14">
        <v>44106</v>
      </c>
      <c r="D59" s="3" t="s">
        <v>268</v>
      </c>
      <c r="F59" s="3" t="s">
        <v>21</v>
      </c>
      <c r="G59" s="15">
        <v>16.45</v>
      </c>
    </row>
    <row r="60" spans="2:7" outlineLevel="1" x14ac:dyDescent="0.2">
      <c r="B60" s="19" t="s">
        <v>427</v>
      </c>
      <c r="C60" s="14">
        <v>44107</v>
      </c>
      <c r="D60" s="3" t="s">
        <v>269</v>
      </c>
      <c r="F60" s="3" t="s">
        <v>22</v>
      </c>
      <c r="G60" s="15">
        <v>9.08</v>
      </c>
    </row>
    <row r="61" spans="2:7" outlineLevel="1" x14ac:dyDescent="0.2">
      <c r="B61" s="19" t="s">
        <v>427</v>
      </c>
      <c r="C61" s="14">
        <v>44108</v>
      </c>
      <c r="D61" s="3" t="s">
        <v>270</v>
      </c>
      <c r="F61" s="3" t="s">
        <v>22</v>
      </c>
      <c r="G61" s="15">
        <v>114.03</v>
      </c>
    </row>
    <row r="62" spans="2:7" outlineLevel="1" x14ac:dyDescent="0.2">
      <c r="B62" s="67" t="s">
        <v>427</v>
      </c>
      <c r="C62" s="68">
        <v>44109</v>
      </c>
      <c r="D62" s="69" t="s">
        <v>271</v>
      </c>
      <c r="E62" s="69"/>
      <c r="F62" s="69" t="s">
        <v>257</v>
      </c>
      <c r="G62" s="70">
        <v>1658.85</v>
      </c>
    </row>
    <row r="63" spans="2:7" outlineLevel="1" x14ac:dyDescent="0.2">
      <c r="B63" s="19" t="s">
        <v>427</v>
      </c>
      <c r="C63" s="14">
        <v>44119</v>
      </c>
      <c r="D63" s="3" t="s">
        <v>272</v>
      </c>
      <c r="F63" s="3" t="s">
        <v>166</v>
      </c>
      <c r="G63" s="15">
        <v>56</v>
      </c>
    </row>
    <row r="64" spans="2:7" outlineLevel="1" x14ac:dyDescent="0.2">
      <c r="B64" s="19" t="s">
        <v>427</v>
      </c>
      <c r="C64" s="14">
        <v>44135</v>
      </c>
      <c r="D64" s="3" t="s">
        <v>273</v>
      </c>
      <c r="F64" s="3" t="s">
        <v>274</v>
      </c>
      <c r="G64" s="15">
        <v>256</v>
      </c>
    </row>
    <row r="65" spans="2:10" outlineLevel="1" x14ac:dyDescent="0.2">
      <c r="B65" s="19" t="s">
        <v>427</v>
      </c>
      <c r="C65" s="14">
        <v>44147</v>
      </c>
      <c r="D65" s="3" t="s">
        <v>275</v>
      </c>
      <c r="F65" s="3" t="s">
        <v>21</v>
      </c>
      <c r="G65" s="15">
        <v>8.35</v>
      </c>
    </row>
    <row r="66" spans="2:10" outlineLevel="1" x14ac:dyDescent="0.2">
      <c r="B66" s="19" t="s">
        <v>427</v>
      </c>
      <c r="C66" s="14">
        <v>44151</v>
      </c>
      <c r="D66" s="3" t="s">
        <v>276</v>
      </c>
      <c r="F66" s="3" t="s">
        <v>166</v>
      </c>
      <c r="G66" s="15">
        <v>642.34</v>
      </c>
      <c r="J66" s="22"/>
    </row>
    <row r="67" spans="2:10" outlineLevel="1" x14ac:dyDescent="0.2">
      <c r="B67" s="19" t="s">
        <v>427</v>
      </c>
      <c r="C67" s="14">
        <v>44158</v>
      </c>
      <c r="D67" s="3" t="s">
        <v>277</v>
      </c>
      <c r="F67" s="3" t="s">
        <v>21</v>
      </c>
      <c r="G67" s="15">
        <v>5.55</v>
      </c>
      <c r="J67" s="22"/>
    </row>
    <row r="68" spans="2:10" outlineLevel="1" x14ac:dyDescent="0.2">
      <c r="B68" s="19" t="s">
        <v>427</v>
      </c>
      <c r="C68" s="14">
        <v>44165</v>
      </c>
      <c r="D68" s="3" t="s">
        <v>236</v>
      </c>
      <c r="F68" s="3" t="s">
        <v>212</v>
      </c>
      <c r="G68" s="15">
        <v>163.18</v>
      </c>
      <c r="J68" s="22"/>
    </row>
    <row r="69" spans="2:10" outlineLevel="1" x14ac:dyDescent="0.2">
      <c r="B69" s="19" t="s">
        <v>427</v>
      </c>
      <c r="C69" s="14">
        <v>44167</v>
      </c>
      <c r="D69" s="3" t="s">
        <v>278</v>
      </c>
      <c r="F69" s="3" t="s">
        <v>21</v>
      </c>
      <c r="G69" s="15">
        <v>59.99</v>
      </c>
      <c r="J69" s="22"/>
    </row>
    <row r="70" spans="2:10" outlineLevel="1" x14ac:dyDescent="0.2">
      <c r="B70" s="19" t="s">
        <v>427</v>
      </c>
      <c r="C70" s="14">
        <v>44169</v>
      </c>
      <c r="D70" s="3" t="s">
        <v>279</v>
      </c>
      <c r="F70" s="3" t="s">
        <v>21</v>
      </c>
      <c r="G70" s="15">
        <v>152.15</v>
      </c>
      <c r="J70" s="22"/>
    </row>
    <row r="71" spans="2:10" outlineLevel="1" x14ac:dyDescent="0.2">
      <c r="B71" s="19" t="s">
        <v>427</v>
      </c>
      <c r="C71" s="14">
        <v>44169</v>
      </c>
      <c r="D71" s="3" t="s">
        <v>280</v>
      </c>
      <c r="F71" s="3" t="s">
        <v>21</v>
      </c>
      <c r="G71" s="15">
        <v>71.31</v>
      </c>
      <c r="J71" s="22"/>
    </row>
    <row r="72" spans="2:10" outlineLevel="1" x14ac:dyDescent="0.2">
      <c r="B72" s="19" t="s">
        <v>427</v>
      </c>
      <c r="C72" s="14">
        <v>44173</v>
      </c>
      <c r="D72" s="3" t="s">
        <v>281</v>
      </c>
      <c r="F72" s="3" t="s">
        <v>282</v>
      </c>
      <c r="G72" s="15">
        <v>90.9</v>
      </c>
      <c r="J72" s="22"/>
    </row>
    <row r="73" spans="2:10" outlineLevel="1" x14ac:dyDescent="0.2">
      <c r="B73" s="19" t="s">
        <v>427</v>
      </c>
      <c r="C73" s="14">
        <v>44176</v>
      </c>
      <c r="D73" s="3" t="s">
        <v>283</v>
      </c>
      <c r="F73" s="3" t="s">
        <v>21</v>
      </c>
      <c r="G73" s="15">
        <v>29.83</v>
      </c>
      <c r="J73" s="22"/>
    </row>
    <row r="74" spans="2:10" outlineLevel="1" x14ac:dyDescent="0.2">
      <c r="B74" s="19" t="s">
        <v>427</v>
      </c>
      <c r="C74" s="14">
        <v>44176</v>
      </c>
      <c r="D74" s="3" t="s">
        <v>284</v>
      </c>
      <c r="F74" s="3" t="s">
        <v>21</v>
      </c>
      <c r="G74" s="15">
        <v>19.649999999999999</v>
      </c>
      <c r="J74" s="22"/>
    </row>
    <row r="75" spans="2:10" outlineLevel="1" x14ac:dyDescent="0.2">
      <c r="B75" s="19" t="s">
        <v>427</v>
      </c>
      <c r="C75" s="14">
        <v>44179</v>
      </c>
      <c r="D75" s="3" t="s">
        <v>285</v>
      </c>
      <c r="F75" s="3" t="s">
        <v>21</v>
      </c>
      <c r="G75" s="15">
        <v>44.03</v>
      </c>
    </row>
    <row r="76" spans="2:10" outlineLevel="1" x14ac:dyDescent="0.2">
      <c r="B76" s="19" t="s">
        <v>427</v>
      </c>
      <c r="C76" s="14">
        <v>44180</v>
      </c>
      <c r="D76" s="3" t="s">
        <v>286</v>
      </c>
      <c r="F76" s="3" t="s">
        <v>22</v>
      </c>
      <c r="G76" s="15">
        <v>133.25</v>
      </c>
      <c r="J76" s="40"/>
    </row>
    <row r="77" spans="2:10" outlineLevel="1" x14ac:dyDescent="0.2">
      <c r="B77" s="19" t="s">
        <v>427</v>
      </c>
      <c r="C77" s="14">
        <v>44180</v>
      </c>
      <c r="D77" s="3" t="s">
        <v>287</v>
      </c>
      <c r="F77" s="3" t="s">
        <v>288</v>
      </c>
      <c r="G77" s="15">
        <v>88.2</v>
      </c>
    </row>
    <row r="78" spans="2:10" outlineLevel="1" x14ac:dyDescent="0.2">
      <c r="B78" s="19" t="s">
        <v>427</v>
      </c>
      <c r="C78" s="14">
        <v>44186</v>
      </c>
      <c r="D78" s="3" t="s">
        <v>289</v>
      </c>
      <c r="F78" s="3" t="s">
        <v>21</v>
      </c>
      <c r="G78" s="15">
        <v>48.41</v>
      </c>
    </row>
    <row r="79" spans="2:10" outlineLevel="1" x14ac:dyDescent="0.2">
      <c r="B79" s="19" t="s">
        <v>427</v>
      </c>
      <c r="C79" s="14">
        <v>44186</v>
      </c>
      <c r="D79" s="3" t="s">
        <v>290</v>
      </c>
      <c r="F79" s="3" t="s">
        <v>21</v>
      </c>
      <c r="G79" s="15">
        <v>-90.9</v>
      </c>
    </row>
    <row r="80" spans="2:10" outlineLevel="1" x14ac:dyDescent="0.2">
      <c r="B80" s="19" t="s">
        <v>427</v>
      </c>
      <c r="C80" s="14">
        <v>44186</v>
      </c>
      <c r="D80" s="3" t="s">
        <v>291</v>
      </c>
      <c r="F80" s="3" t="s">
        <v>21</v>
      </c>
      <c r="G80" s="15">
        <v>326.43</v>
      </c>
    </row>
    <row r="81" spans="2:7" outlineLevel="1" x14ac:dyDescent="0.2">
      <c r="B81" s="19" t="s">
        <v>427</v>
      </c>
      <c r="C81" s="14">
        <v>44186</v>
      </c>
      <c r="D81" s="3" t="s">
        <v>292</v>
      </c>
      <c r="F81" s="3" t="s">
        <v>21</v>
      </c>
      <c r="G81" s="15">
        <v>295.87</v>
      </c>
    </row>
    <row r="82" spans="2:7" outlineLevel="1" x14ac:dyDescent="0.2">
      <c r="B82" s="19" t="s">
        <v>427</v>
      </c>
      <c r="C82" s="14">
        <v>44188</v>
      </c>
      <c r="D82" s="3" t="s">
        <v>293</v>
      </c>
      <c r="F82" s="3" t="s">
        <v>294</v>
      </c>
      <c r="G82" s="15">
        <v>278.76</v>
      </c>
    </row>
    <row r="83" spans="2:7" outlineLevel="1" x14ac:dyDescent="0.2">
      <c r="B83" s="67" t="s">
        <v>427</v>
      </c>
      <c r="C83" s="68">
        <v>44189</v>
      </c>
      <c r="D83" s="69" t="s">
        <v>295</v>
      </c>
      <c r="E83" s="69"/>
      <c r="F83" s="69" t="s">
        <v>296</v>
      </c>
      <c r="G83" s="70">
        <v>8820</v>
      </c>
    </row>
    <row r="84" spans="2:7" outlineLevel="1" x14ac:dyDescent="0.2">
      <c r="B84" s="19" t="s">
        <v>427</v>
      </c>
      <c r="C84" s="14">
        <v>44194</v>
      </c>
      <c r="D84" s="3" t="s">
        <v>297</v>
      </c>
      <c r="F84" s="3" t="s">
        <v>294</v>
      </c>
      <c r="G84" s="15">
        <v>-169.44</v>
      </c>
    </row>
    <row r="85" spans="2:7" outlineLevel="1" x14ac:dyDescent="0.2">
      <c r="B85" s="19" t="s">
        <v>427</v>
      </c>
      <c r="C85" s="14">
        <v>44200</v>
      </c>
      <c r="D85" s="3" t="s">
        <v>376</v>
      </c>
      <c r="F85" s="3" t="s">
        <v>22</v>
      </c>
      <c r="G85" s="15">
        <v>90.9</v>
      </c>
    </row>
    <row r="86" spans="2:7" outlineLevel="1" x14ac:dyDescent="0.2">
      <c r="B86" s="19" t="s">
        <v>427</v>
      </c>
      <c r="C86" s="14">
        <v>44200</v>
      </c>
      <c r="D86" s="3" t="s">
        <v>377</v>
      </c>
      <c r="F86" s="3" t="s">
        <v>22</v>
      </c>
      <c r="G86" s="15">
        <v>27.84</v>
      </c>
    </row>
    <row r="87" spans="2:7" outlineLevel="1" x14ac:dyDescent="0.2">
      <c r="B87" s="19" t="s">
        <v>427</v>
      </c>
      <c r="C87" s="14">
        <v>44207</v>
      </c>
      <c r="D87" s="3" t="s">
        <v>378</v>
      </c>
      <c r="F87" s="3" t="s">
        <v>379</v>
      </c>
      <c r="G87" s="15">
        <v>1136</v>
      </c>
    </row>
    <row r="88" spans="2:7" outlineLevel="1" x14ac:dyDescent="0.2">
      <c r="B88" s="19" t="s">
        <v>428</v>
      </c>
      <c r="C88" s="14">
        <v>44200</v>
      </c>
      <c r="D88" s="51" t="s">
        <v>481</v>
      </c>
      <c r="F88" s="3" t="s">
        <v>482</v>
      </c>
      <c r="G88" s="15">
        <v>600</v>
      </c>
    </row>
    <row r="89" spans="2:7" outlineLevel="1" x14ac:dyDescent="0.2">
      <c r="B89" s="19" t="s">
        <v>428</v>
      </c>
      <c r="C89" s="14">
        <v>44225</v>
      </c>
      <c r="D89" s="3" t="s">
        <v>483</v>
      </c>
      <c r="F89" s="3" t="s">
        <v>294</v>
      </c>
      <c r="G89" s="15">
        <v>228.18</v>
      </c>
    </row>
    <row r="90" spans="2:7" outlineLevel="1" x14ac:dyDescent="0.2">
      <c r="B90" s="67" t="s">
        <v>427</v>
      </c>
      <c r="C90" s="68">
        <v>44111</v>
      </c>
      <c r="D90" s="69" t="s">
        <v>641</v>
      </c>
      <c r="E90" s="69"/>
      <c r="F90" s="69" t="s">
        <v>642</v>
      </c>
      <c r="G90" s="70">
        <v>19150</v>
      </c>
    </row>
    <row r="91" spans="2:7" outlineLevel="1" x14ac:dyDescent="0.2">
      <c r="C91" s="14"/>
      <c r="G91" s="15"/>
    </row>
    <row r="92" spans="2:7" ht="12.75" thickBot="1" x14ac:dyDescent="0.25">
      <c r="C92" s="16"/>
      <c r="D92" s="16"/>
      <c r="E92" s="16"/>
      <c r="F92" s="16"/>
      <c r="G92" s="17">
        <f>+SUM(G49:G91)</f>
        <v>37257.229999999996</v>
      </c>
    </row>
    <row r="93" spans="2:7" ht="12.75" thickTop="1" x14ac:dyDescent="0.2"/>
    <row r="95" spans="2:7" x14ac:dyDescent="0.2">
      <c r="C95" s="8" t="s">
        <v>24</v>
      </c>
    </row>
    <row r="97" spans="2:7" x14ac:dyDescent="0.2">
      <c r="B97" s="12" t="s">
        <v>1035</v>
      </c>
      <c r="C97" s="12" t="s">
        <v>25</v>
      </c>
      <c r="D97" s="12" t="s">
        <v>26</v>
      </c>
      <c r="E97" s="12" t="s">
        <v>27</v>
      </c>
      <c r="F97" s="12" t="s">
        <v>637</v>
      </c>
      <c r="G97" s="13" t="s">
        <v>29</v>
      </c>
    </row>
    <row r="98" spans="2:7" outlineLevel="1" x14ac:dyDescent="0.2">
      <c r="B98" s="19" t="s">
        <v>428</v>
      </c>
      <c r="C98" s="3" t="s">
        <v>104</v>
      </c>
      <c r="D98" s="3" t="s">
        <v>31</v>
      </c>
      <c r="E98" s="14">
        <v>44152</v>
      </c>
      <c r="F98" s="3">
        <v>6</v>
      </c>
      <c r="G98" s="9">
        <v>56.64</v>
      </c>
    </row>
    <row r="99" spans="2:7" outlineLevel="1" x14ac:dyDescent="0.2">
      <c r="B99" s="19" t="s">
        <v>428</v>
      </c>
      <c r="C99" s="3" t="s">
        <v>104</v>
      </c>
      <c r="D99" s="3" t="s">
        <v>31</v>
      </c>
      <c r="E99" s="14">
        <v>44152</v>
      </c>
      <c r="F99" s="3">
        <v>3</v>
      </c>
      <c r="G99" s="9">
        <v>28.32</v>
      </c>
    </row>
    <row r="100" spans="2:7" outlineLevel="1" x14ac:dyDescent="0.2">
      <c r="B100" s="19" t="s">
        <v>428</v>
      </c>
      <c r="C100" s="3" t="s">
        <v>104</v>
      </c>
      <c r="D100" s="3" t="s">
        <v>31</v>
      </c>
      <c r="E100" s="14">
        <v>44153</v>
      </c>
      <c r="F100" s="3">
        <v>6</v>
      </c>
      <c r="G100" s="9">
        <v>56.64</v>
      </c>
    </row>
    <row r="101" spans="2:7" outlineLevel="1" x14ac:dyDescent="0.2">
      <c r="B101" s="19" t="s">
        <v>428</v>
      </c>
      <c r="C101" s="3" t="s">
        <v>104</v>
      </c>
      <c r="D101" s="3" t="s">
        <v>31</v>
      </c>
      <c r="E101" s="14">
        <v>44153</v>
      </c>
      <c r="F101" s="3">
        <v>3</v>
      </c>
      <c r="G101" s="9">
        <v>28.32</v>
      </c>
    </row>
    <row r="102" spans="2:7" outlineLevel="1" x14ac:dyDescent="0.2">
      <c r="B102" s="19" t="s">
        <v>428</v>
      </c>
      <c r="C102" s="3" t="s">
        <v>104</v>
      </c>
      <c r="D102" s="3" t="s">
        <v>31</v>
      </c>
      <c r="E102" s="14">
        <v>44154</v>
      </c>
      <c r="F102" s="3">
        <v>4</v>
      </c>
      <c r="G102" s="9">
        <v>37.76</v>
      </c>
    </row>
    <row r="103" spans="2:7" outlineLevel="1" x14ac:dyDescent="0.2">
      <c r="B103" s="19" t="s">
        <v>428</v>
      </c>
      <c r="C103" s="3" t="s">
        <v>104</v>
      </c>
      <c r="D103" s="3" t="s">
        <v>31</v>
      </c>
      <c r="E103" s="14">
        <v>44151</v>
      </c>
      <c r="F103" s="3">
        <v>5</v>
      </c>
      <c r="G103" s="9">
        <v>47.2</v>
      </c>
    </row>
    <row r="104" spans="2:7" outlineLevel="1" x14ac:dyDescent="0.2">
      <c r="B104" s="19" t="s">
        <v>427</v>
      </c>
      <c r="C104" s="3" t="s">
        <v>164</v>
      </c>
      <c r="D104" s="3" t="s">
        <v>31</v>
      </c>
      <c r="E104" s="14">
        <v>44161</v>
      </c>
      <c r="F104" s="3">
        <v>5</v>
      </c>
      <c r="G104" s="9">
        <v>37.5</v>
      </c>
    </row>
    <row r="105" spans="2:7" outlineLevel="1" x14ac:dyDescent="0.2">
      <c r="B105" s="19" t="s">
        <v>427</v>
      </c>
      <c r="C105" s="3" t="s">
        <v>164</v>
      </c>
      <c r="D105" s="3" t="s">
        <v>31</v>
      </c>
      <c r="E105" s="14">
        <v>44162</v>
      </c>
      <c r="F105" s="3">
        <v>6</v>
      </c>
      <c r="G105" s="9">
        <v>45</v>
      </c>
    </row>
    <row r="106" spans="2:7" outlineLevel="1" x14ac:dyDescent="0.2">
      <c r="B106" s="19" t="s">
        <v>427</v>
      </c>
      <c r="C106" s="3" t="s">
        <v>164</v>
      </c>
      <c r="D106" s="3" t="s">
        <v>31</v>
      </c>
      <c r="E106" s="14">
        <v>44165</v>
      </c>
      <c r="F106" s="3">
        <v>6</v>
      </c>
      <c r="G106" s="9">
        <v>45</v>
      </c>
    </row>
    <row r="107" spans="2:7" outlineLevel="1" x14ac:dyDescent="0.2">
      <c r="B107" s="19" t="s">
        <v>427</v>
      </c>
      <c r="C107" s="3" t="s">
        <v>164</v>
      </c>
      <c r="D107" s="3" t="s">
        <v>31</v>
      </c>
      <c r="E107" s="14">
        <v>44165</v>
      </c>
      <c r="F107" s="3">
        <v>3</v>
      </c>
      <c r="G107" s="9">
        <v>22.5</v>
      </c>
    </row>
    <row r="108" spans="2:7" outlineLevel="1" x14ac:dyDescent="0.2">
      <c r="B108" s="19" t="s">
        <v>427</v>
      </c>
      <c r="C108" s="3" t="s">
        <v>164</v>
      </c>
      <c r="D108" s="3" t="s">
        <v>31</v>
      </c>
      <c r="E108" s="14">
        <v>44166</v>
      </c>
      <c r="F108" s="3">
        <v>6</v>
      </c>
      <c r="G108" s="9">
        <v>45</v>
      </c>
    </row>
    <row r="109" spans="2:7" outlineLevel="1" x14ac:dyDescent="0.2">
      <c r="B109" s="19" t="s">
        <v>427</v>
      </c>
      <c r="C109" s="3" t="s">
        <v>164</v>
      </c>
      <c r="D109" s="3" t="s">
        <v>31</v>
      </c>
      <c r="E109" s="14">
        <v>44166</v>
      </c>
      <c r="F109" s="3">
        <v>3</v>
      </c>
      <c r="G109" s="9">
        <v>22.5</v>
      </c>
    </row>
    <row r="110" spans="2:7" outlineLevel="1" x14ac:dyDescent="0.2">
      <c r="B110" s="19" t="s">
        <v>427</v>
      </c>
      <c r="C110" s="3" t="s">
        <v>164</v>
      </c>
      <c r="D110" s="3" t="s">
        <v>31</v>
      </c>
      <c r="E110" s="14">
        <v>44167</v>
      </c>
      <c r="F110" s="3">
        <v>6</v>
      </c>
      <c r="G110" s="9">
        <v>45</v>
      </c>
    </row>
    <row r="111" spans="2:7" outlineLevel="1" x14ac:dyDescent="0.2">
      <c r="B111" s="19" t="s">
        <v>427</v>
      </c>
      <c r="C111" s="3" t="s">
        <v>164</v>
      </c>
      <c r="D111" s="3" t="s">
        <v>31</v>
      </c>
      <c r="E111" s="14">
        <v>44167</v>
      </c>
      <c r="F111" s="3">
        <v>3</v>
      </c>
      <c r="G111" s="9">
        <v>22.5</v>
      </c>
    </row>
    <row r="112" spans="2:7" outlineLevel="1" x14ac:dyDescent="0.2">
      <c r="B112" s="19" t="s">
        <v>427</v>
      </c>
      <c r="C112" s="3" t="s">
        <v>164</v>
      </c>
      <c r="D112" s="3" t="s">
        <v>31</v>
      </c>
      <c r="E112" s="14">
        <v>44168</v>
      </c>
      <c r="F112" s="3">
        <v>6</v>
      </c>
      <c r="G112" s="9">
        <v>45</v>
      </c>
    </row>
    <row r="113" spans="2:7" outlineLevel="1" x14ac:dyDescent="0.2">
      <c r="B113" s="19" t="s">
        <v>427</v>
      </c>
      <c r="C113" s="3" t="s">
        <v>164</v>
      </c>
      <c r="D113" s="3" t="s">
        <v>31</v>
      </c>
      <c r="E113" s="14">
        <v>44168</v>
      </c>
      <c r="F113" s="3">
        <v>3</v>
      </c>
      <c r="G113" s="9">
        <v>22.5</v>
      </c>
    </row>
    <row r="114" spans="2:7" outlineLevel="1" x14ac:dyDescent="0.2">
      <c r="B114" s="19" t="s">
        <v>428</v>
      </c>
      <c r="C114" s="3" t="s">
        <v>108</v>
      </c>
      <c r="D114" s="3" t="s">
        <v>54</v>
      </c>
      <c r="E114" s="14">
        <v>44176</v>
      </c>
      <c r="F114" s="3">
        <v>6</v>
      </c>
      <c r="G114" s="9">
        <v>49.98</v>
      </c>
    </row>
    <row r="115" spans="2:7" outlineLevel="1" x14ac:dyDescent="0.2">
      <c r="B115" s="19" t="s">
        <v>428</v>
      </c>
      <c r="C115" s="3" t="s">
        <v>108</v>
      </c>
      <c r="D115" s="3" t="s">
        <v>54</v>
      </c>
      <c r="E115" s="14">
        <v>44176</v>
      </c>
      <c r="F115" s="3">
        <v>3</v>
      </c>
      <c r="G115" s="9">
        <v>24.99</v>
      </c>
    </row>
    <row r="116" spans="2:7" outlineLevel="1" x14ac:dyDescent="0.2">
      <c r="B116" s="19" t="s">
        <v>428</v>
      </c>
      <c r="C116" s="3" t="s">
        <v>108</v>
      </c>
      <c r="D116" s="3" t="s">
        <v>54</v>
      </c>
      <c r="E116" s="14">
        <v>44179</v>
      </c>
      <c r="F116" s="3">
        <v>6</v>
      </c>
      <c r="G116" s="9">
        <v>49.98</v>
      </c>
    </row>
    <row r="117" spans="2:7" outlineLevel="1" x14ac:dyDescent="0.2">
      <c r="B117" s="19" t="s">
        <v>428</v>
      </c>
      <c r="C117" s="3" t="s">
        <v>108</v>
      </c>
      <c r="D117" s="3" t="s">
        <v>54</v>
      </c>
      <c r="E117" s="14">
        <v>44179</v>
      </c>
      <c r="F117" s="3">
        <v>3</v>
      </c>
      <c r="G117" s="9">
        <v>24.99</v>
      </c>
    </row>
    <row r="118" spans="2:7" outlineLevel="1" x14ac:dyDescent="0.2">
      <c r="B118" s="19" t="s">
        <v>428</v>
      </c>
      <c r="C118" s="3" t="s">
        <v>108</v>
      </c>
      <c r="D118" s="3" t="s">
        <v>54</v>
      </c>
      <c r="E118" s="14">
        <v>44180</v>
      </c>
      <c r="F118" s="3">
        <v>6</v>
      </c>
      <c r="G118" s="9">
        <v>49.98</v>
      </c>
    </row>
    <row r="119" spans="2:7" outlineLevel="1" x14ac:dyDescent="0.2">
      <c r="B119" s="19" t="s">
        <v>428</v>
      </c>
      <c r="C119" s="3" t="s">
        <v>108</v>
      </c>
      <c r="D119" s="3" t="s">
        <v>54</v>
      </c>
      <c r="E119" s="14">
        <v>44180</v>
      </c>
      <c r="F119" s="3">
        <v>3</v>
      </c>
      <c r="G119" s="9">
        <v>24.99</v>
      </c>
    </row>
    <row r="120" spans="2:7" outlineLevel="1" x14ac:dyDescent="0.2">
      <c r="B120" s="19" t="s">
        <v>427</v>
      </c>
      <c r="C120" s="3" t="s">
        <v>162</v>
      </c>
      <c r="D120" s="3" t="s">
        <v>31</v>
      </c>
      <c r="E120" s="14">
        <v>44107</v>
      </c>
      <c r="F120" s="3">
        <v>6</v>
      </c>
      <c r="G120" s="9">
        <v>45</v>
      </c>
    </row>
    <row r="121" spans="2:7" outlineLevel="1" x14ac:dyDescent="0.2">
      <c r="B121" s="19" t="s">
        <v>427</v>
      </c>
      <c r="C121" s="3" t="s">
        <v>162</v>
      </c>
      <c r="D121" s="3" t="s">
        <v>31</v>
      </c>
      <c r="E121" s="14">
        <v>44107</v>
      </c>
      <c r="F121" s="3">
        <v>3</v>
      </c>
      <c r="G121" s="9">
        <v>22.5</v>
      </c>
    </row>
    <row r="122" spans="2:7" outlineLevel="1" x14ac:dyDescent="0.2">
      <c r="B122" s="19" t="s">
        <v>427</v>
      </c>
      <c r="C122" s="3" t="s">
        <v>162</v>
      </c>
      <c r="D122" s="3" t="s">
        <v>31</v>
      </c>
      <c r="E122" s="14">
        <v>44108</v>
      </c>
      <c r="F122" s="3">
        <v>6</v>
      </c>
      <c r="G122" s="9">
        <v>45</v>
      </c>
    </row>
    <row r="123" spans="2:7" outlineLevel="1" x14ac:dyDescent="0.2">
      <c r="B123" s="19" t="s">
        <v>427</v>
      </c>
      <c r="C123" s="3" t="s">
        <v>162</v>
      </c>
      <c r="D123" s="3" t="s">
        <v>31</v>
      </c>
      <c r="E123" s="14">
        <v>44108</v>
      </c>
      <c r="F123" s="3">
        <v>2</v>
      </c>
      <c r="G123" s="9">
        <v>15</v>
      </c>
    </row>
    <row r="124" spans="2:7" outlineLevel="1" x14ac:dyDescent="0.2">
      <c r="B124" s="19" t="s">
        <v>427</v>
      </c>
      <c r="C124" s="3" t="s">
        <v>638</v>
      </c>
      <c r="D124" s="3" t="s">
        <v>54</v>
      </c>
      <c r="E124" s="14">
        <v>44146</v>
      </c>
      <c r="F124" s="3">
        <v>6</v>
      </c>
      <c r="G124" s="9">
        <v>33.299999999999997</v>
      </c>
    </row>
    <row r="125" spans="2:7" outlineLevel="1" x14ac:dyDescent="0.2">
      <c r="B125" s="19" t="s">
        <v>427</v>
      </c>
      <c r="C125" s="3" t="s">
        <v>638</v>
      </c>
      <c r="D125" s="3" t="s">
        <v>54</v>
      </c>
      <c r="E125" s="14">
        <v>44146</v>
      </c>
      <c r="F125" s="3">
        <v>3</v>
      </c>
      <c r="G125" s="9">
        <v>16.649999999999999</v>
      </c>
    </row>
    <row r="126" spans="2:7" outlineLevel="1" x14ac:dyDescent="0.2">
      <c r="B126" s="19" t="s">
        <v>427</v>
      </c>
      <c r="C126" s="3" t="s">
        <v>638</v>
      </c>
      <c r="D126" s="3" t="s">
        <v>54</v>
      </c>
      <c r="E126" s="14">
        <v>44147</v>
      </c>
      <c r="F126" s="3">
        <v>6</v>
      </c>
      <c r="G126" s="9">
        <v>33.299999999999997</v>
      </c>
    </row>
    <row r="127" spans="2:7" outlineLevel="1" x14ac:dyDescent="0.2">
      <c r="B127" s="19" t="s">
        <v>427</v>
      </c>
      <c r="C127" s="3" t="s">
        <v>638</v>
      </c>
      <c r="D127" s="3" t="s">
        <v>54</v>
      </c>
      <c r="E127" s="14">
        <v>44147</v>
      </c>
      <c r="F127" s="3">
        <v>2.5</v>
      </c>
      <c r="G127" s="9">
        <v>13.875</v>
      </c>
    </row>
    <row r="128" spans="2:7" outlineLevel="1" x14ac:dyDescent="0.2">
      <c r="B128" s="19" t="s">
        <v>427</v>
      </c>
      <c r="C128" s="3" t="s">
        <v>638</v>
      </c>
      <c r="D128" s="3" t="s">
        <v>54</v>
      </c>
      <c r="E128" s="14">
        <v>44148</v>
      </c>
      <c r="F128" s="3">
        <v>6</v>
      </c>
      <c r="G128" s="9">
        <v>33.299999999999997</v>
      </c>
    </row>
    <row r="129" spans="2:7" outlineLevel="1" x14ac:dyDescent="0.2">
      <c r="B129" s="19" t="s">
        <v>427</v>
      </c>
      <c r="C129" s="3" t="s">
        <v>638</v>
      </c>
      <c r="D129" s="3" t="s">
        <v>54</v>
      </c>
      <c r="E129" s="14">
        <v>44148</v>
      </c>
      <c r="F129" s="3">
        <v>3</v>
      </c>
      <c r="G129" s="9">
        <v>16.649999999999999</v>
      </c>
    </row>
    <row r="130" spans="2:7" outlineLevel="1" x14ac:dyDescent="0.2">
      <c r="B130" s="19" t="s">
        <v>427</v>
      </c>
      <c r="C130" s="3" t="s">
        <v>504</v>
      </c>
      <c r="D130" s="3" t="s">
        <v>54</v>
      </c>
      <c r="E130" s="14">
        <v>44161</v>
      </c>
      <c r="F130" s="3">
        <v>5</v>
      </c>
      <c r="G130" s="9">
        <v>32.5</v>
      </c>
    </row>
    <row r="131" spans="2:7" outlineLevel="1" x14ac:dyDescent="0.2">
      <c r="B131" s="19" t="s">
        <v>427</v>
      </c>
      <c r="C131" s="3" t="s">
        <v>504</v>
      </c>
      <c r="D131" s="3" t="s">
        <v>54</v>
      </c>
      <c r="E131" s="14">
        <v>44162</v>
      </c>
      <c r="F131" s="3">
        <v>6</v>
      </c>
      <c r="G131" s="9">
        <v>39</v>
      </c>
    </row>
    <row r="132" spans="2:7" outlineLevel="1" x14ac:dyDescent="0.2">
      <c r="B132" s="19" t="s">
        <v>427</v>
      </c>
      <c r="C132" s="3" t="s">
        <v>504</v>
      </c>
      <c r="D132" s="3" t="s">
        <v>54</v>
      </c>
      <c r="E132" s="14">
        <v>44165</v>
      </c>
      <c r="F132" s="3">
        <v>6</v>
      </c>
      <c r="G132" s="9">
        <v>39</v>
      </c>
    </row>
    <row r="133" spans="2:7" outlineLevel="1" x14ac:dyDescent="0.2">
      <c r="B133" s="19" t="s">
        <v>427</v>
      </c>
      <c r="C133" s="3" t="s">
        <v>504</v>
      </c>
      <c r="D133" s="3" t="s">
        <v>54</v>
      </c>
      <c r="E133" s="14">
        <v>44165</v>
      </c>
      <c r="F133" s="3">
        <v>3</v>
      </c>
      <c r="G133" s="9">
        <v>19.5</v>
      </c>
    </row>
    <row r="134" spans="2:7" outlineLevel="1" x14ac:dyDescent="0.2">
      <c r="B134" s="19" t="s">
        <v>427</v>
      </c>
      <c r="C134" s="3" t="s">
        <v>504</v>
      </c>
      <c r="D134" s="3" t="s">
        <v>54</v>
      </c>
      <c r="E134" s="14">
        <v>44166</v>
      </c>
      <c r="F134" s="3">
        <v>6</v>
      </c>
      <c r="G134" s="9">
        <v>39</v>
      </c>
    </row>
    <row r="135" spans="2:7" outlineLevel="1" x14ac:dyDescent="0.2">
      <c r="B135" s="19" t="s">
        <v>427</v>
      </c>
      <c r="C135" s="3" t="s">
        <v>504</v>
      </c>
      <c r="D135" s="3" t="s">
        <v>54</v>
      </c>
      <c r="E135" s="14">
        <v>44166</v>
      </c>
      <c r="F135" s="3">
        <v>3</v>
      </c>
      <c r="G135" s="9">
        <v>19.5</v>
      </c>
    </row>
    <row r="136" spans="2:7" outlineLevel="1" x14ac:dyDescent="0.2">
      <c r="B136" s="19" t="s">
        <v>427</v>
      </c>
      <c r="C136" s="3" t="s">
        <v>504</v>
      </c>
      <c r="D136" s="3" t="s">
        <v>54</v>
      </c>
      <c r="E136" s="14">
        <v>44167</v>
      </c>
      <c r="F136" s="3">
        <v>6</v>
      </c>
      <c r="G136" s="9">
        <v>39</v>
      </c>
    </row>
    <row r="137" spans="2:7" outlineLevel="1" x14ac:dyDescent="0.2">
      <c r="B137" s="19" t="s">
        <v>427</v>
      </c>
      <c r="C137" s="3" t="s">
        <v>504</v>
      </c>
      <c r="D137" s="3" t="s">
        <v>54</v>
      </c>
      <c r="E137" s="14">
        <v>44167</v>
      </c>
      <c r="F137" s="3">
        <v>3</v>
      </c>
      <c r="G137" s="9">
        <v>19.5</v>
      </c>
    </row>
    <row r="138" spans="2:7" outlineLevel="1" x14ac:dyDescent="0.2">
      <c r="B138" s="19" t="s">
        <v>427</v>
      </c>
      <c r="C138" s="3" t="s">
        <v>504</v>
      </c>
      <c r="D138" s="3" t="s">
        <v>54</v>
      </c>
      <c r="E138" s="14">
        <v>44168</v>
      </c>
      <c r="F138" s="3">
        <v>6</v>
      </c>
      <c r="G138" s="9">
        <v>39</v>
      </c>
    </row>
    <row r="139" spans="2:7" outlineLevel="1" x14ac:dyDescent="0.2">
      <c r="B139" s="19" t="s">
        <v>427</v>
      </c>
      <c r="C139" s="3" t="s">
        <v>504</v>
      </c>
      <c r="D139" s="3" t="s">
        <v>54</v>
      </c>
      <c r="E139" s="14">
        <v>44168</v>
      </c>
      <c r="F139" s="3">
        <v>3</v>
      </c>
      <c r="G139" s="9">
        <v>19.5</v>
      </c>
    </row>
    <row r="140" spans="2:7" outlineLevel="1" x14ac:dyDescent="0.2">
      <c r="B140" s="19" t="s">
        <v>427</v>
      </c>
      <c r="C140" s="3" t="s">
        <v>30</v>
      </c>
      <c r="D140" s="3" t="s">
        <v>31</v>
      </c>
      <c r="E140" s="14">
        <v>44105</v>
      </c>
      <c r="F140" s="3">
        <v>6</v>
      </c>
      <c r="G140" s="9">
        <v>45</v>
      </c>
    </row>
    <row r="141" spans="2:7" outlineLevel="1" x14ac:dyDescent="0.2">
      <c r="B141" s="19" t="s">
        <v>427</v>
      </c>
      <c r="C141" s="3" t="s">
        <v>30</v>
      </c>
      <c r="D141" s="3" t="s">
        <v>31</v>
      </c>
      <c r="E141" s="14">
        <v>44105</v>
      </c>
      <c r="F141" s="3">
        <v>4</v>
      </c>
      <c r="G141" s="9">
        <v>30</v>
      </c>
    </row>
    <row r="142" spans="2:7" outlineLevel="1" x14ac:dyDescent="0.2">
      <c r="B142" s="19" t="s">
        <v>427</v>
      </c>
      <c r="C142" s="3" t="s">
        <v>30</v>
      </c>
      <c r="D142" s="3" t="s">
        <v>31</v>
      </c>
      <c r="E142" s="14">
        <v>44106</v>
      </c>
      <c r="F142" s="3">
        <v>6</v>
      </c>
      <c r="G142" s="9">
        <v>45</v>
      </c>
    </row>
    <row r="143" spans="2:7" outlineLevel="1" x14ac:dyDescent="0.2">
      <c r="B143" s="19" t="s">
        <v>427</v>
      </c>
      <c r="C143" s="3" t="s">
        <v>30</v>
      </c>
      <c r="D143" s="3" t="s">
        <v>31</v>
      </c>
      <c r="E143" s="14">
        <v>44106</v>
      </c>
      <c r="F143" s="3">
        <v>4</v>
      </c>
      <c r="G143" s="9">
        <v>30</v>
      </c>
    </row>
    <row r="144" spans="2:7" outlineLevel="1" x14ac:dyDescent="0.2">
      <c r="B144" s="19" t="s">
        <v>427</v>
      </c>
      <c r="C144" s="3" t="s">
        <v>30</v>
      </c>
      <c r="D144" s="3" t="s">
        <v>31</v>
      </c>
      <c r="E144" s="14">
        <v>44107</v>
      </c>
      <c r="F144" s="3">
        <v>6</v>
      </c>
      <c r="G144" s="9">
        <v>45</v>
      </c>
    </row>
    <row r="145" spans="2:7" outlineLevel="1" x14ac:dyDescent="0.2">
      <c r="B145" s="19" t="s">
        <v>427</v>
      </c>
      <c r="C145" s="3" t="s">
        <v>30</v>
      </c>
      <c r="D145" s="3" t="s">
        <v>31</v>
      </c>
      <c r="E145" s="14">
        <v>44107</v>
      </c>
      <c r="F145" s="3">
        <v>4</v>
      </c>
      <c r="G145" s="9">
        <v>30</v>
      </c>
    </row>
    <row r="146" spans="2:7" outlineLevel="1" x14ac:dyDescent="0.2">
      <c r="B146" s="19" t="s">
        <v>429</v>
      </c>
      <c r="C146" s="3" t="s">
        <v>57</v>
      </c>
      <c r="D146" s="3" t="s">
        <v>31</v>
      </c>
      <c r="E146" s="14">
        <v>44161</v>
      </c>
      <c r="F146" s="3">
        <v>5</v>
      </c>
      <c r="G146" s="9">
        <v>37.5</v>
      </c>
    </row>
    <row r="147" spans="2:7" outlineLevel="1" x14ac:dyDescent="0.2">
      <c r="B147" s="19" t="s">
        <v>429</v>
      </c>
      <c r="C147" s="3" t="s">
        <v>57</v>
      </c>
      <c r="D147" s="3" t="s">
        <v>31</v>
      </c>
      <c r="E147" s="14">
        <v>44162</v>
      </c>
      <c r="F147" s="3">
        <v>6</v>
      </c>
      <c r="G147" s="9">
        <v>45</v>
      </c>
    </row>
    <row r="148" spans="2:7" outlineLevel="1" x14ac:dyDescent="0.2">
      <c r="B148" s="19" t="s">
        <v>429</v>
      </c>
      <c r="C148" s="3" t="s">
        <v>57</v>
      </c>
      <c r="D148" s="3" t="s">
        <v>31</v>
      </c>
      <c r="E148" s="14">
        <v>44165</v>
      </c>
      <c r="F148" s="3">
        <v>6</v>
      </c>
      <c r="G148" s="9">
        <v>45</v>
      </c>
    </row>
    <row r="149" spans="2:7" outlineLevel="1" x14ac:dyDescent="0.2">
      <c r="B149" s="19" t="s">
        <v>429</v>
      </c>
      <c r="C149" s="3" t="s">
        <v>57</v>
      </c>
      <c r="D149" s="3" t="s">
        <v>31</v>
      </c>
      <c r="E149" s="14">
        <v>44165</v>
      </c>
      <c r="F149" s="3">
        <v>3</v>
      </c>
      <c r="G149" s="9">
        <v>22.5</v>
      </c>
    </row>
    <row r="150" spans="2:7" outlineLevel="1" x14ac:dyDescent="0.2">
      <c r="B150" s="19" t="s">
        <v>429</v>
      </c>
      <c r="C150" s="3" t="s">
        <v>57</v>
      </c>
      <c r="D150" s="3" t="s">
        <v>31</v>
      </c>
      <c r="E150" s="14">
        <v>44166</v>
      </c>
      <c r="F150" s="3">
        <v>6</v>
      </c>
      <c r="G150" s="9">
        <v>45</v>
      </c>
    </row>
    <row r="151" spans="2:7" outlineLevel="1" x14ac:dyDescent="0.2">
      <c r="B151" s="19" t="s">
        <v>429</v>
      </c>
      <c r="C151" s="3" t="s">
        <v>57</v>
      </c>
      <c r="D151" s="3" t="s">
        <v>31</v>
      </c>
      <c r="E151" s="14">
        <v>44166</v>
      </c>
      <c r="F151" s="3">
        <v>3</v>
      </c>
      <c r="G151" s="9">
        <v>22.5</v>
      </c>
    </row>
    <row r="152" spans="2:7" outlineLevel="1" x14ac:dyDescent="0.2">
      <c r="B152" s="19" t="s">
        <v>429</v>
      </c>
      <c r="C152" s="3" t="s">
        <v>57</v>
      </c>
      <c r="D152" s="3" t="s">
        <v>31</v>
      </c>
      <c r="E152" s="14">
        <v>44167</v>
      </c>
      <c r="F152" s="3">
        <v>6</v>
      </c>
      <c r="G152" s="9">
        <v>45</v>
      </c>
    </row>
    <row r="153" spans="2:7" outlineLevel="1" x14ac:dyDescent="0.2">
      <c r="B153" s="19" t="s">
        <v>429</v>
      </c>
      <c r="C153" s="3" t="s">
        <v>57</v>
      </c>
      <c r="D153" s="3" t="s">
        <v>31</v>
      </c>
      <c r="E153" s="14">
        <v>44167</v>
      </c>
      <c r="F153" s="3">
        <v>3</v>
      </c>
      <c r="G153" s="9">
        <v>22.5</v>
      </c>
    </row>
    <row r="154" spans="2:7" outlineLevel="1" x14ac:dyDescent="0.2">
      <c r="B154" s="19" t="s">
        <v>429</v>
      </c>
      <c r="C154" s="3" t="s">
        <v>57</v>
      </c>
      <c r="D154" s="3" t="s">
        <v>31</v>
      </c>
      <c r="E154" s="14">
        <v>44168</v>
      </c>
      <c r="F154" s="3">
        <v>6</v>
      </c>
      <c r="G154" s="9">
        <v>45</v>
      </c>
    </row>
    <row r="155" spans="2:7" outlineLevel="1" x14ac:dyDescent="0.2">
      <c r="B155" s="19" t="s">
        <v>429</v>
      </c>
      <c r="C155" s="3" t="s">
        <v>57</v>
      </c>
      <c r="D155" s="3" t="s">
        <v>31</v>
      </c>
      <c r="E155" s="14">
        <v>44168</v>
      </c>
      <c r="F155" s="3">
        <v>3</v>
      </c>
      <c r="G155" s="9">
        <v>22.5</v>
      </c>
    </row>
    <row r="156" spans="2:7" outlineLevel="1" x14ac:dyDescent="0.2">
      <c r="B156" s="19" t="s">
        <v>429</v>
      </c>
      <c r="C156" s="3" t="s">
        <v>57</v>
      </c>
      <c r="D156" s="3" t="s">
        <v>31</v>
      </c>
      <c r="E156" s="14">
        <v>44169</v>
      </c>
      <c r="F156" s="3">
        <v>6</v>
      </c>
      <c r="G156" s="9">
        <v>45</v>
      </c>
    </row>
    <row r="157" spans="2:7" outlineLevel="1" x14ac:dyDescent="0.2">
      <c r="B157" s="19" t="s">
        <v>429</v>
      </c>
      <c r="C157" s="3" t="s">
        <v>57</v>
      </c>
      <c r="D157" s="3" t="s">
        <v>31</v>
      </c>
      <c r="E157" s="14">
        <v>44169</v>
      </c>
      <c r="F157" s="3">
        <v>3</v>
      </c>
      <c r="G157" s="9">
        <v>22.5</v>
      </c>
    </row>
    <row r="158" spans="2:7" outlineLevel="1" x14ac:dyDescent="0.2">
      <c r="B158" s="19" t="s">
        <v>429</v>
      </c>
      <c r="C158" s="3" t="s">
        <v>57</v>
      </c>
      <c r="D158" s="3" t="s">
        <v>31</v>
      </c>
      <c r="E158" s="14">
        <v>44189</v>
      </c>
      <c r="F158" s="3">
        <v>5</v>
      </c>
      <c r="G158" s="9">
        <v>37.5</v>
      </c>
    </row>
    <row r="159" spans="2:7" outlineLevel="1" x14ac:dyDescent="0.2">
      <c r="B159" s="19" t="s">
        <v>429</v>
      </c>
      <c r="C159" s="3" t="s">
        <v>57</v>
      </c>
      <c r="D159" s="3" t="s">
        <v>31</v>
      </c>
      <c r="E159" s="14">
        <v>44201</v>
      </c>
      <c r="F159" s="3">
        <v>16</v>
      </c>
      <c r="G159" s="9">
        <v>120</v>
      </c>
    </row>
    <row r="160" spans="2:7" outlineLevel="1" x14ac:dyDescent="0.2">
      <c r="B160" s="19" t="s">
        <v>427</v>
      </c>
      <c r="C160" s="3" t="s">
        <v>53</v>
      </c>
      <c r="D160" s="3" t="s">
        <v>54</v>
      </c>
      <c r="E160" s="14">
        <v>44106</v>
      </c>
      <c r="F160" s="3">
        <v>6</v>
      </c>
      <c r="G160" s="9">
        <v>39</v>
      </c>
    </row>
    <row r="161" spans="2:7" outlineLevel="1" x14ac:dyDescent="0.2">
      <c r="B161" s="19" t="s">
        <v>427</v>
      </c>
      <c r="C161" s="3" t="s">
        <v>53</v>
      </c>
      <c r="D161" s="3" t="s">
        <v>54</v>
      </c>
      <c r="E161" s="14">
        <v>44106</v>
      </c>
      <c r="F161" s="3">
        <v>4</v>
      </c>
      <c r="G161" s="9">
        <v>26</v>
      </c>
    </row>
    <row r="162" spans="2:7" outlineLevel="1" x14ac:dyDescent="0.2">
      <c r="B162" s="19" t="s">
        <v>427</v>
      </c>
      <c r="C162" s="3" t="s">
        <v>53</v>
      </c>
      <c r="D162" s="3" t="s">
        <v>54</v>
      </c>
      <c r="E162" s="14">
        <v>44107</v>
      </c>
      <c r="F162" s="3">
        <v>6</v>
      </c>
      <c r="G162" s="9">
        <v>39</v>
      </c>
    </row>
    <row r="163" spans="2:7" outlineLevel="1" x14ac:dyDescent="0.2">
      <c r="B163" s="19" t="s">
        <v>427</v>
      </c>
      <c r="C163" s="3" t="s">
        <v>53</v>
      </c>
      <c r="D163" s="3" t="s">
        <v>54</v>
      </c>
      <c r="E163" s="14">
        <v>44107</v>
      </c>
      <c r="F163" s="3">
        <v>3</v>
      </c>
      <c r="G163" s="9">
        <v>19.5</v>
      </c>
    </row>
    <row r="164" spans="2:7" outlineLevel="1" x14ac:dyDescent="0.2">
      <c r="B164" s="19" t="s">
        <v>427</v>
      </c>
      <c r="C164" s="3" t="s">
        <v>53</v>
      </c>
      <c r="D164" s="3" t="s">
        <v>54</v>
      </c>
      <c r="E164" s="14">
        <v>44108</v>
      </c>
      <c r="F164" s="3">
        <v>6</v>
      </c>
      <c r="G164" s="9">
        <v>39</v>
      </c>
    </row>
    <row r="165" spans="2:7" outlineLevel="1" x14ac:dyDescent="0.2">
      <c r="B165" s="19" t="s">
        <v>427</v>
      </c>
      <c r="C165" s="3" t="s">
        <v>53</v>
      </c>
      <c r="D165" s="3" t="s">
        <v>54</v>
      </c>
      <c r="E165" s="14">
        <v>44108</v>
      </c>
      <c r="F165" s="3">
        <v>2</v>
      </c>
      <c r="G165" s="9">
        <v>13</v>
      </c>
    </row>
    <row r="166" spans="2:7" outlineLevel="1" x14ac:dyDescent="0.2">
      <c r="B166" s="19" t="s">
        <v>427</v>
      </c>
      <c r="C166" s="3" t="s">
        <v>502</v>
      </c>
      <c r="D166" s="3" t="s">
        <v>54</v>
      </c>
      <c r="E166" s="14">
        <v>44145</v>
      </c>
      <c r="F166" s="3">
        <v>6</v>
      </c>
      <c r="G166" s="9">
        <v>39</v>
      </c>
    </row>
    <row r="167" spans="2:7" outlineLevel="1" x14ac:dyDescent="0.2">
      <c r="B167" s="19" t="s">
        <v>427</v>
      </c>
      <c r="C167" s="3" t="s">
        <v>502</v>
      </c>
      <c r="D167" s="3" t="s">
        <v>54</v>
      </c>
      <c r="E167" s="14">
        <v>44145</v>
      </c>
      <c r="F167" s="3">
        <v>3</v>
      </c>
      <c r="G167" s="9">
        <v>19.5</v>
      </c>
    </row>
    <row r="168" spans="2:7" outlineLevel="1" x14ac:dyDescent="0.2">
      <c r="B168" s="19" t="s">
        <v>427</v>
      </c>
      <c r="C168" s="3" t="s">
        <v>502</v>
      </c>
      <c r="D168" s="3" t="s">
        <v>54</v>
      </c>
      <c r="E168" s="14">
        <v>44146</v>
      </c>
      <c r="F168" s="3">
        <v>6</v>
      </c>
      <c r="G168" s="9">
        <v>39</v>
      </c>
    </row>
    <row r="169" spans="2:7" outlineLevel="1" x14ac:dyDescent="0.2">
      <c r="B169" s="19" t="s">
        <v>427</v>
      </c>
      <c r="C169" s="3" t="s">
        <v>502</v>
      </c>
      <c r="D169" s="3" t="s">
        <v>54</v>
      </c>
      <c r="E169" s="14">
        <v>44146</v>
      </c>
      <c r="F169" s="3">
        <v>3</v>
      </c>
      <c r="G169" s="9">
        <v>19.5</v>
      </c>
    </row>
    <row r="170" spans="2:7" outlineLevel="1" x14ac:dyDescent="0.2">
      <c r="B170" s="19" t="s">
        <v>427</v>
      </c>
      <c r="C170" s="3" t="s">
        <v>502</v>
      </c>
      <c r="D170" s="3" t="s">
        <v>54</v>
      </c>
      <c r="E170" s="14">
        <v>44147</v>
      </c>
      <c r="F170" s="3">
        <v>6</v>
      </c>
      <c r="G170" s="9">
        <v>39</v>
      </c>
    </row>
    <row r="171" spans="2:7" outlineLevel="1" x14ac:dyDescent="0.2">
      <c r="B171" s="19" t="s">
        <v>427</v>
      </c>
      <c r="C171" s="3" t="s">
        <v>502</v>
      </c>
      <c r="D171" s="3" t="s">
        <v>54</v>
      </c>
      <c r="E171" s="14">
        <v>44147</v>
      </c>
      <c r="F171" s="3">
        <v>2.5</v>
      </c>
      <c r="G171" s="9">
        <v>16.25</v>
      </c>
    </row>
    <row r="172" spans="2:7" outlineLevel="1" x14ac:dyDescent="0.2">
      <c r="B172" s="19" t="s">
        <v>427</v>
      </c>
      <c r="C172" s="3" t="s">
        <v>502</v>
      </c>
      <c r="D172" s="3" t="s">
        <v>54</v>
      </c>
      <c r="E172" s="14">
        <v>44148</v>
      </c>
      <c r="F172" s="3">
        <v>6</v>
      </c>
      <c r="G172" s="9">
        <v>39</v>
      </c>
    </row>
    <row r="173" spans="2:7" outlineLevel="1" x14ac:dyDescent="0.2">
      <c r="B173" s="19" t="s">
        <v>427</v>
      </c>
      <c r="C173" s="3" t="s">
        <v>502</v>
      </c>
      <c r="D173" s="3" t="s">
        <v>54</v>
      </c>
      <c r="E173" s="14">
        <v>44148</v>
      </c>
      <c r="F173" s="3">
        <v>3</v>
      </c>
      <c r="G173" s="9">
        <v>19.5</v>
      </c>
    </row>
    <row r="174" spans="2:7" outlineLevel="1" x14ac:dyDescent="0.2">
      <c r="B174" s="19" t="s">
        <v>427</v>
      </c>
      <c r="C174" s="3" t="s">
        <v>502</v>
      </c>
      <c r="D174" s="3" t="s">
        <v>54</v>
      </c>
      <c r="E174" s="14">
        <v>44151</v>
      </c>
      <c r="F174" s="3">
        <v>6</v>
      </c>
      <c r="G174" s="9">
        <v>39</v>
      </c>
    </row>
    <row r="175" spans="2:7" outlineLevel="1" x14ac:dyDescent="0.2">
      <c r="B175" s="19" t="s">
        <v>427</v>
      </c>
      <c r="C175" s="3" t="s">
        <v>502</v>
      </c>
      <c r="D175" s="3" t="s">
        <v>54</v>
      </c>
      <c r="E175" s="14">
        <v>44151</v>
      </c>
      <c r="F175" s="3">
        <v>3</v>
      </c>
      <c r="G175" s="9">
        <v>19.5</v>
      </c>
    </row>
    <row r="176" spans="2:7" outlineLevel="1" x14ac:dyDescent="0.2">
      <c r="B176" s="19" t="s">
        <v>427</v>
      </c>
      <c r="C176" s="3" t="s">
        <v>502</v>
      </c>
      <c r="D176" s="3" t="s">
        <v>54</v>
      </c>
      <c r="E176" s="14">
        <v>44152</v>
      </c>
      <c r="F176" s="3">
        <v>6</v>
      </c>
      <c r="G176" s="9">
        <v>39</v>
      </c>
    </row>
    <row r="177" spans="2:7" outlineLevel="1" x14ac:dyDescent="0.2">
      <c r="B177" s="19" t="s">
        <v>427</v>
      </c>
      <c r="C177" s="3" t="s">
        <v>502</v>
      </c>
      <c r="D177" s="3" t="s">
        <v>54</v>
      </c>
      <c r="E177" s="14">
        <v>44152</v>
      </c>
      <c r="F177" s="3">
        <v>3</v>
      </c>
      <c r="G177" s="9">
        <v>19.5</v>
      </c>
    </row>
    <row r="178" spans="2:7" outlineLevel="1" x14ac:dyDescent="0.2">
      <c r="B178" s="19" t="s">
        <v>427</v>
      </c>
      <c r="C178" s="3" t="s">
        <v>502</v>
      </c>
      <c r="D178" s="3" t="s">
        <v>54</v>
      </c>
      <c r="E178" s="14">
        <v>44153</v>
      </c>
      <c r="F178" s="3">
        <v>6</v>
      </c>
      <c r="G178" s="9">
        <v>39</v>
      </c>
    </row>
    <row r="179" spans="2:7" outlineLevel="1" x14ac:dyDescent="0.2">
      <c r="B179" s="19" t="s">
        <v>427</v>
      </c>
      <c r="C179" s="3" t="s">
        <v>502</v>
      </c>
      <c r="D179" s="3" t="s">
        <v>54</v>
      </c>
      <c r="E179" s="14">
        <v>44153</v>
      </c>
      <c r="F179" s="3">
        <v>3</v>
      </c>
      <c r="G179" s="9">
        <v>19.5</v>
      </c>
    </row>
    <row r="180" spans="2:7" outlineLevel="1" x14ac:dyDescent="0.2">
      <c r="B180" s="19" t="s">
        <v>427</v>
      </c>
      <c r="C180" s="3" t="s">
        <v>502</v>
      </c>
      <c r="D180" s="3" t="s">
        <v>54</v>
      </c>
      <c r="E180" s="14">
        <v>44154</v>
      </c>
      <c r="F180" s="3">
        <v>6</v>
      </c>
      <c r="G180" s="9">
        <v>39</v>
      </c>
    </row>
    <row r="181" spans="2:7" outlineLevel="1" x14ac:dyDescent="0.2">
      <c r="B181" s="19" t="s">
        <v>427</v>
      </c>
      <c r="C181" s="3" t="s">
        <v>502</v>
      </c>
      <c r="D181" s="3" t="s">
        <v>54</v>
      </c>
      <c r="E181" s="14">
        <v>44154</v>
      </c>
      <c r="F181" s="3">
        <v>3</v>
      </c>
      <c r="G181" s="9">
        <v>19.5</v>
      </c>
    </row>
    <row r="182" spans="2:7" outlineLevel="1" x14ac:dyDescent="0.2">
      <c r="B182" s="19" t="s">
        <v>427</v>
      </c>
      <c r="C182" s="3" t="s">
        <v>502</v>
      </c>
      <c r="D182" s="3" t="s">
        <v>54</v>
      </c>
      <c r="E182" s="14">
        <v>44155</v>
      </c>
      <c r="F182" s="3">
        <v>6</v>
      </c>
      <c r="G182" s="9">
        <v>39</v>
      </c>
    </row>
    <row r="183" spans="2:7" outlineLevel="1" x14ac:dyDescent="0.2">
      <c r="B183" s="19" t="s">
        <v>427</v>
      </c>
      <c r="C183" s="3" t="s">
        <v>502</v>
      </c>
      <c r="D183" s="3" t="s">
        <v>54</v>
      </c>
      <c r="E183" s="14">
        <v>44155</v>
      </c>
      <c r="F183" s="3">
        <v>3</v>
      </c>
      <c r="G183" s="9">
        <v>19.5</v>
      </c>
    </row>
    <row r="184" spans="2:7" outlineLevel="1" x14ac:dyDescent="0.2">
      <c r="B184" s="19" t="s">
        <v>427</v>
      </c>
      <c r="C184" s="3" t="s">
        <v>502</v>
      </c>
      <c r="D184" s="3" t="s">
        <v>54</v>
      </c>
      <c r="E184" s="14">
        <v>44158</v>
      </c>
      <c r="F184" s="3">
        <v>6</v>
      </c>
      <c r="G184" s="9">
        <v>39</v>
      </c>
    </row>
    <row r="185" spans="2:7" outlineLevel="1" x14ac:dyDescent="0.2">
      <c r="B185" s="19" t="s">
        <v>427</v>
      </c>
      <c r="C185" s="3" t="s">
        <v>502</v>
      </c>
      <c r="D185" s="3" t="s">
        <v>54</v>
      </c>
      <c r="E185" s="14">
        <v>44158</v>
      </c>
      <c r="F185" s="3">
        <v>3</v>
      </c>
      <c r="G185" s="9">
        <v>19.5</v>
      </c>
    </row>
    <row r="186" spans="2:7" outlineLevel="1" x14ac:dyDescent="0.2">
      <c r="B186" s="19" t="s">
        <v>427</v>
      </c>
      <c r="C186" s="3" t="s">
        <v>502</v>
      </c>
      <c r="D186" s="3" t="s">
        <v>54</v>
      </c>
      <c r="E186" s="14">
        <v>44159</v>
      </c>
      <c r="F186" s="3">
        <v>6</v>
      </c>
      <c r="G186" s="9">
        <v>39</v>
      </c>
    </row>
    <row r="187" spans="2:7" outlineLevel="1" x14ac:dyDescent="0.2">
      <c r="B187" s="19" t="s">
        <v>427</v>
      </c>
      <c r="C187" s="3" t="s">
        <v>502</v>
      </c>
      <c r="D187" s="3" t="s">
        <v>54</v>
      </c>
      <c r="E187" s="14">
        <v>44159</v>
      </c>
      <c r="F187" s="3">
        <v>3</v>
      </c>
      <c r="G187" s="9">
        <v>19.5</v>
      </c>
    </row>
    <row r="188" spans="2:7" outlineLevel="1" x14ac:dyDescent="0.2">
      <c r="B188" s="19" t="s">
        <v>427</v>
      </c>
      <c r="C188" s="3" t="s">
        <v>502</v>
      </c>
      <c r="D188" s="3" t="s">
        <v>54</v>
      </c>
      <c r="E188" s="14">
        <v>44160</v>
      </c>
      <c r="F188" s="3">
        <v>6</v>
      </c>
      <c r="G188" s="9">
        <v>39</v>
      </c>
    </row>
    <row r="189" spans="2:7" outlineLevel="1" x14ac:dyDescent="0.2">
      <c r="B189" s="19" t="s">
        <v>427</v>
      </c>
      <c r="C189" s="3" t="s">
        <v>502</v>
      </c>
      <c r="D189" s="3" t="s">
        <v>54</v>
      </c>
      <c r="E189" s="14">
        <v>44160</v>
      </c>
      <c r="F189" s="3">
        <v>3</v>
      </c>
      <c r="G189" s="9">
        <v>19.5</v>
      </c>
    </row>
    <row r="190" spans="2:7" outlineLevel="1" x14ac:dyDescent="0.2">
      <c r="B190" s="19" t="s">
        <v>427</v>
      </c>
      <c r="C190" s="3" t="s">
        <v>502</v>
      </c>
      <c r="D190" s="3" t="s">
        <v>54</v>
      </c>
      <c r="E190" s="14">
        <v>44161</v>
      </c>
      <c r="F190" s="3">
        <v>6</v>
      </c>
      <c r="G190" s="9">
        <v>39</v>
      </c>
    </row>
    <row r="191" spans="2:7" outlineLevel="1" x14ac:dyDescent="0.2">
      <c r="B191" s="19" t="s">
        <v>427</v>
      </c>
      <c r="C191" s="3" t="s">
        <v>502</v>
      </c>
      <c r="D191" s="3" t="s">
        <v>54</v>
      </c>
      <c r="E191" s="14">
        <v>44161</v>
      </c>
      <c r="F191" s="3">
        <v>3</v>
      </c>
      <c r="G191" s="9">
        <v>19.5</v>
      </c>
    </row>
    <row r="192" spans="2:7" outlineLevel="1" x14ac:dyDescent="0.2">
      <c r="B192" s="19" t="s">
        <v>427</v>
      </c>
      <c r="C192" s="3" t="s">
        <v>502</v>
      </c>
      <c r="D192" s="3" t="s">
        <v>54</v>
      </c>
      <c r="E192" s="14">
        <v>44162</v>
      </c>
      <c r="F192" s="3">
        <v>6</v>
      </c>
      <c r="G192" s="9">
        <v>39</v>
      </c>
    </row>
    <row r="193" spans="2:7" outlineLevel="1" x14ac:dyDescent="0.2">
      <c r="B193" s="19" t="s">
        <v>427</v>
      </c>
      <c r="C193" s="3" t="s">
        <v>502</v>
      </c>
      <c r="D193" s="3" t="s">
        <v>54</v>
      </c>
      <c r="E193" s="14">
        <v>44162</v>
      </c>
      <c r="F193" s="3">
        <v>3</v>
      </c>
      <c r="G193" s="9">
        <v>19.5</v>
      </c>
    </row>
    <row r="194" spans="2:7" outlineLevel="1" x14ac:dyDescent="0.2">
      <c r="B194" s="19" t="s">
        <v>427</v>
      </c>
      <c r="C194" s="3" t="s">
        <v>502</v>
      </c>
      <c r="D194" s="3" t="s">
        <v>54</v>
      </c>
      <c r="E194" s="14">
        <v>44165</v>
      </c>
      <c r="F194" s="3">
        <v>6</v>
      </c>
      <c r="G194" s="9">
        <v>39</v>
      </c>
    </row>
    <row r="195" spans="2:7" outlineLevel="1" x14ac:dyDescent="0.2">
      <c r="B195" s="19" t="s">
        <v>427</v>
      </c>
      <c r="C195" s="3" t="s">
        <v>502</v>
      </c>
      <c r="D195" s="3" t="s">
        <v>54</v>
      </c>
      <c r="E195" s="14">
        <v>44165</v>
      </c>
      <c r="F195" s="3">
        <v>3</v>
      </c>
      <c r="G195" s="9">
        <v>19.5</v>
      </c>
    </row>
    <row r="196" spans="2:7" outlineLevel="1" x14ac:dyDescent="0.2">
      <c r="B196" s="19" t="s">
        <v>427</v>
      </c>
      <c r="C196" s="3" t="s">
        <v>502</v>
      </c>
      <c r="D196" s="3" t="s">
        <v>54</v>
      </c>
      <c r="E196" s="14">
        <v>44166</v>
      </c>
      <c r="F196" s="3">
        <v>6</v>
      </c>
      <c r="G196" s="9">
        <v>39</v>
      </c>
    </row>
    <row r="197" spans="2:7" outlineLevel="1" x14ac:dyDescent="0.2">
      <c r="B197" s="19" t="s">
        <v>427</v>
      </c>
      <c r="C197" s="3" t="s">
        <v>502</v>
      </c>
      <c r="D197" s="3" t="s">
        <v>54</v>
      </c>
      <c r="E197" s="14">
        <v>44166</v>
      </c>
      <c r="F197" s="3">
        <v>3</v>
      </c>
      <c r="G197" s="9">
        <v>19.5</v>
      </c>
    </row>
    <row r="198" spans="2:7" outlineLevel="1" x14ac:dyDescent="0.2">
      <c r="B198" s="19" t="s">
        <v>427</v>
      </c>
      <c r="C198" s="3" t="s">
        <v>502</v>
      </c>
      <c r="D198" s="3" t="s">
        <v>54</v>
      </c>
      <c r="E198" s="14">
        <v>44167</v>
      </c>
      <c r="F198" s="3">
        <v>6</v>
      </c>
      <c r="G198" s="9">
        <v>39</v>
      </c>
    </row>
    <row r="199" spans="2:7" outlineLevel="1" x14ac:dyDescent="0.2">
      <c r="B199" s="19" t="s">
        <v>427</v>
      </c>
      <c r="C199" s="3" t="s">
        <v>502</v>
      </c>
      <c r="D199" s="3" t="s">
        <v>54</v>
      </c>
      <c r="E199" s="14">
        <v>44167</v>
      </c>
      <c r="F199" s="3">
        <v>3</v>
      </c>
      <c r="G199" s="9">
        <v>19.5</v>
      </c>
    </row>
    <row r="200" spans="2:7" outlineLevel="1" x14ac:dyDescent="0.2">
      <c r="B200" s="19" t="s">
        <v>427</v>
      </c>
      <c r="C200" s="3" t="s">
        <v>502</v>
      </c>
      <c r="D200" s="3" t="s">
        <v>54</v>
      </c>
      <c r="E200" s="14">
        <v>44168</v>
      </c>
      <c r="F200" s="3">
        <v>6</v>
      </c>
      <c r="G200" s="9">
        <v>39</v>
      </c>
    </row>
    <row r="201" spans="2:7" outlineLevel="1" x14ac:dyDescent="0.2">
      <c r="B201" s="19" t="s">
        <v>427</v>
      </c>
      <c r="C201" s="3" t="s">
        <v>502</v>
      </c>
      <c r="D201" s="3" t="s">
        <v>54</v>
      </c>
      <c r="E201" s="14">
        <v>44168</v>
      </c>
      <c r="F201" s="3">
        <v>3</v>
      </c>
      <c r="G201" s="9">
        <v>19.5</v>
      </c>
    </row>
    <row r="202" spans="2:7" outlineLevel="1" x14ac:dyDescent="0.2">
      <c r="B202" s="19" t="s">
        <v>427</v>
      </c>
      <c r="C202" s="3" t="s">
        <v>502</v>
      </c>
      <c r="D202" s="3" t="s">
        <v>54</v>
      </c>
      <c r="E202" s="14">
        <v>44169</v>
      </c>
      <c r="F202" s="3">
        <v>6</v>
      </c>
      <c r="G202" s="9">
        <v>39</v>
      </c>
    </row>
    <row r="203" spans="2:7" outlineLevel="1" x14ac:dyDescent="0.2">
      <c r="B203" s="19" t="s">
        <v>427</v>
      </c>
      <c r="C203" s="3" t="s">
        <v>502</v>
      </c>
      <c r="D203" s="3" t="s">
        <v>54</v>
      </c>
      <c r="E203" s="14">
        <v>44169</v>
      </c>
      <c r="F203" s="3">
        <v>3</v>
      </c>
      <c r="G203" s="9">
        <v>19.5</v>
      </c>
    </row>
    <row r="204" spans="2:7" outlineLevel="1" x14ac:dyDescent="0.2">
      <c r="B204" s="19" t="s">
        <v>429</v>
      </c>
      <c r="C204" s="3" t="s">
        <v>169</v>
      </c>
      <c r="D204" s="3" t="s">
        <v>31</v>
      </c>
      <c r="E204" s="14">
        <v>44145</v>
      </c>
      <c r="F204" s="3">
        <v>6</v>
      </c>
      <c r="G204" s="9">
        <v>45</v>
      </c>
    </row>
    <row r="205" spans="2:7" outlineLevel="1" x14ac:dyDescent="0.2">
      <c r="B205" s="19" t="s">
        <v>429</v>
      </c>
      <c r="C205" s="3" t="s">
        <v>169</v>
      </c>
      <c r="D205" s="3" t="s">
        <v>31</v>
      </c>
      <c r="E205" s="14">
        <v>44145</v>
      </c>
      <c r="F205" s="3">
        <v>3</v>
      </c>
      <c r="G205" s="9">
        <v>22.5</v>
      </c>
    </row>
    <row r="206" spans="2:7" outlineLevel="1" x14ac:dyDescent="0.2">
      <c r="B206" s="19" t="s">
        <v>429</v>
      </c>
      <c r="C206" s="3" t="s">
        <v>169</v>
      </c>
      <c r="D206" s="3" t="s">
        <v>31</v>
      </c>
      <c r="E206" s="14">
        <v>44146</v>
      </c>
      <c r="F206" s="3">
        <v>6</v>
      </c>
      <c r="G206" s="9">
        <v>45</v>
      </c>
    </row>
    <row r="207" spans="2:7" outlineLevel="1" x14ac:dyDescent="0.2">
      <c r="B207" s="19" t="s">
        <v>429</v>
      </c>
      <c r="C207" s="3" t="s">
        <v>169</v>
      </c>
      <c r="D207" s="3" t="s">
        <v>31</v>
      </c>
      <c r="E207" s="14">
        <v>44146</v>
      </c>
      <c r="F207" s="3">
        <v>3</v>
      </c>
      <c r="G207" s="9">
        <v>22.5</v>
      </c>
    </row>
    <row r="208" spans="2:7" outlineLevel="1" x14ac:dyDescent="0.2">
      <c r="B208" s="19" t="s">
        <v>429</v>
      </c>
      <c r="C208" s="3" t="s">
        <v>169</v>
      </c>
      <c r="D208" s="3" t="s">
        <v>31</v>
      </c>
      <c r="E208" s="14">
        <v>44147</v>
      </c>
      <c r="F208" s="3">
        <v>6</v>
      </c>
      <c r="G208" s="9">
        <v>45</v>
      </c>
    </row>
    <row r="209" spans="2:7" outlineLevel="1" x14ac:dyDescent="0.2">
      <c r="B209" s="19" t="s">
        <v>429</v>
      </c>
      <c r="C209" s="3" t="s">
        <v>169</v>
      </c>
      <c r="D209" s="3" t="s">
        <v>31</v>
      </c>
      <c r="E209" s="14">
        <v>44147</v>
      </c>
      <c r="F209" s="3">
        <v>2.5</v>
      </c>
      <c r="G209" s="9">
        <v>18.75</v>
      </c>
    </row>
    <row r="210" spans="2:7" outlineLevel="1" x14ac:dyDescent="0.2">
      <c r="B210" s="19" t="s">
        <v>429</v>
      </c>
      <c r="C210" s="3" t="s">
        <v>169</v>
      </c>
      <c r="D210" s="3" t="s">
        <v>31</v>
      </c>
      <c r="E210" s="14">
        <v>44148</v>
      </c>
      <c r="F210" s="3">
        <v>6</v>
      </c>
      <c r="G210" s="9">
        <v>45</v>
      </c>
    </row>
    <row r="211" spans="2:7" outlineLevel="1" x14ac:dyDescent="0.2">
      <c r="B211" s="19" t="s">
        <v>429</v>
      </c>
      <c r="C211" s="3" t="s">
        <v>169</v>
      </c>
      <c r="D211" s="3" t="s">
        <v>31</v>
      </c>
      <c r="E211" s="14">
        <v>44148</v>
      </c>
      <c r="F211" s="3">
        <v>3</v>
      </c>
      <c r="G211" s="9">
        <v>22.5</v>
      </c>
    </row>
    <row r="212" spans="2:7" outlineLevel="1" x14ac:dyDescent="0.2">
      <c r="B212" s="19" t="s">
        <v>429</v>
      </c>
      <c r="C212" s="3" t="s">
        <v>169</v>
      </c>
      <c r="D212" s="3" t="s">
        <v>31</v>
      </c>
      <c r="E212" s="14">
        <v>44151</v>
      </c>
      <c r="F212" s="3">
        <v>6</v>
      </c>
      <c r="G212" s="9">
        <v>45</v>
      </c>
    </row>
    <row r="213" spans="2:7" outlineLevel="1" x14ac:dyDescent="0.2">
      <c r="B213" s="19" t="s">
        <v>429</v>
      </c>
      <c r="C213" s="3" t="s">
        <v>169</v>
      </c>
      <c r="D213" s="3" t="s">
        <v>31</v>
      </c>
      <c r="E213" s="14">
        <v>44151</v>
      </c>
      <c r="F213" s="3">
        <v>3</v>
      </c>
      <c r="G213" s="9">
        <v>22.5</v>
      </c>
    </row>
    <row r="214" spans="2:7" outlineLevel="1" x14ac:dyDescent="0.2">
      <c r="B214" s="19" t="s">
        <v>429</v>
      </c>
      <c r="C214" s="3" t="s">
        <v>169</v>
      </c>
      <c r="D214" s="3" t="s">
        <v>31</v>
      </c>
      <c r="E214" s="14">
        <v>44152</v>
      </c>
      <c r="F214" s="3">
        <v>6</v>
      </c>
      <c r="G214" s="9">
        <v>45</v>
      </c>
    </row>
    <row r="215" spans="2:7" outlineLevel="1" x14ac:dyDescent="0.2">
      <c r="B215" s="19" t="s">
        <v>429</v>
      </c>
      <c r="C215" s="3" t="s">
        <v>169</v>
      </c>
      <c r="D215" s="3" t="s">
        <v>31</v>
      </c>
      <c r="E215" s="14">
        <v>44152</v>
      </c>
      <c r="F215" s="3">
        <v>3</v>
      </c>
      <c r="G215" s="9">
        <v>22.5</v>
      </c>
    </row>
    <row r="216" spans="2:7" outlineLevel="1" x14ac:dyDescent="0.2">
      <c r="B216" s="19" t="s">
        <v>429</v>
      </c>
      <c r="C216" s="3" t="s">
        <v>169</v>
      </c>
      <c r="D216" s="3" t="s">
        <v>31</v>
      </c>
      <c r="E216" s="14">
        <v>44154</v>
      </c>
      <c r="F216" s="3">
        <v>6</v>
      </c>
      <c r="G216" s="9">
        <v>45</v>
      </c>
    </row>
    <row r="217" spans="2:7" outlineLevel="1" x14ac:dyDescent="0.2">
      <c r="B217" s="19" t="s">
        <v>429</v>
      </c>
      <c r="C217" s="3" t="s">
        <v>169</v>
      </c>
      <c r="D217" s="3" t="s">
        <v>31</v>
      </c>
      <c r="E217" s="14">
        <v>44154</v>
      </c>
      <c r="F217" s="3">
        <v>3</v>
      </c>
      <c r="G217" s="9">
        <v>22.5</v>
      </c>
    </row>
    <row r="218" spans="2:7" outlineLevel="1" x14ac:dyDescent="0.2">
      <c r="B218" s="19" t="s">
        <v>429</v>
      </c>
      <c r="C218" s="3" t="s">
        <v>169</v>
      </c>
      <c r="D218" s="3" t="s">
        <v>31</v>
      </c>
      <c r="E218" s="14">
        <v>44155</v>
      </c>
      <c r="F218" s="3">
        <v>6</v>
      </c>
      <c r="G218" s="9">
        <v>45</v>
      </c>
    </row>
    <row r="219" spans="2:7" outlineLevel="1" x14ac:dyDescent="0.2">
      <c r="B219" s="19" t="s">
        <v>429</v>
      </c>
      <c r="C219" s="3" t="s">
        <v>169</v>
      </c>
      <c r="D219" s="3" t="s">
        <v>31</v>
      </c>
      <c r="E219" s="14">
        <v>44155</v>
      </c>
      <c r="F219" s="3">
        <v>3</v>
      </c>
      <c r="G219" s="9">
        <v>22.5</v>
      </c>
    </row>
    <row r="220" spans="2:7" outlineLevel="1" x14ac:dyDescent="0.2">
      <c r="B220" s="19" t="s">
        <v>429</v>
      </c>
      <c r="C220" s="3" t="s">
        <v>169</v>
      </c>
      <c r="D220" s="3" t="s">
        <v>31</v>
      </c>
      <c r="E220" s="14">
        <v>44158</v>
      </c>
      <c r="F220" s="3">
        <v>6</v>
      </c>
      <c r="G220" s="9">
        <v>45</v>
      </c>
    </row>
    <row r="221" spans="2:7" outlineLevel="1" x14ac:dyDescent="0.2">
      <c r="B221" s="19" t="s">
        <v>429</v>
      </c>
      <c r="C221" s="3" t="s">
        <v>169</v>
      </c>
      <c r="D221" s="3" t="s">
        <v>31</v>
      </c>
      <c r="E221" s="14">
        <v>44158</v>
      </c>
      <c r="F221" s="3">
        <v>3</v>
      </c>
      <c r="G221" s="9">
        <v>22.5</v>
      </c>
    </row>
    <row r="222" spans="2:7" outlineLevel="1" x14ac:dyDescent="0.2">
      <c r="B222" s="19" t="s">
        <v>429</v>
      </c>
      <c r="C222" s="3" t="s">
        <v>169</v>
      </c>
      <c r="D222" s="3" t="s">
        <v>31</v>
      </c>
      <c r="E222" s="14">
        <v>44159</v>
      </c>
      <c r="F222" s="3">
        <v>6</v>
      </c>
      <c r="G222" s="9">
        <v>45</v>
      </c>
    </row>
    <row r="223" spans="2:7" outlineLevel="1" x14ac:dyDescent="0.2">
      <c r="B223" s="19" t="s">
        <v>429</v>
      </c>
      <c r="C223" s="3" t="s">
        <v>169</v>
      </c>
      <c r="D223" s="3" t="s">
        <v>31</v>
      </c>
      <c r="E223" s="14">
        <v>44159</v>
      </c>
      <c r="F223" s="3">
        <v>3</v>
      </c>
      <c r="G223" s="9">
        <v>22.5</v>
      </c>
    </row>
    <row r="224" spans="2:7" outlineLevel="1" x14ac:dyDescent="0.2">
      <c r="B224" s="19" t="s">
        <v>429</v>
      </c>
      <c r="C224" s="3" t="s">
        <v>169</v>
      </c>
      <c r="D224" s="3" t="s">
        <v>31</v>
      </c>
      <c r="E224" s="14">
        <v>44160</v>
      </c>
      <c r="F224" s="3">
        <v>6</v>
      </c>
      <c r="G224" s="9">
        <v>45</v>
      </c>
    </row>
    <row r="225" spans="2:7" outlineLevel="1" x14ac:dyDescent="0.2">
      <c r="B225" s="19" t="s">
        <v>429</v>
      </c>
      <c r="C225" s="3" t="s">
        <v>169</v>
      </c>
      <c r="D225" s="3" t="s">
        <v>31</v>
      </c>
      <c r="E225" s="14">
        <v>44160</v>
      </c>
      <c r="F225" s="3">
        <v>3</v>
      </c>
      <c r="G225" s="9">
        <v>22.5</v>
      </c>
    </row>
    <row r="226" spans="2:7" outlineLevel="1" x14ac:dyDescent="0.2">
      <c r="B226" s="19" t="s">
        <v>429</v>
      </c>
      <c r="C226" s="3" t="s">
        <v>169</v>
      </c>
      <c r="D226" s="3" t="s">
        <v>31</v>
      </c>
      <c r="E226" s="14">
        <v>44161</v>
      </c>
      <c r="F226" s="3">
        <v>6</v>
      </c>
      <c r="G226" s="9">
        <v>45</v>
      </c>
    </row>
    <row r="227" spans="2:7" outlineLevel="1" x14ac:dyDescent="0.2">
      <c r="B227" s="19" t="s">
        <v>429</v>
      </c>
      <c r="C227" s="3" t="s">
        <v>169</v>
      </c>
      <c r="D227" s="3" t="s">
        <v>31</v>
      </c>
      <c r="E227" s="14">
        <v>44161</v>
      </c>
      <c r="F227" s="3">
        <v>3</v>
      </c>
      <c r="G227" s="9">
        <v>22.5</v>
      </c>
    </row>
    <row r="228" spans="2:7" outlineLevel="1" x14ac:dyDescent="0.2">
      <c r="B228" s="19" t="s">
        <v>429</v>
      </c>
      <c r="C228" s="3" t="s">
        <v>169</v>
      </c>
      <c r="D228" s="3" t="s">
        <v>31</v>
      </c>
      <c r="E228" s="14">
        <v>44162</v>
      </c>
      <c r="F228" s="3">
        <v>6</v>
      </c>
      <c r="G228" s="9">
        <v>45</v>
      </c>
    </row>
    <row r="229" spans="2:7" outlineLevel="1" x14ac:dyDescent="0.2">
      <c r="B229" s="19" t="s">
        <v>429</v>
      </c>
      <c r="C229" s="3" t="s">
        <v>169</v>
      </c>
      <c r="D229" s="3" t="s">
        <v>31</v>
      </c>
      <c r="E229" s="14">
        <v>44162</v>
      </c>
      <c r="F229" s="3">
        <v>3</v>
      </c>
      <c r="G229" s="9">
        <v>22.5</v>
      </c>
    </row>
    <row r="230" spans="2:7" outlineLevel="1" x14ac:dyDescent="0.2">
      <c r="B230" s="19" t="s">
        <v>429</v>
      </c>
      <c r="C230" s="3" t="s">
        <v>169</v>
      </c>
      <c r="D230" s="3" t="s">
        <v>31</v>
      </c>
      <c r="E230" s="14">
        <v>44165</v>
      </c>
      <c r="F230" s="3">
        <v>6</v>
      </c>
      <c r="G230" s="9">
        <v>45</v>
      </c>
    </row>
    <row r="231" spans="2:7" outlineLevel="1" x14ac:dyDescent="0.2">
      <c r="B231" s="19" t="s">
        <v>429</v>
      </c>
      <c r="C231" s="3" t="s">
        <v>169</v>
      </c>
      <c r="D231" s="3" t="s">
        <v>31</v>
      </c>
      <c r="E231" s="14">
        <v>44165</v>
      </c>
      <c r="F231" s="3">
        <v>3</v>
      </c>
      <c r="G231" s="9">
        <v>22.5</v>
      </c>
    </row>
    <row r="232" spans="2:7" outlineLevel="1" x14ac:dyDescent="0.2">
      <c r="B232" s="19" t="s">
        <v>429</v>
      </c>
      <c r="C232" s="3" t="s">
        <v>55</v>
      </c>
      <c r="D232" s="3" t="s">
        <v>56</v>
      </c>
      <c r="E232" s="14">
        <v>44105</v>
      </c>
      <c r="F232" s="3">
        <v>6</v>
      </c>
      <c r="G232" s="9">
        <v>45</v>
      </c>
    </row>
    <row r="233" spans="2:7" outlineLevel="1" x14ac:dyDescent="0.2">
      <c r="B233" s="19" t="s">
        <v>429</v>
      </c>
      <c r="C233" s="3" t="s">
        <v>55</v>
      </c>
      <c r="D233" s="3" t="s">
        <v>56</v>
      </c>
      <c r="E233" s="14">
        <v>44105</v>
      </c>
      <c r="F233" s="3">
        <v>3</v>
      </c>
      <c r="G233" s="9">
        <v>22.5</v>
      </c>
    </row>
    <row r="234" spans="2:7" outlineLevel="1" x14ac:dyDescent="0.2">
      <c r="B234" s="19" t="s">
        <v>429</v>
      </c>
      <c r="C234" s="3" t="s">
        <v>55</v>
      </c>
      <c r="D234" s="3" t="s">
        <v>56</v>
      </c>
      <c r="E234" s="14">
        <v>44106</v>
      </c>
      <c r="F234" s="3">
        <v>6</v>
      </c>
      <c r="G234" s="9">
        <v>45</v>
      </c>
    </row>
    <row r="235" spans="2:7" outlineLevel="1" x14ac:dyDescent="0.2">
      <c r="B235" s="19" t="s">
        <v>429</v>
      </c>
      <c r="C235" s="3" t="s">
        <v>55</v>
      </c>
      <c r="D235" s="3" t="s">
        <v>56</v>
      </c>
      <c r="E235" s="14">
        <v>44106</v>
      </c>
      <c r="F235" s="3">
        <v>4</v>
      </c>
      <c r="G235" s="9">
        <v>30</v>
      </c>
    </row>
    <row r="236" spans="2:7" outlineLevel="1" x14ac:dyDescent="0.2">
      <c r="B236" s="19" t="s">
        <v>429</v>
      </c>
      <c r="C236" s="3" t="s">
        <v>55</v>
      </c>
      <c r="D236" s="3" t="s">
        <v>56</v>
      </c>
      <c r="E236" s="14">
        <v>44107</v>
      </c>
      <c r="F236" s="3">
        <v>6</v>
      </c>
      <c r="G236" s="9">
        <v>45</v>
      </c>
    </row>
    <row r="237" spans="2:7" outlineLevel="1" x14ac:dyDescent="0.2">
      <c r="B237" s="19" t="s">
        <v>429</v>
      </c>
      <c r="C237" s="3" t="s">
        <v>55</v>
      </c>
      <c r="D237" s="3" t="s">
        <v>56</v>
      </c>
      <c r="E237" s="14">
        <v>44107</v>
      </c>
      <c r="F237" s="3">
        <v>3</v>
      </c>
      <c r="G237" s="9">
        <v>22.5</v>
      </c>
    </row>
    <row r="238" spans="2:7" outlineLevel="1" x14ac:dyDescent="0.2">
      <c r="B238" s="19" t="s">
        <v>427</v>
      </c>
      <c r="C238" s="3" t="s">
        <v>105</v>
      </c>
      <c r="D238" s="3" t="s">
        <v>54</v>
      </c>
      <c r="E238" s="14">
        <v>44176</v>
      </c>
      <c r="F238" s="3">
        <v>6</v>
      </c>
      <c r="G238" s="9">
        <v>39.96</v>
      </c>
    </row>
    <row r="239" spans="2:7" outlineLevel="1" x14ac:dyDescent="0.2">
      <c r="B239" s="19" t="s">
        <v>427</v>
      </c>
      <c r="C239" s="3" t="s">
        <v>105</v>
      </c>
      <c r="D239" s="3" t="s">
        <v>54</v>
      </c>
      <c r="E239" s="14">
        <v>44176</v>
      </c>
      <c r="F239" s="3">
        <v>3</v>
      </c>
      <c r="G239" s="9">
        <v>19.98</v>
      </c>
    </row>
    <row r="240" spans="2:7" outlineLevel="1" x14ac:dyDescent="0.2">
      <c r="B240" s="19" t="s">
        <v>427</v>
      </c>
      <c r="C240" s="3" t="s">
        <v>105</v>
      </c>
      <c r="D240" s="3" t="s">
        <v>54</v>
      </c>
      <c r="E240" s="14">
        <v>44179</v>
      </c>
      <c r="F240" s="3">
        <v>6</v>
      </c>
      <c r="G240" s="9">
        <v>39.96</v>
      </c>
    </row>
    <row r="241" spans="2:7" outlineLevel="1" x14ac:dyDescent="0.2">
      <c r="B241" s="19" t="s">
        <v>427</v>
      </c>
      <c r="C241" s="3" t="s">
        <v>105</v>
      </c>
      <c r="D241" s="3" t="s">
        <v>54</v>
      </c>
      <c r="E241" s="14">
        <v>44179</v>
      </c>
      <c r="F241" s="3">
        <v>3</v>
      </c>
      <c r="G241" s="9">
        <v>19.98</v>
      </c>
    </row>
    <row r="242" spans="2:7" outlineLevel="1" x14ac:dyDescent="0.2">
      <c r="B242" s="19" t="s">
        <v>427</v>
      </c>
      <c r="C242" s="3" t="s">
        <v>497</v>
      </c>
      <c r="D242" s="3" t="s">
        <v>54</v>
      </c>
      <c r="E242" s="14">
        <v>44180</v>
      </c>
      <c r="F242" s="3">
        <v>6</v>
      </c>
      <c r="G242" s="9">
        <v>33.299999999999997</v>
      </c>
    </row>
    <row r="243" spans="2:7" outlineLevel="1" x14ac:dyDescent="0.2">
      <c r="B243" s="19" t="s">
        <v>427</v>
      </c>
      <c r="C243" s="3" t="s">
        <v>497</v>
      </c>
      <c r="D243" s="3" t="s">
        <v>54</v>
      </c>
      <c r="E243" s="14">
        <v>44180</v>
      </c>
      <c r="F243" s="3">
        <v>3</v>
      </c>
      <c r="G243" s="9">
        <v>16.649999999999999</v>
      </c>
    </row>
    <row r="244" spans="2:7" outlineLevel="1" x14ac:dyDescent="0.2">
      <c r="B244" s="19" t="s">
        <v>429</v>
      </c>
      <c r="C244" s="3" t="s">
        <v>75</v>
      </c>
      <c r="D244" s="3" t="s">
        <v>31</v>
      </c>
      <c r="E244" s="14">
        <v>44189</v>
      </c>
      <c r="F244" s="3">
        <v>5</v>
      </c>
      <c r="G244" s="9">
        <v>37.5</v>
      </c>
    </row>
    <row r="245" spans="2:7" outlineLevel="1" x14ac:dyDescent="0.2"/>
    <row r="246" spans="2:7" ht="12.75" thickBot="1" x14ac:dyDescent="0.25">
      <c r="C246" s="16"/>
      <c r="D246" s="16"/>
      <c r="E246" s="16"/>
      <c r="F246" s="16"/>
      <c r="G246" s="17">
        <f>+SUM(G98:G245)</f>
        <v>4857.1949999999988</v>
      </c>
    </row>
    <row r="247" spans="2:7" ht="12.75" thickTop="1" x14ac:dyDescent="0.2"/>
    <row r="249" spans="2:7" x14ac:dyDescent="0.2">
      <c r="C249" s="8" t="s">
        <v>722</v>
      </c>
    </row>
    <row r="251" spans="2:7" x14ac:dyDescent="0.2">
      <c r="C251" s="19" t="s">
        <v>81</v>
      </c>
      <c r="D251" s="20">
        <f>+G43-G92-G246</f>
        <v>34020.715000000004</v>
      </c>
    </row>
    <row r="252" spans="2:7" ht="12.75" thickBot="1" x14ac:dyDescent="0.25">
      <c r="D252" s="9"/>
      <c r="G252" s="3"/>
    </row>
    <row r="253" spans="2:7" ht="12.75" thickBot="1" x14ac:dyDescent="0.25">
      <c r="C253" s="19" t="s">
        <v>713</v>
      </c>
      <c r="D253" s="21">
        <f>+D251/G43</f>
        <v>0.44684642334669644</v>
      </c>
      <c r="G253" s="3"/>
    </row>
    <row r="254" spans="2:7" x14ac:dyDescent="0.2">
      <c r="G254" s="3"/>
    </row>
    <row r="255" spans="2:7" x14ac:dyDescent="0.2">
      <c r="C255" s="19" t="s">
        <v>84</v>
      </c>
      <c r="D255" s="20">
        <f>+RESUMEN!O60</f>
        <v>10475.291735642362</v>
      </c>
      <c r="G255" s="3"/>
    </row>
    <row r="256" spans="2:7" ht="12.75" thickBot="1" x14ac:dyDescent="0.25">
      <c r="D256" s="9"/>
    </row>
    <row r="257" spans="3:7" ht="12.75" thickBot="1" x14ac:dyDescent="0.25">
      <c r="C257" s="19" t="s">
        <v>716</v>
      </c>
      <c r="D257" s="83">
        <f>+RESUMEN!P60</f>
        <v>0.13758813257114078</v>
      </c>
    </row>
    <row r="258" spans="3:7" ht="12.75" thickBot="1" x14ac:dyDescent="0.25"/>
    <row r="259" spans="3:7" ht="12.75" thickBot="1" x14ac:dyDescent="0.25">
      <c r="C259" s="19" t="s">
        <v>719</v>
      </c>
      <c r="D259" s="86" t="str">
        <f>+IF(D257&gt;$D$24,"OK","REVISAR")</f>
        <v>REVISAR</v>
      </c>
    </row>
    <row r="260" spans="3:7" x14ac:dyDescent="0.2">
      <c r="G260" s="3"/>
    </row>
    <row r="262" spans="3:7" x14ac:dyDescent="0.2">
      <c r="C262" s="8" t="s">
        <v>85</v>
      </c>
    </row>
    <row r="264" spans="3:7" x14ac:dyDescent="0.2">
      <c r="C264" s="10" t="s">
        <v>962</v>
      </c>
      <c r="D264" s="10"/>
      <c r="E264" s="10"/>
      <c r="F264" s="10"/>
      <c r="G264" s="11"/>
    </row>
    <row r="265" spans="3:7" x14ac:dyDescent="0.2">
      <c r="C265" s="10" t="s">
        <v>963</v>
      </c>
      <c r="D265" s="10"/>
      <c r="E265" s="10"/>
      <c r="F265" s="10"/>
      <c r="G265" s="11"/>
    </row>
    <row r="266" spans="3:7" x14ac:dyDescent="0.2">
      <c r="C266" s="10"/>
      <c r="D266" s="10"/>
      <c r="E266" s="10"/>
      <c r="F266" s="10"/>
      <c r="G266" s="11"/>
    </row>
    <row r="269" spans="3:7" x14ac:dyDescent="0.2">
      <c r="C269" s="12"/>
      <c r="D269" s="23" t="s">
        <v>427</v>
      </c>
      <c r="E269" s="23" t="s">
        <v>428</v>
      </c>
      <c r="F269" s="23" t="s">
        <v>429</v>
      </c>
    </row>
    <row r="270" spans="3:7" x14ac:dyDescent="0.2">
      <c r="C270" s="3" t="s">
        <v>8</v>
      </c>
      <c r="D270" s="22">
        <f>+SUMIF(B39:B42,$D$269,G39:G42)</f>
        <v>46185.14</v>
      </c>
      <c r="E270" s="22">
        <f>+SUMIF(B39:B42,$E$269,G39:G42)</f>
        <v>29950</v>
      </c>
      <c r="F270" s="22">
        <f>+SUMIF(B39:B42,$F$269,G39:G42)</f>
        <v>0</v>
      </c>
    </row>
    <row r="271" spans="3:7" x14ac:dyDescent="0.2">
      <c r="C271" s="3" t="s">
        <v>1019</v>
      </c>
      <c r="D271" s="22">
        <f>-SUMIF(B49:B91,$D$269,G49:G91)</f>
        <v>-36429.050000000003</v>
      </c>
      <c r="E271" s="22">
        <f>-SUMIF(B49:B91,$E$269,G49:G91)</f>
        <v>-828.18000000000006</v>
      </c>
      <c r="F271" s="22">
        <f>-SUMIF(B49:B91,$F$269,G49:G91)</f>
        <v>0</v>
      </c>
    </row>
    <row r="272" spans="3:7" x14ac:dyDescent="0.2">
      <c r="C272" s="3" t="s">
        <v>24</v>
      </c>
      <c r="D272" s="22">
        <f>-SUMIF(B98:B245,$D$269,G98:G245)</f>
        <v>-2611.1550000000002</v>
      </c>
      <c r="E272" s="22">
        <f>-SUMIF(B98:B245,$E$269,G98:G245)</f>
        <v>-479.79000000000008</v>
      </c>
      <c r="F272" s="22">
        <f>-SUMIF(B98:B245,$F$269,G98:G245)</f>
        <v>-1766.25</v>
      </c>
    </row>
    <row r="273" spans="3:6" ht="12.75" thickBot="1" x14ac:dyDescent="0.25">
      <c r="C273" s="16" t="s">
        <v>1036</v>
      </c>
      <c r="D273" s="182">
        <f>SUM(D270:D272)</f>
        <v>7144.9349999999959</v>
      </c>
      <c r="E273" s="182">
        <f t="shared" ref="E273:F273" si="0">SUM(E270:E272)</f>
        <v>28642.03</v>
      </c>
      <c r="F273" s="182">
        <f t="shared" si="0"/>
        <v>-1766.25</v>
      </c>
    </row>
    <row r="274" spans="3:6" ht="12.75" thickTop="1" x14ac:dyDescent="0.2"/>
  </sheetData>
  <autoFilter ref="B97:G244" xr:uid="{00000000-0009-0000-0000-00003C000000}"/>
  <conditionalFormatting sqref="D259">
    <cfRule type="containsText" dxfId="106" priority="1" operator="containsText" text="OK">
      <formula>NOT(ISERROR(SEARCH("OK",D259)))</formula>
    </cfRule>
    <cfRule type="cellIs" dxfId="105" priority="2" operator="greaterThan">
      <formula>$D$74</formula>
    </cfRule>
  </conditionalFormatting>
  <pageMargins left="0.25" right="0.25" top="0.75" bottom="0.75" header="0.3" footer="0.3"/>
  <pageSetup paperSize="9" scale="66" fitToHeight="0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Hoja59">
    <tabColor rgb="FFFF0000"/>
  </sheetPr>
  <dimension ref="B1:K93"/>
  <sheetViews>
    <sheetView topLeftCell="A42" zoomScale="90" zoomScaleNormal="90" workbookViewId="0">
      <selection activeCell="C98" sqref="C98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3.710937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392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360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8" spans="3:7" x14ac:dyDescent="0.2">
      <c r="C28" s="8" t="s">
        <v>7</v>
      </c>
    </row>
    <row r="30" spans="3:7" x14ac:dyDescent="0.2">
      <c r="C30" s="10" t="s">
        <v>300</v>
      </c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4" spans="2:11" x14ac:dyDescent="0.2">
      <c r="C34" s="8" t="s">
        <v>8</v>
      </c>
    </row>
    <row r="37" spans="2:11" x14ac:dyDescent="0.2">
      <c r="B37" s="12" t="s">
        <v>1035</v>
      </c>
      <c r="C37" s="23" t="s">
        <v>9</v>
      </c>
      <c r="D37" s="23" t="s">
        <v>10</v>
      </c>
      <c r="E37" s="23" t="s">
        <v>11</v>
      </c>
      <c r="F37" s="23" t="s">
        <v>1</v>
      </c>
      <c r="G37" s="23" t="s">
        <v>12</v>
      </c>
    </row>
    <row r="38" spans="2:11" s="9" customFormat="1" outlineLevel="1" x14ac:dyDescent="0.2">
      <c r="B38" s="19" t="s">
        <v>427</v>
      </c>
      <c r="C38" s="14">
        <v>44259</v>
      </c>
      <c r="D38" s="3" t="s">
        <v>391</v>
      </c>
      <c r="E38" s="3">
        <v>430000023</v>
      </c>
      <c r="F38" s="3" t="s">
        <v>392</v>
      </c>
      <c r="G38" s="15">
        <v>1375</v>
      </c>
      <c r="H38" s="3"/>
      <c r="I38" s="3"/>
      <c r="J38" s="3"/>
      <c r="K38" s="3"/>
    </row>
    <row r="39" spans="2:11" s="9" customFormat="1" outlineLevel="1" x14ac:dyDescent="0.2">
      <c r="B39" s="3"/>
      <c r="C39" s="14"/>
      <c r="D39" s="3"/>
      <c r="E39" s="3"/>
      <c r="F39" s="3"/>
      <c r="G39" s="15"/>
      <c r="H39" s="3"/>
      <c r="I39" s="3"/>
      <c r="J39" s="3"/>
      <c r="K39" s="3"/>
    </row>
    <row r="40" spans="2:11" s="9" customFormat="1" ht="12.75" thickBot="1" x14ac:dyDescent="0.25">
      <c r="B40" s="3"/>
      <c r="C40" s="16"/>
      <c r="D40" s="16"/>
      <c r="E40" s="16"/>
      <c r="F40" s="16"/>
      <c r="G40" s="17">
        <f>SUM(G38:G39)</f>
        <v>1375</v>
      </c>
      <c r="H40" s="3"/>
      <c r="I40" s="3"/>
      <c r="J40" s="3"/>
      <c r="K40" s="3"/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outlineLevel="1" x14ac:dyDescent="0.2">
      <c r="B46" s="19" t="s">
        <v>427</v>
      </c>
      <c r="C46" s="14">
        <v>44257</v>
      </c>
      <c r="D46" s="3">
        <v>67222</v>
      </c>
      <c r="E46" s="3">
        <v>26</v>
      </c>
      <c r="F46" s="3" t="s">
        <v>21</v>
      </c>
      <c r="G46" s="15">
        <v>27.52</v>
      </c>
    </row>
    <row r="47" spans="2:11" outlineLevel="1" x14ac:dyDescent="0.2">
      <c r="B47" s="19" t="s">
        <v>427</v>
      </c>
      <c r="C47" s="14">
        <v>44243</v>
      </c>
      <c r="D47" s="3">
        <v>678278</v>
      </c>
      <c r="E47" s="3">
        <v>26</v>
      </c>
      <c r="F47" s="3" t="s">
        <v>21</v>
      </c>
      <c r="G47" s="15">
        <v>9.7100000000000009</v>
      </c>
    </row>
    <row r="48" spans="2:11" outlineLevel="1" x14ac:dyDescent="0.2">
      <c r="B48" s="19" t="s">
        <v>427</v>
      </c>
      <c r="C48" s="14">
        <v>44243</v>
      </c>
      <c r="D48" s="3">
        <v>49969</v>
      </c>
      <c r="E48" s="3">
        <v>26</v>
      </c>
      <c r="F48" s="3" t="s">
        <v>21</v>
      </c>
      <c r="G48" s="15">
        <v>11.56</v>
      </c>
    </row>
    <row r="49" spans="2:7" outlineLevel="1" x14ac:dyDescent="0.2">
      <c r="B49" s="19" t="s">
        <v>427</v>
      </c>
      <c r="C49" s="14">
        <v>44243</v>
      </c>
      <c r="D49" s="3">
        <v>677395</v>
      </c>
      <c r="E49" s="3">
        <v>26</v>
      </c>
      <c r="F49" s="3" t="s">
        <v>21</v>
      </c>
      <c r="G49" s="15">
        <v>18.43</v>
      </c>
    </row>
    <row r="50" spans="2:7" outlineLevel="1" x14ac:dyDescent="0.2">
      <c r="B50" s="19" t="s">
        <v>427</v>
      </c>
      <c r="C50" s="14">
        <v>44243</v>
      </c>
      <c r="D50" s="3">
        <v>677331</v>
      </c>
      <c r="E50" s="3">
        <v>26</v>
      </c>
      <c r="F50" s="3" t="s">
        <v>21</v>
      </c>
      <c r="G50" s="15">
        <v>11.64</v>
      </c>
    </row>
    <row r="51" spans="2:7" outlineLevel="1" x14ac:dyDescent="0.2">
      <c r="B51" s="19" t="s">
        <v>428</v>
      </c>
      <c r="C51" s="14">
        <v>44243</v>
      </c>
      <c r="D51" s="3">
        <v>49932</v>
      </c>
      <c r="E51" s="3">
        <v>26</v>
      </c>
      <c r="F51" s="3" t="s">
        <v>21</v>
      </c>
      <c r="G51" s="15">
        <v>112.66</v>
      </c>
    </row>
    <row r="52" spans="2:7" ht="12.75" thickBot="1" x14ac:dyDescent="0.25">
      <c r="C52" s="16"/>
      <c r="D52" s="16"/>
      <c r="E52" s="16"/>
      <c r="F52" s="16"/>
      <c r="G52" s="17">
        <f>SUM(G46:G51)</f>
        <v>191.51999999999998</v>
      </c>
    </row>
    <row r="53" spans="2:7" ht="12.75" thickTop="1" x14ac:dyDescent="0.2"/>
    <row r="55" spans="2:7" x14ac:dyDescent="0.2">
      <c r="C55" s="8" t="s">
        <v>24</v>
      </c>
    </row>
    <row r="57" spans="2:7" x14ac:dyDescent="0.2">
      <c r="B57" s="12" t="s">
        <v>1035</v>
      </c>
      <c r="C57" s="12" t="s">
        <v>25</v>
      </c>
      <c r="D57" s="12" t="s">
        <v>26</v>
      </c>
      <c r="E57" s="12" t="s">
        <v>27</v>
      </c>
      <c r="F57" s="13" t="s">
        <v>637</v>
      </c>
      <c r="G57" s="13" t="s">
        <v>29</v>
      </c>
    </row>
    <row r="58" spans="2:7" outlineLevel="1" x14ac:dyDescent="0.2">
      <c r="B58" s="19" t="s">
        <v>427</v>
      </c>
      <c r="C58" s="3" t="s">
        <v>505</v>
      </c>
      <c r="D58" s="14" t="s">
        <v>506</v>
      </c>
      <c r="E58" s="14">
        <v>44243</v>
      </c>
      <c r="F58" s="19">
        <v>6</v>
      </c>
      <c r="G58" s="3">
        <v>49.98</v>
      </c>
    </row>
    <row r="59" spans="2:7" outlineLevel="1" x14ac:dyDescent="0.2">
      <c r="B59" s="19" t="s">
        <v>427</v>
      </c>
      <c r="C59" s="3" t="s">
        <v>505</v>
      </c>
      <c r="D59" s="14" t="s">
        <v>506</v>
      </c>
      <c r="E59" s="14">
        <v>44243</v>
      </c>
      <c r="F59" s="19">
        <v>3</v>
      </c>
      <c r="G59" s="3">
        <v>24.99</v>
      </c>
    </row>
    <row r="60" spans="2:7" outlineLevel="1" x14ac:dyDescent="0.2">
      <c r="B60" s="19" t="s">
        <v>427</v>
      </c>
      <c r="C60" s="3" t="s">
        <v>505</v>
      </c>
      <c r="D60" s="14" t="s">
        <v>506</v>
      </c>
      <c r="E60" s="14">
        <v>44244</v>
      </c>
      <c r="F60" s="19">
        <v>6</v>
      </c>
      <c r="G60" s="3">
        <v>49.98</v>
      </c>
    </row>
    <row r="61" spans="2:7" outlineLevel="1" x14ac:dyDescent="0.2">
      <c r="B61" s="19" t="s">
        <v>427</v>
      </c>
      <c r="C61" s="3" t="s">
        <v>505</v>
      </c>
      <c r="D61" s="14" t="s">
        <v>506</v>
      </c>
      <c r="E61" s="14">
        <v>44244</v>
      </c>
      <c r="F61" s="19">
        <v>3</v>
      </c>
      <c r="G61" s="3">
        <v>24.99</v>
      </c>
    </row>
    <row r="62" spans="2:7" outlineLevel="1" x14ac:dyDescent="0.2">
      <c r="B62" s="19" t="s">
        <v>428</v>
      </c>
      <c r="C62" s="3" t="s">
        <v>103</v>
      </c>
      <c r="D62" s="14" t="s">
        <v>54</v>
      </c>
      <c r="E62" s="14">
        <v>44257</v>
      </c>
      <c r="F62" s="19">
        <v>6</v>
      </c>
      <c r="G62" s="3">
        <v>39.96</v>
      </c>
    </row>
    <row r="63" spans="2:7" outlineLevel="1" x14ac:dyDescent="0.2">
      <c r="B63" s="19" t="s">
        <v>428</v>
      </c>
      <c r="C63" s="3" t="s">
        <v>103</v>
      </c>
      <c r="D63" s="14" t="s">
        <v>54</v>
      </c>
      <c r="E63" s="14">
        <v>44257</v>
      </c>
      <c r="F63" s="19">
        <v>3</v>
      </c>
      <c r="G63" s="3">
        <v>19.98</v>
      </c>
    </row>
    <row r="64" spans="2:7" outlineLevel="1" x14ac:dyDescent="0.2"/>
    <row r="65" spans="3:7" ht="12.75" thickBot="1" x14ac:dyDescent="0.25">
      <c r="C65" s="16"/>
      <c r="D65" s="16"/>
      <c r="E65" s="16"/>
      <c r="F65" s="16"/>
      <c r="G65" s="17">
        <f>+SUM(G58:G64)</f>
        <v>209.88</v>
      </c>
    </row>
    <row r="66" spans="3:7" ht="12.75" thickTop="1" x14ac:dyDescent="0.2"/>
    <row r="68" spans="3:7" x14ac:dyDescent="0.2">
      <c r="C68" s="8" t="s">
        <v>722</v>
      </c>
    </row>
    <row r="70" spans="3:7" x14ac:dyDescent="0.2">
      <c r="C70" s="19" t="s">
        <v>81</v>
      </c>
      <c r="D70" s="20">
        <f>+G40-G52-G65</f>
        <v>973.6</v>
      </c>
    </row>
    <row r="71" spans="3:7" ht="12.75" thickBot="1" x14ac:dyDescent="0.25">
      <c r="D71" s="9"/>
      <c r="G71" s="3"/>
    </row>
    <row r="72" spans="3:7" ht="12.75" thickBot="1" x14ac:dyDescent="0.25">
      <c r="C72" s="19" t="s">
        <v>713</v>
      </c>
      <c r="D72" s="21">
        <f>+D70/G40</f>
        <v>0.7080727272727273</v>
      </c>
      <c r="G72" s="3"/>
    </row>
    <row r="73" spans="3:7" x14ac:dyDescent="0.2">
      <c r="G73" s="3"/>
    </row>
    <row r="74" spans="3:7" x14ac:dyDescent="0.2">
      <c r="C74" s="19" t="s">
        <v>84</v>
      </c>
      <c r="D74" s="20">
        <f>+RESUMEN!O61</f>
        <v>776.53852590491022</v>
      </c>
      <c r="G74" s="3"/>
    </row>
    <row r="75" spans="3:7" ht="12.75" thickBot="1" x14ac:dyDescent="0.25">
      <c r="D75" s="9"/>
    </row>
    <row r="76" spans="3:7" ht="12.75" thickBot="1" x14ac:dyDescent="0.25">
      <c r="C76" s="19" t="s">
        <v>716</v>
      </c>
      <c r="D76" s="83">
        <f>+RESUMEN!P61</f>
        <v>0.56475529156720738</v>
      </c>
    </row>
    <row r="77" spans="3:7" ht="12.75" thickBot="1" x14ac:dyDescent="0.25"/>
    <row r="78" spans="3:7" ht="12.75" thickBot="1" x14ac:dyDescent="0.25">
      <c r="C78" s="19" t="s">
        <v>719</v>
      </c>
      <c r="D78" s="86" t="str">
        <f>+IF(D76&gt;$D$24,"OK","REVISAR")</f>
        <v>OK</v>
      </c>
    </row>
    <row r="79" spans="3:7" x14ac:dyDescent="0.2">
      <c r="G79" s="3"/>
    </row>
    <row r="81" spans="3:7" x14ac:dyDescent="0.2">
      <c r="C81" s="8" t="s">
        <v>85</v>
      </c>
    </row>
    <row r="83" spans="3:7" x14ac:dyDescent="0.2">
      <c r="C83" s="10"/>
      <c r="D83" s="10"/>
      <c r="E83" s="10"/>
      <c r="F83" s="10"/>
      <c r="G83" s="11"/>
    </row>
    <row r="84" spans="3:7" x14ac:dyDescent="0.2">
      <c r="C84" s="10"/>
      <c r="D84" s="10"/>
      <c r="E84" s="10"/>
      <c r="F84" s="10"/>
      <c r="G84" s="11"/>
    </row>
    <row r="85" spans="3:7" x14ac:dyDescent="0.2">
      <c r="C85" s="10"/>
      <c r="D85" s="10"/>
      <c r="E85" s="10"/>
      <c r="F85" s="10"/>
      <c r="G85" s="11"/>
    </row>
    <row r="88" spans="3:7" x14ac:dyDescent="0.2">
      <c r="C88" s="12"/>
      <c r="D88" s="23" t="s">
        <v>427</v>
      </c>
      <c r="E88" s="23" t="s">
        <v>428</v>
      </c>
      <c r="F88" s="23" t="s">
        <v>429</v>
      </c>
    </row>
    <row r="89" spans="3:7" x14ac:dyDescent="0.2">
      <c r="C89" s="3" t="s">
        <v>8</v>
      </c>
      <c r="D89" s="22">
        <f>+SUMIF(B38:B39,$D$88,G38:G39)</f>
        <v>1375</v>
      </c>
      <c r="E89" s="22">
        <f>+SUMIF(B38:B39,$E$88,G38:G39)</f>
        <v>0</v>
      </c>
      <c r="F89" s="22">
        <f>+SUMIF(B38:B39,$F$88,G38:G39)</f>
        <v>0</v>
      </c>
    </row>
    <row r="90" spans="3:7" x14ac:dyDescent="0.2">
      <c r="C90" s="3" t="s">
        <v>1019</v>
      </c>
      <c r="D90" s="22">
        <f>-SUMIF(B46:B51,$D$88,G46:G51)</f>
        <v>-78.86</v>
      </c>
      <c r="E90" s="22">
        <f>-SUMIF(B46:B51,$E$88,G46:G51)</f>
        <v>-112.66</v>
      </c>
      <c r="F90" s="22">
        <f>-SUMIF(B46:B51,$F$88,G46:G51)</f>
        <v>0</v>
      </c>
    </row>
    <row r="91" spans="3:7" x14ac:dyDescent="0.2">
      <c r="C91" s="3" t="s">
        <v>24</v>
      </c>
      <c r="D91" s="22">
        <f>-SUMIF(B58:B64,$D$88,G58:G64)</f>
        <v>-149.94</v>
      </c>
      <c r="E91" s="22">
        <f>-SUMIF(B58:B64,$E$88,G58:G64)</f>
        <v>-59.94</v>
      </c>
      <c r="F91" s="22">
        <f>-SUMIF(B58:B64,$F$88,G58:G64)</f>
        <v>0</v>
      </c>
    </row>
    <row r="92" spans="3:7" ht="12.75" thickBot="1" x14ac:dyDescent="0.25">
      <c r="C92" s="16" t="s">
        <v>1036</v>
      </c>
      <c r="D92" s="182">
        <f>SUM(D89:D91)</f>
        <v>1146.2</v>
      </c>
      <c r="E92" s="182">
        <f t="shared" ref="E92:F92" si="0">SUM(E89:E91)</f>
        <v>-172.6</v>
      </c>
      <c r="F92" s="182">
        <f t="shared" si="0"/>
        <v>0</v>
      </c>
    </row>
    <row r="93" spans="3:7" ht="12.75" thickTop="1" x14ac:dyDescent="0.2"/>
  </sheetData>
  <conditionalFormatting sqref="D78">
    <cfRule type="containsText" dxfId="104" priority="1" operator="containsText" text="OK">
      <formula>NOT(ISERROR(SEARCH("OK",D78)))</formula>
    </cfRule>
    <cfRule type="cellIs" dxfId="103" priority="2" operator="greaterThan">
      <formula>$D$72</formula>
    </cfRule>
  </conditionalFormatting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Hoja60">
    <tabColor rgb="FFFF0000"/>
  </sheetPr>
  <dimension ref="B1:K145"/>
  <sheetViews>
    <sheetView topLeftCell="A68" zoomScale="85" zoomScaleNormal="85" workbookViewId="0">
      <selection activeCell="F85" sqref="F85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3.710937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305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306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8" spans="3:7" x14ac:dyDescent="0.2">
      <c r="C28" s="8" t="s">
        <v>7</v>
      </c>
    </row>
    <row r="30" spans="3:7" x14ac:dyDescent="0.2">
      <c r="C30" s="10" t="s">
        <v>307</v>
      </c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5" spans="2:11" x14ac:dyDescent="0.2">
      <c r="C35" s="8" t="s">
        <v>8</v>
      </c>
    </row>
    <row r="37" spans="2:11" x14ac:dyDescent="0.2">
      <c r="B37" s="12" t="s">
        <v>1035</v>
      </c>
      <c r="C37" s="23" t="s">
        <v>9</v>
      </c>
      <c r="D37" s="23" t="s">
        <v>10</v>
      </c>
      <c r="E37" s="23" t="s">
        <v>11</v>
      </c>
      <c r="F37" s="23" t="s">
        <v>1</v>
      </c>
      <c r="G37" s="23" t="s">
        <v>12</v>
      </c>
    </row>
    <row r="38" spans="2:11" s="9" customFormat="1" outlineLevel="1" x14ac:dyDescent="0.2">
      <c r="B38" s="19" t="s">
        <v>427</v>
      </c>
      <c r="C38" s="14">
        <v>44256</v>
      </c>
      <c r="D38" s="3" t="s">
        <v>398</v>
      </c>
      <c r="E38" s="3">
        <v>430000024</v>
      </c>
      <c r="F38" s="3" t="s">
        <v>305</v>
      </c>
      <c r="G38" s="15">
        <v>4768.6099999999997</v>
      </c>
      <c r="H38" s="3"/>
      <c r="I38" s="3"/>
      <c r="J38" s="3"/>
      <c r="K38" s="3"/>
    </row>
    <row r="39" spans="2:11" s="9" customFormat="1" outlineLevel="1" x14ac:dyDescent="0.2">
      <c r="B39" s="3"/>
      <c r="C39" s="14"/>
      <c r="D39" s="3"/>
      <c r="E39" s="3"/>
      <c r="F39" s="3"/>
      <c r="G39" s="15"/>
      <c r="H39" s="3"/>
      <c r="I39" s="3"/>
      <c r="J39" s="3"/>
      <c r="K39" s="3"/>
    </row>
    <row r="40" spans="2:11" ht="12.75" thickBot="1" x14ac:dyDescent="0.25">
      <c r="C40" s="16"/>
      <c r="D40" s="16"/>
      <c r="E40" s="16"/>
      <c r="F40" s="16"/>
      <c r="G40" s="17">
        <f>SUM(G38:G39)</f>
        <v>4768.6099999999997</v>
      </c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41"/>
      <c r="D44" s="42"/>
      <c r="E44" s="42"/>
      <c r="F44" s="42"/>
      <c r="G44" s="42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outlineLevel="1" x14ac:dyDescent="0.2">
      <c r="B46" s="19" t="s">
        <v>427</v>
      </c>
      <c r="C46" s="14">
        <v>44238</v>
      </c>
      <c r="D46" s="19" t="s">
        <v>382</v>
      </c>
      <c r="E46" s="3">
        <v>0</v>
      </c>
      <c r="F46" s="3" t="s">
        <v>383</v>
      </c>
      <c r="G46" s="15">
        <v>21.55</v>
      </c>
    </row>
    <row r="47" spans="2:11" outlineLevel="1" x14ac:dyDescent="0.2">
      <c r="B47" s="19" t="s">
        <v>427</v>
      </c>
      <c r="C47" s="14">
        <v>44237</v>
      </c>
      <c r="D47" s="19">
        <v>43505</v>
      </c>
      <c r="E47" s="3">
        <v>26</v>
      </c>
      <c r="F47" s="3" t="s">
        <v>447</v>
      </c>
      <c r="G47" s="15">
        <v>87.07</v>
      </c>
    </row>
    <row r="48" spans="2:11" outlineLevel="1" x14ac:dyDescent="0.2">
      <c r="B48" s="19" t="s">
        <v>427</v>
      </c>
      <c r="C48" s="14">
        <v>44244</v>
      </c>
      <c r="D48" s="19">
        <v>51242</v>
      </c>
      <c r="E48" s="3">
        <v>26</v>
      </c>
      <c r="F48" s="3" t="s">
        <v>447</v>
      </c>
      <c r="G48" s="15">
        <v>19.84</v>
      </c>
    </row>
    <row r="49" spans="2:7" outlineLevel="1" x14ac:dyDescent="0.2">
      <c r="B49" s="19" t="s">
        <v>428</v>
      </c>
      <c r="C49" s="14">
        <v>44224</v>
      </c>
      <c r="D49" s="19">
        <v>29490</v>
      </c>
      <c r="E49" s="3">
        <v>26</v>
      </c>
      <c r="F49" s="3" t="s">
        <v>447</v>
      </c>
      <c r="G49" s="15">
        <v>4.7</v>
      </c>
    </row>
    <row r="50" spans="2:7" outlineLevel="1" x14ac:dyDescent="0.2">
      <c r="B50" s="19" t="s">
        <v>428</v>
      </c>
      <c r="C50" s="14">
        <v>44223</v>
      </c>
      <c r="D50" s="19">
        <v>28193</v>
      </c>
      <c r="E50" s="3">
        <v>26</v>
      </c>
      <c r="F50" s="3" t="s">
        <v>447</v>
      </c>
      <c r="G50" s="15">
        <v>61.81</v>
      </c>
    </row>
    <row r="51" spans="2:7" outlineLevel="1" x14ac:dyDescent="0.2">
      <c r="B51" s="19" t="s">
        <v>428</v>
      </c>
      <c r="C51" s="14">
        <v>44228</v>
      </c>
      <c r="D51" s="19">
        <v>641006</v>
      </c>
      <c r="E51" s="3">
        <v>26</v>
      </c>
      <c r="F51" s="3" t="s">
        <v>21</v>
      </c>
      <c r="G51" s="15">
        <v>2.78</v>
      </c>
    </row>
    <row r="52" spans="2:7" outlineLevel="1" x14ac:dyDescent="0.2">
      <c r="B52" s="19" t="s">
        <v>428</v>
      </c>
      <c r="C52" s="14">
        <v>44230</v>
      </c>
      <c r="D52" s="19">
        <v>35669</v>
      </c>
      <c r="E52" s="3">
        <v>26</v>
      </c>
      <c r="F52" s="3" t="s">
        <v>21</v>
      </c>
      <c r="G52" s="15">
        <v>8.7200000000000006</v>
      </c>
    </row>
    <row r="53" spans="2:7" outlineLevel="1" x14ac:dyDescent="0.2">
      <c r="B53" s="19" t="s">
        <v>428</v>
      </c>
      <c r="C53" s="14">
        <v>44231</v>
      </c>
      <c r="D53" s="19">
        <v>37030</v>
      </c>
      <c r="E53" s="3">
        <v>26</v>
      </c>
      <c r="F53" s="3" t="s">
        <v>21</v>
      </c>
      <c r="G53" s="15">
        <v>55.41</v>
      </c>
    </row>
    <row r="54" spans="2:7" outlineLevel="1" x14ac:dyDescent="0.2">
      <c r="B54" s="19" t="s">
        <v>428</v>
      </c>
      <c r="C54" s="14">
        <v>44237</v>
      </c>
      <c r="D54" s="19">
        <v>44330</v>
      </c>
      <c r="E54" s="3">
        <v>26</v>
      </c>
      <c r="F54" s="3" t="s">
        <v>21</v>
      </c>
      <c r="G54" s="15">
        <v>61.32</v>
      </c>
    </row>
    <row r="55" spans="2:7" outlineLevel="1" x14ac:dyDescent="0.2">
      <c r="B55" s="19" t="s">
        <v>428</v>
      </c>
      <c r="C55" s="14">
        <v>44237</v>
      </c>
      <c r="D55" s="19" t="s">
        <v>487</v>
      </c>
      <c r="E55" s="3">
        <v>0</v>
      </c>
      <c r="F55" s="3" t="s">
        <v>383</v>
      </c>
      <c r="G55" s="15">
        <v>20.02</v>
      </c>
    </row>
    <row r="56" spans="2:7" outlineLevel="1" x14ac:dyDescent="0.2">
      <c r="B56" s="19" t="s">
        <v>428</v>
      </c>
      <c r="C56" s="14">
        <v>44237</v>
      </c>
      <c r="D56" s="19">
        <v>63003</v>
      </c>
      <c r="E56" s="3">
        <v>27</v>
      </c>
      <c r="F56" s="3" t="s">
        <v>488</v>
      </c>
      <c r="G56" s="15">
        <v>54.54</v>
      </c>
    </row>
    <row r="57" spans="2:7" outlineLevel="1" x14ac:dyDescent="0.2">
      <c r="B57" s="19"/>
      <c r="C57" s="14"/>
      <c r="D57" s="19"/>
      <c r="G57" s="15"/>
    </row>
    <row r="58" spans="2:7" ht="12.75" thickBot="1" x14ac:dyDescent="0.25">
      <c r="C58" s="16"/>
      <c r="D58" s="16"/>
      <c r="E58" s="16"/>
      <c r="F58" s="16"/>
      <c r="G58" s="17">
        <f>+SUM(G46:G57)</f>
        <v>397.76</v>
      </c>
    </row>
    <row r="59" spans="2:7" ht="12.75" thickTop="1" x14ac:dyDescent="0.2"/>
    <row r="61" spans="2:7" x14ac:dyDescent="0.2">
      <c r="C61" s="8" t="s">
        <v>24</v>
      </c>
    </row>
    <row r="63" spans="2:7" x14ac:dyDescent="0.2">
      <c r="B63" s="12" t="s">
        <v>1035</v>
      </c>
      <c r="C63" s="12" t="s">
        <v>25</v>
      </c>
      <c r="D63" s="12" t="s">
        <v>26</v>
      </c>
      <c r="E63" s="12" t="s">
        <v>27</v>
      </c>
      <c r="F63" s="12" t="s">
        <v>28</v>
      </c>
      <c r="G63" s="13" t="s">
        <v>29</v>
      </c>
    </row>
    <row r="64" spans="2:7" outlineLevel="1" x14ac:dyDescent="0.2">
      <c r="B64" s="19" t="s">
        <v>428</v>
      </c>
      <c r="C64" s="3" t="s">
        <v>104</v>
      </c>
      <c r="D64" s="3" t="s">
        <v>31</v>
      </c>
      <c r="E64" s="14">
        <v>44223</v>
      </c>
      <c r="F64" s="3" t="s">
        <v>33</v>
      </c>
      <c r="G64" s="9">
        <v>56.64</v>
      </c>
    </row>
    <row r="65" spans="2:7" outlineLevel="1" x14ac:dyDescent="0.2">
      <c r="B65" s="19" t="s">
        <v>428</v>
      </c>
      <c r="C65" s="3" t="s">
        <v>104</v>
      </c>
      <c r="D65" s="3" t="s">
        <v>31</v>
      </c>
      <c r="E65" s="14">
        <v>44223</v>
      </c>
      <c r="F65" s="3" t="s">
        <v>33</v>
      </c>
      <c r="G65" s="9">
        <v>28.32</v>
      </c>
    </row>
    <row r="66" spans="2:7" outlineLevel="1" x14ac:dyDescent="0.2">
      <c r="B66" s="19" t="s">
        <v>428</v>
      </c>
      <c r="C66" s="3" t="s">
        <v>104</v>
      </c>
      <c r="D66" s="3" t="s">
        <v>31</v>
      </c>
      <c r="E66" s="14">
        <v>44224</v>
      </c>
      <c r="F66" s="3" t="s">
        <v>33</v>
      </c>
      <c r="G66" s="9">
        <v>56.64</v>
      </c>
    </row>
    <row r="67" spans="2:7" outlineLevel="1" x14ac:dyDescent="0.2">
      <c r="B67" s="19" t="s">
        <v>428</v>
      </c>
      <c r="C67" s="3" t="s">
        <v>104</v>
      </c>
      <c r="D67" s="3" t="s">
        <v>31</v>
      </c>
      <c r="E67" s="14">
        <v>44224</v>
      </c>
      <c r="F67" s="3" t="s">
        <v>33</v>
      </c>
      <c r="G67" s="9">
        <v>28.32</v>
      </c>
    </row>
    <row r="68" spans="2:7" outlineLevel="1" x14ac:dyDescent="0.2">
      <c r="B68" s="19" t="s">
        <v>428</v>
      </c>
      <c r="C68" s="3" t="s">
        <v>104</v>
      </c>
      <c r="D68" s="3" t="s">
        <v>31</v>
      </c>
      <c r="E68" s="14">
        <v>44225</v>
      </c>
      <c r="F68" s="3" t="s">
        <v>33</v>
      </c>
      <c r="G68" s="9">
        <v>56.64</v>
      </c>
    </row>
    <row r="69" spans="2:7" outlineLevel="1" x14ac:dyDescent="0.2">
      <c r="B69" s="19" t="s">
        <v>428</v>
      </c>
      <c r="C69" s="3" t="s">
        <v>104</v>
      </c>
      <c r="D69" s="3" t="s">
        <v>31</v>
      </c>
      <c r="E69" s="14">
        <v>44225</v>
      </c>
      <c r="F69" s="3" t="s">
        <v>33</v>
      </c>
      <c r="G69" s="9">
        <v>28.32</v>
      </c>
    </row>
    <row r="70" spans="2:7" outlineLevel="1" x14ac:dyDescent="0.2">
      <c r="B70" s="19" t="s">
        <v>428</v>
      </c>
      <c r="C70" s="3" t="s">
        <v>104</v>
      </c>
      <c r="D70" s="3" t="s">
        <v>31</v>
      </c>
      <c r="E70" s="14">
        <v>44237</v>
      </c>
      <c r="F70" s="3" t="s">
        <v>33</v>
      </c>
      <c r="G70" s="9">
        <v>56.64</v>
      </c>
    </row>
    <row r="71" spans="2:7" outlineLevel="1" x14ac:dyDescent="0.2">
      <c r="B71" s="19" t="s">
        <v>428</v>
      </c>
      <c r="C71" s="3" t="s">
        <v>104</v>
      </c>
      <c r="D71" s="3" t="s">
        <v>31</v>
      </c>
      <c r="E71" s="14">
        <v>44237</v>
      </c>
      <c r="F71" s="3" t="s">
        <v>33</v>
      </c>
      <c r="G71" s="9">
        <v>28.32</v>
      </c>
    </row>
    <row r="72" spans="2:7" outlineLevel="1" x14ac:dyDescent="0.2">
      <c r="B72" s="19" t="s">
        <v>428</v>
      </c>
      <c r="C72" s="3" t="s">
        <v>104</v>
      </c>
      <c r="D72" s="3" t="s">
        <v>31</v>
      </c>
      <c r="E72" s="14">
        <v>44238</v>
      </c>
      <c r="F72" s="3" t="s">
        <v>33</v>
      </c>
      <c r="G72" s="9">
        <v>56.64</v>
      </c>
    </row>
    <row r="73" spans="2:7" outlineLevel="1" x14ac:dyDescent="0.2">
      <c r="B73" s="19" t="s">
        <v>428</v>
      </c>
      <c r="C73" s="3" t="s">
        <v>104</v>
      </c>
      <c r="D73" s="3" t="s">
        <v>31</v>
      </c>
      <c r="E73" s="14">
        <v>44238</v>
      </c>
      <c r="F73" s="3" t="s">
        <v>33</v>
      </c>
      <c r="G73" s="9">
        <v>28.32</v>
      </c>
    </row>
    <row r="74" spans="2:7" outlineLevel="1" x14ac:dyDescent="0.2">
      <c r="B74" s="19" t="s">
        <v>428</v>
      </c>
      <c r="C74" s="3" t="s">
        <v>108</v>
      </c>
      <c r="D74" s="3" t="s">
        <v>54</v>
      </c>
      <c r="E74" s="14">
        <v>44226</v>
      </c>
      <c r="F74" s="3" t="s">
        <v>33</v>
      </c>
      <c r="G74" s="9">
        <v>69.930000000000007</v>
      </c>
    </row>
    <row r="75" spans="2:7" outlineLevel="1" x14ac:dyDescent="0.2">
      <c r="B75" s="19" t="s">
        <v>428</v>
      </c>
      <c r="C75" s="3" t="s">
        <v>108</v>
      </c>
      <c r="D75" s="3" t="s">
        <v>54</v>
      </c>
      <c r="E75" s="14">
        <v>44230</v>
      </c>
      <c r="F75" s="3" t="s">
        <v>33</v>
      </c>
      <c r="G75" s="9">
        <v>46.62</v>
      </c>
    </row>
    <row r="76" spans="2:7" outlineLevel="1" x14ac:dyDescent="0.2">
      <c r="B76" s="19" t="s">
        <v>428</v>
      </c>
      <c r="C76" s="3" t="s">
        <v>108</v>
      </c>
      <c r="D76" s="3" t="s">
        <v>54</v>
      </c>
      <c r="E76" s="14">
        <v>44230</v>
      </c>
      <c r="F76" s="3" t="s">
        <v>33</v>
      </c>
      <c r="G76" s="9">
        <v>23.31</v>
      </c>
    </row>
    <row r="77" spans="2:7" outlineLevel="1" x14ac:dyDescent="0.2">
      <c r="B77" s="19" t="s">
        <v>428</v>
      </c>
      <c r="C77" s="3" t="s">
        <v>108</v>
      </c>
      <c r="D77" s="3" t="s">
        <v>54</v>
      </c>
      <c r="E77" s="14">
        <v>44231</v>
      </c>
      <c r="F77" s="3" t="s">
        <v>33</v>
      </c>
      <c r="G77" s="9">
        <v>46.62</v>
      </c>
    </row>
    <row r="78" spans="2:7" outlineLevel="1" x14ac:dyDescent="0.2">
      <c r="B78" s="19" t="s">
        <v>428</v>
      </c>
      <c r="C78" s="3" t="s">
        <v>108</v>
      </c>
      <c r="D78" s="3" t="s">
        <v>54</v>
      </c>
      <c r="E78" s="14">
        <v>44231</v>
      </c>
      <c r="F78" s="3" t="s">
        <v>33</v>
      </c>
      <c r="G78" s="9">
        <v>23.31</v>
      </c>
    </row>
    <row r="79" spans="2:7" outlineLevel="1" x14ac:dyDescent="0.2">
      <c r="B79" s="19" t="s">
        <v>428</v>
      </c>
      <c r="C79" s="3" t="s">
        <v>108</v>
      </c>
      <c r="D79" s="3" t="s">
        <v>54</v>
      </c>
      <c r="E79" s="14">
        <v>44232</v>
      </c>
      <c r="F79" s="3" t="s">
        <v>33</v>
      </c>
      <c r="G79" s="9">
        <v>46.62</v>
      </c>
    </row>
    <row r="80" spans="2:7" outlineLevel="1" x14ac:dyDescent="0.2">
      <c r="B80" s="19" t="s">
        <v>428</v>
      </c>
      <c r="C80" s="3" t="s">
        <v>108</v>
      </c>
      <c r="D80" s="3" t="s">
        <v>54</v>
      </c>
      <c r="E80" s="14">
        <v>44232</v>
      </c>
      <c r="F80" s="3" t="s">
        <v>33</v>
      </c>
      <c r="G80" s="9">
        <v>23.31</v>
      </c>
    </row>
    <row r="81" spans="2:7" outlineLevel="1" x14ac:dyDescent="0.2">
      <c r="B81" s="19" t="s">
        <v>428</v>
      </c>
      <c r="C81" s="3" t="s">
        <v>102</v>
      </c>
      <c r="D81" s="3" t="s">
        <v>31</v>
      </c>
      <c r="E81" s="14">
        <v>44222</v>
      </c>
      <c r="F81" s="3" t="s">
        <v>33</v>
      </c>
      <c r="G81" s="9">
        <v>49.98</v>
      </c>
    </row>
    <row r="82" spans="2:7" outlineLevel="1" x14ac:dyDescent="0.2">
      <c r="B82" s="19" t="s">
        <v>428</v>
      </c>
      <c r="C82" s="3" t="s">
        <v>102</v>
      </c>
      <c r="D82" s="3" t="s">
        <v>31</v>
      </c>
      <c r="E82" s="14">
        <v>44222</v>
      </c>
      <c r="F82" s="3" t="s">
        <v>33</v>
      </c>
      <c r="G82" s="9">
        <v>24.99</v>
      </c>
    </row>
    <row r="83" spans="2:7" outlineLevel="1" x14ac:dyDescent="0.2">
      <c r="B83" s="19" t="s">
        <v>428</v>
      </c>
      <c r="C83" s="3" t="s">
        <v>102</v>
      </c>
      <c r="D83" s="3" t="s">
        <v>31</v>
      </c>
      <c r="E83" s="14">
        <v>44223</v>
      </c>
      <c r="F83" s="3" t="s">
        <v>33</v>
      </c>
      <c r="G83" s="9">
        <v>74.97</v>
      </c>
    </row>
    <row r="84" spans="2:7" outlineLevel="1" x14ac:dyDescent="0.2">
      <c r="B84" s="19" t="s">
        <v>428</v>
      </c>
      <c r="C84" s="3" t="s">
        <v>102</v>
      </c>
      <c r="D84" s="3" t="s">
        <v>31</v>
      </c>
      <c r="E84" s="14">
        <v>44225</v>
      </c>
      <c r="F84" s="3" t="s">
        <v>33</v>
      </c>
      <c r="G84" s="9">
        <v>49.98</v>
      </c>
    </row>
    <row r="85" spans="2:7" outlineLevel="1" x14ac:dyDescent="0.2">
      <c r="B85" s="19" t="s">
        <v>428</v>
      </c>
      <c r="C85" s="3" t="s">
        <v>102</v>
      </c>
      <c r="D85" s="3" t="s">
        <v>31</v>
      </c>
      <c r="E85" s="14">
        <v>44225</v>
      </c>
      <c r="F85" s="3" t="s">
        <v>33</v>
      </c>
      <c r="G85" s="9">
        <v>24.99</v>
      </c>
    </row>
    <row r="86" spans="2:7" outlineLevel="1" x14ac:dyDescent="0.2">
      <c r="B86" s="19" t="s">
        <v>428</v>
      </c>
      <c r="C86" s="3" t="s">
        <v>102</v>
      </c>
      <c r="D86" s="3" t="s">
        <v>31</v>
      </c>
      <c r="E86" s="14">
        <v>44232</v>
      </c>
      <c r="F86" s="3" t="s">
        <v>33</v>
      </c>
      <c r="G86" s="9">
        <v>16.66</v>
      </c>
    </row>
    <row r="87" spans="2:7" outlineLevel="1" x14ac:dyDescent="0.2">
      <c r="B87" s="19" t="s">
        <v>428</v>
      </c>
      <c r="C87" s="3" t="s">
        <v>103</v>
      </c>
      <c r="D87" s="3" t="s">
        <v>54</v>
      </c>
      <c r="E87" s="14">
        <v>44226</v>
      </c>
      <c r="F87" s="3" t="s">
        <v>33</v>
      </c>
      <c r="G87" s="9">
        <v>59.94</v>
      </c>
    </row>
    <row r="88" spans="2:7" outlineLevel="1" x14ac:dyDescent="0.2">
      <c r="B88" s="19" t="s">
        <v>428</v>
      </c>
      <c r="C88" s="3" t="s">
        <v>103</v>
      </c>
      <c r="D88" s="3" t="s">
        <v>54</v>
      </c>
      <c r="E88" s="14">
        <v>44242</v>
      </c>
      <c r="F88" s="3" t="s">
        <v>33</v>
      </c>
      <c r="G88" s="9">
        <v>39.96</v>
      </c>
    </row>
    <row r="89" spans="2:7" outlineLevel="1" x14ac:dyDescent="0.2">
      <c r="B89" s="19" t="s">
        <v>428</v>
      </c>
      <c r="C89" s="3" t="s">
        <v>103</v>
      </c>
      <c r="D89" s="3" t="s">
        <v>54</v>
      </c>
      <c r="E89" s="14">
        <v>44242</v>
      </c>
      <c r="F89" s="3" t="s">
        <v>33</v>
      </c>
      <c r="G89" s="9">
        <v>19.98</v>
      </c>
    </row>
    <row r="90" spans="2:7" outlineLevel="1" x14ac:dyDescent="0.2">
      <c r="B90" s="19" t="s">
        <v>428</v>
      </c>
      <c r="C90" s="3" t="s">
        <v>103</v>
      </c>
      <c r="D90" s="3" t="s">
        <v>54</v>
      </c>
      <c r="E90" s="14">
        <v>44243</v>
      </c>
      <c r="F90" s="3" t="s">
        <v>33</v>
      </c>
      <c r="G90" s="9">
        <v>39.96</v>
      </c>
    </row>
    <row r="91" spans="2:7" outlineLevel="1" x14ac:dyDescent="0.2">
      <c r="B91" s="19" t="s">
        <v>428</v>
      </c>
      <c r="C91" s="3" t="s">
        <v>103</v>
      </c>
      <c r="D91" s="3" t="s">
        <v>54</v>
      </c>
      <c r="E91" s="14">
        <v>44243</v>
      </c>
      <c r="F91" s="3" t="s">
        <v>33</v>
      </c>
      <c r="G91" s="9">
        <v>19.98</v>
      </c>
    </row>
    <row r="92" spans="2:7" outlineLevel="1" x14ac:dyDescent="0.2">
      <c r="B92" s="19" t="s">
        <v>427</v>
      </c>
      <c r="C92" s="3" t="s">
        <v>109</v>
      </c>
      <c r="D92" s="3" t="s">
        <v>31</v>
      </c>
      <c r="E92" s="14">
        <v>44222</v>
      </c>
      <c r="F92" s="3" t="s">
        <v>33</v>
      </c>
      <c r="G92" s="9">
        <v>49.98</v>
      </c>
    </row>
    <row r="93" spans="2:7" outlineLevel="1" x14ac:dyDescent="0.2">
      <c r="B93" s="19" t="s">
        <v>427</v>
      </c>
      <c r="C93" s="3" t="s">
        <v>109</v>
      </c>
      <c r="D93" s="3" t="s">
        <v>31</v>
      </c>
      <c r="E93" s="14">
        <v>44222</v>
      </c>
      <c r="F93" s="3" t="s">
        <v>33</v>
      </c>
      <c r="G93" s="9">
        <v>24.99</v>
      </c>
    </row>
    <row r="94" spans="2:7" outlineLevel="1" x14ac:dyDescent="0.2">
      <c r="B94" s="19" t="s">
        <v>427</v>
      </c>
      <c r="C94" s="3" t="s">
        <v>107</v>
      </c>
      <c r="D94" s="3" t="s">
        <v>31</v>
      </c>
      <c r="E94" s="14">
        <v>44221</v>
      </c>
      <c r="F94" s="3" t="s">
        <v>33</v>
      </c>
      <c r="G94" s="9">
        <v>49.98</v>
      </c>
    </row>
    <row r="95" spans="2:7" outlineLevel="1" x14ac:dyDescent="0.2">
      <c r="B95" s="19" t="s">
        <v>427</v>
      </c>
      <c r="C95" s="3" t="s">
        <v>107</v>
      </c>
      <c r="D95" s="3" t="s">
        <v>31</v>
      </c>
      <c r="E95" s="14">
        <v>44221</v>
      </c>
      <c r="F95" s="3" t="s">
        <v>33</v>
      </c>
      <c r="G95" s="9">
        <v>24.99</v>
      </c>
    </row>
    <row r="96" spans="2:7" outlineLevel="1" x14ac:dyDescent="0.2">
      <c r="B96" s="19" t="s">
        <v>427</v>
      </c>
      <c r="C96" s="3" t="s">
        <v>96</v>
      </c>
      <c r="D96" s="3" t="s">
        <v>54</v>
      </c>
      <c r="E96" s="14">
        <v>44238</v>
      </c>
      <c r="F96" s="3" t="s">
        <v>33</v>
      </c>
      <c r="G96" s="9">
        <v>33.299999999999997</v>
      </c>
    </row>
    <row r="97" spans="2:10" outlineLevel="1" x14ac:dyDescent="0.2">
      <c r="B97" s="19" t="s">
        <v>427</v>
      </c>
      <c r="C97" s="3" t="s">
        <v>96</v>
      </c>
      <c r="D97" s="3" t="s">
        <v>54</v>
      </c>
      <c r="E97" s="14">
        <v>44238</v>
      </c>
      <c r="F97" s="3" t="s">
        <v>33</v>
      </c>
      <c r="G97" s="9">
        <v>16.649999999999999</v>
      </c>
    </row>
    <row r="98" spans="2:10" outlineLevel="1" x14ac:dyDescent="0.2">
      <c r="B98" s="19" t="s">
        <v>427</v>
      </c>
      <c r="C98" s="3" t="s">
        <v>96</v>
      </c>
      <c r="D98" s="3" t="s">
        <v>54</v>
      </c>
      <c r="E98" s="14">
        <v>44239</v>
      </c>
      <c r="F98" s="3" t="s">
        <v>33</v>
      </c>
      <c r="G98" s="9">
        <v>33.299999999999997</v>
      </c>
    </row>
    <row r="99" spans="2:10" outlineLevel="1" x14ac:dyDescent="0.2">
      <c r="B99" s="19" t="s">
        <v>427</v>
      </c>
      <c r="C99" s="3" t="s">
        <v>96</v>
      </c>
      <c r="D99" s="3" t="s">
        <v>54</v>
      </c>
      <c r="E99" s="14">
        <v>44239</v>
      </c>
      <c r="F99" s="3" t="s">
        <v>33</v>
      </c>
      <c r="G99" s="9">
        <v>16.649999999999999</v>
      </c>
    </row>
    <row r="100" spans="2:10" outlineLevel="1" x14ac:dyDescent="0.2">
      <c r="B100" s="19" t="s">
        <v>428</v>
      </c>
      <c r="C100" s="3" t="s">
        <v>106</v>
      </c>
      <c r="D100" s="3" t="s">
        <v>31</v>
      </c>
      <c r="E100" s="14">
        <v>44228</v>
      </c>
      <c r="F100" s="3" t="s">
        <v>33</v>
      </c>
      <c r="G100" s="9">
        <v>53.28</v>
      </c>
    </row>
    <row r="101" spans="2:10" outlineLevel="1" x14ac:dyDescent="0.2">
      <c r="B101" s="19" t="s">
        <v>428</v>
      </c>
      <c r="C101" s="3" t="s">
        <v>106</v>
      </c>
      <c r="D101" s="3" t="s">
        <v>31</v>
      </c>
      <c r="E101" s="14">
        <v>44228</v>
      </c>
      <c r="F101" s="3" t="s">
        <v>33</v>
      </c>
      <c r="G101" s="9">
        <v>26.64</v>
      </c>
    </row>
    <row r="102" spans="2:10" outlineLevel="1" x14ac:dyDescent="0.2">
      <c r="B102" s="19" t="s">
        <v>428</v>
      </c>
      <c r="C102" s="3" t="s">
        <v>106</v>
      </c>
      <c r="D102" s="3" t="s">
        <v>31</v>
      </c>
      <c r="E102" s="14">
        <v>44229</v>
      </c>
      <c r="F102" s="3" t="s">
        <v>33</v>
      </c>
      <c r="G102" s="9">
        <v>53.28</v>
      </c>
    </row>
    <row r="103" spans="2:10" outlineLevel="1" x14ac:dyDescent="0.2">
      <c r="B103" s="19" t="s">
        <v>428</v>
      </c>
      <c r="C103" s="3" t="s">
        <v>106</v>
      </c>
      <c r="D103" s="3" t="s">
        <v>31</v>
      </c>
      <c r="E103" s="14">
        <v>44229</v>
      </c>
      <c r="F103" s="3" t="s">
        <v>33</v>
      </c>
      <c r="G103" s="9">
        <v>26.64</v>
      </c>
    </row>
    <row r="104" spans="2:10" outlineLevel="1" x14ac:dyDescent="0.2">
      <c r="B104" s="19" t="s">
        <v>427</v>
      </c>
      <c r="C104" s="3" t="s">
        <v>105</v>
      </c>
      <c r="D104" s="3" t="s">
        <v>54</v>
      </c>
      <c r="E104" s="14">
        <v>44221</v>
      </c>
      <c r="F104" s="3" t="s">
        <v>33</v>
      </c>
      <c r="G104" s="9">
        <v>39.96</v>
      </c>
    </row>
    <row r="105" spans="2:10" outlineLevel="1" x14ac:dyDescent="0.2">
      <c r="B105" s="19" t="s">
        <v>427</v>
      </c>
      <c r="C105" s="3" t="s">
        <v>105</v>
      </c>
      <c r="D105" s="3" t="s">
        <v>54</v>
      </c>
      <c r="E105" s="14">
        <v>44221</v>
      </c>
      <c r="F105" s="3" t="s">
        <v>33</v>
      </c>
      <c r="G105" s="9">
        <v>19.98</v>
      </c>
    </row>
    <row r="106" spans="2:10" outlineLevel="1" x14ac:dyDescent="0.2">
      <c r="B106" s="19" t="s">
        <v>427</v>
      </c>
      <c r="C106" s="3" t="s">
        <v>105</v>
      </c>
      <c r="D106" s="3" t="s">
        <v>54</v>
      </c>
      <c r="E106" s="14">
        <v>44230</v>
      </c>
      <c r="F106" s="3" t="s">
        <v>33</v>
      </c>
      <c r="G106" s="9">
        <v>39.96</v>
      </c>
    </row>
    <row r="107" spans="2:10" outlineLevel="1" x14ac:dyDescent="0.2">
      <c r="B107" s="19" t="s">
        <v>427</v>
      </c>
      <c r="C107" s="3" t="s">
        <v>105</v>
      </c>
      <c r="D107" s="3" t="s">
        <v>54</v>
      </c>
      <c r="E107" s="14">
        <v>44230</v>
      </c>
      <c r="F107" s="3" t="s">
        <v>33</v>
      </c>
      <c r="G107" s="9">
        <v>19.98</v>
      </c>
    </row>
    <row r="108" spans="2:10" outlineLevel="1" x14ac:dyDescent="0.2">
      <c r="B108" s="19" t="s">
        <v>427</v>
      </c>
      <c r="C108" s="3" t="s">
        <v>105</v>
      </c>
      <c r="D108" s="3" t="s">
        <v>54</v>
      </c>
      <c r="E108" s="14">
        <v>44231</v>
      </c>
      <c r="F108" s="3" t="s">
        <v>33</v>
      </c>
      <c r="G108" s="9">
        <v>39.96</v>
      </c>
    </row>
    <row r="109" spans="2:10" outlineLevel="1" x14ac:dyDescent="0.2">
      <c r="B109" s="19" t="s">
        <v>427</v>
      </c>
      <c r="C109" s="3" t="s">
        <v>105</v>
      </c>
      <c r="D109" s="3" t="s">
        <v>54</v>
      </c>
      <c r="E109" s="14">
        <v>44231</v>
      </c>
      <c r="F109" s="3" t="s">
        <v>33</v>
      </c>
      <c r="G109" s="9">
        <v>19.98</v>
      </c>
      <c r="J109" s="22"/>
    </row>
    <row r="110" spans="2:10" outlineLevel="1" x14ac:dyDescent="0.2">
      <c r="B110" s="19" t="s">
        <v>427</v>
      </c>
      <c r="C110" s="3" t="s">
        <v>105</v>
      </c>
      <c r="D110" s="3" t="s">
        <v>54</v>
      </c>
      <c r="E110" s="14">
        <v>44232</v>
      </c>
      <c r="F110" s="3" t="s">
        <v>33</v>
      </c>
      <c r="G110" s="9">
        <v>39.96</v>
      </c>
    </row>
    <row r="111" spans="2:10" outlineLevel="1" x14ac:dyDescent="0.2">
      <c r="B111" s="19" t="s">
        <v>427</v>
      </c>
      <c r="C111" s="3" t="s">
        <v>105</v>
      </c>
      <c r="D111" s="3" t="s">
        <v>54</v>
      </c>
      <c r="E111" s="14">
        <v>44232</v>
      </c>
      <c r="F111" s="3" t="s">
        <v>33</v>
      </c>
      <c r="G111" s="9">
        <v>19.98</v>
      </c>
    </row>
    <row r="112" spans="2:10" outlineLevel="1" x14ac:dyDescent="0.2">
      <c r="B112" s="19" t="s">
        <v>427</v>
      </c>
      <c r="C112" s="3" t="s">
        <v>105</v>
      </c>
      <c r="D112" s="3" t="s">
        <v>54</v>
      </c>
      <c r="E112" s="14">
        <v>44237</v>
      </c>
      <c r="F112" s="3" t="s">
        <v>33</v>
      </c>
      <c r="G112" s="9">
        <v>39.96</v>
      </c>
    </row>
    <row r="113" spans="2:7" outlineLevel="1" x14ac:dyDescent="0.2">
      <c r="B113" s="19" t="s">
        <v>427</v>
      </c>
      <c r="C113" s="3" t="s">
        <v>105</v>
      </c>
      <c r="D113" s="3" t="s">
        <v>54</v>
      </c>
      <c r="E113" s="14">
        <v>44237</v>
      </c>
      <c r="F113" s="3" t="s">
        <v>33</v>
      </c>
      <c r="G113" s="9">
        <v>19.98</v>
      </c>
    </row>
    <row r="114" spans="2:7" outlineLevel="1" x14ac:dyDescent="0.2">
      <c r="B114" s="19" t="s">
        <v>429</v>
      </c>
      <c r="C114" s="3" t="s">
        <v>245</v>
      </c>
      <c r="D114" s="3" t="s">
        <v>54</v>
      </c>
      <c r="E114" s="14">
        <v>44229</v>
      </c>
      <c r="F114" s="3" t="s">
        <v>33</v>
      </c>
      <c r="G114" s="9">
        <v>33.299999999999997</v>
      </c>
    </row>
    <row r="115" spans="2:7" outlineLevel="1" x14ac:dyDescent="0.2">
      <c r="B115" s="19" t="s">
        <v>429</v>
      </c>
      <c r="C115" s="3" t="s">
        <v>245</v>
      </c>
      <c r="D115" s="3" t="s">
        <v>54</v>
      </c>
      <c r="E115" s="14">
        <v>44229</v>
      </c>
      <c r="F115" s="3" t="s">
        <v>33</v>
      </c>
      <c r="G115" s="9">
        <v>16.649999999999999</v>
      </c>
    </row>
    <row r="116" spans="2:7" outlineLevel="1" x14ac:dyDescent="0.2"/>
    <row r="117" spans="2:7" ht="12.75" thickBot="1" x14ac:dyDescent="0.25">
      <c r="C117" s="16"/>
      <c r="D117" s="16"/>
      <c r="E117" s="16"/>
      <c r="F117" s="16"/>
      <c r="G117" s="17">
        <f>+SUM(G64:G116)</f>
        <v>1885.2400000000005</v>
      </c>
    </row>
    <row r="118" spans="2:7" ht="12.75" thickTop="1" x14ac:dyDescent="0.2"/>
    <row r="120" spans="2:7" x14ac:dyDescent="0.2">
      <c r="C120" s="8" t="s">
        <v>722</v>
      </c>
    </row>
    <row r="122" spans="2:7" x14ac:dyDescent="0.2">
      <c r="C122" s="19" t="s">
        <v>81</v>
      </c>
      <c r="D122" s="20">
        <f>+G40-G58-G117</f>
        <v>2485.6099999999988</v>
      </c>
    </row>
    <row r="123" spans="2:7" ht="12.75" thickBot="1" x14ac:dyDescent="0.25">
      <c r="D123" s="9"/>
      <c r="G123" s="3"/>
    </row>
    <row r="124" spans="2:7" ht="12.75" thickBot="1" x14ac:dyDescent="0.25">
      <c r="C124" s="19" t="s">
        <v>713</v>
      </c>
      <c r="D124" s="21">
        <f>+D122/G40</f>
        <v>0.52124413613191245</v>
      </c>
      <c r="G124" s="3"/>
    </row>
    <row r="125" spans="2:7" x14ac:dyDescent="0.2">
      <c r="G125" s="3"/>
    </row>
    <row r="126" spans="2:7" x14ac:dyDescent="0.2">
      <c r="C126" s="19" t="s">
        <v>84</v>
      </c>
      <c r="D126" s="20">
        <f>+RESUMEN!O62</f>
        <v>1802.1850429202996</v>
      </c>
      <c r="G126" s="3"/>
    </row>
    <row r="127" spans="2:7" ht="12.75" thickBot="1" x14ac:dyDescent="0.25">
      <c r="D127" s="9"/>
    </row>
    <row r="128" spans="2:7" ht="12.75" thickBot="1" x14ac:dyDescent="0.25">
      <c r="C128" s="19" t="s">
        <v>716</v>
      </c>
      <c r="D128" s="83">
        <f>+RESUMEN!P62</f>
        <v>0.37792670042639254</v>
      </c>
    </row>
    <row r="129" spans="3:7" ht="12.75" thickBot="1" x14ac:dyDescent="0.25"/>
    <row r="130" spans="3:7" ht="12.75" thickBot="1" x14ac:dyDescent="0.25">
      <c r="C130" s="19" t="s">
        <v>719</v>
      </c>
      <c r="D130" s="86" t="str">
        <f>+IF(D128&gt;$D$24,"OK","REVISAR")</f>
        <v>OK</v>
      </c>
    </row>
    <row r="131" spans="3:7" x14ac:dyDescent="0.2">
      <c r="G131" s="3"/>
    </row>
    <row r="133" spans="3:7" x14ac:dyDescent="0.2">
      <c r="C133" s="8" t="s">
        <v>85</v>
      </c>
    </row>
    <row r="135" spans="3:7" x14ac:dyDescent="0.2">
      <c r="C135" s="10"/>
      <c r="D135" s="10"/>
      <c r="E135" s="10"/>
      <c r="F135" s="10"/>
      <c r="G135" s="11"/>
    </row>
    <row r="136" spans="3:7" x14ac:dyDescent="0.2">
      <c r="C136" s="10"/>
      <c r="D136" s="10"/>
      <c r="E136" s="10"/>
      <c r="F136" s="10"/>
      <c r="G136" s="11"/>
    </row>
    <row r="137" spans="3:7" x14ac:dyDescent="0.2">
      <c r="C137" s="10"/>
      <c r="D137" s="10"/>
      <c r="E137" s="10"/>
      <c r="F137" s="10"/>
      <c r="G137" s="11"/>
    </row>
    <row r="140" spans="3:7" x14ac:dyDescent="0.2">
      <c r="C140" s="12"/>
      <c r="D140" s="23" t="s">
        <v>427</v>
      </c>
      <c r="E140" s="23" t="s">
        <v>428</v>
      </c>
      <c r="F140" s="23" t="s">
        <v>429</v>
      </c>
    </row>
    <row r="141" spans="3:7" x14ac:dyDescent="0.2">
      <c r="C141" s="3" t="s">
        <v>8</v>
      </c>
      <c r="D141" s="22">
        <f>+SUMIF(B38:B39,$D$140,G38:G39)</f>
        <v>4768.6099999999997</v>
      </c>
      <c r="E141" s="22">
        <f>+SUMIF(B38:B39,$E$140,G38:G39)</f>
        <v>0</v>
      </c>
      <c r="F141" s="22">
        <f>+SUMIF(B38:B39,$F$140,G38:G39)</f>
        <v>0</v>
      </c>
    </row>
    <row r="142" spans="3:7" x14ac:dyDescent="0.2">
      <c r="C142" s="3" t="s">
        <v>1019</v>
      </c>
      <c r="D142" s="22">
        <f>-SUMIF(B46:B57,$D$140,G46:G57)</f>
        <v>-128.45999999999998</v>
      </c>
      <c r="E142" s="22">
        <f>-SUMIF(B46:B57,$E$140,G46:G57)</f>
        <v>-269.3</v>
      </c>
      <c r="F142" s="22">
        <f>-SUMIF(B46:B57,$F$140,G46:G57)</f>
        <v>0</v>
      </c>
    </row>
    <row r="143" spans="3:7" x14ac:dyDescent="0.2">
      <c r="C143" s="3" t="s">
        <v>24</v>
      </c>
      <c r="D143" s="22">
        <f>-SUMIF(B64:B116,$D$140,G64:G116)</f>
        <v>-549.54000000000008</v>
      </c>
      <c r="E143" s="22">
        <f>-SUMIF(B64:B116,$E$140,G64:G116)</f>
        <v>-1285.75</v>
      </c>
      <c r="F143" s="22">
        <f>-SUMIF(B64:B116,$F$140,G64:G116)</f>
        <v>-49.949999999999996</v>
      </c>
    </row>
    <row r="144" spans="3:7" ht="12.75" thickBot="1" x14ac:dyDescent="0.25">
      <c r="C144" s="16" t="s">
        <v>1036</v>
      </c>
      <c r="D144" s="182">
        <f>SUM(D141:D143)</f>
        <v>4090.6099999999997</v>
      </c>
      <c r="E144" s="182">
        <f t="shared" ref="E144:F144" si="0">SUM(E141:E143)</f>
        <v>-1555.05</v>
      </c>
      <c r="F144" s="182">
        <f t="shared" si="0"/>
        <v>-49.949999999999996</v>
      </c>
    </row>
    <row r="145" ht="12.75" thickTop="1" x14ac:dyDescent="0.2"/>
  </sheetData>
  <autoFilter ref="B63:G115" xr:uid="{00000000-0009-0000-0000-00003E000000}"/>
  <conditionalFormatting sqref="D130">
    <cfRule type="containsText" dxfId="102" priority="1" operator="containsText" text="OK">
      <formula>NOT(ISERROR(SEARCH("OK",D130)))</formula>
    </cfRule>
    <cfRule type="cellIs" dxfId="101" priority="2" operator="greaterThan">
      <formula>$D$74</formula>
    </cfRule>
  </conditionalFormatting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Hoja61">
    <tabColor rgb="FFFF0000"/>
  </sheetPr>
  <dimension ref="B1:K154"/>
  <sheetViews>
    <sheetView topLeftCell="A126" zoomScale="70" zoomScaleNormal="70" workbookViewId="0">
      <selection activeCell="D144" sqref="D144:F14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86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436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429</v>
      </c>
      <c r="C37" s="24">
        <v>44260</v>
      </c>
      <c r="F37" s="3" t="s">
        <v>640</v>
      </c>
      <c r="G37" s="22">
        <v>2010</v>
      </c>
      <c r="H37" s="3"/>
      <c r="I37" s="3"/>
      <c r="J37" s="3"/>
      <c r="K37" s="3"/>
    </row>
    <row r="38" spans="2:11" s="9" customFormat="1" outlineLevel="1" x14ac:dyDescent="0.2">
      <c r="B38" s="19" t="s">
        <v>429</v>
      </c>
      <c r="C38" s="24">
        <v>44225</v>
      </c>
      <c r="F38" s="3" t="s">
        <v>640</v>
      </c>
      <c r="G38" s="22">
        <v>2000</v>
      </c>
      <c r="H38" s="3"/>
      <c r="I38" s="3"/>
      <c r="J38" s="3"/>
      <c r="K38" s="3"/>
    </row>
    <row r="39" spans="2:11" s="9" customFormat="1" outlineLevel="1" x14ac:dyDescent="0.2">
      <c r="B39" s="3"/>
      <c r="C39" s="24"/>
      <c r="D39" s="3"/>
      <c r="E39" s="3"/>
      <c r="F39" s="3"/>
      <c r="G39" s="15"/>
      <c r="H39" s="3"/>
      <c r="I39" s="3"/>
      <c r="J39" s="3"/>
      <c r="K39" s="3"/>
    </row>
    <row r="40" spans="2:11" s="9" customFormat="1" ht="12.75" thickBot="1" x14ac:dyDescent="0.25">
      <c r="B40" s="3"/>
      <c r="C40" s="16"/>
      <c r="D40" s="16"/>
      <c r="E40" s="16"/>
      <c r="F40" s="16"/>
      <c r="G40" s="17">
        <f>SUM(G37:G39)</f>
        <v>4010</v>
      </c>
      <c r="H40" s="3"/>
      <c r="I40" s="3"/>
      <c r="J40" s="3"/>
      <c r="K40" s="3"/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outlineLevel="1" x14ac:dyDescent="0.2">
      <c r="B46" s="19" t="s">
        <v>427</v>
      </c>
      <c r="C46" s="25">
        <v>44251</v>
      </c>
      <c r="D46" s="30">
        <v>60004</v>
      </c>
      <c r="E46" s="3">
        <v>26</v>
      </c>
      <c r="F46" s="27" t="s">
        <v>21</v>
      </c>
      <c r="G46" s="28">
        <v>67.680000000000007</v>
      </c>
      <c r="H46" s="29"/>
    </row>
    <row r="47" spans="2:11" outlineLevel="1" x14ac:dyDescent="0.2">
      <c r="B47" s="19" t="s">
        <v>427</v>
      </c>
      <c r="C47" s="25">
        <v>44252</v>
      </c>
      <c r="D47" s="30">
        <v>61223</v>
      </c>
      <c r="E47" s="3">
        <v>26</v>
      </c>
      <c r="F47" s="27" t="s">
        <v>21</v>
      </c>
      <c r="G47" s="28">
        <v>29.84</v>
      </c>
      <c r="H47" s="29"/>
    </row>
    <row r="48" spans="2:11" outlineLevel="1" x14ac:dyDescent="0.2">
      <c r="B48" s="19" t="s">
        <v>427</v>
      </c>
      <c r="C48" s="25">
        <v>44257</v>
      </c>
      <c r="D48" s="30">
        <v>67007</v>
      </c>
      <c r="E48" s="3">
        <v>26</v>
      </c>
      <c r="F48" s="27" t="s">
        <v>21</v>
      </c>
      <c r="G48" s="28">
        <v>98.66</v>
      </c>
      <c r="H48" s="29"/>
    </row>
    <row r="49" spans="2:8" outlineLevel="1" x14ac:dyDescent="0.2">
      <c r="B49" s="19" t="s">
        <v>427</v>
      </c>
      <c r="C49" s="25">
        <v>44258</v>
      </c>
      <c r="D49" s="30" t="s">
        <v>469</v>
      </c>
      <c r="E49" s="3">
        <v>0</v>
      </c>
      <c r="F49" s="27" t="s">
        <v>470</v>
      </c>
      <c r="G49" s="28">
        <v>51.05</v>
      </c>
      <c r="H49" s="29"/>
    </row>
    <row r="50" spans="2:8" outlineLevel="1" x14ac:dyDescent="0.2">
      <c r="B50" s="19" t="s">
        <v>428</v>
      </c>
      <c r="C50" s="25">
        <v>44225</v>
      </c>
      <c r="D50" s="30">
        <v>31781</v>
      </c>
      <c r="E50" s="3">
        <v>26</v>
      </c>
      <c r="F50" s="27" t="s">
        <v>21</v>
      </c>
      <c r="G50" s="28">
        <v>314.05</v>
      </c>
      <c r="H50" s="29"/>
    </row>
    <row r="51" spans="2:8" outlineLevel="1" x14ac:dyDescent="0.2">
      <c r="B51" s="19" t="s">
        <v>428</v>
      </c>
      <c r="C51" s="25">
        <v>44212</v>
      </c>
      <c r="D51" s="30">
        <v>17538</v>
      </c>
      <c r="E51" s="3">
        <v>26</v>
      </c>
      <c r="F51" s="27" t="s">
        <v>21</v>
      </c>
      <c r="G51" s="28">
        <v>25.65</v>
      </c>
      <c r="H51" s="29"/>
    </row>
    <row r="52" spans="2:8" outlineLevel="1" x14ac:dyDescent="0.2">
      <c r="B52" s="19" t="s">
        <v>428</v>
      </c>
      <c r="C52" s="25">
        <v>44208</v>
      </c>
      <c r="D52" s="30">
        <v>13817</v>
      </c>
      <c r="E52" s="3">
        <v>26</v>
      </c>
      <c r="F52" s="27" t="s">
        <v>21</v>
      </c>
      <c r="G52" s="28">
        <v>69.3</v>
      </c>
      <c r="H52" s="29"/>
    </row>
    <row r="53" spans="2:8" outlineLevel="1" x14ac:dyDescent="0.2">
      <c r="B53" s="19" t="s">
        <v>428</v>
      </c>
      <c r="C53" s="25">
        <v>44208</v>
      </c>
      <c r="D53" s="30">
        <v>13696</v>
      </c>
      <c r="E53" s="3">
        <v>26</v>
      </c>
      <c r="F53" s="27" t="s">
        <v>21</v>
      </c>
      <c r="G53" s="28">
        <v>14.17</v>
      </c>
      <c r="H53" s="29"/>
    </row>
    <row r="54" spans="2:8" outlineLevel="1" x14ac:dyDescent="0.2">
      <c r="B54" s="19" t="s">
        <v>428</v>
      </c>
      <c r="C54" s="25">
        <v>44204</v>
      </c>
      <c r="D54" s="30">
        <v>13060</v>
      </c>
      <c r="E54" s="3">
        <v>26</v>
      </c>
      <c r="F54" s="27" t="s">
        <v>21</v>
      </c>
      <c r="G54" s="28">
        <v>30.2</v>
      </c>
      <c r="H54" s="29"/>
    </row>
    <row r="55" spans="2:8" outlineLevel="1" x14ac:dyDescent="0.2">
      <c r="B55" s="19" t="s">
        <v>428</v>
      </c>
      <c r="C55" s="25">
        <v>44200</v>
      </c>
      <c r="D55" s="30">
        <v>588498</v>
      </c>
      <c r="E55" s="3">
        <v>26</v>
      </c>
      <c r="F55" s="27" t="s">
        <v>21</v>
      </c>
      <c r="G55" s="28">
        <v>12.91</v>
      </c>
      <c r="H55" s="29"/>
    </row>
    <row r="56" spans="2:8" outlineLevel="1" x14ac:dyDescent="0.2">
      <c r="B56" s="19" t="s">
        <v>428</v>
      </c>
      <c r="C56" s="25">
        <v>44204</v>
      </c>
      <c r="D56" s="30">
        <v>12787</v>
      </c>
      <c r="E56" s="3">
        <v>26</v>
      </c>
      <c r="F56" s="27" t="s">
        <v>21</v>
      </c>
      <c r="G56" s="28">
        <v>150.18</v>
      </c>
      <c r="H56" s="29"/>
    </row>
    <row r="57" spans="2:8" outlineLevel="1" x14ac:dyDescent="0.2">
      <c r="C57" s="14"/>
      <c r="G57" s="15"/>
    </row>
    <row r="58" spans="2:8" ht="12.75" thickBot="1" x14ac:dyDescent="0.25">
      <c r="C58" s="16"/>
      <c r="D58" s="16"/>
      <c r="E58" s="16"/>
      <c r="F58" s="16"/>
      <c r="G58" s="17">
        <f>+SUM(G46:G57)</f>
        <v>863.68999999999983</v>
      </c>
    </row>
    <row r="59" spans="2:8" ht="12.75" thickTop="1" x14ac:dyDescent="0.2"/>
    <row r="61" spans="2:8" x14ac:dyDescent="0.2">
      <c r="C61" s="8" t="s">
        <v>24</v>
      </c>
    </row>
    <row r="63" spans="2:8" x14ac:dyDescent="0.2">
      <c r="B63" s="12" t="s">
        <v>1035</v>
      </c>
      <c r="C63" s="12" t="s">
        <v>25</v>
      </c>
      <c r="D63" s="12" t="s">
        <v>26</v>
      </c>
      <c r="E63" s="12" t="s">
        <v>27</v>
      </c>
      <c r="F63" s="12" t="s">
        <v>637</v>
      </c>
      <c r="G63" s="13" t="s">
        <v>29</v>
      </c>
    </row>
    <row r="64" spans="2:8" outlineLevel="1" x14ac:dyDescent="0.2">
      <c r="B64" s="19" t="s">
        <v>428</v>
      </c>
      <c r="C64" s="3" t="s">
        <v>104</v>
      </c>
      <c r="D64" s="14" t="s">
        <v>31</v>
      </c>
      <c r="E64" s="14">
        <v>44186</v>
      </c>
      <c r="F64" s="3">
        <v>6</v>
      </c>
      <c r="G64" s="9">
        <v>56.64</v>
      </c>
    </row>
    <row r="65" spans="2:7" outlineLevel="1" x14ac:dyDescent="0.2">
      <c r="B65" s="19" t="s">
        <v>428</v>
      </c>
      <c r="C65" s="3" t="s">
        <v>104</v>
      </c>
      <c r="D65" s="14" t="s">
        <v>31</v>
      </c>
      <c r="E65" s="14">
        <v>44186</v>
      </c>
      <c r="F65" s="3">
        <v>3</v>
      </c>
      <c r="G65" s="9">
        <v>28.32</v>
      </c>
    </row>
    <row r="66" spans="2:7" outlineLevel="1" x14ac:dyDescent="0.2">
      <c r="B66" s="19" t="s">
        <v>428</v>
      </c>
      <c r="C66" s="3" t="s">
        <v>104</v>
      </c>
      <c r="D66" s="14" t="s">
        <v>31</v>
      </c>
      <c r="E66" s="14">
        <v>44187</v>
      </c>
      <c r="F66" s="3">
        <v>6</v>
      </c>
      <c r="G66" s="9">
        <v>56.64</v>
      </c>
    </row>
    <row r="67" spans="2:7" outlineLevel="1" x14ac:dyDescent="0.2">
      <c r="B67" s="19" t="s">
        <v>428</v>
      </c>
      <c r="C67" s="3" t="s">
        <v>104</v>
      </c>
      <c r="D67" s="14" t="s">
        <v>31</v>
      </c>
      <c r="E67" s="14">
        <v>44187</v>
      </c>
      <c r="F67" s="3">
        <v>3</v>
      </c>
      <c r="G67" s="9">
        <v>28.32</v>
      </c>
    </row>
    <row r="68" spans="2:7" outlineLevel="1" x14ac:dyDescent="0.2">
      <c r="B68" s="19" t="s">
        <v>428</v>
      </c>
      <c r="C68" s="3" t="s">
        <v>104</v>
      </c>
      <c r="D68" s="14" t="s">
        <v>31</v>
      </c>
      <c r="E68" s="14">
        <v>44188</v>
      </c>
      <c r="F68" s="3">
        <v>6</v>
      </c>
      <c r="G68" s="9">
        <v>56.64</v>
      </c>
    </row>
    <row r="69" spans="2:7" outlineLevel="1" x14ac:dyDescent="0.2">
      <c r="B69" s="19" t="s">
        <v>428</v>
      </c>
      <c r="C69" s="3" t="s">
        <v>104</v>
      </c>
      <c r="D69" s="14" t="s">
        <v>31</v>
      </c>
      <c r="E69" s="14">
        <v>44188</v>
      </c>
      <c r="F69" s="3">
        <v>3</v>
      </c>
      <c r="G69" s="9">
        <v>28.32</v>
      </c>
    </row>
    <row r="70" spans="2:7" outlineLevel="1" x14ac:dyDescent="0.2">
      <c r="B70" s="19" t="s">
        <v>428</v>
      </c>
      <c r="C70" s="3" t="s">
        <v>104</v>
      </c>
      <c r="D70" s="14" t="s">
        <v>31</v>
      </c>
      <c r="E70" s="14">
        <v>44193</v>
      </c>
      <c r="F70" s="3">
        <v>6</v>
      </c>
      <c r="G70" s="9">
        <v>56.64</v>
      </c>
    </row>
    <row r="71" spans="2:7" outlineLevel="1" x14ac:dyDescent="0.2">
      <c r="B71" s="19" t="s">
        <v>428</v>
      </c>
      <c r="C71" s="3" t="s">
        <v>104</v>
      </c>
      <c r="D71" s="14" t="s">
        <v>31</v>
      </c>
      <c r="E71" s="14">
        <v>44193</v>
      </c>
      <c r="F71" s="3">
        <v>3</v>
      </c>
      <c r="G71" s="9">
        <v>28.32</v>
      </c>
    </row>
    <row r="72" spans="2:7" outlineLevel="1" x14ac:dyDescent="0.2">
      <c r="B72" s="19" t="s">
        <v>428</v>
      </c>
      <c r="C72" s="3" t="s">
        <v>104</v>
      </c>
      <c r="D72" s="14" t="s">
        <v>31</v>
      </c>
      <c r="E72" s="14">
        <v>44194</v>
      </c>
      <c r="F72" s="3">
        <v>6</v>
      </c>
      <c r="G72" s="9">
        <v>56.64</v>
      </c>
    </row>
    <row r="73" spans="2:7" outlineLevel="1" x14ac:dyDescent="0.2">
      <c r="B73" s="19" t="s">
        <v>428</v>
      </c>
      <c r="C73" s="3" t="s">
        <v>104</v>
      </c>
      <c r="D73" s="14" t="s">
        <v>31</v>
      </c>
      <c r="E73" s="14">
        <v>44194</v>
      </c>
      <c r="F73" s="3">
        <v>3</v>
      </c>
      <c r="G73" s="9">
        <v>28.32</v>
      </c>
    </row>
    <row r="74" spans="2:7" outlineLevel="1" x14ac:dyDescent="0.2">
      <c r="B74" s="19" t="s">
        <v>428</v>
      </c>
      <c r="C74" s="3" t="s">
        <v>104</v>
      </c>
      <c r="D74" s="14" t="s">
        <v>31</v>
      </c>
      <c r="E74" s="14">
        <v>44195</v>
      </c>
      <c r="F74" s="3">
        <v>6</v>
      </c>
      <c r="G74" s="9">
        <v>56.64</v>
      </c>
    </row>
    <row r="75" spans="2:7" outlineLevel="1" x14ac:dyDescent="0.2">
      <c r="B75" s="19" t="s">
        <v>428</v>
      </c>
      <c r="C75" s="3" t="s">
        <v>104</v>
      </c>
      <c r="D75" s="14" t="s">
        <v>31</v>
      </c>
      <c r="E75" s="14">
        <v>44195</v>
      </c>
      <c r="F75" s="3">
        <v>3</v>
      </c>
      <c r="G75" s="9">
        <v>28.32</v>
      </c>
    </row>
    <row r="76" spans="2:7" outlineLevel="1" x14ac:dyDescent="0.2">
      <c r="B76" s="19" t="s">
        <v>428</v>
      </c>
      <c r="C76" s="3" t="s">
        <v>104</v>
      </c>
      <c r="D76" s="14" t="s">
        <v>31</v>
      </c>
      <c r="E76" s="14">
        <v>44200</v>
      </c>
      <c r="F76" s="3">
        <v>6</v>
      </c>
      <c r="G76" s="9">
        <v>56.64</v>
      </c>
    </row>
    <row r="77" spans="2:7" outlineLevel="1" x14ac:dyDescent="0.2">
      <c r="B77" s="19" t="s">
        <v>428</v>
      </c>
      <c r="C77" s="3" t="s">
        <v>104</v>
      </c>
      <c r="D77" s="14" t="s">
        <v>31</v>
      </c>
      <c r="E77" s="14">
        <v>44200</v>
      </c>
      <c r="F77" s="3">
        <v>3</v>
      </c>
      <c r="G77" s="9">
        <v>28.32</v>
      </c>
    </row>
    <row r="78" spans="2:7" outlineLevel="1" x14ac:dyDescent="0.2">
      <c r="B78" s="19" t="s">
        <v>428</v>
      </c>
      <c r="C78" s="3" t="s">
        <v>104</v>
      </c>
      <c r="D78" s="14" t="s">
        <v>31</v>
      </c>
      <c r="E78" s="14">
        <v>44201</v>
      </c>
      <c r="F78" s="3">
        <v>6</v>
      </c>
      <c r="G78" s="9">
        <v>56.64</v>
      </c>
    </row>
    <row r="79" spans="2:7" outlineLevel="1" x14ac:dyDescent="0.2">
      <c r="B79" s="19" t="s">
        <v>428</v>
      </c>
      <c r="C79" s="3" t="s">
        <v>104</v>
      </c>
      <c r="D79" s="14" t="s">
        <v>31</v>
      </c>
      <c r="E79" s="14">
        <v>44201</v>
      </c>
      <c r="F79" s="3">
        <v>3</v>
      </c>
      <c r="G79" s="9">
        <v>28.32</v>
      </c>
    </row>
    <row r="80" spans="2:7" outlineLevel="1" x14ac:dyDescent="0.2">
      <c r="B80" s="19" t="s">
        <v>428</v>
      </c>
      <c r="C80" s="3" t="s">
        <v>108</v>
      </c>
      <c r="D80" s="14" t="s">
        <v>54</v>
      </c>
      <c r="E80" s="14">
        <v>44204</v>
      </c>
      <c r="F80" s="3">
        <v>6</v>
      </c>
      <c r="G80" s="9">
        <v>49.98</v>
      </c>
    </row>
    <row r="81" spans="2:7" outlineLevel="1" x14ac:dyDescent="0.2">
      <c r="B81" s="19" t="s">
        <v>428</v>
      </c>
      <c r="C81" s="3" t="s">
        <v>108</v>
      </c>
      <c r="D81" s="14" t="s">
        <v>54</v>
      </c>
      <c r="E81" s="14">
        <v>44204</v>
      </c>
      <c r="F81" s="3">
        <v>3</v>
      </c>
      <c r="G81" s="9">
        <v>24.99</v>
      </c>
    </row>
    <row r="82" spans="2:7" outlineLevel="1" x14ac:dyDescent="0.2">
      <c r="B82" s="19" t="s">
        <v>428</v>
      </c>
      <c r="C82" s="3" t="s">
        <v>108</v>
      </c>
      <c r="D82" s="14" t="s">
        <v>54</v>
      </c>
      <c r="E82" s="14">
        <v>44207</v>
      </c>
      <c r="F82" s="3">
        <v>6</v>
      </c>
      <c r="G82" s="9">
        <v>49.98</v>
      </c>
    </row>
    <row r="83" spans="2:7" outlineLevel="1" x14ac:dyDescent="0.2">
      <c r="B83" s="19" t="s">
        <v>428</v>
      </c>
      <c r="C83" s="3" t="s">
        <v>108</v>
      </c>
      <c r="D83" s="14" t="s">
        <v>54</v>
      </c>
      <c r="E83" s="14">
        <v>44207</v>
      </c>
      <c r="F83" s="3">
        <v>3</v>
      </c>
      <c r="G83" s="9">
        <v>24.99</v>
      </c>
    </row>
    <row r="84" spans="2:7" outlineLevel="1" x14ac:dyDescent="0.2">
      <c r="B84" s="19" t="s">
        <v>428</v>
      </c>
      <c r="C84" s="3" t="s">
        <v>108</v>
      </c>
      <c r="D84" s="14" t="s">
        <v>54</v>
      </c>
      <c r="E84" s="14">
        <v>44208</v>
      </c>
      <c r="F84" s="3">
        <v>6</v>
      </c>
      <c r="G84" s="9">
        <v>49.98</v>
      </c>
    </row>
    <row r="85" spans="2:7" outlineLevel="1" x14ac:dyDescent="0.2">
      <c r="B85" s="19" t="s">
        <v>428</v>
      </c>
      <c r="C85" s="3" t="s">
        <v>108</v>
      </c>
      <c r="D85" s="14" t="s">
        <v>54</v>
      </c>
      <c r="E85" s="14">
        <v>44208</v>
      </c>
      <c r="F85" s="3">
        <v>3</v>
      </c>
      <c r="G85" s="9">
        <v>24.99</v>
      </c>
    </row>
    <row r="86" spans="2:7" outlineLevel="1" x14ac:dyDescent="0.2">
      <c r="B86" s="19" t="s">
        <v>428</v>
      </c>
      <c r="C86" s="3" t="s">
        <v>108</v>
      </c>
      <c r="D86" s="14" t="s">
        <v>54</v>
      </c>
      <c r="E86" s="14">
        <v>44209</v>
      </c>
      <c r="F86" s="3">
        <v>6</v>
      </c>
      <c r="G86" s="9">
        <v>49.98</v>
      </c>
    </row>
    <row r="87" spans="2:7" outlineLevel="1" x14ac:dyDescent="0.2">
      <c r="B87" s="19" t="s">
        <v>428</v>
      </c>
      <c r="C87" s="3" t="s">
        <v>108</v>
      </c>
      <c r="D87" s="14" t="s">
        <v>54</v>
      </c>
      <c r="E87" s="14">
        <v>44209</v>
      </c>
      <c r="F87" s="3">
        <v>3</v>
      </c>
      <c r="G87" s="9">
        <v>24.99</v>
      </c>
    </row>
    <row r="88" spans="2:7" outlineLevel="1" x14ac:dyDescent="0.2">
      <c r="B88" s="19" t="s">
        <v>428</v>
      </c>
      <c r="C88" s="3" t="s">
        <v>108</v>
      </c>
      <c r="D88" s="14" t="s">
        <v>54</v>
      </c>
      <c r="E88" s="14">
        <v>44210</v>
      </c>
      <c r="F88" s="3">
        <v>6</v>
      </c>
      <c r="G88" s="9">
        <v>49.98</v>
      </c>
    </row>
    <row r="89" spans="2:7" outlineLevel="1" x14ac:dyDescent="0.2">
      <c r="B89" s="19" t="s">
        <v>428</v>
      </c>
      <c r="C89" s="3" t="s">
        <v>108</v>
      </c>
      <c r="D89" s="14" t="s">
        <v>54</v>
      </c>
      <c r="E89" s="14">
        <v>44210</v>
      </c>
      <c r="F89" s="3">
        <v>3</v>
      </c>
      <c r="G89" s="9">
        <v>24.99</v>
      </c>
    </row>
    <row r="90" spans="2:7" outlineLevel="1" x14ac:dyDescent="0.2">
      <c r="B90" s="19" t="s">
        <v>428</v>
      </c>
      <c r="C90" s="3" t="s">
        <v>108</v>
      </c>
      <c r="D90" s="14" t="s">
        <v>54</v>
      </c>
      <c r="E90" s="14">
        <v>44211</v>
      </c>
      <c r="F90" s="3">
        <v>6</v>
      </c>
      <c r="G90" s="9">
        <v>49.98</v>
      </c>
    </row>
    <row r="91" spans="2:7" outlineLevel="1" x14ac:dyDescent="0.2">
      <c r="B91" s="19" t="s">
        <v>428</v>
      </c>
      <c r="C91" s="3" t="s">
        <v>108</v>
      </c>
      <c r="D91" s="14" t="s">
        <v>54</v>
      </c>
      <c r="E91" s="14">
        <v>44211</v>
      </c>
      <c r="F91" s="3">
        <v>3</v>
      </c>
      <c r="G91" s="9">
        <v>24.99</v>
      </c>
    </row>
    <row r="92" spans="2:7" outlineLevel="1" x14ac:dyDescent="0.2">
      <c r="B92" s="19" t="s">
        <v>428</v>
      </c>
      <c r="C92" s="3" t="s">
        <v>108</v>
      </c>
      <c r="D92" s="14" t="s">
        <v>54</v>
      </c>
      <c r="E92" s="14">
        <v>44212</v>
      </c>
      <c r="F92" s="3">
        <v>6</v>
      </c>
      <c r="G92" s="9">
        <v>49.98</v>
      </c>
    </row>
    <row r="93" spans="2:7" outlineLevel="1" x14ac:dyDescent="0.2">
      <c r="B93" s="19" t="s">
        <v>428</v>
      </c>
      <c r="C93" s="3" t="s">
        <v>108</v>
      </c>
      <c r="D93" s="14" t="s">
        <v>54</v>
      </c>
      <c r="E93" s="14">
        <v>44212</v>
      </c>
      <c r="F93" s="3">
        <v>5</v>
      </c>
      <c r="G93" s="9">
        <v>41.65</v>
      </c>
    </row>
    <row r="94" spans="2:7" outlineLevel="1" x14ac:dyDescent="0.2">
      <c r="B94" s="19" t="s">
        <v>428</v>
      </c>
      <c r="C94" s="3" t="s">
        <v>108</v>
      </c>
      <c r="D94" s="14" t="s">
        <v>54</v>
      </c>
      <c r="E94" s="14">
        <v>44251</v>
      </c>
      <c r="F94" s="3">
        <v>6</v>
      </c>
      <c r="G94" s="9">
        <v>49.98</v>
      </c>
    </row>
    <row r="95" spans="2:7" outlineLevel="1" x14ac:dyDescent="0.2">
      <c r="B95" s="19" t="s">
        <v>428</v>
      </c>
      <c r="C95" s="3" t="s">
        <v>108</v>
      </c>
      <c r="D95" s="14" t="s">
        <v>54</v>
      </c>
      <c r="E95" s="14">
        <v>44251</v>
      </c>
      <c r="F95" s="3">
        <v>3</v>
      </c>
      <c r="G95" s="9">
        <v>24.99</v>
      </c>
    </row>
    <row r="96" spans="2:7" outlineLevel="1" x14ac:dyDescent="0.2">
      <c r="B96" s="19" t="s">
        <v>428</v>
      </c>
      <c r="C96" s="3" t="s">
        <v>102</v>
      </c>
      <c r="D96" s="14" t="s">
        <v>31</v>
      </c>
      <c r="E96" s="14">
        <v>44196</v>
      </c>
      <c r="F96" s="3">
        <v>3</v>
      </c>
      <c r="G96" s="9">
        <v>24.99</v>
      </c>
    </row>
    <row r="97" spans="2:7" outlineLevel="1" x14ac:dyDescent="0.2">
      <c r="B97" s="19" t="s">
        <v>428</v>
      </c>
      <c r="C97" s="3" t="s">
        <v>103</v>
      </c>
      <c r="D97" s="14" t="s">
        <v>54</v>
      </c>
      <c r="E97" s="14">
        <v>44188</v>
      </c>
      <c r="F97" s="3">
        <v>6</v>
      </c>
      <c r="G97" s="9">
        <v>39.96</v>
      </c>
    </row>
    <row r="98" spans="2:7" outlineLevel="1" x14ac:dyDescent="0.2">
      <c r="B98" s="19" t="s">
        <v>428</v>
      </c>
      <c r="C98" s="3" t="s">
        <v>644</v>
      </c>
      <c r="D98" s="14" t="s">
        <v>31</v>
      </c>
      <c r="E98" s="14">
        <v>44251</v>
      </c>
      <c r="F98" s="3">
        <v>5</v>
      </c>
      <c r="G98" s="9">
        <v>44.4</v>
      </c>
    </row>
    <row r="99" spans="2:7" outlineLevel="1" x14ac:dyDescent="0.2">
      <c r="B99" s="19" t="s">
        <v>427</v>
      </c>
      <c r="C99" s="3" t="s">
        <v>105</v>
      </c>
      <c r="D99" s="14" t="s">
        <v>54</v>
      </c>
      <c r="E99" s="14">
        <v>44181</v>
      </c>
      <c r="F99" s="3">
        <v>6</v>
      </c>
      <c r="G99" s="9">
        <v>39.96</v>
      </c>
    </row>
    <row r="100" spans="2:7" outlineLevel="1" x14ac:dyDescent="0.2">
      <c r="B100" s="19" t="s">
        <v>427</v>
      </c>
      <c r="C100" s="3" t="s">
        <v>105</v>
      </c>
      <c r="D100" s="14" t="s">
        <v>54</v>
      </c>
      <c r="E100" s="14">
        <v>44181</v>
      </c>
      <c r="F100" s="3">
        <v>3</v>
      </c>
      <c r="G100" s="9">
        <v>19.98</v>
      </c>
    </row>
    <row r="101" spans="2:7" outlineLevel="1" x14ac:dyDescent="0.2">
      <c r="B101" s="19" t="s">
        <v>427</v>
      </c>
      <c r="C101" s="3" t="s">
        <v>105</v>
      </c>
      <c r="D101" s="14" t="s">
        <v>54</v>
      </c>
      <c r="E101" s="14">
        <v>44182</v>
      </c>
      <c r="F101" s="3">
        <v>6</v>
      </c>
      <c r="G101" s="9">
        <v>39.96</v>
      </c>
    </row>
    <row r="102" spans="2:7" outlineLevel="1" x14ac:dyDescent="0.2">
      <c r="B102" s="19" t="s">
        <v>427</v>
      </c>
      <c r="C102" s="3" t="s">
        <v>105</v>
      </c>
      <c r="D102" s="14" t="s">
        <v>54</v>
      </c>
      <c r="E102" s="14">
        <v>44182</v>
      </c>
      <c r="F102" s="3">
        <v>3</v>
      </c>
      <c r="G102" s="9">
        <v>19.98</v>
      </c>
    </row>
    <row r="103" spans="2:7" outlineLevel="1" x14ac:dyDescent="0.2">
      <c r="B103" s="19" t="s">
        <v>427</v>
      </c>
      <c r="C103" s="3" t="s">
        <v>105</v>
      </c>
      <c r="D103" s="14" t="s">
        <v>54</v>
      </c>
      <c r="E103" s="14">
        <v>44183</v>
      </c>
      <c r="F103" s="3">
        <v>6</v>
      </c>
      <c r="G103" s="9">
        <v>39.96</v>
      </c>
    </row>
    <row r="104" spans="2:7" outlineLevel="1" x14ac:dyDescent="0.2">
      <c r="B104" s="19" t="s">
        <v>427</v>
      </c>
      <c r="C104" s="3" t="s">
        <v>105</v>
      </c>
      <c r="D104" s="14" t="s">
        <v>54</v>
      </c>
      <c r="E104" s="14">
        <v>44183</v>
      </c>
      <c r="F104" s="3">
        <v>3</v>
      </c>
      <c r="G104" s="9">
        <v>19.98</v>
      </c>
    </row>
    <row r="105" spans="2:7" outlineLevel="1" x14ac:dyDescent="0.2">
      <c r="B105" s="19" t="s">
        <v>427</v>
      </c>
      <c r="C105" s="3" t="s">
        <v>105</v>
      </c>
      <c r="D105" s="14" t="s">
        <v>54</v>
      </c>
      <c r="E105" s="14">
        <v>44193</v>
      </c>
      <c r="F105" s="3">
        <v>6</v>
      </c>
      <c r="G105" s="9">
        <v>39.96</v>
      </c>
    </row>
    <row r="106" spans="2:7" outlineLevel="1" x14ac:dyDescent="0.2">
      <c r="B106" s="19" t="s">
        <v>427</v>
      </c>
      <c r="C106" s="3" t="s">
        <v>105</v>
      </c>
      <c r="D106" s="14" t="s">
        <v>54</v>
      </c>
      <c r="E106" s="14">
        <v>44193</v>
      </c>
      <c r="F106" s="3">
        <v>3</v>
      </c>
      <c r="G106" s="9">
        <v>19.98</v>
      </c>
    </row>
    <row r="107" spans="2:7" outlineLevel="1" x14ac:dyDescent="0.2">
      <c r="B107" s="19" t="s">
        <v>427</v>
      </c>
      <c r="C107" s="3" t="s">
        <v>105</v>
      </c>
      <c r="D107" s="14" t="s">
        <v>54</v>
      </c>
      <c r="E107" s="14">
        <v>44194</v>
      </c>
      <c r="F107" s="3">
        <v>6</v>
      </c>
      <c r="G107" s="9">
        <v>39.96</v>
      </c>
    </row>
    <row r="108" spans="2:7" outlineLevel="1" x14ac:dyDescent="0.2">
      <c r="B108" s="19" t="s">
        <v>427</v>
      </c>
      <c r="C108" s="3" t="s">
        <v>105</v>
      </c>
      <c r="D108" s="14" t="s">
        <v>54</v>
      </c>
      <c r="E108" s="14">
        <v>44194</v>
      </c>
      <c r="F108" s="3">
        <v>3</v>
      </c>
      <c r="G108" s="9">
        <v>19.98</v>
      </c>
    </row>
    <row r="109" spans="2:7" outlineLevel="1" x14ac:dyDescent="0.2">
      <c r="B109" s="19" t="s">
        <v>427</v>
      </c>
      <c r="C109" s="3" t="s">
        <v>105</v>
      </c>
      <c r="D109" s="14" t="s">
        <v>54</v>
      </c>
      <c r="E109" s="14">
        <v>44200</v>
      </c>
      <c r="F109" s="3">
        <v>6</v>
      </c>
      <c r="G109" s="9">
        <v>39.96</v>
      </c>
    </row>
    <row r="110" spans="2:7" outlineLevel="1" x14ac:dyDescent="0.2">
      <c r="B110" s="19" t="s">
        <v>427</v>
      </c>
      <c r="C110" s="3" t="s">
        <v>105</v>
      </c>
      <c r="D110" s="14" t="s">
        <v>54</v>
      </c>
      <c r="E110" s="14">
        <v>44200</v>
      </c>
      <c r="F110" s="3">
        <v>3</v>
      </c>
      <c r="G110" s="9">
        <v>19.98</v>
      </c>
    </row>
    <row r="111" spans="2:7" outlineLevel="1" x14ac:dyDescent="0.2">
      <c r="B111" s="19" t="s">
        <v>427</v>
      </c>
      <c r="C111" s="3" t="s">
        <v>105</v>
      </c>
      <c r="D111" s="14" t="s">
        <v>54</v>
      </c>
      <c r="E111" s="14">
        <v>44201</v>
      </c>
      <c r="F111" s="3">
        <v>6</v>
      </c>
      <c r="G111" s="9">
        <v>39.96</v>
      </c>
    </row>
    <row r="112" spans="2:7" outlineLevel="1" x14ac:dyDescent="0.2">
      <c r="B112" s="19" t="s">
        <v>427</v>
      </c>
      <c r="C112" s="3" t="s">
        <v>105</v>
      </c>
      <c r="D112" s="14" t="s">
        <v>54</v>
      </c>
      <c r="E112" s="14">
        <v>44201</v>
      </c>
      <c r="F112" s="3">
        <v>3</v>
      </c>
      <c r="G112" s="9">
        <v>19.98</v>
      </c>
    </row>
    <row r="113" spans="2:7" outlineLevel="1" x14ac:dyDescent="0.2">
      <c r="B113" s="19" t="s">
        <v>427</v>
      </c>
      <c r="C113" s="3" t="s">
        <v>105</v>
      </c>
      <c r="D113" s="14" t="s">
        <v>54</v>
      </c>
      <c r="E113" s="14">
        <v>44207</v>
      </c>
      <c r="F113" s="3">
        <v>6</v>
      </c>
      <c r="G113" s="9">
        <v>39.96</v>
      </c>
    </row>
    <row r="114" spans="2:7" outlineLevel="1" x14ac:dyDescent="0.2">
      <c r="B114" s="19" t="s">
        <v>427</v>
      </c>
      <c r="C114" s="3" t="s">
        <v>105</v>
      </c>
      <c r="D114" s="14" t="s">
        <v>54</v>
      </c>
      <c r="E114" s="14">
        <v>44207</v>
      </c>
      <c r="F114" s="3">
        <v>3</v>
      </c>
      <c r="G114" s="9">
        <v>19.98</v>
      </c>
    </row>
    <row r="115" spans="2:7" outlineLevel="1" x14ac:dyDescent="0.2">
      <c r="B115" s="19" t="s">
        <v>427</v>
      </c>
      <c r="C115" s="3" t="s">
        <v>105</v>
      </c>
      <c r="D115" s="14" t="s">
        <v>54</v>
      </c>
      <c r="E115" s="14">
        <v>44208</v>
      </c>
      <c r="F115" s="3">
        <v>6</v>
      </c>
      <c r="G115" s="9">
        <v>39.96</v>
      </c>
    </row>
    <row r="116" spans="2:7" outlineLevel="1" x14ac:dyDescent="0.2">
      <c r="B116" s="19" t="s">
        <v>427</v>
      </c>
      <c r="C116" s="3" t="s">
        <v>105</v>
      </c>
      <c r="D116" s="14" t="s">
        <v>54</v>
      </c>
      <c r="E116" s="14">
        <v>44208</v>
      </c>
      <c r="F116" s="3">
        <v>3</v>
      </c>
      <c r="G116" s="9">
        <v>19.98</v>
      </c>
    </row>
    <row r="117" spans="2:7" outlineLevel="1" x14ac:dyDescent="0.2">
      <c r="B117" s="19" t="s">
        <v>427</v>
      </c>
      <c r="C117" s="3" t="s">
        <v>105</v>
      </c>
      <c r="D117" s="14" t="s">
        <v>54</v>
      </c>
      <c r="E117" s="14">
        <v>44209</v>
      </c>
      <c r="F117" s="3">
        <v>6</v>
      </c>
      <c r="G117" s="9">
        <v>39.96</v>
      </c>
    </row>
    <row r="118" spans="2:7" outlineLevel="1" x14ac:dyDescent="0.2">
      <c r="B118" s="19" t="s">
        <v>427</v>
      </c>
      <c r="C118" s="3" t="s">
        <v>105</v>
      </c>
      <c r="D118" s="14" t="s">
        <v>54</v>
      </c>
      <c r="E118" s="14">
        <v>44209</v>
      </c>
      <c r="F118" s="3">
        <v>3</v>
      </c>
      <c r="G118" s="9">
        <v>19.98</v>
      </c>
    </row>
    <row r="119" spans="2:7" outlineLevel="1" x14ac:dyDescent="0.2">
      <c r="B119" s="19" t="s">
        <v>427</v>
      </c>
      <c r="C119" s="3" t="s">
        <v>105</v>
      </c>
      <c r="D119" s="14" t="s">
        <v>54</v>
      </c>
      <c r="E119" s="14">
        <v>44210</v>
      </c>
      <c r="F119" s="3">
        <v>6</v>
      </c>
      <c r="G119" s="9">
        <v>39.96</v>
      </c>
    </row>
    <row r="120" spans="2:7" outlineLevel="1" x14ac:dyDescent="0.2">
      <c r="B120" s="19" t="s">
        <v>427</v>
      </c>
      <c r="C120" s="3" t="s">
        <v>105</v>
      </c>
      <c r="D120" s="14" t="s">
        <v>54</v>
      </c>
      <c r="E120" s="14">
        <v>44210</v>
      </c>
      <c r="F120" s="3">
        <v>3</v>
      </c>
      <c r="G120" s="9">
        <v>19.98</v>
      </c>
    </row>
    <row r="121" spans="2:7" outlineLevel="1" x14ac:dyDescent="0.2">
      <c r="B121" s="19" t="s">
        <v>427</v>
      </c>
      <c r="C121" s="3" t="s">
        <v>105</v>
      </c>
      <c r="D121" s="14" t="s">
        <v>54</v>
      </c>
      <c r="E121" s="14">
        <v>44214</v>
      </c>
      <c r="F121" s="3">
        <v>6</v>
      </c>
      <c r="G121" s="9">
        <v>39.96</v>
      </c>
    </row>
    <row r="122" spans="2:7" outlineLevel="1" x14ac:dyDescent="0.2">
      <c r="B122" s="19" t="s">
        <v>427</v>
      </c>
      <c r="C122" s="3" t="s">
        <v>105</v>
      </c>
      <c r="D122" s="14" t="s">
        <v>54</v>
      </c>
      <c r="E122" s="14">
        <v>44214</v>
      </c>
      <c r="F122" s="3">
        <v>3</v>
      </c>
      <c r="G122" s="9">
        <v>19.98</v>
      </c>
    </row>
    <row r="123" spans="2:7" outlineLevel="1" x14ac:dyDescent="0.2">
      <c r="D123" s="14"/>
      <c r="E123" s="14"/>
    </row>
    <row r="124" spans="2:7" outlineLevel="1" x14ac:dyDescent="0.2"/>
    <row r="125" spans="2:7" ht="12.75" thickBot="1" x14ac:dyDescent="0.25">
      <c r="C125" s="16"/>
      <c r="D125" s="16"/>
      <c r="E125" s="16"/>
      <c r="F125" s="73">
        <f>+SUM(F64:F124)</f>
        <v>268</v>
      </c>
      <c r="G125" s="17">
        <f>+SUM(G64:G124)</f>
        <v>2124.7300000000009</v>
      </c>
    </row>
    <row r="126" spans="2:7" ht="12.75" thickTop="1" x14ac:dyDescent="0.2"/>
    <row r="128" spans="2:7" x14ac:dyDescent="0.2">
      <c r="C128" s="8" t="s">
        <v>722</v>
      </c>
    </row>
    <row r="130" spans="3:7" x14ac:dyDescent="0.2">
      <c r="C130" s="19" t="s">
        <v>81</v>
      </c>
      <c r="D130" s="20">
        <f>+G40-G58-G125</f>
        <v>1021.5799999999995</v>
      </c>
    </row>
    <row r="131" spans="3:7" ht="12.75" thickBot="1" x14ac:dyDescent="0.25">
      <c r="D131" s="9"/>
      <c r="G131" s="3"/>
    </row>
    <row r="132" spans="3:7" ht="12.75" thickBot="1" x14ac:dyDescent="0.25">
      <c r="C132" s="19" t="s">
        <v>713</v>
      </c>
      <c r="D132" s="21">
        <f>+D130/G40</f>
        <v>0.25475810473815447</v>
      </c>
      <c r="G132" s="3"/>
    </row>
    <row r="133" spans="3:7" x14ac:dyDescent="0.2">
      <c r="G133" s="3"/>
    </row>
    <row r="134" spans="3:7" x14ac:dyDescent="0.2">
      <c r="C134" s="19" t="s">
        <v>84</v>
      </c>
      <c r="D134" s="20">
        <f>+RESUMEN!O63</f>
        <v>446.87708282086476</v>
      </c>
      <c r="G134" s="3"/>
    </row>
    <row r="135" spans="3:7" ht="12.75" thickBot="1" x14ac:dyDescent="0.25">
      <c r="D135" s="9"/>
    </row>
    <row r="136" spans="3:7" ht="12.75" thickBot="1" x14ac:dyDescent="0.25">
      <c r="C136" s="19" t="s">
        <v>716</v>
      </c>
      <c r="D136" s="83">
        <f>+RESUMEN!P63</f>
        <v>0.11144066903263461</v>
      </c>
    </row>
    <row r="137" spans="3:7" ht="12.75" thickBot="1" x14ac:dyDescent="0.25"/>
    <row r="138" spans="3:7" ht="12.75" thickBot="1" x14ac:dyDescent="0.25">
      <c r="C138" s="19" t="s">
        <v>719</v>
      </c>
      <c r="D138" s="86" t="str">
        <f>+IF(D136&gt;$D$24,"OK","REVISAR")</f>
        <v>REVISAR</v>
      </c>
    </row>
    <row r="139" spans="3:7" x14ac:dyDescent="0.2">
      <c r="G139" s="3"/>
    </row>
    <row r="140" spans="3:7" x14ac:dyDescent="0.2">
      <c r="G140" s="3"/>
    </row>
    <row r="142" spans="3:7" x14ac:dyDescent="0.2">
      <c r="C142" s="8" t="s">
        <v>85</v>
      </c>
    </row>
    <row r="144" spans="3:7" x14ac:dyDescent="0.2">
      <c r="C144" s="10" t="s">
        <v>964</v>
      </c>
      <c r="D144" s="10"/>
      <c r="E144" s="10"/>
      <c r="F144" s="10"/>
      <c r="G144" s="11"/>
    </row>
    <row r="145" spans="3:7" x14ac:dyDescent="0.2">
      <c r="C145" s="10"/>
      <c r="D145" s="10"/>
      <c r="E145" s="10"/>
      <c r="F145" s="10"/>
      <c r="G145" s="11"/>
    </row>
    <row r="146" spans="3:7" x14ac:dyDescent="0.2">
      <c r="C146" s="10"/>
      <c r="D146" s="10"/>
      <c r="E146" s="10"/>
      <c r="F146" s="10"/>
      <c r="G146" s="11"/>
    </row>
    <row r="149" spans="3:7" x14ac:dyDescent="0.2">
      <c r="C149" s="12"/>
      <c r="D149" s="23" t="s">
        <v>427</v>
      </c>
      <c r="E149" s="23" t="s">
        <v>428</v>
      </c>
      <c r="F149" s="23" t="s">
        <v>429</v>
      </c>
    </row>
    <row r="150" spans="3:7" x14ac:dyDescent="0.2">
      <c r="C150" s="3" t="s">
        <v>8</v>
      </c>
      <c r="D150" s="22">
        <f>+SUMIF(B37:B39,$D$149,G37:G39)</f>
        <v>0</v>
      </c>
      <c r="E150" s="22">
        <f>+SUMIF(B37:B39,$E$149,G37:G39)</f>
        <v>0</v>
      </c>
      <c r="F150" s="22">
        <f>+SUMIF(B37:B39,$F$149,G37:G39)</f>
        <v>4010</v>
      </c>
    </row>
    <row r="151" spans="3:7" x14ac:dyDescent="0.2">
      <c r="C151" s="3" t="s">
        <v>1019</v>
      </c>
      <c r="D151" s="22">
        <f>-SUMIF(B46:B57,$D$149,G46:G57)</f>
        <v>-247.23000000000002</v>
      </c>
      <c r="E151" s="22">
        <f>-SUMIF(B46:B57,$E$149,G46:G57)</f>
        <v>-616.46</v>
      </c>
      <c r="F151" s="22">
        <f>-SUMIF(B46:B57,$F$149,G46:G57)</f>
        <v>0</v>
      </c>
    </row>
    <row r="152" spans="3:7" x14ac:dyDescent="0.2">
      <c r="C152" s="3" t="s">
        <v>24</v>
      </c>
      <c r="D152" s="22">
        <f>-SUMIF(B64:B124,$D$149,G64:G124)</f>
        <v>-719.2800000000002</v>
      </c>
      <c r="E152" s="22">
        <f>-SUMIF(B64:B124,$E$149,G64:G124)</f>
        <v>-1405.4500000000005</v>
      </c>
      <c r="F152" s="22">
        <f>-SUMIF(B64:B124,$F$149,G64:G124)</f>
        <v>0</v>
      </c>
    </row>
    <row r="153" spans="3:7" ht="12.75" thickBot="1" x14ac:dyDescent="0.25">
      <c r="C153" s="16" t="s">
        <v>1036</v>
      </c>
      <c r="D153" s="182">
        <f>SUM(D150:D152)</f>
        <v>-966.51000000000022</v>
      </c>
      <c r="E153" s="182">
        <f t="shared" ref="E153:F153" si="0">SUM(E150:E152)</f>
        <v>-2021.9100000000005</v>
      </c>
      <c r="F153" s="182">
        <f t="shared" si="0"/>
        <v>4010</v>
      </c>
    </row>
    <row r="154" spans="3:7" ht="12.75" thickTop="1" x14ac:dyDescent="0.2"/>
  </sheetData>
  <autoFilter ref="B63:G122" xr:uid="{00000000-0009-0000-0000-00003F000000}"/>
  <conditionalFormatting sqref="D138">
    <cfRule type="containsText" dxfId="100" priority="1" operator="containsText" text="OK">
      <formula>NOT(ISERROR(SEARCH("OK",D138)))</formula>
    </cfRule>
    <cfRule type="cellIs" dxfId="99" priority="2" operator="greaterThan">
      <formula>$D$72</formula>
    </cfRule>
  </conditionalFormatting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Hoja62">
    <tabColor rgb="FFFF0000"/>
  </sheetPr>
  <dimension ref="B1:K96"/>
  <sheetViews>
    <sheetView topLeftCell="A74" zoomScale="70" zoomScaleNormal="70" workbookViewId="0">
      <selection activeCell="D144" sqref="D144:F14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86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498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427</v>
      </c>
      <c r="C37" s="24">
        <v>44223</v>
      </c>
      <c r="D37" s="3" t="s">
        <v>522</v>
      </c>
      <c r="E37" s="3">
        <v>4300000018</v>
      </c>
      <c r="F37" s="3" t="s">
        <v>523</v>
      </c>
      <c r="G37" s="15">
        <v>2432</v>
      </c>
      <c r="H37" s="3"/>
      <c r="I37" s="3"/>
      <c r="J37" s="3"/>
      <c r="K37" s="3"/>
    </row>
    <row r="38" spans="2:11" s="9" customFormat="1" outlineLevel="1" x14ac:dyDescent="0.2">
      <c r="B38" s="3"/>
      <c r="C38" s="24"/>
      <c r="D38" s="3"/>
      <c r="E38" s="3"/>
      <c r="F38" s="3"/>
      <c r="G38" s="15"/>
      <c r="H38" s="3"/>
      <c r="I38" s="3"/>
      <c r="J38" s="3"/>
      <c r="K38" s="3"/>
    </row>
    <row r="39" spans="2:11" s="9" customFormat="1" ht="12.75" thickBot="1" x14ac:dyDescent="0.25">
      <c r="B39" s="3"/>
      <c r="C39" s="16"/>
      <c r="D39" s="16"/>
      <c r="E39" s="16"/>
      <c r="F39" s="16"/>
      <c r="G39" s="17">
        <f>SUM(G37:G38)</f>
        <v>2432</v>
      </c>
      <c r="H39" s="3"/>
      <c r="I39" s="3"/>
      <c r="J39" s="3"/>
      <c r="K39" s="3"/>
    </row>
    <row r="40" spans="2:11" ht="12.75" thickTop="1" x14ac:dyDescent="0.2"/>
    <row r="42" spans="2:11" x14ac:dyDescent="0.2">
      <c r="C42" s="8" t="s">
        <v>13</v>
      </c>
    </row>
    <row r="43" spans="2:11" x14ac:dyDescent="0.2">
      <c r="C43" s="18"/>
    </row>
    <row r="44" spans="2:11" x14ac:dyDescent="0.2">
      <c r="B44" s="12" t="s">
        <v>1035</v>
      </c>
      <c r="C44" s="23" t="s">
        <v>9</v>
      </c>
      <c r="D44" s="23" t="s">
        <v>14</v>
      </c>
      <c r="E44" s="23" t="s">
        <v>15</v>
      </c>
      <c r="F44" s="23" t="s">
        <v>16</v>
      </c>
      <c r="G44" s="23" t="s">
        <v>17</v>
      </c>
    </row>
    <row r="45" spans="2:11" outlineLevel="1" x14ac:dyDescent="0.2">
      <c r="B45" s="19" t="s">
        <v>427</v>
      </c>
      <c r="C45" s="25">
        <v>44207</v>
      </c>
      <c r="D45" s="26" t="s">
        <v>437</v>
      </c>
      <c r="F45" s="27" t="s">
        <v>438</v>
      </c>
      <c r="G45" s="28">
        <v>707.12</v>
      </c>
      <c r="H45" s="29"/>
    </row>
    <row r="46" spans="2:11" outlineLevel="1" x14ac:dyDescent="0.2">
      <c r="B46" s="19" t="s">
        <v>427</v>
      </c>
      <c r="C46" s="25">
        <v>44207</v>
      </c>
      <c r="D46" s="26" t="s">
        <v>439</v>
      </c>
      <c r="F46" s="27" t="s">
        <v>438</v>
      </c>
      <c r="G46" s="28">
        <v>-707.12</v>
      </c>
      <c r="H46" s="29"/>
    </row>
    <row r="47" spans="2:11" outlineLevel="1" x14ac:dyDescent="0.2">
      <c r="B47" s="19" t="s">
        <v>427</v>
      </c>
      <c r="C47" s="25">
        <v>44207</v>
      </c>
      <c r="D47" s="44" t="s">
        <v>440</v>
      </c>
      <c r="F47" s="27" t="s">
        <v>438</v>
      </c>
      <c r="G47" s="28">
        <v>719.21</v>
      </c>
      <c r="H47" s="29"/>
    </row>
    <row r="48" spans="2:11" outlineLevel="1" x14ac:dyDescent="0.2">
      <c r="B48" s="19" t="s">
        <v>427</v>
      </c>
      <c r="C48" s="25">
        <v>44211</v>
      </c>
      <c r="D48" s="30">
        <v>1</v>
      </c>
      <c r="F48" s="27" t="s">
        <v>441</v>
      </c>
      <c r="G48" s="28">
        <v>56</v>
      </c>
      <c r="H48" s="29"/>
    </row>
    <row r="49" spans="2:8" outlineLevel="1" x14ac:dyDescent="0.2">
      <c r="B49" s="19" t="s">
        <v>427</v>
      </c>
      <c r="C49" s="25" t="s">
        <v>446</v>
      </c>
      <c r="D49" s="30">
        <v>922586</v>
      </c>
      <c r="E49" s="3">
        <v>26</v>
      </c>
      <c r="F49" s="27" t="s">
        <v>447</v>
      </c>
      <c r="G49" s="28">
        <v>56.12</v>
      </c>
      <c r="H49" s="29"/>
    </row>
    <row r="50" spans="2:8" outlineLevel="1" x14ac:dyDescent="0.2">
      <c r="B50" s="19" t="s">
        <v>427</v>
      </c>
      <c r="C50" s="25">
        <v>44207</v>
      </c>
      <c r="D50" s="30">
        <v>922589</v>
      </c>
      <c r="E50" s="3">
        <v>26</v>
      </c>
      <c r="F50" s="27" t="s">
        <v>447</v>
      </c>
      <c r="G50" s="28">
        <v>265.07</v>
      </c>
      <c r="H50" s="29"/>
    </row>
    <row r="51" spans="2:8" outlineLevel="1" x14ac:dyDescent="0.2">
      <c r="B51" s="19" t="s">
        <v>427</v>
      </c>
      <c r="C51" s="25">
        <v>44209</v>
      </c>
      <c r="D51" s="30" t="s">
        <v>448</v>
      </c>
      <c r="E51" s="3">
        <v>26</v>
      </c>
      <c r="F51" s="27" t="s">
        <v>447</v>
      </c>
      <c r="G51" s="28">
        <v>-58.02</v>
      </c>
      <c r="H51" s="29"/>
    </row>
    <row r="52" spans="2:8" outlineLevel="1" x14ac:dyDescent="0.2">
      <c r="B52" s="19" t="s">
        <v>427</v>
      </c>
      <c r="C52" s="25">
        <v>44207</v>
      </c>
      <c r="D52" s="30">
        <v>297501</v>
      </c>
      <c r="E52" s="3">
        <v>35</v>
      </c>
      <c r="F52" s="27" t="s">
        <v>449</v>
      </c>
      <c r="G52" s="28">
        <v>53.74</v>
      </c>
      <c r="H52" s="29"/>
    </row>
    <row r="53" spans="2:8" outlineLevel="1" x14ac:dyDescent="0.2">
      <c r="B53" s="19" t="s">
        <v>427</v>
      </c>
      <c r="C53" s="25">
        <v>44207</v>
      </c>
      <c r="D53" s="30">
        <v>297464</v>
      </c>
      <c r="E53" s="3">
        <v>35</v>
      </c>
      <c r="F53" s="27" t="s">
        <v>449</v>
      </c>
      <c r="G53" s="28">
        <v>7.4</v>
      </c>
      <c r="H53" s="29"/>
    </row>
    <row r="54" spans="2:8" outlineLevel="1" x14ac:dyDescent="0.2">
      <c r="B54" s="19" t="s">
        <v>427</v>
      </c>
      <c r="C54" s="25">
        <v>44209</v>
      </c>
      <c r="D54" s="30">
        <v>514132</v>
      </c>
      <c r="E54" s="3">
        <v>15</v>
      </c>
      <c r="F54" s="27" t="s">
        <v>457</v>
      </c>
      <c r="G54" s="28">
        <v>41.32</v>
      </c>
      <c r="H54" s="29"/>
    </row>
    <row r="55" spans="2:8" outlineLevel="1" x14ac:dyDescent="0.2">
      <c r="C55" s="14"/>
      <c r="G55" s="15"/>
    </row>
    <row r="56" spans="2:8" ht="12.75" thickBot="1" x14ac:dyDescent="0.25">
      <c r="C56" s="16"/>
      <c r="D56" s="16"/>
      <c r="E56" s="16"/>
      <c r="F56" s="16"/>
      <c r="G56" s="17">
        <f>+SUM(G45:G55)</f>
        <v>1140.8400000000001</v>
      </c>
    </row>
    <row r="57" spans="2:8" ht="12.75" thickTop="1" x14ac:dyDescent="0.2"/>
    <row r="59" spans="2:8" x14ac:dyDescent="0.2">
      <c r="C59" s="8" t="s">
        <v>24</v>
      </c>
    </row>
    <row r="61" spans="2:8" x14ac:dyDescent="0.2">
      <c r="B61" s="12" t="s">
        <v>1035</v>
      </c>
      <c r="C61" s="12" t="s">
        <v>25</v>
      </c>
      <c r="D61" s="12" t="s">
        <v>26</v>
      </c>
      <c r="E61" s="12" t="s">
        <v>27</v>
      </c>
      <c r="F61" s="12" t="s">
        <v>28</v>
      </c>
      <c r="G61" s="13" t="s">
        <v>29</v>
      </c>
    </row>
    <row r="62" spans="2:8" outlineLevel="1" x14ac:dyDescent="0.2">
      <c r="B62" s="19" t="s">
        <v>429</v>
      </c>
      <c r="C62" s="3" t="s">
        <v>75</v>
      </c>
      <c r="D62" s="3" t="s">
        <v>31</v>
      </c>
      <c r="E62" s="14">
        <v>44207</v>
      </c>
      <c r="F62" s="3" t="s">
        <v>33</v>
      </c>
      <c r="G62" s="19">
        <v>45</v>
      </c>
    </row>
    <row r="63" spans="2:8" outlineLevel="1" x14ac:dyDescent="0.2">
      <c r="B63" s="19" t="s">
        <v>429</v>
      </c>
      <c r="C63" s="3" t="s">
        <v>75</v>
      </c>
      <c r="D63" s="3" t="s">
        <v>31</v>
      </c>
      <c r="E63" s="14">
        <v>44207</v>
      </c>
      <c r="F63" s="3" t="s">
        <v>33</v>
      </c>
      <c r="G63" s="19">
        <v>56.25</v>
      </c>
    </row>
    <row r="64" spans="2:8" outlineLevel="1" x14ac:dyDescent="0.2">
      <c r="B64" s="19" t="s">
        <v>429</v>
      </c>
      <c r="C64" s="3" t="s">
        <v>75</v>
      </c>
      <c r="D64" s="3" t="s">
        <v>31</v>
      </c>
      <c r="E64" s="14">
        <v>44208</v>
      </c>
      <c r="F64" s="3" t="s">
        <v>33</v>
      </c>
      <c r="G64" s="19">
        <v>45</v>
      </c>
    </row>
    <row r="65" spans="2:7" outlineLevel="1" x14ac:dyDescent="0.2">
      <c r="B65" s="19" t="s">
        <v>429</v>
      </c>
      <c r="C65" s="3" t="s">
        <v>75</v>
      </c>
      <c r="D65" s="3" t="s">
        <v>31</v>
      </c>
      <c r="E65" s="14">
        <v>44208</v>
      </c>
      <c r="F65" s="3" t="s">
        <v>33</v>
      </c>
      <c r="G65" s="19">
        <v>45</v>
      </c>
    </row>
    <row r="66" spans="2:7" outlineLevel="1" x14ac:dyDescent="0.2">
      <c r="B66" s="19" t="s">
        <v>429</v>
      </c>
      <c r="C66" s="3" t="s">
        <v>75</v>
      </c>
      <c r="D66" s="3" t="s">
        <v>31</v>
      </c>
      <c r="E66" s="14">
        <v>44209</v>
      </c>
      <c r="F66" s="3" t="s">
        <v>33</v>
      </c>
      <c r="G66" s="19">
        <v>7.5</v>
      </c>
    </row>
    <row r="67" spans="2:7" outlineLevel="1" x14ac:dyDescent="0.2"/>
    <row r="68" spans="2:7" ht="12.75" thickBot="1" x14ac:dyDescent="0.25">
      <c r="C68" s="16"/>
      <c r="D68" s="16"/>
      <c r="E68" s="16"/>
      <c r="F68" s="16"/>
      <c r="G68" s="17">
        <f>+SUM(G62:G67)</f>
        <v>198.75</v>
      </c>
    </row>
    <row r="69" spans="2:7" ht="12.75" thickTop="1" x14ac:dyDescent="0.2"/>
    <row r="71" spans="2:7" x14ac:dyDescent="0.2">
      <c r="C71" s="8" t="s">
        <v>722</v>
      </c>
    </row>
    <row r="73" spans="2:7" x14ac:dyDescent="0.2">
      <c r="C73" s="19" t="s">
        <v>81</v>
      </c>
      <c r="D73" s="20">
        <f>+G39-G56-G68</f>
        <v>1092.4099999999999</v>
      </c>
    </row>
    <row r="74" spans="2:7" ht="12.75" thickBot="1" x14ac:dyDescent="0.25">
      <c r="D74" s="9"/>
      <c r="G74" s="3"/>
    </row>
    <row r="75" spans="2:7" ht="12.75" thickBot="1" x14ac:dyDescent="0.25">
      <c r="C75" s="19" t="s">
        <v>713</v>
      </c>
      <c r="D75" s="21">
        <f>+D73/G39</f>
        <v>0.44918174342105255</v>
      </c>
      <c r="G75" s="3"/>
    </row>
    <row r="76" spans="2:7" x14ac:dyDescent="0.2">
      <c r="G76" s="3"/>
    </row>
    <row r="77" spans="2:7" x14ac:dyDescent="0.2">
      <c r="C77" s="19" t="s">
        <v>84</v>
      </c>
      <c r="D77" s="20">
        <f>+RESUMEN!O64</f>
        <v>743.86199636417552</v>
      </c>
      <c r="G77" s="3"/>
    </row>
    <row r="78" spans="2:7" ht="12.75" thickBot="1" x14ac:dyDescent="0.25">
      <c r="D78" s="9"/>
    </row>
    <row r="79" spans="2:7" ht="12.75" thickBot="1" x14ac:dyDescent="0.25">
      <c r="C79" s="19" t="s">
        <v>716</v>
      </c>
      <c r="D79" s="83">
        <f>+RESUMEN!P64</f>
        <v>0.30586430771553269</v>
      </c>
    </row>
    <row r="80" spans="2:7" ht="12.75" thickBot="1" x14ac:dyDescent="0.25"/>
    <row r="81" spans="3:7" ht="12.75" thickBot="1" x14ac:dyDescent="0.25">
      <c r="C81" s="19" t="s">
        <v>719</v>
      </c>
      <c r="D81" s="86" t="str">
        <f>+IF(D79&gt;$D$24,"OK","REVISAR")</f>
        <v>OK</v>
      </c>
    </row>
    <row r="82" spans="3:7" x14ac:dyDescent="0.2">
      <c r="G82" s="3"/>
    </row>
    <row r="84" spans="3:7" x14ac:dyDescent="0.2">
      <c r="C84" s="8" t="s">
        <v>85</v>
      </c>
    </row>
    <row r="86" spans="3:7" x14ac:dyDescent="0.2">
      <c r="C86" s="10"/>
      <c r="D86" s="10"/>
      <c r="E86" s="10"/>
      <c r="F86" s="10"/>
      <c r="G86" s="11"/>
    </row>
    <row r="87" spans="3:7" x14ac:dyDescent="0.2">
      <c r="C87" s="10"/>
      <c r="D87" s="10"/>
      <c r="E87" s="10"/>
      <c r="F87" s="10"/>
      <c r="G87" s="11"/>
    </row>
    <row r="88" spans="3:7" x14ac:dyDescent="0.2">
      <c r="C88" s="10"/>
      <c r="D88" s="10"/>
      <c r="E88" s="10"/>
      <c r="F88" s="10"/>
      <c r="G88" s="11"/>
    </row>
    <row r="91" spans="3:7" x14ac:dyDescent="0.2">
      <c r="C91" s="12"/>
      <c r="D91" s="23" t="s">
        <v>427</v>
      </c>
      <c r="E91" s="23" t="s">
        <v>428</v>
      </c>
      <c r="F91" s="23" t="s">
        <v>429</v>
      </c>
    </row>
    <row r="92" spans="3:7" x14ac:dyDescent="0.2">
      <c r="C92" s="3" t="s">
        <v>8</v>
      </c>
      <c r="D92" s="22">
        <f>+SUMIF(B37:B38,$D$91,G37:G38)</f>
        <v>2432</v>
      </c>
      <c r="E92" s="22">
        <f>+SUMIF(B37:B38,$E$91,G37:G38)</f>
        <v>0</v>
      </c>
      <c r="F92" s="22">
        <f>+SUMIF(B37:B38,$F$91,G37:G38)</f>
        <v>0</v>
      </c>
    </row>
    <row r="93" spans="3:7" x14ac:dyDescent="0.2">
      <c r="C93" s="3" t="s">
        <v>1019</v>
      </c>
      <c r="D93" s="22">
        <f>-SUMIF(B45:B55,$D$91,G45:G55)</f>
        <v>-1140.8400000000001</v>
      </c>
      <c r="E93" s="22">
        <f>-SUMIF(B45:B55,$E$91,G45:G55)</f>
        <v>0</v>
      </c>
      <c r="F93" s="22">
        <f>-SUMIF(B45:B55,$F$91,G45:G55)</f>
        <v>0</v>
      </c>
    </row>
    <row r="94" spans="3:7" x14ac:dyDescent="0.2">
      <c r="C94" s="3" t="s">
        <v>24</v>
      </c>
      <c r="D94" s="22">
        <f>-SUMIF(B62:B67,$D$91,G62:G67)</f>
        <v>0</v>
      </c>
      <c r="E94" s="22">
        <f>-SUMIF(B62:B67,$E$91,G62:G67)</f>
        <v>0</v>
      </c>
      <c r="F94" s="22">
        <f>-SUMIF(B62:B67,$F$91,G62:G67)</f>
        <v>-198.75</v>
      </c>
    </row>
    <row r="95" spans="3:7" ht="12.75" thickBot="1" x14ac:dyDescent="0.25">
      <c r="C95" s="16" t="s">
        <v>1036</v>
      </c>
      <c r="D95" s="182">
        <f>SUM(D92:D94)</f>
        <v>1291.1599999999999</v>
      </c>
      <c r="E95" s="182">
        <f t="shared" ref="E95:F95" si="0">SUM(E92:E94)</f>
        <v>0</v>
      </c>
      <c r="F95" s="182">
        <f t="shared" si="0"/>
        <v>-198.75</v>
      </c>
    </row>
    <row r="96" spans="3:7" ht="12.75" thickTop="1" x14ac:dyDescent="0.2"/>
  </sheetData>
  <autoFilter ref="B61:G66" xr:uid="{00000000-0009-0000-0000-000040000000}"/>
  <conditionalFormatting sqref="D81">
    <cfRule type="containsText" dxfId="98" priority="1" operator="containsText" text="OK">
      <formula>NOT(ISERROR(SEARCH("OK",D81)))</formula>
    </cfRule>
    <cfRule type="cellIs" dxfId="97" priority="2" operator="greaterThan">
      <formula>$D$70</formula>
    </cfRule>
  </conditionalFormatting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Hoja63">
    <tabColor rgb="FFFF0000"/>
  </sheetPr>
  <dimension ref="B1:K92"/>
  <sheetViews>
    <sheetView topLeftCell="A67" zoomScale="70" zoomScaleNormal="70" workbookViewId="0">
      <selection activeCell="D144" sqref="D144:F14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525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459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427</v>
      </c>
      <c r="C37" s="24">
        <v>44267</v>
      </c>
      <c r="D37" s="3" t="s">
        <v>524</v>
      </c>
      <c r="E37" s="3">
        <v>4300000025</v>
      </c>
      <c r="F37" s="3" t="s">
        <v>525</v>
      </c>
      <c r="G37" s="15">
        <v>2601.0100000000002</v>
      </c>
      <c r="H37" s="3"/>
      <c r="I37" s="3"/>
      <c r="J37" s="3"/>
      <c r="K37" s="3"/>
    </row>
    <row r="38" spans="2:11" s="9" customFormat="1" outlineLevel="1" x14ac:dyDescent="0.2">
      <c r="B38" s="3"/>
      <c r="C38" s="24"/>
      <c r="D38" s="3"/>
      <c r="E38" s="3"/>
      <c r="F38" s="3"/>
      <c r="G38" s="15"/>
      <c r="H38" s="3"/>
      <c r="I38" s="3"/>
      <c r="J38" s="3"/>
      <c r="K38" s="3"/>
    </row>
    <row r="39" spans="2:11" s="9" customFormat="1" ht="12.75" thickBot="1" x14ac:dyDescent="0.25">
      <c r="B39" s="3"/>
      <c r="C39" s="16"/>
      <c r="D39" s="16"/>
      <c r="E39" s="16"/>
      <c r="F39" s="16"/>
      <c r="G39" s="17">
        <f>SUM(G37:G38)</f>
        <v>2601.0100000000002</v>
      </c>
      <c r="H39" s="3"/>
      <c r="I39" s="3"/>
      <c r="J39" s="3"/>
      <c r="K39" s="3"/>
    </row>
    <row r="40" spans="2:11" ht="12.75" thickTop="1" x14ac:dyDescent="0.2"/>
    <row r="42" spans="2:11" x14ac:dyDescent="0.2">
      <c r="C42" s="8" t="s">
        <v>13</v>
      </c>
    </row>
    <row r="43" spans="2:11" x14ac:dyDescent="0.2">
      <c r="C43" s="18"/>
    </row>
    <row r="44" spans="2:11" x14ac:dyDescent="0.2">
      <c r="B44" s="12" t="s">
        <v>1035</v>
      </c>
      <c r="C44" s="23" t="s">
        <v>9</v>
      </c>
      <c r="D44" s="23" t="s">
        <v>14</v>
      </c>
      <c r="E44" s="23" t="s">
        <v>15</v>
      </c>
      <c r="F44" s="23" t="s">
        <v>16</v>
      </c>
      <c r="G44" s="23" t="s">
        <v>17</v>
      </c>
    </row>
    <row r="45" spans="2:11" outlineLevel="1" x14ac:dyDescent="0.2">
      <c r="B45" s="19" t="s">
        <v>427</v>
      </c>
      <c r="C45" s="25">
        <v>44251</v>
      </c>
      <c r="D45" s="44" t="s">
        <v>460</v>
      </c>
      <c r="E45" s="3">
        <v>26</v>
      </c>
      <c r="F45" s="27" t="s">
        <v>21</v>
      </c>
      <c r="G45" s="28">
        <v>10.27</v>
      </c>
      <c r="H45" s="29"/>
    </row>
    <row r="46" spans="2:11" outlineLevel="1" x14ac:dyDescent="0.2">
      <c r="B46" s="19" t="s">
        <v>427</v>
      </c>
      <c r="C46" s="25">
        <v>44252</v>
      </c>
      <c r="D46" s="30">
        <v>701045</v>
      </c>
      <c r="E46" s="3">
        <v>26</v>
      </c>
      <c r="F46" s="27" t="s">
        <v>21</v>
      </c>
      <c r="G46" s="28">
        <v>1.65</v>
      </c>
      <c r="H46" s="29"/>
    </row>
    <row r="47" spans="2:11" outlineLevel="1" x14ac:dyDescent="0.2">
      <c r="B47" s="19" t="s">
        <v>428</v>
      </c>
      <c r="C47" s="25">
        <v>44251</v>
      </c>
      <c r="D47" s="44">
        <v>310718</v>
      </c>
      <c r="E47" s="3">
        <v>27</v>
      </c>
      <c r="F47" s="27" t="s">
        <v>22</v>
      </c>
      <c r="G47" s="28">
        <v>35.35</v>
      </c>
      <c r="H47" s="29"/>
    </row>
    <row r="48" spans="2:11" outlineLevel="1" x14ac:dyDescent="0.2">
      <c r="B48" s="19" t="s">
        <v>427</v>
      </c>
      <c r="C48" s="25">
        <v>44250</v>
      </c>
      <c r="D48" s="44">
        <v>58917</v>
      </c>
      <c r="E48" s="3">
        <v>26</v>
      </c>
      <c r="F48" s="27" t="s">
        <v>21</v>
      </c>
      <c r="G48" s="28">
        <v>9.83</v>
      </c>
      <c r="H48" s="29"/>
    </row>
    <row r="49" spans="2:8" outlineLevel="1" x14ac:dyDescent="0.2">
      <c r="B49" s="19" t="s">
        <v>428</v>
      </c>
      <c r="C49" s="25">
        <v>44270</v>
      </c>
      <c r="D49" s="44">
        <v>744268</v>
      </c>
      <c r="E49" s="3">
        <v>26</v>
      </c>
      <c r="F49" s="27" t="s">
        <v>21</v>
      </c>
      <c r="G49" s="28">
        <v>121.69</v>
      </c>
      <c r="H49" s="29"/>
    </row>
    <row r="50" spans="2:8" outlineLevel="1" x14ac:dyDescent="0.2">
      <c r="C50" s="14"/>
      <c r="G50" s="15"/>
    </row>
    <row r="51" spans="2:8" ht="12.75" thickBot="1" x14ac:dyDescent="0.25">
      <c r="C51" s="16"/>
      <c r="D51" s="16"/>
      <c r="E51" s="16"/>
      <c r="F51" s="16"/>
      <c r="G51" s="17">
        <f>+SUM(G45:G50)</f>
        <v>178.79</v>
      </c>
    </row>
    <row r="52" spans="2:8" ht="12.75" thickTop="1" x14ac:dyDescent="0.2"/>
    <row r="54" spans="2:8" x14ac:dyDescent="0.2">
      <c r="C54" s="8" t="s">
        <v>24</v>
      </c>
    </row>
    <row r="56" spans="2:8" x14ac:dyDescent="0.2">
      <c r="B56" s="12" t="s">
        <v>1035</v>
      </c>
      <c r="C56" s="12" t="s">
        <v>25</v>
      </c>
      <c r="D56" s="12" t="s">
        <v>26</v>
      </c>
      <c r="E56" s="12" t="s">
        <v>27</v>
      </c>
      <c r="F56" s="12" t="s">
        <v>637</v>
      </c>
      <c r="G56" s="13" t="s">
        <v>29</v>
      </c>
    </row>
    <row r="57" spans="2:8" outlineLevel="1" x14ac:dyDescent="0.2">
      <c r="B57" s="19" t="s">
        <v>428</v>
      </c>
      <c r="C57" s="3" t="s">
        <v>104</v>
      </c>
      <c r="D57" s="3" t="s">
        <v>31</v>
      </c>
      <c r="E57" s="14">
        <v>44251</v>
      </c>
      <c r="F57" s="3">
        <v>6</v>
      </c>
      <c r="G57" s="19">
        <v>56.64</v>
      </c>
    </row>
    <row r="58" spans="2:8" outlineLevel="1" x14ac:dyDescent="0.2">
      <c r="B58" s="19" t="s">
        <v>428</v>
      </c>
      <c r="C58" s="3" t="s">
        <v>104</v>
      </c>
      <c r="D58" s="3" t="s">
        <v>31</v>
      </c>
      <c r="E58" s="14">
        <v>44251</v>
      </c>
      <c r="F58" s="3">
        <v>3</v>
      </c>
      <c r="G58" s="19">
        <v>28.32</v>
      </c>
    </row>
    <row r="59" spans="2:8" outlineLevel="1" x14ac:dyDescent="0.2">
      <c r="B59" s="19" t="s">
        <v>427</v>
      </c>
      <c r="C59" s="3" t="s">
        <v>105</v>
      </c>
      <c r="D59" s="3" t="s">
        <v>54</v>
      </c>
      <c r="E59" s="14">
        <v>44251</v>
      </c>
      <c r="F59" s="3">
        <v>6</v>
      </c>
      <c r="G59" s="19">
        <v>39.96</v>
      </c>
    </row>
    <row r="60" spans="2:8" outlineLevel="1" x14ac:dyDescent="0.2">
      <c r="B60" s="19" t="s">
        <v>427</v>
      </c>
      <c r="C60" s="3" t="s">
        <v>105</v>
      </c>
      <c r="D60" s="3" t="s">
        <v>54</v>
      </c>
      <c r="E60" s="14">
        <v>44251</v>
      </c>
      <c r="F60" s="3">
        <v>3</v>
      </c>
      <c r="G60" s="19">
        <v>19.98</v>
      </c>
    </row>
    <row r="61" spans="2:8" outlineLevel="1" x14ac:dyDescent="0.2">
      <c r="B61" s="19" t="s">
        <v>428</v>
      </c>
      <c r="C61" s="3" t="s">
        <v>104</v>
      </c>
      <c r="D61" s="3" t="s">
        <v>31</v>
      </c>
      <c r="E61" s="14">
        <v>44252</v>
      </c>
      <c r="F61" s="3">
        <v>7</v>
      </c>
      <c r="G61" s="19">
        <v>66.08</v>
      </c>
    </row>
    <row r="62" spans="2:8" outlineLevel="1" x14ac:dyDescent="0.2">
      <c r="B62" s="19" t="s">
        <v>428</v>
      </c>
      <c r="C62" s="3" t="s">
        <v>103</v>
      </c>
      <c r="D62" s="3" t="s">
        <v>54</v>
      </c>
      <c r="E62" s="14">
        <v>44267</v>
      </c>
      <c r="F62" s="3">
        <v>3</v>
      </c>
      <c r="G62" s="19">
        <v>19.98</v>
      </c>
    </row>
    <row r="63" spans="2:8" outlineLevel="1" x14ac:dyDescent="0.2">
      <c r="E63" s="14"/>
      <c r="G63" s="19"/>
    </row>
    <row r="64" spans="2:8" ht="12.75" thickBot="1" x14ac:dyDescent="0.25">
      <c r="C64" s="16"/>
      <c r="D64" s="16"/>
      <c r="E64" s="16"/>
      <c r="F64" s="16"/>
      <c r="G64" s="17">
        <f>+SUM(G57:G62)</f>
        <v>230.96</v>
      </c>
    </row>
    <row r="65" spans="3:7" ht="12.75" thickTop="1" x14ac:dyDescent="0.2"/>
    <row r="67" spans="3:7" x14ac:dyDescent="0.2">
      <c r="C67" s="8" t="s">
        <v>722</v>
      </c>
    </row>
    <row r="69" spans="3:7" x14ac:dyDescent="0.2">
      <c r="C69" s="19" t="s">
        <v>81</v>
      </c>
      <c r="D69" s="20">
        <f>+G39-G51-G64</f>
        <v>2191.2600000000002</v>
      </c>
    </row>
    <row r="70" spans="3:7" ht="12.75" thickBot="1" x14ac:dyDescent="0.25">
      <c r="D70" s="9"/>
      <c r="G70" s="3"/>
    </row>
    <row r="71" spans="3:7" ht="12.75" thickBot="1" x14ac:dyDescent="0.25">
      <c r="C71" s="19" t="s">
        <v>713</v>
      </c>
      <c r="D71" s="21">
        <f>+D69/G39</f>
        <v>0.84246504242582687</v>
      </c>
      <c r="G71" s="3"/>
    </row>
    <row r="72" spans="3:7" x14ac:dyDescent="0.2">
      <c r="G72" s="3"/>
    </row>
    <row r="73" spans="3:7" x14ac:dyDescent="0.2">
      <c r="C73" s="19" t="s">
        <v>84</v>
      </c>
      <c r="D73" s="20">
        <f>+RESUMEN!O65</f>
        <v>1818.489916555586</v>
      </c>
      <c r="G73" s="3"/>
    </row>
    <row r="74" spans="3:7" ht="12.75" thickBot="1" x14ac:dyDescent="0.25">
      <c r="D74" s="9"/>
    </row>
    <row r="75" spans="3:7" ht="12.75" thickBot="1" x14ac:dyDescent="0.25">
      <c r="C75" s="19" t="s">
        <v>716</v>
      </c>
      <c r="D75" s="83">
        <f>+RESUMEN!P65</f>
        <v>0.69914760672030707</v>
      </c>
    </row>
    <row r="76" spans="3:7" ht="12.75" thickBot="1" x14ac:dyDescent="0.25"/>
    <row r="77" spans="3:7" ht="12.75" thickBot="1" x14ac:dyDescent="0.25">
      <c r="C77" s="19" t="s">
        <v>719</v>
      </c>
      <c r="D77" s="86" t="str">
        <f>+IF(D75&gt;$D$24,"OK","REVISAR")</f>
        <v>OK</v>
      </c>
    </row>
    <row r="78" spans="3:7" x14ac:dyDescent="0.2">
      <c r="G78" s="3"/>
    </row>
    <row r="80" spans="3:7" x14ac:dyDescent="0.2">
      <c r="C80" s="8" t="s">
        <v>85</v>
      </c>
    </row>
    <row r="82" spans="3:7" x14ac:dyDescent="0.2">
      <c r="C82" s="10"/>
      <c r="D82" s="10"/>
      <c r="E82" s="10"/>
      <c r="F82" s="10"/>
      <c r="G82" s="11"/>
    </row>
    <row r="83" spans="3:7" x14ac:dyDescent="0.2">
      <c r="C83" s="10"/>
      <c r="D83" s="10"/>
      <c r="E83" s="10"/>
      <c r="F83" s="10"/>
      <c r="G83" s="11"/>
    </row>
    <row r="84" spans="3:7" x14ac:dyDescent="0.2">
      <c r="C84" s="10"/>
      <c r="D84" s="10"/>
      <c r="E84" s="10"/>
      <c r="F84" s="10"/>
      <c r="G84" s="11"/>
    </row>
    <row r="87" spans="3:7" x14ac:dyDescent="0.2">
      <c r="C87" s="12"/>
      <c r="D87" s="23" t="s">
        <v>427</v>
      </c>
      <c r="E87" s="23" t="s">
        <v>428</v>
      </c>
      <c r="F87" s="23" t="s">
        <v>429</v>
      </c>
    </row>
    <row r="88" spans="3:7" x14ac:dyDescent="0.2">
      <c r="C88" s="3" t="s">
        <v>8</v>
      </c>
      <c r="D88" s="22">
        <f>+SUMIF(B37:B38,$D$87,G37:G38)</f>
        <v>2601.0100000000002</v>
      </c>
      <c r="E88" s="22">
        <f>+SUMIF(B33:B34,$E$87,G33:G34)</f>
        <v>0</v>
      </c>
      <c r="F88" s="22">
        <f>+SUMIF(B37:B38,$F$87,G37:G38)</f>
        <v>0</v>
      </c>
    </row>
    <row r="89" spans="3:7" x14ac:dyDescent="0.2">
      <c r="C89" s="3" t="s">
        <v>1019</v>
      </c>
      <c r="D89" s="22">
        <f>-SUMIF(B45:B50,$D$87,G45:G50)</f>
        <v>-21.75</v>
      </c>
      <c r="E89" s="22">
        <f>-SUMIF(B45:B50,$E$87,G45:G50)</f>
        <v>-157.04</v>
      </c>
      <c r="F89" s="22">
        <f>-SUMIF(B45:B50,$F$87,G45:G50)</f>
        <v>0</v>
      </c>
    </row>
    <row r="90" spans="3:7" x14ac:dyDescent="0.2">
      <c r="C90" s="3" t="s">
        <v>24</v>
      </c>
      <c r="D90" s="22">
        <f>-SUMIF(B57:B63,$D$87,G57:G63)</f>
        <v>-59.94</v>
      </c>
      <c r="E90" s="22">
        <f>-SUMIF(B57:B63,$E$87,G57:G63)</f>
        <v>-171.02</v>
      </c>
      <c r="F90" s="22">
        <f>-SUMIF(B57:B63,$F$87,G57:G63)</f>
        <v>0</v>
      </c>
    </row>
    <row r="91" spans="3:7" ht="12.75" thickBot="1" x14ac:dyDescent="0.25">
      <c r="C91" s="16" t="s">
        <v>1036</v>
      </c>
      <c r="D91" s="182">
        <f>SUM(D88:D90)</f>
        <v>2519.3200000000002</v>
      </c>
      <c r="E91" s="182">
        <f>SUM(E88:E90)</f>
        <v>-328.06</v>
      </c>
      <c r="F91" s="182">
        <f t="shared" ref="F91" si="0">SUM(F88:F90)</f>
        <v>0</v>
      </c>
    </row>
    <row r="92" spans="3:7" ht="12.75" thickTop="1" x14ac:dyDescent="0.2"/>
  </sheetData>
  <autoFilter ref="B56:G62" xr:uid="{00000000-0009-0000-0000-000041000000}"/>
  <conditionalFormatting sqref="D77">
    <cfRule type="containsText" dxfId="96" priority="1" operator="containsText" text="OK">
      <formula>NOT(ISERROR(SEARCH("OK",D77)))</formula>
    </cfRule>
    <cfRule type="cellIs" dxfId="95" priority="2" operator="greaterThan">
      <formula>$D$72</formula>
    </cfRule>
  </conditionalFormatting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Hoja64">
    <tabColor rgb="FFFF0000"/>
    <pageSetUpPr fitToPage="1"/>
  </sheetPr>
  <dimension ref="B1:K82"/>
  <sheetViews>
    <sheetView topLeftCell="A40" zoomScaleNormal="100" workbookViewId="0">
      <selection activeCell="D144" sqref="D144:F14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563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500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outlineLevel="1" x14ac:dyDescent="0.2">
      <c r="B36" s="19" t="s">
        <v>428</v>
      </c>
      <c r="C36" s="24">
        <v>44154</v>
      </c>
      <c r="D36" s="3" t="s">
        <v>562</v>
      </c>
      <c r="E36" s="3"/>
      <c r="F36" s="3" t="s">
        <v>563</v>
      </c>
      <c r="G36" s="15">
        <v>252</v>
      </c>
      <c r="H36" s="3"/>
      <c r="I36" s="3"/>
      <c r="J36" s="3"/>
      <c r="K36" s="3"/>
    </row>
    <row r="37" spans="2:11" s="9" customFormat="1" outlineLevel="1" x14ac:dyDescent="0.2">
      <c r="B37" s="3"/>
      <c r="C37" s="24"/>
      <c r="D37" s="3"/>
      <c r="E37" s="3"/>
      <c r="F37" s="3"/>
      <c r="G37" s="15"/>
      <c r="H37" s="3"/>
      <c r="I37" s="3"/>
      <c r="J37" s="3"/>
      <c r="K37" s="3"/>
    </row>
    <row r="38" spans="2:11" s="9" customFormat="1" ht="12.75" thickBot="1" x14ac:dyDescent="0.25">
      <c r="B38" s="3"/>
      <c r="C38" s="16"/>
      <c r="D38" s="16"/>
      <c r="E38" s="16"/>
      <c r="F38" s="16"/>
      <c r="G38" s="17">
        <f>SUM(G36:G37)</f>
        <v>252</v>
      </c>
      <c r="H38" s="3"/>
      <c r="I38" s="3"/>
      <c r="J38" s="3"/>
      <c r="K38" s="3"/>
    </row>
    <row r="39" spans="2:11" ht="12.75" thickTop="1" x14ac:dyDescent="0.2"/>
    <row r="41" spans="2:11" x14ac:dyDescent="0.2">
      <c r="C41" s="8" t="s">
        <v>13</v>
      </c>
    </row>
    <row r="42" spans="2:11" x14ac:dyDescent="0.2">
      <c r="C42" s="18"/>
    </row>
    <row r="43" spans="2:11" x14ac:dyDescent="0.2">
      <c r="B43" s="12" t="s">
        <v>1035</v>
      </c>
      <c r="C43" s="23" t="s">
        <v>9</v>
      </c>
      <c r="D43" s="23" t="s">
        <v>14</v>
      </c>
      <c r="E43" s="23" t="s">
        <v>15</v>
      </c>
      <c r="F43" s="23" t="s">
        <v>16</v>
      </c>
      <c r="G43" s="23" t="s">
        <v>17</v>
      </c>
    </row>
    <row r="44" spans="2:11" outlineLevel="1" x14ac:dyDescent="0.2">
      <c r="B44" s="19" t="s">
        <v>427</v>
      </c>
      <c r="C44" s="25">
        <v>44244</v>
      </c>
      <c r="D44" s="44" t="s">
        <v>478</v>
      </c>
      <c r="E44" s="3">
        <v>26</v>
      </c>
      <c r="F44" s="27" t="s">
        <v>447</v>
      </c>
      <c r="G44" s="28">
        <v>53.82</v>
      </c>
      <c r="H44" s="29"/>
    </row>
    <row r="45" spans="2:11" outlineLevel="1" x14ac:dyDescent="0.2">
      <c r="C45" s="14"/>
      <c r="D45" s="50"/>
      <c r="G45" s="15"/>
    </row>
    <row r="46" spans="2:11" ht="12.75" thickBot="1" x14ac:dyDescent="0.25">
      <c r="C46" s="16"/>
      <c r="D46" s="16"/>
      <c r="E46" s="16"/>
      <c r="F46" s="16"/>
      <c r="G46" s="17">
        <f>+SUM(G44:G45)</f>
        <v>53.82</v>
      </c>
    </row>
    <row r="47" spans="2:11" ht="12.75" thickTop="1" x14ac:dyDescent="0.2"/>
    <row r="49" spans="2:7" x14ac:dyDescent="0.2">
      <c r="C49" s="8" t="s">
        <v>24</v>
      </c>
    </row>
    <row r="51" spans="2:7" x14ac:dyDescent="0.2">
      <c r="B51" s="12" t="s">
        <v>1035</v>
      </c>
      <c r="C51" s="12" t="s">
        <v>25</v>
      </c>
      <c r="D51" s="12" t="s">
        <v>26</v>
      </c>
      <c r="E51" s="12" t="s">
        <v>27</v>
      </c>
      <c r="F51" s="12" t="s">
        <v>28</v>
      </c>
      <c r="G51" s="13" t="s">
        <v>29</v>
      </c>
    </row>
    <row r="52" spans="2:7" outlineLevel="1" x14ac:dyDescent="0.2">
      <c r="B52" s="19" t="s">
        <v>428</v>
      </c>
      <c r="C52" s="3" t="s">
        <v>103</v>
      </c>
      <c r="D52" s="3" t="s">
        <v>54</v>
      </c>
      <c r="E52" s="14">
        <v>44244</v>
      </c>
      <c r="F52" s="3" t="s">
        <v>33</v>
      </c>
      <c r="G52" s="19">
        <v>39.96</v>
      </c>
    </row>
    <row r="53" spans="2:7" outlineLevel="1" x14ac:dyDescent="0.2">
      <c r="B53" s="19" t="s">
        <v>428</v>
      </c>
      <c r="C53" s="3" t="s">
        <v>103</v>
      </c>
      <c r="D53" s="3" t="s">
        <v>54</v>
      </c>
      <c r="E53" s="14">
        <v>44244</v>
      </c>
      <c r="F53" s="3" t="s">
        <v>33</v>
      </c>
      <c r="G53" s="19">
        <v>19.98</v>
      </c>
    </row>
    <row r="54" spans="2:7" outlineLevel="1" x14ac:dyDescent="0.2"/>
    <row r="55" spans="2:7" ht="12.75" thickBot="1" x14ac:dyDescent="0.25">
      <c r="C55" s="16"/>
      <c r="D55" s="16"/>
      <c r="E55" s="16"/>
      <c r="F55" s="16"/>
      <c r="G55" s="17">
        <f>+SUM(G52:G54)</f>
        <v>59.94</v>
      </c>
    </row>
    <row r="56" spans="2:7" ht="12.75" thickTop="1" x14ac:dyDescent="0.2"/>
    <row r="58" spans="2:7" x14ac:dyDescent="0.2">
      <c r="C58" s="8" t="s">
        <v>722</v>
      </c>
    </row>
    <row r="60" spans="2:7" x14ac:dyDescent="0.2">
      <c r="C60" s="19" t="s">
        <v>81</v>
      </c>
      <c r="D60" s="20">
        <f>+G38-G46-G55</f>
        <v>138.24</v>
      </c>
    </row>
    <row r="61" spans="2:7" ht="12.75" thickBot="1" x14ac:dyDescent="0.25">
      <c r="D61" s="9"/>
      <c r="G61" s="3"/>
    </row>
    <row r="62" spans="2:7" ht="12.75" thickBot="1" x14ac:dyDescent="0.25">
      <c r="C62" s="19" t="s">
        <v>713</v>
      </c>
      <c r="D62" s="21">
        <f>+D60/G38</f>
        <v>0.5485714285714286</v>
      </c>
      <c r="G62" s="3"/>
    </row>
    <row r="63" spans="2:7" x14ac:dyDescent="0.2">
      <c r="G63" s="3"/>
    </row>
    <row r="64" spans="2:7" x14ac:dyDescent="0.2">
      <c r="C64" s="19" t="s">
        <v>84</v>
      </c>
      <c r="D64" s="20">
        <f>+RESUMEN!O66</f>
        <v>102.124006202209</v>
      </c>
      <c r="G64" s="3"/>
    </row>
    <row r="65" spans="3:7" ht="12.75" thickBot="1" x14ac:dyDescent="0.25">
      <c r="D65" s="9"/>
    </row>
    <row r="66" spans="3:7" ht="12.75" thickBot="1" x14ac:dyDescent="0.25">
      <c r="C66" s="19" t="s">
        <v>716</v>
      </c>
      <c r="D66" s="83">
        <f>+RESUMEN!P66</f>
        <v>0.40525399286590874</v>
      </c>
    </row>
    <row r="67" spans="3:7" ht="12.75" thickBot="1" x14ac:dyDescent="0.25"/>
    <row r="68" spans="3:7" ht="12.75" thickBot="1" x14ac:dyDescent="0.25">
      <c r="C68" s="19" t="s">
        <v>719</v>
      </c>
      <c r="D68" s="86" t="str">
        <f>+IF(D66&gt;$D$24,"OK","REVISAR")</f>
        <v>OK</v>
      </c>
    </row>
    <row r="69" spans="3:7" x14ac:dyDescent="0.2">
      <c r="G69" s="3"/>
    </row>
    <row r="71" spans="3:7" x14ac:dyDescent="0.2">
      <c r="C71" s="8" t="s">
        <v>85</v>
      </c>
    </row>
    <row r="73" spans="3:7" x14ac:dyDescent="0.2">
      <c r="C73" s="10" t="s">
        <v>729</v>
      </c>
      <c r="D73" s="10"/>
      <c r="E73" s="10"/>
      <c r="F73" s="10"/>
      <c r="G73" s="11"/>
    </row>
    <row r="74" spans="3:7" x14ac:dyDescent="0.2">
      <c r="C74" s="10"/>
      <c r="D74" s="10"/>
      <c r="E74" s="10"/>
      <c r="F74" s="10"/>
      <c r="G74" s="11"/>
    </row>
    <row r="75" spans="3:7" x14ac:dyDescent="0.2">
      <c r="C75" s="10"/>
      <c r="D75" s="10"/>
      <c r="E75" s="10"/>
      <c r="F75" s="10"/>
      <c r="G75" s="11"/>
    </row>
    <row r="77" spans="3:7" x14ac:dyDescent="0.2">
      <c r="C77" s="12"/>
      <c r="D77" s="23" t="s">
        <v>427</v>
      </c>
      <c r="E77" s="23" t="s">
        <v>428</v>
      </c>
      <c r="F77" s="23" t="s">
        <v>429</v>
      </c>
    </row>
    <row r="78" spans="3:7" x14ac:dyDescent="0.2">
      <c r="C78" s="3" t="s">
        <v>8</v>
      </c>
      <c r="D78" s="22">
        <f>+SUMIF(B36:B37,$D$77,G36:G37)</f>
        <v>0</v>
      </c>
      <c r="E78" s="22">
        <f>+SUMIF(B36:B37,$E$77,G36:G37)</f>
        <v>252</v>
      </c>
      <c r="F78" s="22">
        <f>+SUMIF(B36:B37,$F$77,G36:G37)</f>
        <v>0</v>
      </c>
    </row>
    <row r="79" spans="3:7" x14ac:dyDescent="0.2">
      <c r="C79" s="3" t="s">
        <v>1019</v>
      </c>
      <c r="D79" s="22">
        <f>-SUMIF(B44:B45,$D$77,G44:G45)</f>
        <v>-53.82</v>
      </c>
      <c r="E79" s="22">
        <f>-SUMIF(B44:B45,$E$77,G44:G45)</f>
        <v>0</v>
      </c>
      <c r="F79" s="22">
        <f>-SUMIF(B44:B45,$F$77,G44:G45)</f>
        <v>0</v>
      </c>
    </row>
    <row r="80" spans="3:7" x14ac:dyDescent="0.2">
      <c r="C80" s="3" t="s">
        <v>24</v>
      </c>
      <c r="D80" s="22">
        <f>-SUMIF(B52:B54,$D$77,G52:G54)</f>
        <v>0</v>
      </c>
      <c r="E80" s="22">
        <f>-SUMIF(B52:B54,$E$77,G52:G54)</f>
        <v>-59.94</v>
      </c>
      <c r="F80" s="22">
        <f>-SUMIF(B52:B54,$F$77,G52:G54)</f>
        <v>0</v>
      </c>
    </row>
    <row r="81" spans="3:6" ht="12.75" thickBot="1" x14ac:dyDescent="0.25">
      <c r="C81" s="16" t="s">
        <v>1036</v>
      </c>
      <c r="D81" s="182">
        <f>SUM(D78:D80)</f>
        <v>-53.82</v>
      </c>
      <c r="E81" s="182">
        <f t="shared" ref="E81:F81" si="0">SUM(E78:E80)</f>
        <v>192.06</v>
      </c>
      <c r="F81" s="182">
        <f t="shared" si="0"/>
        <v>0</v>
      </c>
    </row>
    <row r="82" spans="3:6" ht="12.75" thickTop="1" x14ac:dyDescent="0.2"/>
  </sheetData>
  <conditionalFormatting sqref="D68">
    <cfRule type="containsText" dxfId="94" priority="3" operator="containsText" text="OK">
      <formula>NOT(ISERROR(SEARCH("OK",D68)))</formula>
    </cfRule>
    <cfRule type="cellIs" dxfId="93" priority="4" operator="greaterThan">
      <formula>#REF!</formula>
    </cfRule>
  </conditionalFormatting>
  <pageMargins left="0.25" right="0.25" top="0.75" bottom="0.75" header="0.3" footer="0.3"/>
  <pageSetup paperSize="9" scale="66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rgb="FFFF0000"/>
  </sheetPr>
  <dimension ref="B1:K208"/>
  <sheetViews>
    <sheetView topLeftCell="A27" zoomScale="90" zoomScaleNormal="90" workbookViewId="0">
      <selection activeCell="D14" sqref="D1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171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538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0.2</v>
      </c>
      <c r="E24" s="80"/>
    </row>
    <row r="25" spans="3:7" x14ac:dyDescent="0.2">
      <c r="C25" s="81"/>
      <c r="D25" s="88"/>
      <c r="E25" s="80"/>
    </row>
    <row r="26" spans="3:7" x14ac:dyDescent="0.2">
      <c r="C26" s="81"/>
      <c r="D26" s="88"/>
      <c r="E26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2" spans="3:7" x14ac:dyDescent="0.2">
      <c r="G32" s="3"/>
    </row>
    <row r="33" spans="2:11" x14ac:dyDescent="0.2">
      <c r="G33" s="3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hidden="1" outlineLevel="1" x14ac:dyDescent="0.2">
      <c r="B37" s="19" t="s">
        <v>427</v>
      </c>
      <c r="C37" s="14" t="s">
        <v>530</v>
      </c>
      <c r="D37" s="3" t="s">
        <v>533</v>
      </c>
      <c r="E37" s="3">
        <v>430000002</v>
      </c>
      <c r="F37" s="3" t="s">
        <v>171</v>
      </c>
      <c r="G37" s="15">
        <v>3304</v>
      </c>
      <c r="H37" s="3"/>
      <c r="I37" s="3"/>
      <c r="J37" s="3"/>
      <c r="K37" s="3"/>
    </row>
    <row r="38" spans="2:11" s="9" customFormat="1" hidden="1" outlineLevel="1" x14ac:dyDescent="0.2">
      <c r="B38" s="19" t="s">
        <v>427</v>
      </c>
      <c r="C38" s="14" t="s">
        <v>534</v>
      </c>
      <c r="D38" s="3" t="s">
        <v>535</v>
      </c>
      <c r="E38" s="3">
        <v>430000002</v>
      </c>
      <c r="F38" s="3" t="s">
        <v>171</v>
      </c>
      <c r="G38" s="15">
        <v>3220</v>
      </c>
      <c r="H38" s="3"/>
      <c r="I38" s="3"/>
      <c r="J38" s="3"/>
      <c r="K38" s="3"/>
    </row>
    <row r="39" spans="2:11" s="9" customFormat="1" hidden="1" outlineLevel="1" x14ac:dyDescent="0.2">
      <c r="B39" s="19" t="s">
        <v>427</v>
      </c>
      <c r="C39" s="14" t="s">
        <v>116</v>
      </c>
      <c r="D39" s="3" t="s">
        <v>536</v>
      </c>
      <c r="E39" s="3">
        <v>430000002</v>
      </c>
      <c r="F39" s="3" t="s">
        <v>171</v>
      </c>
      <c r="G39" s="15">
        <v>3836</v>
      </c>
      <c r="H39" s="3"/>
      <c r="I39" s="3"/>
      <c r="J39" s="3"/>
      <c r="K39" s="3"/>
    </row>
    <row r="40" spans="2:11" collapsed="1" x14ac:dyDescent="0.2">
      <c r="C40" s="14"/>
      <c r="G40" s="15"/>
    </row>
    <row r="41" spans="2:11" ht="12.75" thickBot="1" x14ac:dyDescent="0.25">
      <c r="C41" s="16"/>
      <c r="D41" s="16"/>
      <c r="E41" s="16"/>
      <c r="F41" s="16"/>
      <c r="G41" s="17">
        <f>SUM(G37:G40)</f>
        <v>10360</v>
      </c>
    </row>
    <row r="42" spans="2:11" ht="12.75" thickTop="1" x14ac:dyDescent="0.2"/>
    <row r="44" spans="2:11" x14ac:dyDescent="0.2">
      <c r="C44" s="8" t="s">
        <v>13</v>
      </c>
    </row>
    <row r="45" spans="2:11" x14ac:dyDescent="0.2">
      <c r="C45" s="18"/>
    </row>
    <row r="46" spans="2:11" x14ac:dyDescent="0.2">
      <c r="B46" s="12" t="s">
        <v>1035</v>
      </c>
      <c r="C46" s="23" t="s">
        <v>9</v>
      </c>
      <c r="D46" s="23" t="s">
        <v>14</v>
      </c>
      <c r="E46" s="23" t="s">
        <v>15</v>
      </c>
      <c r="F46" s="23" t="s">
        <v>16</v>
      </c>
      <c r="G46" s="23" t="s">
        <v>17</v>
      </c>
    </row>
    <row r="47" spans="2:11" outlineLevel="1" x14ac:dyDescent="0.2">
      <c r="C47" s="14"/>
      <c r="G47" s="15"/>
    </row>
    <row r="48" spans="2:11" outlineLevel="1" x14ac:dyDescent="0.2">
      <c r="C48" s="14"/>
      <c r="G48" s="15"/>
    </row>
    <row r="49" spans="2:7" ht="12.75" thickBot="1" x14ac:dyDescent="0.25">
      <c r="C49" s="16"/>
      <c r="D49" s="16"/>
      <c r="E49" s="16"/>
      <c r="F49" s="16"/>
      <c r="G49" s="17">
        <f>+SUM(G47:G48)</f>
        <v>0</v>
      </c>
    </row>
    <row r="50" spans="2:7" ht="12.75" thickTop="1" x14ac:dyDescent="0.2"/>
    <row r="52" spans="2:7" x14ac:dyDescent="0.2">
      <c r="C52" s="8" t="s">
        <v>24</v>
      </c>
    </row>
    <row r="54" spans="2:7" x14ac:dyDescent="0.2">
      <c r="B54" s="12" t="s">
        <v>1035</v>
      </c>
      <c r="C54" s="12" t="s">
        <v>25</v>
      </c>
      <c r="D54" s="12" t="s">
        <v>26</v>
      </c>
      <c r="E54" s="12" t="s">
        <v>27</v>
      </c>
      <c r="F54" s="12" t="s">
        <v>28</v>
      </c>
      <c r="G54" s="13" t="s">
        <v>29</v>
      </c>
    </row>
    <row r="55" spans="2:7" hidden="1" outlineLevel="1" x14ac:dyDescent="0.2">
      <c r="B55" s="19" t="s">
        <v>427</v>
      </c>
      <c r="C55" s="3" t="s">
        <v>537</v>
      </c>
      <c r="D55" s="3" t="s">
        <v>54</v>
      </c>
      <c r="E55" s="3" t="s">
        <v>49</v>
      </c>
      <c r="F55" s="3" t="s">
        <v>33</v>
      </c>
      <c r="G55" s="19">
        <v>39</v>
      </c>
    </row>
    <row r="56" spans="2:7" hidden="1" outlineLevel="1" x14ac:dyDescent="0.2">
      <c r="B56" s="19" t="s">
        <v>427</v>
      </c>
      <c r="C56" s="3" t="s">
        <v>537</v>
      </c>
      <c r="D56" s="3" t="s">
        <v>54</v>
      </c>
      <c r="E56" s="3" t="s">
        <v>49</v>
      </c>
      <c r="F56" s="3" t="s">
        <v>33</v>
      </c>
      <c r="G56" s="19">
        <v>13</v>
      </c>
    </row>
    <row r="57" spans="2:7" hidden="1" outlineLevel="1" x14ac:dyDescent="0.2">
      <c r="B57" s="19" t="s">
        <v>427</v>
      </c>
      <c r="C57" s="3" t="s">
        <v>537</v>
      </c>
      <c r="D57" s="3" t="s">
        <v>54</v>
      </c>
      <c r="E57" s="3" t="s">
        <v>50</v>
      </c>
      <c r="F57" s="3" t="s">
        <v>33</v>
      </c>
      <c r="G57" s="19">
        <v>39</v>
      </c>
    </row>
    <row r="58" spans="2:7" hidden="1" outlineLevel="1" x14ac:dyDescent="0.2">
      <c r="B58" s="19" t="s">
        <v>427</v>
      </c>
      <c r="C58" s="3" t="s">
        <v>537</v>
      </c>
      <c r="D58" s="3" t="s">
        <v>54</v>
      </c>
      <c r="E58" s="3" t="s">
        <v>50</v>
      </c>
      <c r="F58" s="3" t="s">
        <v>33</v>
      </c>
      <c r="G58" s="19">
        <v>13</v>
      </c>
    </row>
    <row r="59" spans="2:7" hidden="1" outlineLevel="1" x14ac:dyDescent="0.2">
      <c r="B59" s="19" t="s">
        <v>427</v>
      </c>
      <c r="C59" s="3" t="s">
        <v>537</v>
      </c>
      <c r="D59" s="3" t="s">
        <v>54</v>
      </c>
      <c r="E59" s="3" t="s">
        <v>51</v>
      </c>
      <c r="F59" s="3" t="s">
        <v>33</v>
      </c>
      <c r="G59" s="19">
        <v>39</v>
      </c>
    </row>
    <row r="60" spans="2:7" hidden="1" outlineLevel="1" x14ac:dyDescent="0.2">
      <c r="B60" s="19" t="s">
        <v>427</v>
      </c>
      <c r="C60" s="3" t="s">
        <v>537</v>
      </c>
      <c r="D60" s="3" t="s">
        <v>54</v>
      </c>
      <c r="E60" s="3" t="s">
        <v>51</v>
      </c>
      <c r="F60" s="3" t="s">
        <v>33</v>
      </c>
      <c r="G60" s="19">
        <v>13</v>
      </c>
    </row>
    <row r="61" spans="2:7" hidden="1" outlineLevel="1" x14ac:dyDescent="0.2">
      <c r="B61" s="19" t="s">
        <v>427</v>
      </c>
      <c r="C61" s="3" t="s">
        <v>537</v>
      </c>
      <c r="D61" s="3" t="s">
        <v>54</v>
      </c>
      <c r="E61" s="3" t="s">
        <v>125</v>
      </c>
      <c r="F61" s="3" t="s">
        <v>33</v>
      </c>
      <c r="G61" s="19">
        <v>39</v>
      </c>
    </row>
    <row r="62" spans="2:7" hidden="1" outlineLevel="1" x14ac:dyDescent="0.2">
      <c r="B62" s="19" t="s">
        <v>427</v>
      </c>
      <c r="C62" s="3" t="s">
        <v>537</v>
      </c>
      <c r="D62" s="3" t="s">
        <v>54</v>
      </c>
      <c r="E62" s="3" t="s">
        <v>125</v>
      </c>
      <c r="F62" s="3" t="s">
        <v>33</v>
      </c>
      <c r="G62" s="19">
        <v>13</v>
      </c>
    </row>
    <row r="63" spans="2:7" hidden="1" outlineLevel="1" x14ac:dyDescent="0.2">
      <c r="B63" s="19" t="s">
        <v>427</v>
      </c>
      <c r="C63" s="3" t="s">
        <v>537</v>
      </c>
      <c r="D63" s="3" t="s">
        <v>54</v>
      </c>
      <c r="E63" s="3" t="s">
        <v>126</v>
      </c>
      <c r="F63" s="3" t="s">
        <v>33</v>
      </c>
      <c r="G63" s="19">
        <v>39</v>
      </c>
    </row>
    <row r="64" spans="2:7" hidden="1" outlineLevel="1" x14ac:dyDescent="0.2">
      <c r="B64" s="19" t="s">
        <v>427</v>
      </c>
      <c r="C64" s="3" t="s">
        <v>537</v>
      </c>
      <c r="D64" s="3" t="s">
        <v>54</v>
      </c>
      <c r="E64" s="3" t="s">
        <v>126</v>
      </c>
      <c r="F64" s="3" t="s">
        <v>33</v>
      </c>
      <c r="G64" s="19">
        <v>13</v>
      </c>
    </row>
    <row r="65" spans="2:7" hidden="1" outlineLevel="1" x14ac:dyDescent="0.2">
      <c r="B65" s="19" t="s">
        <v>427</v>
      </c>
      <c r="C65" s="3" t="s">
        <v>537</v>
      </c>
      <c r="D65" s="3" t="s">
        <v>54</v>
      </c>
      <c r="E65" s="3" t="s">
        <v>127</v>
      </c>
      <c r="F65" s="3" t="s">
        <v>33</v>
      </c>
      <c r="G65" s="19">
        <v>39</v>
      </c>
    </row>
    <row r="66" spans="2:7" hidden="1" outlineLevel="1" x14ac:dyDescent="0.2">
      <c r="B66" s="19" t="s">
        <v>427</v>
      </c>
      <c r="C66" s="3" t="s">
        <v>537</v>
      </c>
      <c r="D66" s="3" t="s">
        <v>54</v>
      </c>
      <c r="E66" s="3" t="s">
        <v>127</v>
      </c>
      <c r="F66" s="3" t="s">
        <v>33</v>
      </c>
      <c r="G66" s="19">
        <v>13</v>
      </c>
    </row>
    <row r="67" spans="2:7" hidden="1" outlineLevel="1" x14ac:dyDescent="0.2">
      <c r="B67" s="19" t="s">
        <v>427</v>
      </c>
      <c r="C67" s="3" t="s">
        <v>537</v>
      </c>
      <c r="D67" s="3" t="s">
        <v>54</v>
      </c>
      <c r="E67" s="3" t="s">
        <v>128</v>
      </c>
      <c r="F67" s="3" t="s">
        <v>33</v>
      </c>
      <c r="G67" s="19">
        <v>39</v>
      </c>
    </row>
    <row r="68" spans="2:7" hidden="1" outlineLevel="1" x14ac:dyDescent="0.2">
      <c r="B68" s="19" t="s">
        <v>427</v>
      </c>
      <c r="C68" s="3" t="s">
        <v>537</v>
      </c>
      <c r="D68" s="3" t="s">
        <v>54</v>
      </c>
      <c r="E68" s="3" t="s">
        <v>128</v>
      </c>
      <c r="F68" s="3" t="s">
        <v>33</v>
      </c>
      <c r="G68" s="19">
        <v>13</v>
      </c>
    </row>
    <row r="69" spans="2:7" hidden="1" outlineLevel="1" x14ac:dyDescent="0.2">
      <c r="B69" s="19" t="s">
        <v>427</v>
      </c>
      <c r="C69" s="3" t="s">
        <v>537</v>
      </c>
      <c r="D69" s="3" t="s">
        <v>54</v>
      </c>
      <c r="E69" s="3" t="s">
        <v>129</v>
      </c>
      <c r="F69" s="3" t="s">
        <v>33</v>
      </c>
      <c r="G69" s="19">
        <v>39</v>
      </c>
    </row>
    <row r="70" spans="2:7" hidden="1" outlineLevel="1" x14ac:dyDescent="0.2">
      <c r="B70" s="19" t="s">
        <v>427</v>
      </c>
      <c r="C70" s="3" t="s">
        <v>537</v>
      </c>
      <c r="D70" s="3" t="s">
        <v>54</v>
      </c>
      <c r="E70" s="3" t="s">
        <v>129</v>
      </c>
      <c r="F70" s="3" t="s">
        <v>33</v>
      </c>
      <c r="G70" s="19">
        <v>13</v>
      </c>
    </row>
    <row r="71" spans="2:7" hidden="1" outlineLevel="1" x14ac:dyDescent="0.2">
      <c r="B71" s="19" t="s">
        <v>427</v>
      </c>
      <c r="C71" s="3" t="s">
        <v>537</v>
      </c>
      <c r="D71" s="3" t="s">
        <v>54</v>
      </c>
      <c r="E71" s="3" t="s">
        <v>130</v>
      </c>
      <c r="F71" s="3" t="s">
        <v>33</v>
      </c>
      <c r="G71" s="19">
        <v>39</v>
      </c>
    </row>
    <row r="72" spans="2:7" hidden="1" outlineLevel="1" x14ac:dyDescent="0.2">
      <c r="B72" s="19" t="s">
        <v>427</v>
      </c>
      <c r="C72" s="3" t="s">
        <v>537</v>
      </c>
      <c r="D72" s="3" t="s">
        <v>54</v>
      </c>
      <c r="E72" s="3" t="s">
        <v>130</v>
      </c>
      <c r="F72" s="3" t="s">
        <v>33</v>
      </c>
      <c r="G72" s="19">
        <v>13</v>
      </c>
    </row>
    <row r="73" spans="2:7" hidden="1" outlineLevel="1" x14ac:dyDescent="0.2">
      <c r="B73" s="19" t="s">
        <v>427</v>
      </c>
      <c r="C73" s="3" t="s">
        <v>537</v>
      </c>
      <c r="D73" s="3" t="s">
        <v>54</v>
      </c>
      <c r="E73" s="3" t="s">
        <v>131</v>
      </c>
      <c r="F73" s="3" t="s">
        <v>33</v>
      </c>
      <c r="G73" s="19">
        <v>39</v>
      </c>
    </row>
    <row r="74" spans="2:7" hidden="1" outlineLevel="1" x14ac:dyDescent="0.2">
      <c r="B74" s="19" t="s">
        <v>427</v>
      </c>
      <c r="C74" s="3" t="s">
        <v>537</v>
      </c>
      <c r="D74" s="3" t="s">
        <v>54</v>
      </c>
      <c r="E74" s="3" t="s">
        <v>131</v>
      </c>
      <c r="F74" s="3" t="s">
        <v>33</v>
      </c>
      <c r="G74" s="19">
        <v>13</v>
      </c>
    </row>
    <row r="75" spans="2:7" hidden="1" outlineLevel="1" x14ac:dyDescent="0.2">
      <c r="B75" s="19" t="s">
        <v>427</v>
      </c>
      <c r="C75" s="3" t="s">
        <v>537</v>
      </c>
      <c r="D75" s="3" t="s">
        <v>54</v>
      </c>
      <c r="E75" s="3" t="s">
        <v>132</v>
      </c>
      <c r="F75" s="3" t="s">
        <v>33</v>
      </c>
      <c r="G75" s="19">
        <v>39</v>
      </c>
    </row>
    <row r="76" spans="2:7" hidden="1" outlineLevel="1" x14ac:dyDescent="0.2">
      <c r="B76" s="19" t="s">
        <v>427</v>
      </c>
      <c r="C76" s="3" t="s">
        <v>537</v>
      </c>
      <c r="D76" s="3" t="s">
        <v>54</v>
      </c>
      <c r="E76" s="3" t="s">
        <v>132</v>
      </c>
      <c r="F76" s="3" t="s">
        <v>33</v>
      </c>
      <c r="G76" s="19">
        <v>13</v>
      </c>
    </row>
    <row r="77" spans="2:7" hidden="1" outlineLevel="1" x14ac:dyDescent="0.2">
      <c r="B77" s="19" t="s">
        <v>427</v>
      </c>
      <c r="C77" s="3" t="s">
        <v>537</v>
      </c>
      <c r="D77" s="3" t="s">
        <v>54</v>
      </c>
      <c r="E77" s="3" t="s">
        <v>133</v>
      </c>
      <c r="F77" s="3" t="s">
        <v>33</v>
      </c>
      <c r="G77" s="19">
        <v>32.5</v>
      </c>
    </row>
    <row r="78" spans="2:7" hidden="1" outlineLevel="1" x14ac:dyDescent="0.2">
      <c r="B78" s="19" t="s">
        <v>427</v>
      </c>
      <c r="C78" s="3" t="s">
        <v>537</v>
      </c>
      <c r="D78" s="3" t="s">
        <v>54</v>
      </c>
      <c r="E78" s="3" t="s">
        <v>134</v>
      </c>
      <c r="F78" s="3" t="s">
        <v>33</v>
      </c>
      <c r="G78" s="19">
        <v>39</v>
      </c>
    </row>
    <row r="79" spans="2:7" hidden="1" outlineLevel="1" x14ac:dyDescent="0.2">
      <c r="B79" s="19" t="s">
        <v>427</v>
      </c>
      <c r="C79" s="3" t="s">
        <v>537</v>
      </c>
      <c r="D79" s="3" t="s">
        <v>54</v>
      </c>
      <c r="E79" s="3" t="s">
        <v>134</v>
      </c>
      <c r="F79" s="3" t="s">
        <v>33</v>
      </c>
      <c r="G79" s="19">
        <v>13</v>
      </c>
    </row>
    <row r="80" spans="2:7" hidden="1" outlineLevel="1" x14ac:dyDescent="0.2">
      <c r="B80" s="19" t="s">
        <v>427</v>
      </c>
      <c r="C80" s="3" t="s">
        <v>537</v>
      </c>
      <c r="D80" s="3" t="s">
        <v>54</v>
      </c>
      <c r="E80" s="3" t="s">
        <v>135</v>
      </c>
      <c r="F80" s="3" t="s">
        <v>33</v>
      </c>
      <c r="G80" s="19">
        <v>39</v>
      </c>
    </row>
    <row r="81" spans="2:7" hidden="1" outlineLevel="1" x14ac:dyDescent="0.2">
      <c r="B81" s="19" t="s">
        <v>427</v>
      </c>
      <c r="C81" s="3" t="s">
        <v>537</v>
      </c>
      <c r="D81" s="3" t="s">
        <v>54</v>
      </c>
      <c r="E81" s="3" t="s">
        <v>135</v>
      </c>
      <c r="F81" s="3" t="s">
        <v>33</v>
      </c>
      <c r="G81" s="19">
        <v>13</v>
      </c>
    </row>
    <row r="82" spans="2:7" hidden="1" outlineLevel="1" x14ac:dyDescent="0.2">
      <c r="B82" s="19" t="s">
        <v>427</v>
      </c>
      <c r="C82" s="3" t="s">
        <v>537</v>
      </c>
      <c r="D82" s="3" t="s">
        <v>54</v>
      </c>
      <c r="E82" s="3" t="s">
        <v>136</v>
      </c>
      <c r="F82" s="3" t="s">
        <v>33</v>
      </c>
      <c r="G82" s="19">
        <v>39</v>
      </c>
    </row>
    <row r="83" spans="2:7" hidden="1" outlineLevel="1" x14ac:dyDescent="0.2">
      <c r="B83" s="19" t="s">
        <v>427</v>
      </c>
      <c r="C83" s="3" t="s">
        <v>537</v>
      </c>
      <c r="D83" s="3" t="s">
        <v>54</v>
      </c>
      <c r="E83" s="3" t="s">
        <v>136</v>
      </c>
      <c r="F83" s="3" t="s">
        <v>33</v>
      </c>
      <c r="G83" s="19">
        <v>13</v>
      </c>
    </row>
    <row r="84" spans="2:7" hidden="1" outlineLevel="1" x14ac:dyDescent="0.2">
      <c r="B84" s="19" t="s">
        <v>427</v>
      </c>
      <c r="C84" s="3" t="s">
        <v>537</v>
      </c>
      <c r="D84" s="3" t="s">
        <v>54</v>
      </c>
      <c r="E84" s="3" t="s">
        <v>137</v>
      </c>
      <c r="F84" s="3" t="s">
        <v>33</v>
      </c>
      <c r="G84" s="19">
        <v>39</v>
      </c>
    </row>
    <row r="85" spans="2:7" hidden="1" outlineLevel="1" x14ac:dyDescent="0.2">
      <c r="B85" s="19" t="s">
        <v>427</v>
      </c>
      <c r="C85" s="3" t="s">
        <v>537</v>
      </c>
      <c r="D85" s="3" t="s">
        <v>54</v>
      </c>
      <c r="E85" s="3" t="s">
        <v>137</v>
      </c>
      <c r="F85" s="3" t="s">
        <v>33</v>
      </c>
      <c r="G85" s="19">
        <v>13</v>
      </c>
    </row>
    <row r="86" spans="2:7" hidden="1" outlineLevel="1" x14ac:dyDescent="0.2">
      <c r="B86" s="19" t="s">
        <v>427</v>
      </c>
      <c r="C86" s="3" t="s">
        <v>537</v>
      </c>
      <c r="D86" s="3" t="s">
        <v>54</v>
      </c>
      <c r="E86" s="3" t="s">
        <v>138</v>
      </c>
      <c r="F86" s="3" t="s">
        <v>33</v>
      </c>
      <c r="G86" s="19">
        <v>39</v>
      </c>
    </row>
    <row r="87" spans="2:7" hidden="1" outlineLevel="1" x14ac:dyDescent="0.2">
      <c r="B87" s="19" t="s">
        <v>427</v>
      </c>
      <c r="C87" s="3" t="s">
        <v>537</v>
      </c>
      <c r="D87" s="3" t="s">
        <v>54</v>
      </c>
      <c r="E87" s="3" t="s">
        <v>138</v>
      </c>
      <c r="F87" s="3" t="s">
        <v>33</v>
      </c>
      <c r="G87" s="19">
        <v>13</v>
      </c>
    </row>
    <row r="88" spans="2:7" hidden="1" outlineLevel="1" x14ac:dyDescent="0.2">
      <c r="B88" s="19" t="s">
        <v>427</v>
      </c>
      <c r="C88" s="3" t="s">
        <v>537</v>
      </c>
      <c r="D88" s="3" t="s">
        <v>54</v>
      </c>
      <c r="E88" s="3" t="s">
        <v>139</v>
      </c>
      <c r="F88" s="3" t="s">
        <v>33</v>
      </c>
      <c r="G88" s="19">
        <v>39</v>
      </c>
    </row>
    <row r="89" spans="2:7" hidden="1" outlineLevel="1" x14ac:dyDescent="0.2">
      <c r="B89" s="19" t="s">
        <v>427</v>
      </c>
      <c r="C89" s="3" t="s">
        <v>537</v>
      </c>
      <c r="D89" s="3" t="s">
        <v>54</v>
      </c>
      <c r="E89" s="3" t="s">
        <v>139</v>
      </c>
      <c r="F89" s="3" t="s">
        <v>33</v>
      </c>
      <c r="G89" s="19">
        <v>13</v>
      </c>
    </row>
    <row r="90" spans="2:7" hidden="1" outlineLevel="1" x14ac:dyDescent="0.2">
      <c r="B90" s="19" t="s">
        <v>427</v>
      </c>
      <c r="C90" s="3" t="s">
        <v>537</v>
      </c>
      <c r="D90" s="3" t="s">
        <v>54</v>
      </c>
      <c r="E90" s="3" t="s">
        <v>97</v>
      </c>
      <c r="F90" s="3" t="s">
        <v>33</v>
      </c>
      <c r="G90" s="19">
        <v>39</v>
      </c>
    </row>
    <row r="91" spans="2:7" hidden="1" outlineLevel="1" x14ac:dyDescent="0.2">
      <c r="B91" s="19" t="s">
        <v>427</v>
      </c>
      <c r="C91" s="3" t="s">
        <v>537</v>
      </c>
      <c r="D91" s="3" t="s">
        <v>54</v>
      </c>
      <c r="E91" s="3" t="s">
        <v>97</v>
      </c>
      <c r="F91" s="3" t="s">
        <v>33</v>
      </c>
      <c r="G91" s="19">
        <v>13</v>
      </c>
    </row>
    <row r="92" spans="2:7" hidden="1" outlineLevel="1" x14ac:dyDescent="0.2">
      <c r="B92" s="19" t="s">
        <v>427</v>
      </c>
      <c r="C92" s="3" t="s">
        <v>537</v>
      </c>
      <c r="D92" s="3" t="s">
        <v>54</v>
      </c>
      <c r="E92" s="3" t="s">
        <v>98</v>
      </c>
      <c r="F92" s="3" t="s">
        <v>33</v>
      </c>
      <c r="G92" s="19">
        <v>39</v>
      </c>
    </row>
    <row r="93" spans="2:7" hidden="1" outlineLevel="1" x14ac:dyDescent="0.2">
      <c r="B93" s="19" t="s">
        <v>427</v>
      </c>
      <c r="C93" s="3" t="s">
        <v>537</v>
      </c>
      <c r="D93" s="3" t="s">
        <v>54</v>
      </c>
      <c r="E93" s="3" t="s">
        <v>98</v>
      </c>
      <c r="F93" s="3" t="s">
        <v>33</v>
      </c>
      <c r="G93" s="19">
        <v>13</v>
      </c>
    </row>
    <row r="94" spans="2:7" hidden="1" outlineLevel="1" x14ac:dyDescent="0.2">
      <c r="B94" s="19" t="s">
        <v>427</v>
      </c>
      <c r="C94" s="3" t="s">
        <v>537</v>
      </c>
      <c r="D94" s="3" t="s">
        <v>54</v>
      </c>
      <c r="E94" s="3" t="s">
        <v>99</v>
      </c>
      <c r="F94" s="3" t="s">
        <v>33</v>
      </c>
      <c r="G94" s="19">
        <v>39</v>
      </c>
    </row>
    <row r="95" spans="2:7" hidden="1" outlineLevel="1" x14ac:dyDescent="0.2">
      <c r="B95" s="19" t="s">
        <v>427</v>
      </c>
      <c r="C95" s="3" t="s">
        <v>537</v>
      </c>
      <c r="D95" s="3" t="s">
        <v>54</v>
      </c>
      <c r="E95" s="3" t="s">
        <v>99</v>
      </c>
      <c r="F95" s="3" t="s">
        <v>33</v>
      </c>
      <c r="G95" s="19">
        <v>13</v>
      </c>
    </row>
    <row r="96" spans="2:7" hidden="1" outlineLevel="1" x14ac:dyDescent="0.2">
      <c r="B96" s="19" t="s">
        <v>427</v>
      </c>
      <c r="C96" s="3" t="s">
        <v>537</v>
      </c>
      <c r="D96" s="3" t="s">
        <v>54</v>
      </c>
      <c r="E96" s="3" t="s">
        <v>100</v>
      </c>
      <c r="F96" s="3" t="s">
        <v>33</v>
      </c>
      <c r="G96" s="19">
        <v>26</v>
      </c>
    </row>
    <row r="97" spans="2:7" hidden="1" outlineLevel="1" x14ac:dyDescent="0.2">
      <c r="B97" s="19" t="s">
        <v>427</v>
      </c>
      <c r="C97" s="3" t="s">
        <v>537</v>
      </c>
      <c r="D97" s="3" t="s">
        <v>54</v>
      </c>
      <c r="E97" s="3" t="s">
        <v>101</v>
      </c>
      <c r="F97" s="3" t="s">
        <v>33</v>
      </c>
      <c r="G97" s="19">
        <v>39</v>
      </c>
    </row>
    <row r="98" spans="2:7" hidden="1" outlineLevel="1" x14ac:dyDescent="0.2">
      <c r="B98" s="19" t="s">
        <v>427</v>
      </c>
      <c r="C98" s="3" t="s">
        <v>537</v>
      </c>
      <c r="D98" s="3" t="s">
        <v>54</v>
      </c>
      <c r="E98" s="3" t="s">
        <v>101</v>
      </c>
      <c r="F98" s="3" t="s">
        <v>33</v>
      </c>
      <c r="G98" s="19">
        <v>13</v>
      </c>
    </row>
    <row r="99" spans="2:7" hidden="1" outlineLevel="1" x14ac:dyDescent="0.2">
      <c r="B99" s="19" t="s">
        <v>427</v>
      </c>
      <c r="C99" s="3" t="s">
        <v>537</v>
      </c>
      <c r="D99" s="3" t="s">
        <v>54</v>
      </c>
      <c r="E99" s="3" t="s">
        <v>58</v>
      </c>
      <c r="F99" s="3" t="s">
        <v>33</v>
      </c>
      <c r="G99" s="19">
        <v>39</v>
      </c>
    </row>
    <row r="100" spans="2:7" hidden="1" outlineLevel="1" x14ac:dyDescent="0.2">
      <c r="B100" s="19" t="s">
        <v>427</v>
      </c>
      <c r="C100" s="3" t="s">
        <v>537</v>
      </c>
      <c r="D100" s="3" t="s">
        <v>54</v>
      </c>
      <c r="E100" s="3" t="s">
        <v>58</v>
      </c>
      <c r="F100" s="3" t="s">
        <v>33</v>
      </c>
      <c r="G100" s="19">
        <v>13</v>
      </c>
    </row>
    <row r="101" spans="2:7" hidden="1" outlineLevel="1" x14ac:dyDescent="0.2">
      <c r="B101" s="19" t="s">
        <v>427</v>
      </c>
      <c r="C101" s="3" t="s">
        <v>537</v>
      </c>
      <c r="D101" s="3" t="s">
        <v>54</v>
      </c>
      <c r="E101" s="3" t="s">
        <v>66</v>
      </c>
      <c r="F101" s="3" t="s">
        <v>33</v>
      </c>
      <c r="G101" s="19">
        <v>39</v>
      </c>
    </row>
    <row r="102" spans="2:7" hidden="1" outlineLevel="1" x14ac:dyDescent="0.2">
      <c r="B102" s="19" t="s">
        <v>427</v>
      </c>
      <c r="C102" s="3" t="s">
        <v>537</v>
      </c>
      <c r="D102" s="3" t="s">
        <v>54</v>
      </c>
      <c r="E102" s="3" t="s">
        <v>66</v>
      </c>
      <c r="F102" s="3" t="s">
        <v>33</v>
      </c>
      <c r="G102" s="19">
        <v>13</v>
      </c>
    </row>
    <row r="103" spans="2:7" hidden="1" outlineLevel="1" x14ac:dyDescent="0.2">
      <c r="B103" s="19" t="s">
        <v>427</v>
      </c>
      <c r="C103" s="3" t="s">
        <v>537</v>
      </c>
      <c r="D103" s="3" t="s">
        <v>54</v>
      </c>
      <c r="E103" s="3" t="s">
        <v>67</v>
      </c>
      <c r="F103" s="3" t="s">
        <v>33</v>
      </c>
      <c r="G103" s="19">
        <v>39</v>
      </c>
    </row>
    <row r="104" spans="2:7" hidden="1" outlineLevel="1" x14ac:dyDescent="0.2">
      <c r="B104" s="19" t="s">
        <v>427</v>
      </c>
      <c r="C104" s="3" t="s">
        <v>537</v>
      </c>
      <c r="D104" s="3" t="s">
        <v>54</v>
      </c>
      <c r="E104" s="3" t="s">
        <v>67</v>
      </c>
      <c r="F104" s="3" t="s">
        <v>33</v>
      </c>
      <c r="G104" s="19">
        <v>13</v>
      </c>
    </row>
    <row r="105" spans="2:7" hidden="1" outlineLevel="1" x14ac:dyDescent="0.2">
      <c r="B105" s="19" t="s">
        <v>427</v>
      </c>
      <c r="C105" s="3" t="s">
        <v>537</v>
      </c>
      <c r="D105" s="3" t="s">
        <v>54</v>
      </c>
      <c r="E105" s="3" t="s">
        <v>68</v>
      </c>
      <c r="F105" s="3" t="s">
        <v>33</v>
      </c>
      <c r="G105" s="19">
        <v>39</v>
      </c>
    </row>
    <row r="106" spans="2:7" hidden="1" outlineLevel="1" x14ac:dyDescent="0.2">
      <c r="B106" s="19" t="s">
        <v>427</v>
      </c>
      <c r="C106" s="3" t="s">
        <v>537</v>
      </c>
      <c r="D106" s="3" t="s">
        <v>54</v>
      </c>
      <c r="E106" s="3" t="s">
        <v>68</v>
      </c>
      <c r="F106" s="3" t="s">
        <v>33</v>
      </c>
      <c r="G106" s="19">
        <v>13</v>
      </c>
    </row>
    <row r="107" spans="2:7" hidden="1" outlineLevel="1" x14ac:dyDescent="0.2">
      <c r="B107" s="19" t="s">
        <v>427</v>
      </c>
      <c r="C107" s="3" t="s">
        <v>537</v>
      </c>
      <c r="D107" s="3" t="s">
        <v>54</v>
      </c>
      <c r="E107" s="3" t="s">
        <v>69</v>
      </c>
      <c r="F107" s="3" t="s">
        <v>33</v>
      </c>
      <c r="G107" s="19">
        <v>39</v>
      </c>
    </row>
    <row r="108" spans="2:7" hidden="1" outlineLevel="1" x14ac:dyDescent="0.2">
      <c r="B108" s="19" t="s">
        <v>427</v>
      </c>
      <c r="C108" s="3" t="s">
        <v>537</v>
      </c>
      <c r="D108" s="3" t="s">
        <v>54</v>
      </c>
      <c r="E108" s="3" t="s">
        <v>69</v>
      </c>
      <c r="F108" s="3" t="s">
        <v>33</v>
      </c>
      <c r="G108" s="19">
        <v>13</v>
      </c>
    </row>
    <row r="109" spans="2:7" hidden="1" outlineLevel="1" x14ac:dyDescent="0.2">
      <c r="B109" s="19" t="s">
        <v>427</v>
      </c>
      <c r="C109" s="3" t="s">
        <v>537</v>
      </c>
      <c r="D109" s="3" t="s">
        <v>54</v>
      </c>
      <c r="E109" s="3" t="s">
        <v>70</v>
      </c>
      <c r="F109" s="3" t="s">
        <v>33</v>
      </c>
      <c r="G109" s="19">
        <v>39</v>
      </c>
    </row>
    <row r="110" spans="2:7" hidden="1" outlineLevel="1" x14ac:dyDescent="0.2">
      <c r="B110" s="19" t="s">
        <v>427</v>
      </c>
      <c r="C110" s="3" t="s">
        <v>537</v>
      </c>
      <c r="D110" s="3" t="s">
        <v>54</v>
      </c>
      <c r="E110" s="3" t="s">
        <v>70</v>
      </c>
      <c r="F110" s="3" t="s">
        <v>33</v>
      </c>
      <c r="G110" s="19">
        <v>13</v>
      </c>
    </row>
    <row r="111" spans="2:7" hidden="1" outlineLevel="1" x14ac:dyDescent="0.2">
      <c r="B111" s="19" t="s">
        <v>427</v>
      </c>
      <c r="C111" s="3" t="s">
        <v>537</v>
      </c>
      <c r="D111" s="3" t="s">
        <v>54</v>
      </c>
      <c r="E111" s="3" t="s">
        <v>64</v>
      </c>
      <c r="F111" s="3" t="s">
        <v>33</v>
      </c>
      <c r="G111" s="19">
        <v>39</v>
      </c>
    </row>
    <row r="112" spans="2:7" hidden="1" outlineLevel="1" x14ac:dyDescent="0.2">
      <c r="B112" s="19" t="s">
        <v>427</v>
      </c>
      <c r="C112" s="3" t="s">
        <v>537</v>
      </c>
      <c r="D112" s="3" t="s">
        <v>54</v>
      </c>
      <c r="E112" s="3" t="s">
        <v>64</v>
      </c>
      <c r="F112" s="3" t="s">
        <v>33</v>
      </c>
      <c r="G112" s="19">
        <v>13</v>
      </c>
    </row>
    <row r="113" spans="2:7" hidden="1" outlineLevel="1" x14ac:dyDescent="0.2">
      <c r="B113" s="19" t="s">
        <v>427</v>
      </c>
      <c r="C113" s="3" t="s">
        <v>537</v>
      </c>
      <c r="D113" s="3" t="s">
        <v>54</v>
      </c>
      <c r="E113" s="3" t="s">
        <v>60</v>
      </c>
      <c r="F113" s="3" t="s">
        <v>33</v>
      </c>
      <c r="G113" s="19">
        <v>39</v>
      </c>
    </row>
    <row r="114" spans="2:7" hidden="1" outlineLevel="1" x14ac:dyDescent="0.2">
      <c r="B114" s="19" t="s">
        <v>427</v>
      </c>
      <c r="C114" s="3" t="s">
        <v>537</v>
      </c>
      <c r="D114" s="3" t="s">
        <v>54</v>
      </c>
      <c r="E114" s="3" t="s">
        <v>60</v>
      </c>
      <c r="F114" s="3" t="s">
        <v>33</v>
      </c>
      <c r="G114" s="19">
        <v>13</v>
      </c>
    </row>
    <row r="115" spans="2:7" hidden="1" outlineLevel="1" x14ac:dyDescent="0.2">
      <c r="B115" s="19" t="s">
        <v>427</v>
      </c>
      <c r="C115" s="3" t="s">
        <v>537</v>
      </c>
      <c r="D115" s="3" t="s">
        <v>54</v>
      </c>
      <c r="E115" s="3" t="s">
        <v>61</v>
      </c>
      <c r="F115" s="3" t="s">
        <v>33</v>
      </c>
      <c r="G115" s="19">
        <v>39</v>
      </c>
    </row>
    <row r="116" spans="2:7" hidden="1" outlineLevel="1" x14ac:dyDescent="0.2">
      <c r="B116" s="19" t="s">
        <v>427</v>
      </c>
      <c r="C116" s="3" t="s">
        <v>537</v>
      </c>
      <c r="D116" s="3" t="s">
        <v>54</v>
      </c>
      <c r="E116" s="3" t="s">
        <v>61</v>
      </c>
      <c r="F116" s="3" t="s">
        <v>33</v>
      </c>
      <c r="G116" s="19">
        <v>13</v>
      </c>
    </row>
    <row r="117" spans="2:7" hidden="1" outlineLevel="1" x14ac:dyDescent="0.2">
      <c r="B117" s="19" t="s">
        <v>427</v>
      </c>
      <c r="C117" s="3" t="s">
        <v>514</v>
      </c>
      <c r="D117" s="3" t="s">
        <v>54</v>
      </c>
      <c r="E117" s="3" t="s">
        <v>50</v>
      </c>
      <c r="F117" s="3" t="s">
        <v>33</v>
      </c>
      <c r="G117" s="19">
        <v>39</v>
      </c>
    </row>
    <row r="118" spans="2:7" hidden="1" outlineLevel="1" x14ac:dyDescent="0.2">
      <c r="B118" s="19" t="s">
        <v>427</v>
      </c>
      <c r="C118" s="3" t="s">
        <v>514</v>
      </c>
      <c r="D118" s="3" t="s">
        <v>54</v>
      </c>
      <c r="E118" s="3" t="s">
        <v>50</v>
      </c>
      <c r="F118" s="3" t="s">
        <v>33</v>
      </c>
      <c r="G118" s="19">
        <v>13</v>
      </c>
    </row>
    <row r="119" spans="2:7" hidden="1" outlineLevel="1" x14ac:dyDescent="0.2">
      <c r="B119" s="19" t="s">
        <v>427</v>
      </c>
      <c r="C119" s="3" t="s">
        <v>514</v>
      </c>
      <c r="D119" s="3" t="s">
        <v>54</v>
      </c>
      <c r="E119" s="3" t="s">
        <v>51</v>
      </c>
      <c r="F119" s="3" t="s">
        <v>33</v>
      </c>
      <c r="G119" s="19">
        <v>39</v>
      </c>
    </row>
    <row r="120" spans="2:7" hidden="1" outlineLevel="1" x14ac:dyDescent="0.2">
      <c r="B120" s="19" t="s">
        <v>427</v>
      </c>
      <c r="C120" s="3" t="s">
        <v>514</v>
      </c>
      <c r="D120" s="3" t="s">
        <v>54</v>
      </c>
      <c r="E120" s="3" t="s">
        <v>51</v>
      </c>
      <c r="F120" s="3" t="s">
        <v>33</v>
      </c>
      <c r="G120" s="19">
        <v>13</v>
      </c>
    </row>
    <row r="121" spans="2:7" hidden="1" outlineLevel="1" x14ac:dyDescent="0.2">
      <c r="B121" s="19" t="s">
        <v>427</v>
      </c>
      <c r="C121" s="3" t="s">
        <v>514</v>
      </c>
      <c r="D121" s="3" t="s">
        <v>54</v>
      </c>
      <c r="E121" s="3" t="s">
        <v>125</v>
      </c>
      <c r="F121" s="3" t="s">
        <v>33</v>
      </c>
      <c r="G121" s="19">
        <v>39</v>
      </c>
    </row>
    <row r="122" spans="2:7" hidden="1" outlineLevel="1" x14ac:dyDescent="0.2">
      <c r="B122" s="19" t="s">
        <v>427</v>
      </c>
      <c r="C122" s="3" t="s">
        <v>514</v>
      </c>
      <c r="D122" s="3" t="s">
        <v>54</v>
      </c>
      <c r="E122" s="3" t="s">
        <v>125</v>
      </c>
      <c r="F122" s="3" t="s">
        <v>33</v>
      </c>
      <c r="G122" s="19">
        <v>13</v>
      </c>
    </row>
    <row r="123" spans="2:7" hidden="1" outlineLevel="1" x14ac:dyDescent="0.2">
      <c r="B123" s="19" t="s">
        <v>427</v>
      </c>
      <c r="C123" s="3" t="s">
        <v>514</v>
      </c>
      <c r="D123" s="3" t="s">
        <v>54</v>
      </c>
      <c r="E123" s="3" t="s">
        <v>126</v>
      </c>
      <c r="F123" s="3" t="s">
        <v>33</v>
      </c>
      <c r="G123" s="19">
        <v>39</v>
      </c>
    </row>
    <row r="124" spans="2:7" hidden="1" outlineLevel="1" x14ac:dyDescent="0.2">
      <c r="B124" s="19" t="s">
        <v>427</v>
      </c>
      <c r="C124" s="3" t="s">
        <v>514</v>
      </c>
      <c r="D124" s="3" t="s">
        <v>54</v>
      </c>
      <c r="E124" s="3" t="s">
        <v>126</v>
      </c>
      <c r="F124" s="3" t="s">
        <v>33</v>
      </c>
      <c r="G124" s="19">
        <v>13</v>
      </c>
    </row>
    <row r="125" spans="2:7" hidden="1" outlineLevel="1" x14ac:dyDescent="0.2">
      <c r="B125" s="19" t="s">
        <v>427</v>
      </c>
      <c r="C125" s="3" t="s">
        <v>514</v>
      </c>
      <c r="D125" s="3" t="s">
        <v>54</v>
      </c>
      <c r="E125" s="3" t="s">
        <v>127</v>
      </c>
      <c r="F125" s="3" t="s">
        <v>33</v>
      </c>
      <c r="G125" s="19">
        <v>39</v>
      </c>
    </row>
    <row r="126" spans="2:7" hidden="1" outlineLevel="1" x14ac:dyDescent="0.2">
      <c r="B126" s="19" t="s">
        <v>427</v>
      </c>
      <c r="C126" s="3" t="s">
        <v>514</v>
      </c>
      <c r="D126" s="3" t="s">
        <v>54</v>
      </c>
      <c r="E126" s="3" t="s">
        <v>127</v>
      </c>
      <c r="F126" s="3" t="s">
        <v>33</v>
      </c>
      <c r="G126" s="19">
        <v>13</v>
      </c>
    </row>
    <row r="127" spans="2:7" hidden="1" outlineLevel="1" x14ac:dyDescent="0.2">
      <c r="B127" s="19" t="s">
        <v>427</v>
      </c>
      <c r="C127" s="3" t="s">
        <v>514</v>
      </c>
      <c r="D127" s="3" t="s">
        <v>54</v>
      </c>
      <c r="E127" s="3" t="s">
        <v>128</v>
      </c>
      <c r="F127" s="3" t="s">
        <v>33</v>
      </c>
      <c r="G127" s="19">
        <v>39</v>
      </c>
    </row>
    <row r="128" spans="2:7" hidden="1" outlineLevel="1" x14ac:dyDescent="0.2">
      <c r="B128" s="19" t="s">
        <v>427</v>
      </c>
      <c r="C128" s="3" t="s">
        <v>514</v>
      </c>
      <c r="D128" s="3" t="s">
        <v>54</v>
      </c>
      <c r="E128" s="3" t="s">
        <v>128</v>
      </c>
      <c r="F128" s="3" t="s">
        <v>33</v>
      </c>
      <c r="G128" s="19">
        <v>13</v>
      </c>
    </row>
    <row r="129" spans="2:7" hidden="1" outlineLevel="1" x14ac:dyDescent="0.2">
      <c r="B129" s="19" t="s">
        <v>427</v>
      </c>
      <c r="C129" s="3" t="s">
        <v>514</v>
      </c>
      <c r="D129" s="3" t="s">
        <v>54</v>
      </c>
      <c r="E129" s="3" t="s">
        <v>129</v>
      </c>
      <c r="F129" s="3" t="s">
        <v>33</v>
      </c>
      <c r="G129" s="19">
        <v>39</v>
      </c>
    </row>
    <row r="130" spans="2:7" hidden="1" outlineLevel="1" x14ac:dyDescent="0.2">
      <c r="B130" s="19" t="s">
        <v>427</v>
      </c>
      <c r="C130" s="3" t="s">
        <v>514</v>
      </c>
      <c r="D130" s="3" t="s">
        <v>54</v>
      </c>
      <c r="E130" s="3" t="s">
        <v>129</v>
      </c>
      <c r="F130" s="3" t="s">
        <v>33</v>
      </c>
      <c r="G130" s="19">
        <v>13</v>
      </c>
    </row>
    <row r="131" spans="2:7" hidden="1" outlineLevel="1" x14ac:dyDescent="0.2">
      <c r="B131" s="19" t="s">
        <v>427</v>
      </c>
      <c r="C131" s="3" t="s">
        <v>514</v>
      </c>
      <c r="D131" s="3" t="s">
        <v>54</v>
      </c>
      <c r="E131" s="3" t="s">
        <v>130</v>
      </c>
      <c r="F131" s="3" t="s">
        <v>33</v>
      </c>
      <c r="G131" s="19">
        <v>39</v>
      </c>
    </row>
    <row r="132" spans="2:7" hidden="1" outlineLevel="1" x14ac:dyDescent="0.2">
      <c r="B132" s="19" t="s">
        <v>427</v>
      </c>
      <c r="C132" s="3" t="s">
        <v>514</v>
      </c>
      <c r="D132" s="3" t="s">
        <v>54</v>
      </c>
      <c r="E132" s="3" t="s">
        <v>130</v>
      </c>
      <c r="F132" s="3" t="s">
        <v>33</v>
      </c>
      <c r="G132" s="19">
        <v>13</v>
      </c>
    </row>
    <row r="133" spans="2:7" hidden="1" outlineLevel="1" x14ac:dyDescent="0.2">
      <c r="B133" s="19" t="s">
        <v>427</v>
      </c>
      <c r="C133" s="3" t="s">
        <v>514</v>
      </c>
      <c r="D133" s="3" t="s">
        <v>54</v>
      </c>
      <c r="E133" s="3" t="s">
        <v>131</v>
      </c>
      <c r="F133" s="3" t="s">
        <v>33</v>
      </c>
      <c r="G133" s="19">
        <v>39</v>
      </c>
    </row>
    <row r="134" spans="2:7" hidden="1" outlineLevel="1" x14ac:dyDescent="0.2">
      <c r="B134" s="19" t="s">
        <v>427</v>
      </c>
      <c r="C134" s="3" t="s">
        <v>514</v>
      </c>
      <c r="D134" s="3" t="s">
        <v>54</v>
      </c>
      <c r="E134" s="3" t="s">
        <v>131</v>
      </c>
      <c r="F134" s="3" t="s">
        <v>33</v>
      </c>
      <c r="G134" s="19">
        <v>13</v>
      </c>
    </row>
    <row r="135" spans="2:7" hidden="1" outlineLevel="1" x14ac:dyDescent="0.2">
      <c r="B135" s="19" t="s">
        <v>427</v>
      </c>
      <c r="C135" s="3" t="s">
        <v>514</v>
      </c>
      <c r="D135" s="3" t="s">
        <v>54</v>
      </c>
      <c r="E135" s="3" t="s">
        <v>132</v>
      </c>
      <c r="F135" s="3" t="s">
        <v>33</v>
      </c>
      <c r="G135" s="19">
        <v>39</v>
      </c>
    </row>
    <row r="136" spans="2:7" hidden="1" outlineLevel="1" x14ac:dyDescent="0.2">
      <c r="B136" s="19" t="s">
        <v>427</v>
      </c>
      <c r="C136" s="3" t="s">
        <v>514</v>
      </c>
      <c r="D136" s="3" t="s">
        <v>54</v>
      </c>
      <c r="E136" s="3" t="s">
        <v>132</v>
      </c>
      <c r="F136" s="3" t="s">
        <v>33</v>
      </c>
      <c r="G136" s="19">
        <v>13</v>
      </c>
    </row>
    <row r="137" spans="2:7" hidden="1" outlineLevel="1" x14ac:dyDescent="0.2">
      <c r="B137" s="19" t="s">
        <v>427</v>
      </c>
      <c r="C137" s="3" t="s">
        <v>514</v>
      </c>
      <c r="D137" s="3" t="s">
        <v>54</v>
      </c>
      <c r="E137" s="3" t="s">
        <v>133</v>
      </c>
      <c r="F137" s="3" t="s">
        <v>33</v>
      </c>
      <c r="G137" s="19">
        <v>32.5</v>
      </c>
    </row>
    <row r="138" spans="2:7" hidden="1" outlineLevel="1" x14ac:dyDescent="0.2">
      <c r="B138" s="19" t="s">
        <v>427</v>
      </c>
      <c r="C138" s="3" t="s">
        <v>514</v>
      </c>
      <c r="D138" s="3" t="s">
        <v>54</v>
      </c>
      <c r="E138" s="3" t="s">
        <v>134</v>
      </c>
      <c r="F138" s="3" t="s">
        <v>33</v>
      </c>
      <c r="G138" s="19">
        <v>39</v>
      </c>
    </row>
    <row r="139" spans="2:7" hidden="1" outlineLevel="1" x14ac:dyDescent="0.2">
      <c r="B139" s="19" t="s">
        <v>427</v>
      </c>
      <c r="C139" s="3" t="s">
        <v>514</v>
      </c>
      <c r="D139" s="3" t="s">
        <v>54</v>
      </c>
      <c r="E139" s="3" t="s">
        <v>134</v>
      </c>
      <c r="F139" s="3" t="s">
        <v>33</v>
      </c>
      <c r="G139" s="19">
        <v>13</v>
      </c>
    </row>
    <row r="140" spans="2:7" hidden="1" outlineLevel="1" x14ac:dyDescent="0.2">
      <c r="B140" s="19" t="s">
        <v>427</v>
      </c>
      <c r="C140" s="3" t="s">
        <v>514</v>
      </c>
      <c r="D140" s="3" t="s">
        <v>54</v>
      </c>
      <c r="E140" s="3" t="s">
        <v>135</v>
      </c>
      <c r="F140" s="3" t="s">
        <v>33</v>
      </c>
      <c r="G140" s="19">
        <v>39</v>
      </c>
    </row>
    <row r="141" spans="2:7" hidden="1" outlineLevel="1" x14ac:dyDescent="0.2">
      <c r="B141" s="19" t="s">
        <v>427</v>
      </c>
      <c r="C141" s="3" t="s">
        <v>514</v>
      </c>
      <c r="D141" s="3" t="s">
        <v>54</v>
      </c>
      <c r="E141" s="3" t="s">
        <v>135</v>
      </c>
      <c r="F141" s="3" t="s">
        <v>33</v>
      </c>
      <c r="G141" s="19">
        <v>13</v>
      </c>
    </row>
    <row r="142" spans="2:7" hidden="1" outlineLevel="1" x14ac:dyDescent="0.2">
      <c r="B142" s="19" t="s">
        <v>427</v>
      </c>
      <c r="C142" s="3" t="s">
        <v>514</v>
      </c>
      <c r="D142" s="3" t="s">
        <v>54</v>
      </c>
      <c r="E142" s="3" t="s">
        <v>136</v>
      </c>
      <c r="F142" s="3" t="s">
        <v>33</v>
      </c>
      <c r="G142" s="19">
        <v>39</v>
      </c>
    </row>
    <row r="143" spans="2:7" hidden="1" outlineLevel="1" x14ac:dyDescent="0.2">
      <c r="B143" s="19" t="s">
        <v>427</v>
      </c>
      <c r="C143" s="3" t="s">
        <v>514</v>
      </c>
      <c r="D143" s="3" t="s">
        <v>54</v>
      </c>
      <c r="E143" s="3" t="s">
        <v>136</v>
      </c>
      <c r="F143" s="3" t="s">
        <v>33</v>
      </c>
      <c r="G143" s="19">
        <v>13</v>
      </c>
    </row>
    <row r="144" spans="2:7" hidden="1" outlineLevel="1" x14ac:dyDescent="0.2">
      <c r="B144" s="19" t="s">
        <v>427</v>
      </c>
      <c r="C144" s="3" t="s">
        <v>514</v>
      </c>
      <c r="D144" s="3" t="s">
        <v>54</v>
      </c>
      <c r="E144" s="3" t="s">
        <v>137</v>
      </c>
      <c r="F144" s="3" t="s">
        <v>33</v>
      </c>
      <c r="G144" s="19">
        <v>39</v>
      </c>
    </row>
    <row r="145" spans="2:7" hidden="1" outlineLevel="1" x14ac:dyDescent="0.2">
      <c r="B145" s="19" t="s">
        <v>427</v>
      </c>
      <c r="C145" s="3" t="s">
        <v>514</v>
      </c>
      <c r="D145" s="3" t="s">
        <v>54</v>
      </c>
      <c r="E145" s="3" t="s">
        <v>137</v>
      </c>
      <c r="F145" s="3" t="s">
        <v>33</v>
      </c>
      <c r="G145" s="19">
        <v>13</v>
      </c>
    </row>
    <row r="146" spans="2:7" hidden="1" outlineLevel="1" x14ac:dyDescent="0.2">
      <c r="B146" s="19" t="s">
        <v>427</v>
      </c>
      <c r="C146" s="3" t="s">
        <v>514</v>
      </c>
      <c r="D146" s="3" t="s">
        <v>54</v>
      </c>
      <c r="E146" s="3" t="s">
        <v>138</v>
      </c>
      <c r="F146" s="3" t="s">
        <v>33</v>
      </c>
      <c r="G146" s="19">
        <v>39</v>
      </c>
    </row>
    <row r="147" spans="2:7" hidden="1" outlineLevel="1" x14ac:dyDescent="0.2">
      <c r="B147" s="19" t="s">
        <v>427</v>
      </c>
      <c r="C147" s="3" t="s">
        <v>514</v>
      </c>
      <c r="D147" s="3" t="s">
        <v>54</v>
      </c>
      <c r="E147" s="3" t="s">
        <v>138</v>
      </c>
      <c r="F147" s="3" t="s">
        <v>33</v>
      </c>
      <c r="G147" s="19">
        <v>13</v>
      </c>
    </row>
    <row r="148" spans="2:7" hidden="1" outlineLevel="1" x14ac:dyDescent="0.2">
      <c r="B148" s="19" t="s">
        <v>427</v>
      </c>
      <c r="C148" s="3" t="s">
        <v>514</v>
      </c>
      <c r="D148" s="3" t="s">
        <v>54</v>
      </c>
      <c r="E148" s="3" t="s">
        <v>139</v>
      </c>
      <c r="F148" s="3" t="s">
        <v>33</v>
      </c>
      <c r="G148" s="19">
        <v>39</v>
      </c>
    </row>
    <row r="149" spans="2:7" hidden="1" outlineLevel="1" x14ac:dyDescent="0.2">
      <c r="B149" s="19" t="s">
        <v>427</v>
      </c>
      <c r="C149" s="3" t="s">
        <v>514</v>
      </c>
      <c r="D149" s="3" t="s">
        <v>54</v>
      </c>
      <c r="E149" s="3" t="s">
        <v>139</v>
      </c>
      <c r="F149" s="3" t="s">
        <v>33</v>
      </c>
      <c r="G149" s="19">
        <v>13</v>
      </c>
    </row>
    <row r="150" spans="2:7" hidden="1" outlineLevel="1" x14ac:dyDescent="0.2">
      <c r="B150" s="19" t="s">
        <v>427</v>
      </c>
      <c r="C150" s="3" t="s">
        <v>514</v>
      </c>
      <c r="D150" s="3" t="s">
        <v>54</v>
      </c>
      <c r="E150" s="3" t="s">
        <v>97</v>
      </c>
      <c r="F150" s="3" t="s">
        <v>33</v>
      </c>
      <c r="G150" s="19">
        <v>39</v>
      </c>
    </row>
    <row r="151" spans="2:7" hidden="1" outlineLevel="1" x14ac:dyDescent="0.2">
      <c r="B151" s="19" t="s">
        <v>427</v>
      </c>
      <c r="C151" s="3" t="s">
        <v>514</v>
      </c>
      <c r="D151" s="3" t="s">
        <v>54</v>
      </c>
      <c r="E151" s="3" t="s">
        <v>97</v>
      </c>
      <c r="F151" s="3" t="s">
        <v>33</v>
      </c>
      <c r="G151" s="19">
        <v>13</v>
      </c>
    </row>
    <row r="152" spans="2:7" hidden="1" outlineLevel="1" x14ac:dyDescent="0.2">
      <c r="B152" s="19" t="s">
        <v>427</v>
      </c>
      <c r="C152" s="3" t="s">
        <v>514</v>
      </c>
      <c r="D152" s="3" t="s">
        <v>54</v>
      </c>
      <c r="E152" s="3" t="s">
        <v>98</v>
      </c>
      <c r="F152" s="3" t="s">
        <v>33</v>
      </c>
      <c r="G152" s="19">
        <v>39</v>
      </c>
    </row>
    <row r="153" spans="2:7" hidden="1" outlineLevel="1" x14ac:dyDescent="0.2">
      <c r="B153" s="19" t="s">
        <v>427</v>
      </c>
      <c r="C153" s="3" t="s">
        <v>514</v>
      </c>
      <c r="D153" s="3" t="s">
        <v>54</v>
      </c>
      <c r="E153" s="3" t="s">
        <v>98</v>
      </c>
      <c r="F153" s="3" t="s">
        <v>33</v>
      </c>
      <c r="G153" s="19">
        <v>13</v>
      </c>
    </row>
    <row r="154" spans="2:7" hidden="1" outlineLevel="1" x14ac:dyDescent="0.2">
      <c r="B154" s="19" t="s">
        <v>427</v>
      </c>
      <c r="C154" s="3" t="s">
        <v>514</v>
      </c>
      <c r="D154" s="3" t="s">
        <v>54</v>
      </c>
      <c r="E154" s="3" t="s">
        <v>99</v>
      </c>
      <c r="F154" s="3" t="s">
        <v>33</v>
      </c>
      <c r="G154" s="19">
        <v>39</v>
      </c>
    </row>
    <row r="155" spans="2:7" hidden="1" outlineLevel="1" x14ac:dyDescent="0.2">
      <c r="B155" s="19" t="s">
        <v>427</v>
      </c>
      <c r="C155" s="3" t="s">
        <v>514</v>
      </c>
      <c r="D155" s="3" t="s">
        <v>54</v>
      </c>
      <c r="E155" s="3" t="s">
        <v>99</v>
      </c>
      <c r="F155" s="3" t="s">
        <v>33</v>
      </c>
      <c r="G155" s="19">
        <v>13</v>
      </c>
    </row>
    <row r="156" spans="2:7" hidden="1" outlineLevel="1" x14ac:dyDescent="0.2">
      <c r="B156" s="19" t="s">
        <v>427</v>
      </c>
      <c r="C156" s="3" t="s">
        <v>514</v>
      </c>
      <c r="D156" s="3" t="s">
        <v>54</v>
      </c>
      <c r="E156" s="3" t="s">
        <v>100</v>
      </c>
      <c r="F156" s="3" t="s">
        <v>33</v>
      </c>
      <c r="G156" s="19">
        <v>39</v>
      </c>
    </row>
    <row r="157" spans="2:7" hidden="1" outlineLevel="1" x14ac:dyDescent="0.2">
      <c r="B157" s="19" t="s">
        <v>427</v>
      </c>
      <c r="C157" s="3" t="s">
        <v>514</v>
      </c>
      <c r="D157" s="3" t="s">
        <v>54</v>
      </c>
      <c r="E157" s="3" t="s">
        <v>100</v>
      </c>
      <c r="F157" s="3" t="s">
        <v>33</v>
      </c>
      <c r="G157" s="19">
        <v>13</v>
      </c>
    </row>
    <row r="158" spans="2:7" hidden="1" outlineLevel="1" x14ac:dyDescent="0.2">
      <c r="B158" s="19" t="s">
        <v>427</v>
      </c>
      <c r="C158" s="3" t="s">
        <v>514</v>
      </c>
      <c r="D158" s="3" t="s">
        <v>54</v>
      </c>
      <c r="E158" s="3" t="s">
        <v>101</v>
      </c>
      <c r="F158" s="3" t="s">
        <v>33</v>
      </c>
      <c r="G158" s="19">
        <v>39</v>
      </c>
    </row>
    <row r="159" spans="2:7" hidden="1" outlineLevel="1" x14ac:dyDescent="0.2">
      <c r="B159" s="19" t="s">
        <v>427</v>
      </c>
      <c r="C159" s="3" t="s">
        <v>514</v>
      </c>
      <c r="D159" s="3" t="s">
        <v>54</v>
      </c>
      <c r="E159" s="3" t="s">
        <v>101</v>
      </c>
      <c r="F159" s="3" t="s">
        <v>33</v>
      </c>
      <c r="G159" s="19">
        <v>13</v>
      </c>
    </row>
    <row r="160" spans="2:7" hidden="1" outlineLevel="1" x14ac:dyDescent="0.2">
      <c r="B160" s="19" t="s">
        <v>427</v>
      </c>
      <c r="C160" s="3" t="s">
        <v>514</v>
      </c>
      <c r="D160" s="3" t="s">
        <v>54</v>
      </c>
      <c r="E160" s="3" t="s">
        <v>58</v>
      </c>
      <c r="F160" s="3" t="s">
        <v>33</v>
      </c>
      <c r="G160" s="19">
        <v>39</v>
      </c>
    </row>
    <row r="161" spans="2:7" hidden="1" outlineLevel="1" x14ac:dyDescent="0.2">
      <c r="B161" s="19" t="s">
        <v>427</v>
      </c>
      <c r="C161" s="3" t="s">
        <v>514</v>
      </c>
      <c r="D161" s="3" t="s">
        <v>54</v>
      </c>
      <c r="E161" s="3" t="s">
        <v>58</v>
      </c>
      <c r="F161" s="3" t="s">
        <v>33</v>
      </c>
      <c r="G161" s="19">
        <v>13</v>
      </c>
    </row>
    <row r="162" spans="2:7" hidden="1" outlineLevel="1" x14ac:dyDescent="0.2">
      <c r="B162" s="19" t="s">
        <v>427</v>
      </c>
      <c r="C162" s="3" t="s">
        <v>514</v>
      </c>
      <c r="D162" s="3" t="s">
        <v>54</v>
      </c>
      <c r="E162" s="3" t="s">
        <v>59</v>
      </c>
      <c r="F162" s="3" t="s">
        <v>33</v>
      </c>
      <c r="G162" s="19">
        <v>39</v>
      </c>
    </row>
    <row r="163" spans="2:7" hidden="1" outlineLevel="1" x14ac:dyDescent="0.2">
      <c r="B163" s="19" t="s">
        <v>427</v>
      </c>
      <c r="C163" s="3" t="s">
        <v>514</v>
      </c>
      <c r="D163" s="3" t="s">
        <v>54</v>
      </c>
      <c r="E163" s="3" t="s">
        <v>59</v>
      </c>
      <c r="F163" s="3" t="s">
        <v>33</v>
      </c>
      <c r="G163" s="19">
        <v>13</v>
      </c>
    </row>
    <row r="164" spans="2:7" hidden="1" outlineLevel="1" x14ac:dyDescent="0.2">
      <c r="B164" s="19" t="s">
        <v>427</v>
      </c>
      <c r="C164" s="3" t="s">
        <v>514</v>
      </c>
      <c r="D164" s="3" t="s">
        <v>54</v>
      </c>
      <c r="E164" s="3" t="s">
        <v>66</v>
      </c>
      <c r="F164" s="3" t="s">
        <v>33</v>
      </c>
      <c r="G164" s="19">
        <v>39</v>
      </c>
    </row>
    <row r="165" spans="2:7" hidden="1" outlineLevel="1" x14ac:dyDescent="0.2">
      <c r="B165" s="19" t="s">
        <v>427</v>
      </c>
      <c r="C165" s="3" t="s">
        <v>514</v>
      </c>
      <c r="D165" s="3" t="s">
        <v>54</v>
      </c>
      <c r="E165" s="3" t="s">
        <v>66</v>
      </c>
      <c r="F165" s="3" t="s">
        <v>33</v>
      </c>
      <c r="G165" s="19">
        <v>13</v>
      </c>
    </row>
    <row r="166" spans="2:7" hidden="1" outlineLevel="1" x14ac:dyDescent="0.2">
      <c r="B166" s="19" t="s">
        <v>427</v>
      </c>
      <c r="C166" s="3" t="s">
        <v>514</v>
      </c>
      <c r="D166" s="3" t="s">
        <v>54</v>
      </c>
      <c r="E166" s="3" t="s">
        <v>67</v>
      </c>
      <c r="F166" s="3" t="s">
        <v>33</v>
      </c>
      <c r="G166" s="19">
        <v>39</v>
      </c>
    </row>
    <row r="167" spans="2:7" hidden="1" outlineLevel="1" x14ac:dyDescent="0.2">
      <c r="B167" s="19" t="s">
        <v>427</v>
      </c>
      <c r="C167" s="3" t="s">
        <v>514</v>
      </c>
      <c r="D167" s="3" t="s">
        <v>54</v>
      </c>
      <c r="E167" s="3" t="s">
        <v>67</v>
      </c>
      <c r="F167" s="3" t="s">
        <v>33</v>
      </c>
      <c r="G167" s="19">
        <v>13</v>
      </c>
    </row>
    <row r="168" spans="2:7" hidden="1" outlineLevel="1" x14ac:dyDescent="0.2">
      <c r="B168" s="19" t="s">
        <v>427</v>
      </c>
      <c r="C168" s="3" t="s">
        <v>514</v>
      </c>
      <c r="D168" s="3" t="s">
        <v>54</v>
      </c>
      <c r="E168" s="3" t="s">
        <v>68</v>
      </c>
      <c r="F168" s="3" t="s">
        <v>33</v>
      </c>
      <c r="G168" s="19">
        <v>39</v>
      </c>
    </row>
    <row r="169" spans="2:7" hidden="1" outlineLevel="1" x14ac:dyDescent="0.2">
      <c r="B169" s="19" t="s">
        <v>427</v>
      </c>
      <c r="C169" s="3" t="s">
        <v>514</v>
      </c>
      <c r="D169" s="3" t="s">
        <v>54</v>
      </c>
      <c r="E169" s="3" t="s">
        <v>68</v>
      </c>
      <c r="F169" s="3" t="s">
        <v>33</v>
      </c>
      <c r="G169" s="19">
        <v>13</v>
      </c>
    </row>
    <row r="170" spans="2:7" hidden="1" outlineLevel="1" x14ac:dyDescent="0.2">
      <c r="B170" s="19" t="s">
        <v>427</v>
      </c>
      <c r="C170" s="3" t="s">
        <v>514</v>
      </c>
      <c r="D170" s="3" t="s">
        <v>54</v>
      </c>
      <c r="E170" s="3" t="s">
        <v>69</v>
      </c>
      <c r="F170" s="3" t="s">
        <v>33</v>
      </c>
      <c r="G170" s="19">
        <v>39</v>
      </c>
    </row>
    <row r="171" spans="2:7" hidden="1" outlineLevel="1" x14ac:dyDescent="0.2">
      <c r="B171" s="19" t="s">
        <v>427</v>
      </c>
      <c r="C171" s="3" t="s">
        <v>514</v>
      </c>
      <c r="D171" s="3" t="s">
        <v>54</v>
      </c>
      <c r="E171" s="3" t="s">
        <v>69</v>
      </c>
      <c r="F171" s="3" t="s">
        <v>33</v>
      </c>
      <c r="G171" s="19">
        <v>13</v>
      </c>
    </row>
    <row r="172" spans="2:7" hidden="1" outlineLevel="1" x14ac:dyDescent="0.2">
      <c r="B172" s="19" t="s">
        <v>427</v>
      </c>
      <c r="C172" s="3" t="s">
        <v>514</v>
      </c>
      <c r="D172" s="3" t="s">
        <v>54</v>
      </c>
      <c r="E172" s="3" t="s">
        <v>70</v>
      </c>
      <c r="F172" s="3" t="s">
        <v>33</v>
      </c>
      <c r="G172" s="19">
        <v>39</v>
      </c>
    </row>
    <row r="173" spans="2:7" hidden="1" outlineLevel="1" x14ac:dyDescent="0.2">
      <c r="B173" s="19" t="s">
        <v>427</v>
      </c>
      <c r="C173" s="3" t="s">
        <v>514</v>
      </c>
      <c r="D173" s="3" t="s">
        <v>54</v>
      </c>
      <c r="E173" s="3" t="s">
        <v>70</v>
      </c>
      <c r="F173" s="3" t="s">
        <v>33</v>
      </c>
      <c r="G173" s="19">
        <v>13</v>
      </c>
    </row>
    <row r="174" spans="2:7" hidden="1" outlineLevel="1" x14ac:dyDescent="0.2">
      <c r="B174" s="19" t="s">
        <v>427</v>
      </c>
      <c r="C174" s="3" t="s">
        <v>514</v>
      </c>
      <c r="D174" s="3" t="s">
        <v>54</v>
      </c>
      <c r="E174" s="3" t="s">
        <v>63</v>
      </c>
      <c r="F174" s="3" t="s">
        <v>33</v>
      </c>
      <c r="G174" s="19">
        <v>39</v>
      </c>
    </row>
    <row r="175" spans="2:7" hidden="1" outlineLevel="1" x14ac:dyDescent="0.2">
      <c r="B175" s="19" t="s">
        <v>427</v>
      </c>
      <c r="C175" s="3" t="s">
        <v>514</v>
      </c>
      <c r="D175" s="3" t="s">
        <v>54</v>
      </c>
      <c r="E175" s="3" t="s">
        <v>63</v>
      </c>
      <c r="F175" s="3" t="s">
        <v>33</v>
      </c>
      <c r="G175" s="19">
        <v>13</v>
      </c>
    </row>
    <row r="176" spans="2:7" hidden="1" outlineLevel="1" x14ac:dyDescent="0.2">
      <c r="B176" s="19" t="s">
        <v>427</v>
      </c>
      <c r="C176" s="3" t="s">
        <v>514</v>
      </c>
      <c r="D176" s="3" t="s">
        <v>54</v>
      </c>
      <c r="E176" s="3" t="s">
        <v>64</v>
      </c>
      <c r="F176" s="3" t="s">
        <v>33</v>
      </c>
      <c r="G176" s="19">
        <v>39</v>
      </c>
    </row>
    <row r="177" spans="2:7" hidden="1" outlineLevel="1" x14ac:dyDescent="0.2">
      <c r="B177" s="19" t="s">
        <v>427</v>
      </c>
      <c r="C177" s="3" t="s">
        <v>514</v>
      </c>
      <c r="D177" s="3" t="s">
        <v>54</v>
      </c>
      <c r="E177" s="3" t="s">
        <v>64</v>
      </c>
      <c r="F177" s="3" t="s">
        <v>33</v>
      </c>
      <c r="G177" s="19">
        <v>13</v>
      </c>
    </row>
    <row r="178" spans="2:7" hidden="1" outlineLevel="1" x14ac:dyDescent="0.2">
      <c r="B178" s="19" t="s">
        <v>427</v>
      </c>
      <c r="C178" s="3" t="s">
        <v>514</v>
      </c>
      <c r="D178" s="3" t="s">
        <v>54</v>
      </c>
      <c r="E178" s="3" t="s">
        <v>60</v>
      </c>
      <c r="F178" s="3" t="s">
        <v>33</v>
      </c>
      <c r="G178" s="19">
        <v>39</v>
      </c>
    </row>
    <row r="179" spans="2:7" hidden="1" outlineLevel="1" x14ac:dyDescent="0.2">
      <c r="B179" s="19" t="s">
        <v>427</v>
      </c>
      <c r="C179" s="3" t="s">
        <v>514</v>
      </c>
      <c r="D179" s="3" t="s">
        <v>54</v>
      </c>
      <c r="E179" s="3" t="s">
        <v>60</v>
      </c>
      <c r="F179" s="3" t="s">
        <v>33</v>
      </c>
      <c r="G179" s="19">
        <v>13</v>
      </c>
    </row>
    <row r="180" spans="2:7" hidden="1" outlineLevel="1" x14ac:dyDescent="0.2">
      <c r="B180" s="19" t="s">
        <v>427</v>
      </c>
      <c r="C180" s="3" t="s">
        <v>514</v>
      </c>
      <c r="D180" s="3" t="s">
        <v>54</v>
      </c>
      <c r="E180" s="3" t="s">
        <v>61</v>
      </c>
      <c r="F180" s="3" t="s">
        <v>33</v>
      </c>
      <c r="G180" s="19">
        <v>39</v>
      </c>
    </row>
    <row r="181" spans="2:7" hidden="1" outlineLevel="1" x14ac:dyDescent="0.2">
      <c r="B181" s="19" t="s">
        <v>427</v>
      </c>
      <c r="C181" s="3" t="s">
        <v>514</v>
      </c>
      <c r="D181" s="3" t="s">
        <v>54</v>
      </c>
      <c r="E181" s="3" t="s">
        <v>61</v>
      </c>
      <c r="F181" s="3" t="s">
        <v>33</v>
      </c>
      <c r="G181" s="19">
        <v>13</v>
      </c>
    </row>
    <row r="182" spans="2:7" ht="12.75" collapsed="1" thickBot="1" x14ac:dyDescent="0.25">
      <c r="C182" s="16"/>
      <c r="D182" s="16"/>
      <c r="E182" s="16"/>
      <c r="F182" s="16"/>
      <c r="G182" s="17">
        <f>+SUM(G55:G181)</f>
        <v>3315</v>
      </c>
    </row>
    <row r="183" spans="2:7" ht="12.75" thickTop="1" x14ac:dyDescent="0.2"/>
    <row r="185" spans="2:7" x14ac:dyDescent="0.2">
      <c r="C185" s="8" t="s">
        <v>722</v>
      </c>
    </row>
    <row r="187" spans="2:7" x14ac:dyDescent="0.2">
      <c r="C187" s="19" t="s">
        <v>81</v>
      </c>
      <c r="D187" s="20">
        <f>+G41-G49-G182</f>
        <v>7045</v>
      </c>
    </row>
    <row r="188" spans="2:7" ht="12.75" thickBot="1" x14ac:dyDescent="0.25">
      <c r="D188" s="9"/>
      <c r="G188" s="3"/>
    </row>
    <row r="189" spans="2:7" ht="12.75" thickBot="1" x14ac:dyDescent="0.25">
      <c r="C189" s="19" t="s">
        <v>713</v>
      </c>
      <c r="D189" s="21">
        <f>+D187/G41</f>
        <v>0.68001930501930496</v>
      </c>
      <c r="G189" s="3"/>
    </row>
    <row r="190" spans="2:7" x14ac:dyDescent="0.2">
      <c r="G190" s="3"/>
    </row>
    <row r="191" spans="2:7" x14ac:dyDescent="0.2">
      <c r="C191" s="19" t="s">
        <v>84</v>
      </c>
      <c r="D191" s="20">
        <f>+RESUMEN!O4</f>
        <v>3841.0841075652424</v>
      </c>
      <c r="G191" s="3"/>
    </row>
    <row r="192" spans="2:7" ht="12.75" thickBot="1" x14ac:dyDescent="0.25">
      <c r="D192" s="9"/>
    </row>
    <row r="193" spans="3:7" ht="12.75" thickBot="1" x14ac:dyDescent="0.25">
      <c r="C193" s="19" t="s">
        <v>716</v>
      </c>
      <c r="D193" s="83">
        <f>+RESUMEN!P4</f>
        <v>0.3707610142437493</v>
      </c>
    </row>
    <row r="194" spans="3:7" ht="12.75" thickBot="1" x14ac:dyDescent="0.25"/>
    <row r="195" spans="3:7" ht="12.75" thickBot="1" x14ac:dyDescent="0.25">
      <c r="C195" s="19" t="s">
        <v>719</v>
      </c>
      <c r="D195" s="86" t="str">
        <f>+IF($D$120&gt;$D$24,"OK","REVISAR")</f>
        <v>OK</v>
      </c>
    </row>
    <row r="197" spans="3:7" x14ac:dyDescent="0.2">
      <c r="C197" s="8" t="s">
        <v>85</v>
      </c>
    </row>
    <row r="199" spans="3:7" x14ac:dyDescent="0.2">
      <c r="C199" s="10"/>
      <c r="D199" s="10"/>
      <c r="E199" s="10"/>
      <c r="F199" s="10"/>
      <c r="G199" s="11"/>
    </row>
    <row r="200" spans="3:7" x14ac:dyDescent="0.2">
      <c r="C200" s="10"/>
      <c r="D200" s="10"/>
      <c r="E200" s="10"/>
      <c r="F200" s="10"/>
      <c r="G200" s="11"/>
    </row>
    <row r="203" spans="3:7" x14ac:dyDescent="0.2">
      <c r="C203" s="12"/>
      <c r="D203" s="23" t="s">
        <v>427</v>
      </c>
      <c r="E203" s="23" t="s">
        <v>428</v>
      </c>
      <c r="F203" s="23" t="s">
        <v>429</v>
      </c>
    </row>
    <row r="204" spans="3:7" x14ac:dyDescent="0.2">
      <c r="C204" s="3" t="s">
        <v>8</v>
      </c>
      <c r="D204" s="22">
        <f>+SUMIF(B37:B40,$D$203,G37:G40)</f>
        <v>10360</v>
      </c>
      <c r="E204" s="22">
        <f>+SUMIF(B37:B40,$E$203,G37:G40)</f>
        <v>0</v>
      </c>
      <c r="F204" s="22">
        <f>+SUMIF(B37:B40,$F$203,G37:G40)</f>
        <v>0</v>
      </c>
    </row>
    <row r="205" spans="3:7" x14ac:dyDescent="0.2">
      <c r="C205" s="3" t="s">
        <v>1019</v>
      </c>
      <c r="D205" s="22">
        <f>-SUMIF(B47:B48,$D$203,G47:G48)</f>
        <v>0</v>
      </c>
      <c r="E205" s="22">
        <f>-SUMIF(B47:B48,$E$203,G47:G48)</f>
        <v>0</v>
      </c>
      <c r="F205" s="22">
        <f>-SUMIF(B47:B48,$F$203,G47:G48)</f>
        <v>0</v>
      </c>
    </row>
    <row r="206" spans="3:7" x14ac:dyDescent="0.2">
      <c r="C206" s="3" t="s">
        <v>24</v>
      </c>
      <c r="D206" s="22">
        <f>-SUMIF(B55:B181,$D$203,G55:G181)</f>
        <v>-3315</v>
      </c>
      <c r="E206" s="22">
        <f>-SUMIF(B118:B119,$E$130,G118:G119)</f>
        <v>0</v>
      </c>
      <c r="F206" s="22">
        <f>-SUMIF(B118:B119,$F$130,G118:G119)</f>
        <v>0</v>
      </c>
    </row>
    <row r="207" spans="3:7" ht="12.75" thickBot="1" x14ac:dyDescent="0.25">
      <c r="C207" s="16" t="s">
        <v>1036</v>
      </c>
      <c r="D207" s="182">
        <f>SUM(D204:D206)</f>
        <v>7045</v>
      </c>
      <c r="E207" s="182">
        <f t="shared" ref="E207:F207" si="0">SUM(E204:E206)</f>
        <v>0</v>
      </c>
      <c r="F207" s="182">
        <f t="shared" si="0"/>
        <v>0</v>
      </c>
    </row>
    <row r="208" spans="3:7" ht="12.75" thickTop="1" x14ac:dyDescent="0.2"/>
  </sheetData>
  <autoFilter ref="B54:G182" xr:uid="{00000000-0009-0000-0000-000005000000}"/>
  <conditionalFormatting sqref="D195">
    <cfRule type="containsText" dxfId="218" priority="1" operator="containsText" text="OK">
      <formula>NOT(ISERROR(SEARCH("OK",D195)))</formula>
    </cfRule>
    <cfRule type="cellIs" dxfId="217" priority="2" operator="greaterThan">
      <formula>$D$109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Hoja65">
    <tabColor rgb="FFFF0000"/>
  </sheetPr>
  <dimension ref="B1:K89"/>
  <sheetViews>
    <sheetView topLeftCell="A72" zoomScaleNormal="100" workbookViewId="0">
      <selection activeCell="D144" sqref="D144:F14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25.285156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546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544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6" spans="3:7" x14ac:dyDescent="0.2">
      <c r="C26" s="8" t="s">
        <v>7</v>
      </c>
    </row>
    <row r="28" spans="3:7" x14ac:dyDescent="0.2">
      <c r="C28" s="10"/>
      <c r="D28" s="10"/>
      <c r="E28" s="10"/>
      <c r="F28" s="10"/>
      <c r="G28" s="11"/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outlineLevel="1" x14ac:dyDescent="0.2">
      <c r="B36" s="19" t="s">
        <v>427</v>
      </c>
      <c r="C36" s="24">
        <v>44235</v>
      </c>
      <c r="D36" s="3" t="s">
        <v>545</v>
      </c>
      <c r="E36" s="3">
        <v>430000022</v>
      </c>
      <c r="F36" s="3" t="s">
        <v>546</v>
      </c>
      <c r="G36" s="15">
        <v>645</v>
      </c>
      <c r="H36" s="3"/>
      <c r="I36" s="3"/>
      <c r="J36" s="3"/>
      <c r="K36" s="3"/>
    </row>
    <row r="37" spans="2:11" x14ac:dyDescent="0.2">
      <c r="C37" s="14"/>
      <c r="G37" s="15"/>
    </row>
    <row r="38" spans="2:11" ht="12.75" thickBot="1" x14ac:dyDescent="0.25">
      <c r="C38" s="16"/>
      <c r="D38" s="16"/>
      <c r="E38" s="16"/>
      <c r="F38" s="16"/>
      <c r="G38" s="17">
        <f>SUM(G36:G37)</f>
        <v>645</v>
      </c>
    </row>
    <row r="39" spans="2:11" ht="12.75" thickTop="1" x14ac:dyDescent="0.2"/>
    <row r="41" spans="2:11" x14ac:dyDescent="0.2">
      <c r="C41" s="8" t="s">
        <v>13</v>
      </c>
    </row>
    <row r="42" spans="2:11" x14ac:dyDescent="0.2">
      <c r="C42" s="18"/>
    </row>
    <row r="43" spans="2:11" x14ac:dyDescent="0.2">
      <c r="B43" s="12" t="s">
        <v>1035</v>
      </c>
      <c r="C43" s="23" t="s">
        <v>9</v>
      </c>
      <c r="D43" s="23" t="s">
        <v>14</v>
      </c>
      <c r="E43" s="23" t="s">
        <v>15</v>
      </c>
      <c r="F43" s="23" t="s">
        <v>16</v>
      </c>
      <c r="G43" s="23" t="s">
        <v>17</v>
      </c>
    </row>
    <row r="44" spans="2:11" outlineLevel="1" x14ac:dyDescent="0.2">
      <c r="C44" s="14"/>
      <c r="G44" s="15"/>
    </row>
    <row r="45" spans="2:11" outlineLevel="1" x14ac:dyDescent="0.2">
      <c r="C45" s="14"/>
      <c r="G45" s="15"/>
    </row>
    <row r="46" spans="2:11" ht="12.75" thickBot="1" x14ac:dyDescent="0.25">
      <c r="C46" s="16"/>
      <c r="D46" s="16"/>
      <c r="E46" s="16"/>
      <c r="F46" s="16"/>
      <c r="G46" s="17">
        <f>+SUM(G44:G45)</f>
        <v>0</v>
      </c>
    </row>
    <row r="47" spans="2:11" ht="12.75" thickTop="1" x14ac:dyDescent="0.2"/>
    <row r="49" spans="2:7" x14ac:dyDescent="0.2">
      <c r="C49" s="8" t="s">
        <v>24</v>
      </c>
    </row>
    <row r="51" spans="2:7" x14ac:dyDescent="0.2">
      <c r="B51" s="12" t="s">
        <v>1035</v>
      </c>
      <c r="C51" s="12" t="s">
        <v>25</v>
      </c>
      <c r="D51" s="12" t="s">
        <v>26</v>
      </c>
      <c r="E51" s="12" t="s">
        <v>27</v>
      </c>
      <c r="F51" s="12" t="s">
        <v>637</v>
      </c>
      <c r="G51" s="13" t="s">
        <v>29</v>
      </c>
    </row>
    <row r="52" spans="2:7" outlineLevel="1" x14ac:dyDescent="0.2">
      <c r="B52" s="19" t="s">
        <v>427</v>
      </c>
      <c r="C52" s="3" t="s">
        <v>105</v>
      </c>
      <c r="D52" s="3" t="s">
        <v>54</v>
      </c>
      <c r="E52" s="14">
        <v>44195</v>
      </c>
      <c r="F52" s="3">
        <v>6</v>
      </c>
      <c r="G52" s="19">
        <v>39.96</v>
      </c>
    </row>
    <row r="53" spans="2:7" outlineLevel="1" x14ac:dyDescent="0.2">
      <c r="B53" s="19" t="s">
        <v>427</v>
      </c>
      <c r="C53" s="3" t="s">
        <v>105</v>
      </c>
      <c r="D53" s="3" t="s">
        <v>54</v>
      </c>
      <c r="E53" s="14">
        <v>44195</v>
      </c>
      <c r="F53" s="3">
        <v>3</v>
      </c>
      <c r="G53" s="19">
        <v>19.98</v>
      </c>
    </row>
    <row r="54" spans="2:7" outlineLevel="1" x14ac:dyDescent="0.2">
      <c r="B54" s="19" t="s">
        <v>428</v>
      </c>
      <c r="C54" s="3" t="s">
        <v>103</v>
      </c>
      <c r="D54" s="3" t="s">
        <v>54</v>
      </c>
      <c r="E54" s="14">
        <v>44195</v>
      </c>
      <c r="F54" s="3">
        <v>6</v>
      </c>
      <c r="G54" s="19">
        <v>39.96</v>
      </c>
    </row>
    <row r="55" spans="2:7" outlineLevel="1" x14ac:dyDescent="0.2">
      <c r="B55" s="19" t="s">
        <v>428</v>
      </c>
      <c r="C55" s="3" t="s">
        <v>103</v>
      </c>
      <c r="D55" s="3" t="s">
        <v>54</v>
      </c>
      <c r="E55" s="14">
        <v>44195</v>
      </c>
      <c r="F55" s="3">
        <v>3</v>
      </c>
      <c r="G55" s="19">
        <v>19.98</v>
      </c>
    </row>
    <row r="56" spans="2:7" outlineLevel="1" x14ac:dyDescent="0.2">
      <c r="B56" s="19" t="s">
        <v>428</v>
      </c>
      <c r="C56" s="3" t="s">
        <v>103</v>
      </c>
      <c r="D56" s="3" t="s">
        <v>54</v>
      </c>
      <c r="E56" s="14">
        <v>44196</v>
      </c>
      <c r="F56" s="3">
        <v>6</v>
      </c>
      <c r="G56" s="19">
        <v>39.96</v>
      </c>
    </row>
    <row r="57" spans="2:7" outlineLevel="1" x14ac:dyDescent="0.2">
      <c r="B57" s="19" t="s">
        <v>428</v>
      </c>
      <c r="C57" s="3" t="s">
        <v>103</v>
      </c>
      <c r="D57" s="3" t="s">
        <v>54</v>
      </c>
      <c r="E57" s="14">
        <v>44196</v>
      </c>
      <c r="F57" s="3">
        <v>3</v>
      </c>
      <c r="G57" s="19">
        <v>19.98</v>
      </c>
    </row>
    <row r="58" spans="2:7" outlineLevel="1" x14ac:dyDescent="0.2">
      <c r="B58" s="19" t="s">
        <v>428</v>
      </c>
      <c r="C58" s="3" t="s">
        <v>108</v>
      </c>
      <c r="D58" s="3" t="s">
        <v>54</v>
      </c>
      <c r="E58" s="14">
        <v>44196</v>
      </c>
      <c r="F58" s="3">
        <v>6</v>
      </c>
      <c r="G58" s="19">
        <v>49.98</v>
      </c>
    </row>
    <row r="59" spans="2:7" outlineLevel="1" x14ac:dyDescent="0.2">
      <c r="B59" s="19" t="s">
        <v>428</v>
      </c>
      <c r="C59" s="3" t="s">
        <v>108</v>
      </c>
      <c r="D59" s="3" t="s">
        <v>54</v>
      </c>
      <c r="E59" s="14">
        <v>44196</v>
      </c>
      <c r="F59" s="3">
        <v>3</v>
      </c>
      <c r="G59" s="19">
        <v>24.99</v>
      </c>
    </row>
    <row r="60" spans="2:7" outlineLevel="1" x14ac:dyDescent="0.2"/>
    <row r="61" spans="2:7" ht="12.75" thickBot="1" x14ac:dyDescent="0.25">
      <c r="C61" s="16"/>
      <c r="D61" s="16"/>
      <c r="E61" s="16"/>
      <c r="F61" s="16"/>
      <c r="G61" s="17">
        <f>+SUM(G52:G60)</f>
        <v>254.79</v>
      </c>
    </row>
    <row r="62" spans="2:7" ht="12.75" thickTop="1" x14ac:dyDescent="0.2"/>
    <row r="64" spans="2:7" x14ac:dyDescent="0.2">
      <c r="C64" s="8" t="s">
        <v>722</v>
      </c>
    </row>
    <row r="66" spans="3:7" x14ac:dyDescent="0.2">
      <c r="C66" s="19" t="s">
        <v>81</v>
      </c>
      <c r="D66" s="20">
        <f>+G38-G46-G61</f>
        <v>390.21000000000004</v>
      </c>
    </row>
    <row r="67" spans="3:7" ht="12.75" thickBot="1" x14ac:dyDescent="0.25">
      <c r="D67" s="9"/>
      <c r="G67" s="3"/>
    </row>
    <row r="68" spans="3:7" ht="12.75" thickBot="1" x14ac:dyDescent="0.25">
      <c r="C68" s="19" t="s">
        <v>713</v>
      </c>
      <c r="D68" s="21">
        <f>+D66/G38</f>
        <v>0.60497674418604652</v>
      </c>
      <c r="G68" s="3"/>
    </row>
    <row r="69" spans="3:7" x14ac:dyDescent="0.2">
      <c r="G69" s="3"/>
    </row>
    <row r="70" spans="3:7" x14ac:dyDescent="0.2">
      <c r="C70" s="19" t="s">
        <v>84</v>
      </c>
      <c r="D70" s="20">
        <f>+RESUMEN!O67</f>
        <v>297.77025396993974</v>
      </c>
      <c r="G70" s="3"/>
    </row>
    <row r="71" spans="3:7" ht="12.75" thickBot="1" x14ac:dyDescent="0.25">
      <c r="D71" s="9"/>
    </row>
    <row r="72" spans="3:7" ht="12.75" thickBot="1" x14ac:dyDescent="0.25">
      <c r="C72" s="19" t="s">
        <v>716</v>
      </c>
      <c r="D72" s="83">
        <f>+RESUMEN!P67</f>
        <v>0.46165930848052672</v>
      </c>
    </row>
    <row r="73" spans="3:7" ht="12.75" thickBot="1" x14ac:dyDescent="0.25"/>
    <row r="74" spans="3:7" ht="12.75" thickBot="1" x14ac:dyDescent="0.25">
      <c r="C74" s="19" t="s">
        <v>719</v>
      </c>
      <c r="D74" s="86" t="str">
        <f>+IF(D72&gt;$D$24,"OK","REVISAR")</f>
        <v>OK</v>
      </c>
    </row>
    <row r="75" spans="3:7" x14ac:dyDescent="0.2">
      <c r="G75" s="3"/>
    </row>
    <row r="77" spans="3:7" x14ac:dyDescent="0.2">
      <c r="C77" s="8" t="s">
        <v>85</v>
      </c>
    </row>
    <row r="79" spans="3:7" x14ac:dyDescent="0.2">
      <c r="C79" s="10" t="s">
        <v>729</v>
      </c>
      <c r="D79" s="10"/>
      <c r="E79" s="10"/>
      <c r="F79" s="10"/>
      <c r="G79" s="11"/>
    </row>
    <row r="80" spans="3:7" x14ac:dyDescent="0.2">
      <c r="C80" s="10"/>
      <c r="D80" s="10"/>
      <c r="E80" s="10"/>
      <c r="F80" s="10"/>
      <c r="G80" s="11"/>
    </row>
    <row r="81" spans="3:7" x14ac:dyDescent="0.2">
      <c r="C81" s="10"/>
      <c r="D81" s="10"/>
      <c r="E81" s="10"/>
      <c r="F81" s="10"/>
      <c r="G81" s="11"/>
    </row>
    <row r="84" spans="3:7" x14ac:dyDescent="0.2">
      <c r="C84" s="12"/>
      <c r="D84" s="23" t="s">
        <v>427</v>
      </c>
      <c r="E84" s="23" t="s">
        <v>428</v>
      </c>
      <c r="F84" s="23" t="s">
        <v>429</v>
      </c>
    </row>
    <row r="85" spans="3:7" x14ac:dyDescent="0.2">
      <c r="C85" s="3" t="s">
        <v>8</v>
      </c>
      <c r="D85" s="22">
        <f>+SUMIF(B36:B37,$D$84,G36:G37)</f>
        <v>645</v>
      </c>
      <c r="E85" s="22">
        <f>+SUMIF(B36:B37,$E$84,G36:G37)</f>
        <v>0</v>
      </c>
      <c r="F85" s="22">
        <f>+SUMIF(B36:B37,$F$84,G36:G37)</f>
        <v>0</v>
      </c>
    </row>
    <row r="86" spans="3:7" x14ac:dyDescent="0.2">
      <c r="C86" s="3" t="s">
        <v>1019</v>
      </c>
      <c r="D86" s="22">
        <f>-SUMIF(B44:B45,$D$84,G44:G45)</f>
        <v>0</v>
      </c>
      <c r="E86" s="22">
        <f t="shared" ref="E86:F86" si="0">-SUMIF(C44:C45,$D$84,H44:H45)</f>
        <v>0</v>
      </c>
      <c r="F86" s="22">
        <f t="shared" si="0"/>
        <v>0</v>
      </c>
    </row>
    <row r="87" spans="3:7" x14ac:dyDescent="0.2">
      <c r="C87" s="3" t="s">
        <v>24</v>
      </c>
      <c r="D87" s="22">
        <f>-SUMIF(B52:B60,$D$84,G52:G60)</f>
        <v>-59.94</v>
      </c>
      <c r="E87" s="22">
        <f>-SUMIF(B52:B60,$E$84,G52:G60)</f>
        <v>-194.85000000000002</v>
      </c>
      <c r="F87" s="22">
        <f t="shared" ref="F87" si="1">-SUMIF(D52:D60,$D$84,I52:I60)</f>
        <v>0</v>
      </c>
    </row>
    <row r="88" spans="3:7" ht="12.75" thickBot="1" x14ac:dyDescent="0.25">
      <c r="C88" s="16" t="s">
        <v>1036</v>
      </c>
      <c r="D88" s="182">
        <f>SUM(D85:D87)</f>
        <v>585.05999999999995</v>
      </c>
      <c r="E88" s="182">
        <f t="shared" ref="E88:F88" si="2">SUM(E85:E87)</f>
        <v>-194.85000000000002</v>
      </c>
      <c r="F88" s="182">
        <f t="shared" si="2"/>
        <v>0</v>
      </c>
    </row>
    <row r="89" spans="3:7" ht="12.75" thickTop="1" x14ac:dyDescent="0.2"/>
  </sheetData>
  <conditionalFormatting sqref="D74">
    <cfRule type="containsText" dxfId="92" priority="1" operator="containsText" text="OK">
      <formula>NOT(ISERROR(SEARCH("OK",D74)))</formula>
    </cfRule>
    <cfRule type="cellIs" dxfId="91" priority="2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Hoja66">
    <tabColor rgb="FFFF0000"/>
    <pageSetUpPr fitToPage="1"/>
  </sheetPr>
  <dimension ref="B1:K101"/>
  <sheetViews>
    <sheetView topLeftCell="A59" zoomScaleNormal="100" workbookViewId="0">
      <selection activeCell="D144" sqref="D144:F14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715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694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735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44278</v>
      </c>
      <c r="D18" s="14">
        <v>44285</v>
      </c>
      <c r="E18" s="87">
        <f>+D18-C18</f>
        <v>7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6800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 t="s">
        <v>736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427</v>
      </c>
      <c r="C37" s="14">
        <v>44300</v>
      </c>
      <c r="D37" s="3" t="s">
        <v>697</v>
      </c>
      <c r="E37" s="3">
        <v>430000018</v>
      </c>
      <c r="F37" s="3" t="s">
        <v>715</v>
      </c>
      <c r="G37" s="15">
        <v>3400</v>
      </c>
      <c r="H37" s="3"/>
      <c r="I37" s="3"/>
      <c r="J37" s="3"/>
      <c r="K37" s="3"/>
    </row>
    <row r="38" spans="2:11" x14ac:dyDescent="0.2">
      <c r="B38" s="19" t="s">
        <v>427</v>
      </c>
      <c r="C38" s="14">
        <v>44307</v>
      </c>
      <c r="D38" s="3" t="s">
        <v>775</v>
      </c>
      <c r="E38" s="3">
        <v>430000018</v>
      </c>
      <c r="F38" s="3" t="s">
        <v>715</v>
      </c>
      <c r="G38" s="15">
        <v>3400</v>
      </c>
    </row>
    <row r="39" spans="2:11" ht="12.75" thickBot="1" x14ac:dyDescent="0.25">
      <c r="C39" s="16"/>
      <c r="D39" s="16"/>
      <c r="E39" s="16"/>
      <c r="F39" s="16"/>
      <c r="G39" s="17">
        <f>SUM(G37:G38)</f>
        <v>6800</v>
      </c>
    </row>
    <row r="40" spans="2:11" ht="12.75" thickTop="1" x14ac:dyDescent="0.2"/>
    <row r="42" spans="2:11" x14ac:dyDescent="0.2">
      <c r="C42" s="8" t="s">
        <v>13</v>
      </c>
    </row>
    <row r="43" spans="2:11" x14ac:dyDescent="0.2">
      <c r="C43" s="18"/>
    </row>
    <row r="44" spans="2:11" x14ac:dyDescent="0.2">
      <c r="B44" s="12" t="s">
        <v>1035</v>
      </c>
      <c r="C44" s="23" t="s">
        <v>9</v>
      </c>
      <c r="D44" s="23" t="s">
        <v>14</v>
      </c>
      <c r="E44" s="23" t="s">
        <v>15</v>
      </c>
      <c r="F44" s="23" t="s">
        <v>16</v>
      </c>
      <c r="G44" s="23" t="s">
        <v>17</v>
      </c>
    </row>
    <row r="45" spans="2:11" outlineLevel="1" x14ac:dyDescent="0.2">
      <c r="B45" s="19" t="s">
        <v>427</v>
      </c>
      <c r="C45" s="14">
        <v>44277</v>
      </c>
      <c r="D45" s="3">
        <v>92219</v>
      </c>
      <c r="E45" s="3">
        <v>26</v>
      </c>
      <c r="F45" s="3" t="s">
        <v>21</v>
      </c>
      <c r="G45" s="15">
        <f>1.16+2.07</f>
        <v>3.2299999999999995</v>
      </c>
    </row>
    <row r="46" spans="2:11" outlineLevel="1" x14ac:dyDescent="0.2">
      <c r="B46" s="19" t="s">
        <v>427</v>
      </c>
      <c r="C46" s="14">
        <v>44277</v>
      </c>
      <c r="D46" s="3">
        <v>92203</v>
      </c>
      <c r="E46" s="3">
        <v>26</v>
      </c>
      <c r="F46" s="3" t="s">
        <v>21</v>
      </c>
      <c r="G46" s="15">
        <v>55.23</v>
      </c>
    </row>
    <row r="47" spans="2:11" outlineLevel="1" x14ac:dyDescent="0.2">
      <c r="B47" s="19" t="s">
        <v>427</v>
      </c>
      <c r="C47" s="14">
        <v>44278</v>
      </c>
      <c r="D47" s="3">
        <v>88677</v>
      </c>
      <c r="E47" s="3">
        <v>26</v>
      </c>
      <c r="F47" s="3" t="s">
        <v>21</v>
      </c>
      <c r="G47" s="15">
        <v>21.87</v>
      </c>
    </row>
    <row r="48" spans="2:11" outlineLevel="1" x14ac:dyDescent="0.2">
      <c r="B48" s="19" t="s">
        <v>427</v>
      </c>
      <c r="C48" s="14">
        <v>44280</v>
      </c>
      <c r="D48" s="19" t="s">
        <v>701</v>
      </c>
      <c r="E48" s="3">
        <v>26</v>
      </c>
      <c r="F48" s="3" t="s">
        <v>21</v>
      </c>
      <c r="G48" s="15">
        <v>-17.36</v>
      </c>
    </row>
    <row r="49" spans="2:7" outlineLevel="1" x14ac:dyDescent="0.2">
      <c r="B49" s="19" t="s">
        <v>427</v>
      </c>
      <c r="C49" s="14">
        <v>44278</v>
      </c>
      <c r="D49" s="3">
        <v>88665</v>
      </c>
      <c r="E49" s="3">
        <v>26</v>
      </c>
      <c r="F49" s="3" t="s">
        <v>21</v>
      </c>
      <c r="G49" s="15">
        <v>86.77</v>
      </c>
    </row>
    <row r="50" spans="2:7" outlineLevel="1" x14ac:dyDescent="0.2">
      <c r="B50" s="19" t="s">
        <v>427</v>
      </c>
      <c r="C50" s="14">
        <v>44278</v>
      </c>
      <c r="D50" s="3">
        <v>88647</v>
      </c>
      <c r="E50" s="3">
        <v>26</v>
      </c>
      <c r="F50" s="3" t="s">
        <v>21</v>
      </c>
      <c r="G50" s="15">
        <v>175.02</v>
      </c>
    </row>
    <row r="51" spans="2:7" outlineLevel="1" x14ac:dyDescent="0.2">
      <c r="B51" s="19" t="s">
        <v>427</v>
      </c>
      <c r="C51" s="14">
        <v>44285</v>
      </c>
      <c r="D51" s="3">
        <v>210432</v>
      </c>
      <c r="E51" s="3">
        <v>44</v>
      </c>
      <c r="F51" s="3" t="s">
        <v>705</v>
      </c>
      <c r="G51" s="15">
        <f>3399.13/1.21</f>
        <v>2809.1983471074382</v>
      </c>
    </row>
    <row r="52" spans="2:7" outlineLevel="1" x14ac:dyDescent="0.2">
      <c r="C52" s="14"/>
      <c r="G52" s="15"/>
    </row>
    <row r="53" spans="2:7" ht="12.75" thickBot="1" x14ac:dyDescent="0.25">
      <c r="C53" s="16"/>
      <c r="D53" s="16"/>
      <c r="E53" s="16"/>
      <c r="F53" s="16"/>
      <c r="G53" s="17">
        <f>+SUM(G45:G52)</f>
        <v>3133.9583471074384</v>
      </c>
    </row>
    <row r="54" spans="2:7" ht="12.75" thickTop="1" x14ac:dyDescent="0.2"/>
    <row r="56" spans="2:7" x14ac:dyDescent="0.2">
      <c r="C56" s="8" t="s">
        <v>24</v>
      </c>
    </row>
    <row r="58" spans="2:7" x14ac:dyDescent="0.2">
      <c r="B58" s="12" t="s">
        <v>1035</v>
      </c>
      <c r="C58" s="12" t="s">
        <v>25</v>
      </c>
      <c r="D58" s="12" t="s">
        <v>26</v>
      </c>
      <c r="E58" s="12" t="s">
        <v>27</v>
      </c>
      <c r="F58" s="12" t="s">
        <v>637</v>
      </c>
      <c r="G58" s="13" t="s">
        <v>29</v>
      </c>
    </row>
    <row r="59" spans="2:7" outlineLevel="1" x14ac:dyDescent="0.2">
      <c r="B59" s="19" t="s">
        <v>428</v>
      </c>
      <c r="C59" s="3" t="s">
        <v>102</v>
      </c>
      <c r="D59" s="3" t="s">
        <v>31</v>
      </c>
      <c r="E59" s="14">
        <v>44278</v>
      </c>
      <c r="F59" s="3">
        <v>6</v>
      </c>
      <c r="G59" s="19">
        <v>49.98</v>
      </c>
    </row>
    <row r="60" spans="2:7" outlineLevel="1" x14ac:dyDescent="0.2">
      <c r="B60" s="19" t="s">
        <v>428</v>
      </c>
      <c r="C60" s="3" t="s">
        <v>102</v>
      </c>
      <c r="D60" s="3" t="s">
        <v>31</v>
      </c>
      <c r="E60" s="14">
        <v>44278</v>
      </c>
      <c r="F60" s="3">
        <v>3</v>
      </c>
      <c r="G60" s="19">
        <v>24.99</v>
      </c>
    </row>
    <row r="61" spans="2:7" outlineLevel="1" x14ac:dyDescent="0.2">
      <c r="B61" s="19" t="s">
        <v>428</v>
      </c>
      <c r="C61" s="3" t="s">
        <v>102</v>
      </c>
      <c r="D61" s="3" t="s">
        <v>31</v>
      </c>
      <c r="E61" s="14">
        <v>44279</v>
      </c>
      <c r="F61" s="3">
        <v>6</v>
      </c>
      <c r="G61" s="19">
        <v>49.98</v>
      </c>
    </row>
    <row r="62" spans="2:7" outlineLevel="1" x14ac:dyDescent="0.2">
      <c r="B62" s="19" t="s">
        <v>428</v>
      </c>
      <c r="C62" s="3" t="s">
        <v>102</v>
      </c>
      <c r="D62" s="3" t="s">
        <v>31</v>
      </c>
      <c r="E62" s="14">
        <v>44279</v>
      </c>
      <c r="F62" s="3">
        <v>3</v>
      </c>
      <c r="G62" s="19">
        <v>24.99</v>
      </c>
    </row>
    <row r="63" spans="2:7" outlineLevel="1" x14ac:dyDescent="0.2">
      <c r="B63" s="19" t="s">
        <v>428</v>
      </c>
      <c r="C63" s="3" t="s">
        <v>102</v>
      </c>
      <c r="D63" s="3" t="s">
        <v>31</v>
      </c>
      <c r="E63" s="14">
        <v>44280</v>
      </c>
      <c r="F63" s="3">
        <v>6</v>
      </c>
      <c r="G63" s="19">
        <v>49.98</v>
      </c>
    </row>
    <row r="64" spans="2:7" outlineLevel="1" x14ac:dyDescent="0.2">
      <c r="B64" s="19" t="s">
        <v>428</v>
      </c>
      <c r="C64" s="3" t="s">
        <v>102</v>
      </c>
      <c r="D64" s="3" t="s">
        <v>31</v>
      </c>
      <c r="E64" s="14">
        <v>44280</v>
      </c>
      <c r="F64" s="3">
        <v>3</v>
      </c>
      <c r="G64" s="19">
        <v>24.99</v>
      </c>
    </row>
    <row r="65" spans="2:7" outlineLevel="1" x14ac:dyDescent="0.2">
      <c r="B65" s="19" t="s">
        <v>427</v>
      </c>
      <c r="C65" s="3" t="s">
        <v>105</v>
      </c>
      <c r="D65" s="3" t="s">
        <v>54</v>
      </c>
      <c r="E65" s="14">
        <v>44278</v>
      </c>
      <c r="F65" s="3">
        <v>6</v>
      </c>
      <c r="G65" s="19">
        <v>39.96</v>
      </c>
    </row>
    <row r="66" spans="2:7" outlineLevel="1" x14ac:dyDescent="0.2">
      <c r="B66" s="19" t="s">
        <v>427</v>
      </c>
      <c r="C66" s="3" t="s">
        <v>105</v>
      </c>
      <c r="D66" s="3" t="s">
        <v>54</v>
      </c>
      <c r="E66" s="14">
        <v>44278</v>
      </c>
      <c r="F66" s="3">
        <v>3</v>
      </c>
      <c r="G66" s="19">
        <v>19.98</v>
      </c>
    </row>
    <row r="67" spans="2:7" outlineLevel="1" x14ac:dyDescent="0.2">
      <c r="B67" s="19" t="s">
        <v>427</v>
      </c>
      <c r="C67" s="3" t="s">
        <v>105</v>
      </c>
      <c r="D67" s="3" t="s">
        <v>54</v>
      </c>
      <c r="E67" s="14">
        <v>44279</v>
      </c>
      <c r="F67" s="3">
        <v>6</v>
      </c>
      <c r="G67" s="19">
        <v>39.96</v>
      </c>
    </row>
    <row r="68" spans="2:7" outlineLevel="1" x14ac:dyDescent="0.2">
      <c r="B68" s="19" t="s">
        <v>427</v>
      </c>
      <c r="C68" s="3" t="s">
        <v>105</v>
      </c>
      <c r="D68" s="3" t="s">
        <v>54</v>
      </c>
      <c r="E68" s="14">
        <v>44279</v>
      </c>
      <c r="F68" s="3">
        <v>3</v>
      </c>
      <c r="G68" s="19">
        <v>19.98</v>
      </c>
    </row>
    <row r="69" spans="2:7" outlineLevel="1" x14ac:dyDescent="0.2">
      <c r="B69" s="19" t="s">
        <v>427</v>
      </c>
      <c r="C69" s="3" t="s">
        <v>105</v>
      </c>
      <c r="D69" s="3" t="s">
        <v>54</v>
      </c>
      <c r="E69" s="14">
        <v>44280</v>
      </c>
      <c r="F69" s="3">
        <v>6</v>
      </c>
      <c r="G69" s="19">
        <v>39.96</v>
      </c>
    </row>
    <row r="70" spans="2:7" outlineLevel="1" x14ac:dyDescent="0.2">
      <c r="B70" s="19" t="s">
        <v>427</v>
      </c>
      <c r="C70" s="3" t="s">
        <v>105</v>
      </c>
      <c r="D70" s="3" t="s">
        <v>54</v>
      </c>
      <c r="E70" s="14">
        <v>44280</v>
      </c>
      <c r="F70" s="3">
        <v>3</v>
      </c>
      <c r="G70" s="19">
        <v>19.98</v>
      </c>
    </row>
    <row r="71" spans="2:7" outlineLevel="1" x14ac:dyDescent="0.2"/>
    <row r="72" spans="2:7" ht="12.75" thickBot="1" x14ac:dyDescent="0.25">
      <c r="C72" s="16"/>
      <c r="D72" s="16"/>
      <c r="E72" s="16"/>
      <c r="F72" s="73">
        <f>+SUM(F59:F71)</f>
        <v>54</v>
      </c>
      <c r="G72" s="17">
        <f>+SUM(G59:G71)</f>
        <v>404.73</v>
      </c>
    </row>
    <row r="73" spans="2:7" ht="12.75" thickTop="1" x14ac:dyDescent="0.2"/>
    <row r="75" spans="2:7" x14ac:dyDescent="0.2">
      <c r="C75" s="8" t="s">
        <v>722</v>
      </c>
    </row>
    <row r="77" spans="2:7" x14ac:dyDescent="0.2">
      <c r="C77" s="19" t="s">
        <v>81</v>
      </c>
      <c r="D77" s="20">
        <f>+G39-G53-G72</f>
        <v>3261.3116528925616</v>
      </c>
    </row>
    <row r="78" spans="2:7" ht="12.75" thickBot="1" x14ac:dyDescent="0.25">
      <c r="D78" s="9"/>
      <c r="G78" s="3"/>
    </row>
    <row r="79" spans="2:7" ht="12.75" thickBot="1" x14ac:dyDescent="0.25">
      <c r="C79" s="19" t="s">
        <v>713</v>
      </c>
      <c r="D79" s="21">
        <f>+D77/G39</f>
        <v>0.47960465483714143</v>
      </c>
      <c r="G79" s="3"/>
    </row>
    <row r="80" spans="2:7" x14ac:dyDescent="0.2">
      <c r="G80" s="3"/>
    </row>
    <row r="81" spans="3:7" x14ac:dyDescent="0.2">
      <c r="C81" s="19" t="s">
        <v>84</v>
      </c>
      <c r="D81" s="20">
        <f>+RESUMEN!O68</f>
        <v>2286.7530900950264</v>
      </c>
      <c r="G81" s="3"/>
    </row>
    <row r="82" spans="3:7" ht="12.75" thickBot="1" x14ac:dyDescent="0.25">
      <c r="D82" s="9"/>
    </row>
    <row r="83" spans="3:7" ht="12.75" thickBot="1" x14ac:dyDescent="0.25">
      <c r="C83" s="19" t="s">
        <v>716</v>
      </c>
      <c r="D83" s="83">
        <f>+RESUMEN!P68</f>
        <v>0.33628721913162152</v>
      </c>
    </row>
    <row r="84" spans="3:7" ht="12.75" thickBot="1" x14ac:dyDescent="0.25"/>
    <row r="85" spans="3:7" ht="12.75" thickBot="1" x14ac:dyDescent="0.25">
      <c r="C85" s="19" t="s">
        <v>719</v>
      </c>
      <c r="D85" s="86" t="str">
        <f>+IF(D83&gt;D24,"OK","REVISAR")</f>
        <v>OK</v>
      </c>
    </row>
    <row r="86" spans="3:7" x14ac:dyDescent="0.2">
      <c r="G86" s="3"/>
    </row>
    <row r="87" spans="3:7" x14ac:dyDescent="0.2">
      <c r="G87" s="3"/>
    </row>
    <row r="89" spans="3:7" x14ac:dyDescent="0.2">
      <c r="C89" s="8" t="s">
        <v>85</v>
      </c>
    </row>
    <row r="91" spans="3:7" x14ac:dyDescent="0.2">
      <c r="C91" s="10" t="s">
        <v>737</v>
      </c>
      <c r="D91" s="10"/>
      <c r="E91" s="10"/>
      <c r="F91" s="10"/>
      <c r="G91" s="11"/>
    </row>
    <row r="92" spans="3:7" x14ac:dyDescent="0.2">
      <c r="C92" s="10"/>
      <c r="D92" s="10"/>
      <c r="E92" s="10"/>
      <c r="F92" s="10"/>
      <c r="G92" s="11"/>
    </row>
    <row r="93" spans="3:7" x14ac:dyDescent="0.2">
      <c r="C93" s="10"/>
      <c r="D93" s="10"/>
      <c r="E93" s="10"/>
      <c r="F93" s="10"/>
      <c r="G93" s="11"/>
    </row>
    <row r="96" spans="3:7" x14ac:dyDescent="0.2">
      <c r="C96" s="12"/>
      <c r="D96" s="23" t="s">
        <v>427</v>
      </c>
      <c r="E96" s="23" t="s">
        <v>428</v>
      </c>
      <c r="F96" s="23" t="s">
        <v>429</v>
      </c>
    </row>
    <row r="97" spans="3:6" x14ac:dyDescent="0.2">
      <c r="C97" s="3" t="s">
        <v>8</v>
      </c>
      <c r="D97" s="22">
        <f>+SUMIF(B37:B38,$D$96,G37:G38)</f>
        <v>6800</v>
      </c>
      <c r="E97" s="22">
        <f>+SUMIF(B37:B38,$E$96,G37:G38)</f>
        <v>0</v>
      </c>
      <c r="F97" s="22">
        <f>+SUMIF(B37:B38,$F$96,G37:G38)</f>
        <v>0</v>
      </c>
    </row>
    <row r="98" spans="3:6" x14ac:dyDescent="0.2">
      <c r="C98" s="3" t="s">
        <v>1019</v>
      </c>
      <c r="D98" s="22">
        <f>-SUMIF(B45:B52,$D$96,G45:G52)</f>
        <v>-3133.9583471074384</v>
      </c>
      <c r="E98" s="22">
        <f>-SUMIF(B45:B52,$E$96,G45:G52)</f>
        <v>0</v>
      </c>
      <c r="F98" s="22">
        <f>-SUMIF(C45:C52,$E$96,H45:H52)</f>
        <v>0</v>
      </c>
    </row>
    <row r="99" spans="3:6" x14ac:dyDescent="0.2">
      <c r="C99" s="3" t="s">
        <v>24</v>
      </c>
      <c r="D99" s="22">
        <f>-SUMIF(B59:B71,$D$96,G59:G71)</f>
        <v>-179.82</v>
      </c>
      <c r="E99" s="22">
        <f>-SUMIF(B59:B71,$E$96,G59:G71)</f>
        <v>-224.91</v>
      </c>
      <c r="F99" s="22">
        <f>-SUMIF(B59:B71,$F$96,G59:G71)</f>
        <v>0</v>
      </c>
    </row>
    <row r="100" spans="3:6" ht="12.75" thickBot="1" x14ac:dyDescent="0.25">
      <c r="C100" s="16" t="s">
        <v>1036</v>
      </c>
      <c r="D100" s="182">
        <f>SUM(D97:D99)</f>
        <v>3486.2216528925615</v>
      </c>
      <c r="E100" s="182">
        <f t="shared" ref="E100:F100" si="0">SUM(E97:E99)</f>
        <v>-224.91</v>
      </c>
      <c r="F100" s="182">
        <f t="shared" si="0"/>
        <v>0</v>
      </c>
    </row>
    <row r="101" spans="3:6" ht="12.75" thickTop="1" x14ac:dyDescent="0.2"/>
  </sheetData>
  <conditionalFormatting sqref="D85">
    <cfRule type="containsText" dxfId="90" priority="1" operator="containsText" text="OK">
      <formula>NOT(ISERROR(SEARCH("OK",D85)))</formula>
    </cfRule>
    <cfRule type="cellIs" dxfId="89" priority="2" operator="greaterThan">
      <formula>#REF!</formula>
    </cfRule>
  </conditionalFormatting>
  <pageMargins left="0.25" right="0.25" top="0.43" bottom="0.53" header="0.3" footer="0.3"/>
  <pageSetup paperSize="9" scale="80" fitToHeight="0" orientation="portrait" r:id="rId1"/>
  <rowBreaks count="1" manualBreakCount="1">
    <brk id="73" max="7" man="1"/>
  </rowBreaks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Hoja67">
    <tabColor rgb="FFFF0000"/>
  </sheetPr>
  <dimension ref="B1:M105"/>
  <sheetViews>
    <sheetView zoomScaleNormal="100" workbookViewId="0">
      <selection activeCell="F86" sqref="F86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27.7109375" style="3" customWidth="1"/>
    <col min="4" max="4" width="13.710937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549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298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1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428</v>
      </c>
      <c r="C37" s="14">
        <v>44320</v>
      </c>
      <c r="D37" s="3" t="s">
        <v>786</v>
      </c>
      <c r="E37" s="3"/>
      <c r="F37" s="3" t="s">
        <v>549</v>
      </c>
      <c r="G37" s="15">
        <v>435</v>
      </c>
      <c r="H37" s="3"/>
      <c r="I37" s="3"/>
      <c r="J37" s="3"/>
      <c r="K37" s="3"/>
    </row>
    <row r="38" spans="2:11" s="9" customFormat="1" outlineLevel="1" x14ac:dyDescent="0.2">
      <c r="B38" s="19" t="s">
        <v>428</v>
      </c>
      <c r="C38" s="14">
        <v>44232</v>
      </c>
      <c r="D38" s="3" t="s">
        <v>787</v>
      </c>
      <c r="E38" s="3"/>
      <c r="F38" s="3" t="s">
        <v>549</v>
      </c>
      <c r="G38" s="15">
        <v>2714.03</v>
      </c>
      <c r="H38" s="3"/>
      <c r="I38" s="3"/>
      <c r="J38" s="3"/>
      <c r="K38" s="3"/>
    </row>
    <row r="39" spans="2:11" s="9" customFormat="1" outlineLevel="1" x14ac:dyDescent="0.2">
      <c r="B39" s="19" t="s">
        <v>428</v>
      </c>
      <c r="C39" s="14">
        <v>44232</v>
      </c>
      <c r="D39" s="3" t="s">
        <v>604</v>
      </c>
      <c r="E39" s="3"/>
      <c r="F39" s="3" t="s">
        <v>549</v>
      </c>
      <c r="G39" s="15">
        <v>165</v>
      </c>
      <c r="H39" s="3"/>
      <c r="I39" s="3"/>
      <c r="J39" s="3"/>
      <c r="K39" s="3"/>
    </row>
    <row r="40" spans="2:11" s="9" customFormat="1" outlineLevel="1" x14ac:dyDescent="0.2">
      <c r="B40" s="19"/>
      <c r="C40" s="14"/>
      <c r="D40" s="3"/>
      <c r="E40" s="3"/>
      <c r="F40" s="3"/>
      <c r="G40" s="15"/>
      <c r="H40" s="3"/>
      <c r="I40" s="3"/>
      <c r="J40" s="3"/>
      <c r="K40" s="3"/>
    </row>
    <row r="41" spans="2:11" s="9" customFormat="1" ht="12.75" thickBot="1" x14ac:dyDescent="0.25">
      <c r="B41" s="3"/>
      <c r="C41" s="16"/>
      <c r="D41" s="16"/>
      <c r="E41" s="16"/>
      <c r="F41" s="16"/>
      <c r="G41" s="17">
        <f>SUM(G37:G40)</f>
        <v>3314.03</v>
      </c>
      <c r="H41" s="3"/>
      <c r="I41" s="3"/>
      <c r="J41" s="3"/>
      <c r="K41" s="3"/>
    </row>
    <row r="42" spans="2:11" ht="12.75" thickTop="1" x14ac:dyDescent="0.2"/>
    <row r="44" spans="2:11" x14ac:dyDescent="0.2">
      <c r="C44" s="8" t="s">
        <v>13</v>
      </c>
    </row>
    <row r="45" spans="2:11" x14ac:dyDescent="0.2">
      <c r="C45" s="18"/>
    </row>
    <row r="46" spans="2:11" x14ac:dyDescent="0.2">
      <c r="B46" s="12" t="s">
        <v>1035</v>
      </c>
      <c r="C46" s="23" t="s">
        <v>9</v>
      </c>
      <c r="D46" s="23" t="s">
        <v>14</v>
      </c>
      <c r="E46" s="23" t="s">
        <v>15</v>
      </c>
      <c r="F46" s="23" t="s">
        <v>16</v>
      </c>
      <c r="G46" s="23" t="s">
        <v>17</v>
      </c>
    </row>
    <row r="47" spans="2:11" outlineLevel="1" x14ac:dyDescent="0.2">
      <c r="B47" s="19" t="s">
        <v>427</v>
      </c>
      <c r="C47" s="24">
        <v>44132</v>
      </c>
      <c r="D47" s="19">
        <v>447430</v>
      </c>
      <c r="E47" s="3">
        <v>26</v>
      </c>
      <c r="F47" s="3" t="s">
        <v>21</v>
      </c>
      <c r="G47" s="38">
        <v>43.71</v>
      </c>
    </row>
    <row r="48" spans="2:11" outlineLevel="1" x14ac:dyDescent="0.2">
      <c r="B48" s="19" t="s">
        <v>427</v>
      </c>
      <c r="C48" s="24">
        <v>44134</v>
      </c>
      <c r="D48" s="19">
        <v>945745</v>
      </c>
      <c r="E48" s="3">
        <v>26</v>
      </c>
      <c r="F48" s="3" t="s">
        <v>21</v>
      </c>
      <c r="G48" s="38">
        <v>46.56</v>
      </c>
    </row>
    <row r="49" spans="2:7" outlineLevel="1" x14ac:dyDescent="0.2">
      <c r="B49" s="19" t="s">
        <v>427</v>
      </c>
      <c r="C49" s="24">
        <v>44134</v>
      </c>
      <c r="D49" s="63" t="s">
        <v>479</v>
      </c>
      <c r="E49" s="3">
        <v>28</v>
      </c>
      <c r="F49" s="3" t="s">
        <v>23</v>
      </c>
      <c r="G49" s="38">
        <v>214.65</v>
      </c>
    </row>
    <row r="50" spans="2:7" outlineLevel="1" x14ac:dyDescent="0.2">
      <c r="B50" s="19" t="s">
        <v>427</v>
      </c>
      <c r="C50" s="24">
        <v>44134</v>
      </c>
      <c r="D50" s="63" t="s">
        <v>480</v>
      </c>
      <c r="E50" s="3">
        <v>28</v>
      </c>
      <c r="F50" s="3" t="s">
        <v>248</v>
      </c>
      <c r="G50" s="38">
        <v>217.96</v>
      </c>
    </row>
    <row r="51" spans="2:7" outlineLevel="1" x14ac:dyDescent="0.2">
      <c r="B51" s="19" t="s">
        <v>427</v>
      </c>
      <c r="C51" s="24">
        <v>44138</v>
      </c>
      <c r="D51" s="19">
        <v>460768</v>
      </c>
      <c r="E51" s="3">
        <v>26</v>
      </c>
      <c r="F51" s="3" t="s">
        <v>21</v>
      </c>
      <c r="G51" s="38">
        <v>12.74</v>
      </c>
    </row>
    <row r="52" spans="2:7" outlineLevel="1" x14ac:dyDescent="0.2">
      <c r="B52" s="19" t="s">
        <v>427</v>
      </c>
      <c r="C52" s="24">
        <v>44146</v>
      </c>
      <c r="D52" s="19">
        <v>958012</v>
      </c>
      <c r="E52" s="3">
        <v>26</v>
      </c>
      <c r="F52" s="3" t="s">
        <v>21</v>
      </c>
      <c r="G52" s="38">
        <v>18.739999999999998</v>
      </c>
    </row>
    <row r="53" spans="2:7" outlineLevel="1" x14ac:dyDescent="0.2">
      <c r="B53" s="19" t="s">
        <v>428</v>
      </c>
      <c r="C53" s="24">
        <v>44211</v>
      </c>
      <c r="D53" s="19">
        <v>16394</v>
      </c>
      <c r="E53" s="3">
        <v>26</v>
      </c>
      <c r="F53" s="3" t="s">
        <v>21</v>
      </c>
      <c r="G53" s="38">
        <v>149.07</v>
      </c>
    </row>
    <row r="54" spans="2:7" outlineLevel="1" x14ac:dyDescent="0.2">
      <c r="C54" s="14"/>
      <c r="G54" s="15"/>
    </row>
    <row r="55" spans="2:7" ht="12.75" thickBot="1" x14ac:dyDescent="0.25">
      <c r="C55" s="16"/>
      <c r="D55" s="16"/>
      <c r="E55" s="16"/>
      <c r="F55" s="16"/>
      <c r="G55" s="17">
        <f>+SUM(G47:G54)</f>
        <v>703.43000000000006</v>
      </c>
    </row>
    <row r="56" spans="2:7" ht="12.75" thickTop="1" x14ac:dyDescent="0.2"/>
    <row r="58" spans="2:7" x14ac:dyDescent="0.2">
      <c r="C58" s="8" t="s">
        <v>24</v>
      </c>
    </row>
    <row r="60" spans="2:7" x14ac:dyDescent="0.2">
      <c r="B60" s="12" t="s">
        <v>1035</v>
      </c>
      <c r="C60" s="12" t="s">
        <v>25</v>
      </c>
      <c r="D60" s="12" t="s">
        <v>26</v>
      </c>
      <c r="E60" s="12" t="s">
        <v>27</v>
      </c>
      <c r="F60" s="12" t="s">
        <v>28</v>
      </c>
      <c r="G60" s="13" t="s">
        <v>29</v>
      </c>
    </row>
    <row r="61" spans="2:7" outlineLevel="1" x14ac:dyDescent="0.2">
      <c r="B61" s="19" t="s">
        <v>427</v>
      </c>
      <c r="C61" s="3" t="s">
        <v>105</v>
      </c>
      <c r="D61" s="3" t="s">
        <v>54</v>
      </c>
      <c r="E61" s="14">
        <v>44138</v>
      </c>
      <c r="F61" s="3" t="s">
        <v>33</v>
      </c>
      <c r="G61" s="19">
        <v>39.96</v>
      </c>
    </row>
    <row r="62" spans="2:7" outlineLevel="1" x14ac:dyDescent="0.2">
      <c r="B62" s="19" t="s">
        <v>427</v>
      </c>
      <c r="C62" s="3" t="s">
        <v>105</v>
      </c>
      <c r="D62" s="3" t="s">
        <v>54</v>
      </c>
      <c r="E62" s="14">
        <v>44138</v>
      </c>
      <c r="F62" s="3" t="s">
        <v>33</v>
      </c>
      <c r="G62" s="19">
        <v>19.98</v>
      </c>
    </row>
    <row r="63" spans="2:7" outlineLevel="1" x14ac:dyDescent="0.2">
      <c r="B63" s="19" t="s">
        <v>428</v>
      </c>
      <c r="C63" s="3" t="s">
        <v>102</v>
      </c>
      <c r="D63" s="3" t="s">
        <v>31</v>
      </c>
      <c r="E63" s="14">
        <v>44138</v>
      </c>
      <c r="F63" s="3" t="s">
        <v>33</v>
      </c>
      <c r="G63" s="19">
        <v>49.98</v>
      </c>
    </row>
    <row r="64" spans="2:7" outlineLevel="1" x14ac:dyDescent="0.2">
      <c r="B64" s="19" t="s">
        <v>428</v>
      </c>
      <c r="C64" s="3" t="s">
        <v>102</v>
      </c>
      <c r="D64" s="3" t="s">
        <v>31</v>
      </c>
      <c r="E64" s="14">
        <v>44138</v>
      </c>
      <c r="F64" s="3" t="s">
        <v>33</v>
      </c>
      <c r="G64" s="19">
        <v>24.99</v>
      </c>
    </row>
    <row r="65" spans="2:13" outlineLevel="1" x14ac:dyDescent="0.2">
      <c r="B65" s="19" t="s">
        <v>428</v>
      </c>
      <c r="C65" s="3" t="s">
        <v>103</v>
      </c>
      <c r="D65" s="3" t="s">
        <v>54</v>
      </c>
      <c r="E65" s="14">
        <v>44140</v>
      </c>
      <c r="F65" s="3" t="s">
        <v>33</v>
      </c>
      <c r="G65" s="19">
        <v>39.96</v>
      </c>
    </row>
    <row r="66" spans="2:13" outlineLevel="1" x14ac:dyDescent="0.2">
      <c r="B66" s="19" t="s">
        <v>428</v>
      </c>
      <c r="C66" s="3" t="s">
        <v>103</v>
      </c>
      <c r="D66" s="3" t="s">
        <v>54</v>
      </c>
      <c r="E66" s="14">
        <v>44140</v>
      </c>
      <c r="F66" s="3" t="s">
        <v>33</v>
      </c>
      <c r="G66" s="19">
        <v>19.98</v>
      </c>
    </row>
    <row r="67" spans="2:13" outlineLevel="1" x14ac:dyDescent="0.2">
      <c r="B67" s="19" t="s">
        <v>428</v>
      </c>
      <c r="C67" s="3" t="s">
        <v>103</v>
      </c>
      <c r="D67" s="3" t="s">
        <v>54</v>
      </c>
      <c r="E67" s="14">
        <v>44141</v>
      </c>
      <c r="F67" s="3" t="s">
        <v>33</v>
      </c>
      <c r="G67" s="19">
        <v>39.96</v>
      </c>
    </row>
    <row r="68" spans="2:13" outlineLevel="1" x14ac:dyDescent="0.2">
      <c r="B68" s="19" t="s">
        <v>428</v>
      </c>
      <c r="C68" s="3" t="s">
        <v>103</v>
      </c>
      <c r="D68" s="3" t="s">
        <v>54</v>
      </c>
      <c r="E68" s="14">
        <v>44141</v>
      </c>
      <c r="F68" s="3" t="s">
        <v>33</v>
      </c>
      <c r="G68" s="19">
        <v>19.98</v>
      </c>
    </row>
    <row r="69" spans="2:13" outlineLevel="1" x14ac:dyDescent="0.2">
      <c r="B69" s="19" t="s">
        <v>428</v>
      </c>
      <c r="C69" s="3" t="s">
        <v>108</v>
      </c>
      <c r="D69" s="3" t="s">
        <v>54</v>
      </c>
      <c r="E69" s="14">
        <v>44146</v>
      </c>
      <c r="F69" s="3" t="s">
        <v>33</v>
      </c>
      <c r="G69" s="19">
        <v>46.62</v>
      </c>
    </row>
    <row r="70" spans="2:13" outlineLevel="1" x14ac:dyDescent="0.2">
      <c r="B70" s="19" t="s">
        <v>428</v>
      </c>
      <c r="C70" s="3" t="s">
        <v>108</v>
      </c>
      <c r="D70" s="3" t="s">
        <v>54</v>
      </c>
      <c r="E70" s="14">
        <v>44146</v>
      </c>
      <c r="F70" s="3" t="s">
        <v>33</v>
      </c>
      <c r="G70" s="19">
        <v>23.31</v>
      </c>
    </row>
    <row r="71" spans="2:13" outlineLevel="1" x14ac:dyDescent="0.2">
      <c r="B71" s="19" t="s">
        <v>428</v>
      </c>
      <c r="C71" s="3" t="s">
        <v>104</v>
      </c>
      <c r="D71" s="3" t="s">
        <v>31</v>
      </c>
      <c r="E71" s="14">
        <v>44138</v>
      </c>
      <c r="F71" s="3" t="s">
        <v>33</v>
      </c>
      <c r="G71" s="19">
        <v>56.64</v>
      </c>
    </row>
    <row r="72" spans="2:13" outlineLevel="1" x14ac:dyDescent="0.2">
      <c r="B72" s="19" t="s">
        <v>428</v>
      </c>
      <c r="C72" s="3" t="s">
        <v>104</v>
      </c>
      <c r="D72" s="3" t="s">
        <v>31</v>
      </c>
      <c r="E72" s="14">
        <v>44138</v>
      </c>
      <c r="F72" s="3" t="s">
        <v>33</v>
      </c>
      <c r="G72" s="19">
        <v>28.32</v>
      </c>
    </row>
    <row r="73" spans="2:13" outlineLevel="1" x14ac:dyDescent="0.2">
      <c r="B73" s="19" t="s">
        <v>428</v>
      </c>
      <c r="C73" s="3" t="s">
        <v>103</v>
      </c>
      <c r="D73" s="3" t="s">
        <v>54</v>
      </c>
      <c r="E73" s="14">
        <v>44211</v>
      </c>
      <c r="F73" s="3" t="s">
        <v>33</v>
      </c>
      <c r="G73" s="19">
        <v>13.32</v>
      </c>
    </row>
    <row r="74" spans="2:13" outlineLevel="1" x14ac:dyDescent="0.2">
      <c r="M74" s="149"/>
    </row>
    <row r="75" spans="2:13" ht="12.75" thickBot="1" x14ac:dyDescent="0.25">
      <c r="C75" s="16"/>
      <c r="D75" s="16"/>
      <c r="E75" s="16"/>
      <c r="F75" s="16"/>
      <c r="G75" s="17">
        <f>+SUM(G61:G74)</f>
        <v>422.99999999999994</v>
      </c>
    </row>
    <row r="76" spans="2:13" ht="12.75" thickTop="1" x14ac:dyDescent="0.2"/>
    <row r="78" spans="2:13" x14ac:dyDescent="0.2">
      <c r="C78" s="8" t="s">
        <v>722</v>
      </c>
    </row>
    <row r="80" spans="2:13" x14ac:dyDescent="0.2">
      <c r="C80" s="19" t="s">
        <v>81</v>
      </c>
      <c r="D80" s="20">
        <f>+G41-G55-G75</f>
        <v>2187.6000000000004</v>
      </c>
    </row>
    <row r="81" spans="3:7" ht="12.75" thickBot="1" x14ac:dyDescent="0.25">
      <c r="D81" s="9"/>
      <c r="G81" s="3"/>
    </row>
    <row r="82" spans="3:7" ht="12.75" thickBot="1" x14ac:dyDescent="0.25">
      <c r="C82" s="19" t="s">
        <v>713</v>
      </c>
      <c r="D82" s="21">
        <f>+D80/G41</f>
        <v>0.66010265447204775</v>
      </c>
      <c r="G82" s="3"/>
    </row>
    <row r="83" spans="3:7" x14ac:dyDescent="0.2">
      <c r="G83" s="3"/>
    </row>
    <row r="84" spans="3:7" x14ac:dyDescent="0.2">
      <c r="C84" s="19" t="s">
        <v>84</v>
      </c>
      <c r="D84" s="20">
        <f>+RESUMEN!O69</f>
        <v>1262.2732596631067</v>
      </c>
      <c r="G84" s="3"/>
    </row>
    <row r="85" spans="3:7" ht="12.75" thickBot="1" x14ac:dyDescent="0.25">
      <c r="D85" s="9"/>
    </row>
    <row r="86" spans="3:7" ht="12.75" thickBot="1" x14ac:dyDescent="0.25">
      <c r="C86" s="19" t="s">
        <v>716</v>
      </c>
      <c r="D86" s="83">
        <f>+RESUMEN!P69</f>
        <v>0.3808876985613005</v>
      </c>
    </row>
    <row r="87" spans="3:7" ht="12.75" thickBot="1" x14ac:dyDescent="0.25"/>
    <row r="88" spans="3:7" ht="12.75" thickBot="1" x14ac:dyDescent="0.25">
      <c r="C88" s="19" t="s">
        <v>719</v>
      </c>
      <c r="D88" s="86" t="str">
        <f>+IF(D86&gt;D24,"OK","REVISAR")</f>
        <v>OK</v>
      </c>
    </row>
    <row r="89" spans="3:7" x14ac:dyDescent="0.2">
      <c r="G89" s="3"/>
    </row>
    <row r="90" spans="3:7" x14ac:dyDescent="0.2">
      <c r="G90" s="3"/>
    </row>
    <row r="93" spans="3:7" x14ac:dyDescent="0.2">
      <c r="C93" s="8" t="s">
        <v>85</v>
      </c>
    </row>
    <row r="95" spans="3:7" x14ac:dyDescent="0.2">
      <c r="C95" s="10" t="s">
        <v>249</v>
      </c>
      <c r="D95" s="10"/>
      <c r="E95" s="10"/>
      <c r="F95" s="10"/>
      <c r="G95" s="11"/>
    </row>
    <row r="96" spans="3:7" x14ac:dyDescent="0.2">
      <c r="C96" s="10"/>
      <c r="D96" s="10"/>
      <c r="E96" s="10"/>
      <c r="F96" s="10"/>
      <c r="G96" s="11"/>
    </row>
    <row r="97" spans="3:7" x14ac:dyDescent="0.2">
      <c r="C97" s="10"/>
      <c r="D97" s="10"/>
      <c r="E97" s="10"/>
      <c r="F97" s="10"/>
      <c r="G97" s="11"/>
    </row>
    <row r="100" spans="3:7" x14ac:dyDescent="0.2">
      <c r="C100" s="12"/>
      <c r="D100" s="23" t="s">
        <v>427</v>
      </c>
      <c r="E100" s="23" t="s">
        <v>428</v>
      </c>
      <c r="F100" s="23" t="s">
        <v>429</v>
      </c>
    </row>
    <row r="101" spans="3:7" x14ac:dyDescent="0.2">
      <c r="C101" s="3" t="s">
        <v>8</v>
      </c>
      <c r="D101" s="22">
        <f>+SUMIF(B37:B40,$D$100,G37:G40)</f>
        <v>0</v>
      </c>
      <c r="E101" s="22">
        <f>+SUMIF(B37:B40,$E$100,G37:G40)</f>
        <v>3314.03</v>
      </c>
      <c r="F101" s="22">
        <f>+SUMIF(B37:B40,$F$100,G37:G40)</f>
        <v>0</v>
      </c>
    </row>
    <row r="102" spans="3:7" x14ac:dyDescent="0.2">
      <c r="C102" s="3" t="s">
        <v>1019</v>
      </c>
      <c r="D102" s="22">
        <f>-SUMIF(B47:B54,$D$100,G47:G54)</f>
        <v>-554.36</v>
      </c>
      <c r="E102" s="22">
        <f>-SUMIF(B47:B54,$E$100,G47:G54)</f>
        <v>-149.07</v>
      </c>
      <c r="F102" s="22">
        <f>-SUMIF(B47:B54,$F$100,G47:G54)</f>
        <v>0</v>
      </c>
    </row>
    <row r="103" spans="3:7" x14ac:dyDescent="0.2">
      <c r="C103" s="3" t="s">
        <v>24</v>
      </c>
      <c r="D103" s="22">
        <f>-SUMIF(B61:B74,$D$100,G61:G74)</f>
        <v>-59.94</v>
      </c>
      <c r="E103" s="22">
        <f>-SUMIF(B61:B74,$E$100,G61:G74)</f>
        <v>-363.05999999999995</v>
      </c>
      <c r="F103" s="22">
        <f t="shared" ref="F103" si="0">-SUMIF(D61:D74,$D$100,I61:I74)</f>
        <v>0</v>
      </c>
    </row>
    <row r="104" spans="3:7" ht="12.75" thickBot="1" x14ac:dyDescent="0.25">
      <c r="C104" s="16" t="s">
        <v>1036</v>
      </c>
      <c r="D104" s="182">
        <f>SUM(D101:D103)</f>
        <v>-614.29999999999995</v>
      </c>
      <c r="E104" s="182">
        <f t="shared" ref="E104:F104" si="1">SUM(E101:E103)</f>
        <v>2801.9</v>
      </c>
      <c r="F104" s="182">
        <f t="shared" si="1"/>
        <v>0</v>
      </c>
    </row>
    <row r="105" spans="3:7" ht="12.75" thickTop="1" x14ac:dyDescent="0.2"/>
  </sheetData>
  <conditionalFormatting sqref="D88">
    <cfRule type="containsText" dxfId="88" priority="1" operator="containsText" text="OK">
      <formula>NOT(ISERROR(SEARCH("OK",D88)))</formula>
    </cfRule>
    <cfRule type="cellIs" dxfId="87" priority="2" operator="greaterThan">
      <formula>#REF!</formula>
    </cfRule>
  </conditionalFormatting>
  <pageMargins left="0.7" right="0.7" top="0.75" bottom="0.75" header="0.3" footer="0.3"/>
  <pageSetup paperSize="9" scale="68" orientation="portrait" r:id="rId1"/>
  <rowBreaks count="1" manualBreakCount="1">
    <brk id="76" max="7" man="1"/>
  </rowBreaks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Hoja68">
    <tabColor rgb="FFFF0000"/>
    <pageSetUpPr fitToPage="1"/>
  </sheetPr>
  <dimension ref="B1:J451"/>
  <sheetViews>
    <sheetView topLeftCell="A403" zoomScale="90" zoomScaleNormal="90" zoomScaleSheetLayoutView="70" workbookViewId="0">
      <selection activeCell="F86" sqref="F86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86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87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896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11568.23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 t="s">
        <v>90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0" x14ac:dyDescent="0.2">
      <c r="C34" s="8" t="s">
        <v>8</v>
      </c>
    </row>
    <row r="36" spans="2:10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0" s="9" customFormat="1" outlineLevel="1" x14ac:dyDescent="0.2">
      <c r="B37" s="19" t="s">
        <v>429</v>
      </c>
      <c r="C37" s="24">
        <v>44167</v>
      </c>
      <c r="D37" s="3" t="s">
        <v>91</v>
      </c>
      <c r="E37" s="3" t="s">
        <v>92</v>
      </c>
      <c r="F37" s="3" t="s">
        <v>93</v>
      </c>
      <c r="G37" s="15">
        <v>1200</v>
      </c>
      <c r="H37" s="3"/>
      <c r="I37" s="3"/>
      <c r="J37" s="3"/>
    </row>
    <row r="38" spans="2:10" s="9" customFormat="1" outlineLevel="1" x14ac:dyDescent="0.2">
      <c r="B38" s="19" t="s">
        <v>429</v>
      </c>
      <c r="C38" s="24">
        <v>44190</v>
      </c>
      <c r="D38" s="3" t="s">
        <v>91</v>
      </c>
      <c r="E38" s="3" t="s">
        <v>92</v>
      </c>
      <c r="F38" s="3" t="s">
        <v>93</v>
      </c>
      <c r="G38" s="15">
        <v>3000</v>
      </c>
      <c r="H38" s="3"/>
      <c r="I38" s="3"/>
      <c r="J38" s="3"/>
    </row>
    <row r="39" spans="2:10" s="9" customFormat="1" outlineLevel="1" x14ac:dyDescent="0.2">
      <c r="B39" s="19" t="s">
        <v>429</v>
      </c>
      <c r="C39" s="24">
        <v>44203</v>
      </c>
      <c r="D39" s="3" t="s">
        <v>91</v>
      </c>
      <c r="E39" s="3" t="s">
        <v>92</v>
      </c>
      <c r="F39" s="3" t="s">
        <v>93</v>
      </c>
      <c r="G39" s="15">
        <v>1200</v>
      </c>
      <c r="H39" s="3"/>
      <c r="I39" s="3"/>
      <c r="J39" s="3"/>
    </row>
    <row r="40" spans="2:10" s="9" customFormat="1" outlineLevel="1" x14ac:dyDescent="0.2">
      <c r="B40" s="19" t="s">
        <v>429</v>
      </c>
      <c r="C40" s="24">
        <v>44229</v>
      </c>
      <c r="D40" s="3" t="s">
        <v>91</v>
      </c>
      <c r="E40" s="3" t="s">
        <v>92</v>
      </c>
      <c r="F40" s="3" t="s">
        <v>93</v>
      </c>
      <c r="G40" s="15">
        <v>6650</v>
      </c>
      <c r="H40" s="3"/>
      <c r="I40" s="3"/>
      <c r="J40" s="3"/>
    </row>
    <row r="41" spans="2:10" s="9" customFormat="1" outlineLevel="1" x14ac:dyDescent="0.2">
      <c r="B41" s="19" t="s">
        <v>429</v>
      </c>
      <c r="C41" s="24">
        <v>44286</v>
      </c>
      <c r="D41" s="3" t="s">
        <v>91</v>
      </c>
      <c r="E41" s="3" t="s">
        <v>92</v>
      </c>
      <c r="F41" s="3" t="s">
        <v>93</v>
      </c>
      <c r="G41" s="15">
        <v>1200</v>
      </c>
      <c r="H41" s="3"/>
      <c r="I41" s="3"/>
      <c r="J41" s="3"/>
    </row>
    <row r="42" spans="2:10" s="9" customFormat="1" outlineLevel="1" x14ac:dyDescent="0.2">
      <c r="B42" s="19" t="s">
        <v>429</v>
      </c>
      <c r="C42" s="24">
        <v>44328</v>
      </c>
      <c r="D42" s="3" t="s">
        <v>91</v>
      </c>
      <c r="E42" s="3" t="s">
        <v>92</v>
      </c>
      <c r="F42" s="3" t="s">
        <v>93</v>
      </c>
      <c r="G42" s="15">
        <v>1000</v>
      </c>
      <c r="H42" s="3"/>
      <c r="I42" s="3"/>
      <c r="J42" s="3"/>
    </row>
    <row r="43" spans="2:10" s="9" customFormat="1" ht="12.75" thickBot="1" x14ac:dyDescent="0.25">
      <c r="B43" s="19"/>
      <c r="C43" s="16"/>
      <c r="D43" s="16"/>
      <c r="E43" s="16"/>
      <c r="F43" s="16"/>
      <c r="G43" s="17">
        <f>SUM(G37:G42)</f>
        <v>14250</v>
      </c>
      <c r="H43" s="3"/>
      <c r="I43" s="3"/>
      <c r="J43" s="3"/>
    </row>
    <row r="44" spans="2:10" ht="12.75" thickTop="1" x14ac:dyDescent="0.2"/>
    <row r="46" spans="2:10" x14ac:dyDescent="0.2">
      <c r="C46" s="8" t="s">
        <v>13</v>
      </c>
    </row>
    <row r="47" spans="2:10" x14ac:dyDescent="0.2">
      <c r="C47" s="18"/>
    </row>
    <row r="48" spans="2:10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8" outlineLevel="1" x14ac:dyDescent="0.2">
      <c r="B49" s="19" t="s">
        <v>427</v>
      </c>
      <c r="C49" s="25">
        <v>44166</v>
      </c>
      <c r="D49" s="49" t="s">
        <v>462</v>
      </c>
      <c r="E49" s="3">
        <v>26</v>
      </c>
      <c r="F49" s="27" t="s">
        <v>21</v>
      </c>
      <c r="G49" s="28">
        <v>14.22</v>
      </c>
      <c r="H49" s="29"/>
    </row>
    <row r="50" spans="2:8" outlineLevel="1" x14ac:dyDescent="0.2">
      <c r="B50" s="19" t="s">
        <v>427</v>
      </c>
      <c r="C50" s="25">
        <v>44168</v>
      </c>
      <c r="D50" s="49" t="s">
        <v>463</v>
      </c>
      <c r="E50" s="3">
        <v>26</v>
      </c>
      <c r="F50" s="27" t="s">
        <v>21</v>
      </c>
      <c r="G50" s="28">
        <v>90</v>
      </c>
      <c r="H50" s="29"/>
    </row>
    <row r="51" spans="2:8" outlineLevel="1" x14ac:dyDescent="0.2">
      <c r="B51" s="19" t="s">
        <v>427</v>
      </c>
      <c r="C51" s="25">
        <v>44175</v>
      </c>
      <c r="D51" s="44" t="s">
        <v>464</v>
      </c>
      <c r="E51" s="3">
        <v>26</v>
      </c>
      <c r="F51" s="27" t="s">
        <v>21</v>
      </c>
      <c r="G51" s="28">
        <v>37.03</v>
      </c>
      <c r="H51" s="29"/>
    </row>
    <row r="52" spans="2:8" outlineLevel="1" x14ac:dyDescent="0.2">
      <c r="B52" s="19" t="s">
        <v>427</v>
      </c>
      <c r="C52" s="25">
        <v>44180</v>
      </c>
      <c r="D52" s="44" t="s">
        <v>465</v>
      </c>
      <c r="E52" s="3">
        <v>0</v>
      </c>
      <c r="F52" s="27" t="s">
        <v>94</v>
      </c>
      <c r="G52" s="28">
        <v>127.27</v>
      </c>
      <c r="H52" s="29"/>
    </row>
    <row r="53" spans="2:8" outlineLevel="1" x14ac:dyDescent="0.2">
      <c r="B53" s="19" t="s">
        <v>427</v>
      </c>
      <c r="C53" s="25">
        <v>44167</v>
      </c>
      <c r="D53" s="44" t="s">
        <v>461</v>
      </c>
      <c r="E53" s="3">
        <v>5</v>
      </c>
      <c r="F53" s="27" t="s">
        <v>95</v>
      </c>
      <c r="G53" s="28">
        <v>7.72</v>
      </c>
      <c r="H53" s="29"/>
    </row>
    <row r="54" spans="2:8" outlineLevel="1" x14ac:dyDescent="0.2">
      <c r="B54" s="19" t="s">
        <v>427</v>
      </c>
      <c r="C54" s="25">
        <v>44237</v>
      </c>
      <c r="D54" s="30">
        <v>43611</v>
      </c>
      <c r="E54" s="3">
        <v>26</v>
      </c>
      <c r="F54" s="27" t="s">
        <v>21</v>
      </c>
      <c r="G54" s="28">
        <v>4.8899999999999997</v>
      </c>
      <c r="H54" s="29"/>
    </row>
    <row r="55" spans="2:8" outlineLevel="1" x14ac:dyDescent="0.2">
      <c r="B55" s="19" t="s">
        <v>427</v>
      </c>
      <c r="C55" s="25">
        <v>44238</v>
      </c>
      <c r="D55" s="30">
        <v>45472</v>
      </c>
      <c r="E55" s="3">
        <v>26</v>
      </c>
      <c r="F55" s="27" t="s">
        <v>21</v>
      </c>
      <c r="G55" s="28">
        <v>51.98</v>
      </c>
      <c r="H55" s="29"/>
    </row>
    <row r="56" spans="2:8" outlineLevel="1" x14ac:dyDescent="0.2">
      <c r="B56" s="19" t="s">
        <v>427</v>
      </c>
      <c r="C56" s="25">
        <v>44251</v>
      </c>
      <c r="D56" s="30">
        <v>59795</v>
      </c>
      <c r="E56" s="3">
        <v>26</v>
      </c>
      <c r="F56" s="27" t="s">
        <v>21</v>
      </c>
      <c r="G56" s="28">
        <v>85.35</v>
      </c>
      <c r="H56" s="29"/>
    </row>
    <row r="57" spans="2:8" outlineLevel="1" x14ac:dyDescent="0.2">
      <c r="B57" s="19" t="s">
        <v>427</v>
      </c>
      <c r="C57" s="25">
        <v>44251</v>
      </c>
      <c r="D57" s="30">
        <v>59798</v>
      </c>
      <c r="E57" s="3">
        <v>26</v>
      </c>
      <c r="F57" s="27" t="s">
        <v>21</v>
      </c>
      <c r="G57" s="28">
        <v>56.16</v>
      </c>
      <c r="H57" s="29"/>
    </row>
    <row r="58" spans="2:8" outlineLevel="1" x14ac:dyDescent="0.2">
      <c r="B58" s="19" t="s">
        <v>427</v>
      </c>
      <c r="C58" s="25">
        <v>44252</v>
      </c>
      <c r="D58" s="30">
        <v>701735</v>
      </c>
      <c r="E58" s="3">
        <v>26</v>
      </c>
      <c r="F58" s="27" t="s">
        <v>21</v>
      </c>
      <c r="G58" s="28">
        <v>34.71</v>
      </c>
      <c r="H58" s="29"/>
    </row>
    <row r="59" spans="2:8" outlineLevel="1" x14ac:dyDescent="0.2">
      <c r="B59" s="19" t="s">
        <v>427</v>
      </c>
      <c r="C59" s="25">
        <v>44252</v>
      </c>
      <c r="D59" s="30">
        <v>61559</v>
      </c>
      <c r="E59" s="3">
        <v>26</v>
      </c>
      <c r="F59" s="27" t="s">
        <v>21</v>
      </c>
      <c r="G59" s="28">
        <v>5.78</v>
      </c>
      <c r="H59" s="29"/>
    </row>
    <row r="60" spans="2:8" outlineLevel="1" x14ac:dyDescent="0.2">
      <c r="B60" s="19" t="s">
        <v>427</v>
      </c>
      <c r="C60" s="25">
        <v>44257</v>
      </c>
      <c r="D60" s="30">
        <v>66727</v>
      </c>
      <c r="E60" s="3">
        <v>26</v>
      </c>
      <c r="F60" s="27" t="s">
        <v>21</v>
      </c>
      <c r="G60" s="28">
        <v>66.08</v>
      </c>
      <c r="H60" s="29"/>
    </row>
    <row r="61" spans="2:8" outlineLevel="1" x14ac:dyDescent="0.2">
      <c r="B61" s="19" t="s">
        <v>427</v>
      </c>
      <c r="C61" s="25">
        <v>44243</v>
      </c>
      <c r="D61" s="30">
        <v>49936</v>
      </c>
      <c r="E61" s="3">
        <v>26</v>
      </c>
      <c r="F61" s="27" t="s">
        <v>21</v>
      </c>
      <c r="G61" s="28">
        <v>15.99</v>
      </c>
      <c r="H61" s="29"/>
    </row>
    <row r="62" spans="2:8" outlineLevel="1" x14ac:dyDescent="0.2">
      <c r="B62" s="19" t="s">
        <v>427</v>
      </c>
      <c r="C62" s="25">
        <v>44243</v>
      </c>
      <c r="D62" s="30">
        <v>49939</v>
      </c>
      <c r="E62" s="3">
        <v>26</v>
      </c>
      <c r="F62" s="27" t="s">
        <v>21</v>
      </c>
      <c r="G62" s="28">
        <v>70.260000000000005</v>
      </c>
      <c r="H62" s="29"/>
    </row>
    <row r="63" spans="2:8" outlineLevel="1" x14ac:dyDescent="0.2">
      <c r="B63" s="19" t="s">
        <v>427</v>
      </c>
      <c r="C63" s="25">
        <v>44243</v>
      </c>
      <c r="D63" s="30">
        <v>49969</v>
      </c>
      <c r="E63" s="3">
        <v>26</v>
      </c>
      <c r="F63" s="27" t="s">
        <v>21</v>
      </c>
      <c r="G63" s="28">
        <v>36.96</v>
      </c>
      <c r="H63" s="29"/>
    </row>
    <row r="64" spans="2:8" outlineLevel="1" x14ac:dyDescent="0.2">
      <c r="B64" s="19" t="s">
        <v>427</v>
      </c>
      <c r="C64" s="25">
        <v>44244</v>
      </c>
      <c r="D64" s="30">
        <v>51279</v>
      </c>
      <c r="E64" s="3">
        <v>26</v>
      </c>
      <c r="F64" s="27" t="s">
        <v>21</v>
      </c>
      <c r="G64" s="28">
        <v>53.82</v>
      </c>
      <c r="H64" s="29"/>
    </row>
    <row r="65" spans="2:8" outlineLevel="1" x14ac:dyDescent="0.2">
      <c r="B65" s="19" t="s">
        <v>428</v>
      </c>
      <c r="C65" s="25">
        <v>44200</v>
      </c>
      <c r="D65" s="30">
        <v>9768</v>
      </c>
      <c r="E65" s="3">
        <v>26</v>
      </c>
      <c r="F65" s="27" t="s">
        <v>21</v>
      </c>
      <c r="G65" s="28">
        <v>17.850000000000001</v>
      </c>
      <c r="H65" s="29"/>
    </row>
    <row r="66" spans="2:8" outlineLevel="1" x14ac:dyDescent="0.2">
      <c r="B66" s="19" t="s">
        <v>428</v>
      </c>
      <c r="C66" s="25">
        <v>44201</v>
      </c>
      <c r="D66" s="30">
        <v>10388</v>
      </c>
      <c r="E66" s="3">
        <v>26</v>
      </c>
      <c r="F66" s="27" t="s">
        <v>21</v>
      </c>
      <c r="G66" s="28">
        <v>8.18</v>
      </c>
      <c r="H66" s="29"/>
    </row>
    <row r="67" spans="2:8" outlineLevel="1" x14ac:dyDescent="0.2">
      <c r="B67" s="19" t="s">
        <v>428</v>
      </c>
      <c r="C67" s="25">
        <v>44201</v>
      </c>
      <c r="D67" s="30">
        <v>590102</v>
      </c>
      <c r="E67" s="3">
        <v>26</v>
      </c>
      <c r="F67" s="27" t="s">
        <v>21</v>
      </c>
      <c r="G67" s="28">
        <v>9.92</v>
      </c>
      <c r="H67" s="29"/>
    </row>
    <row r="68" spans="2:8" outlineLevel="1" x14ac:dyDescent="0.2">
      <c r="B68" s="19" t="s">
        <v>428</v>
      </c>
      <c r="C68" s="25">
        <v>44225</v>
      </c>
      <c r="D68" s="30">
        <v>30748</v>
      </c>
      <c r="E68" s="3">
        <v>26</v>
      </c>
      <c r="F68" s="27" t="s">
        <v>21</v>
      </c>
      <c r="G68" s="28">
        <v>43.93</v>
      </c>
      <c r="H68" s="29"/>
    </row>
    <row r="69" spans="2:8" outlineLevel="1" x14ac:dyDescent="0.2">
      <c r="B69" s="19" t="s">
        <v>428</v>
      </c>
      <c r="C69" s="25">
        <v>44224</v>
      </c>
      <c r="D69" s="30">
        <v>29501</v>
      </c>
      <c r="E69" s="3">
        <v>26</v>
      </c>
      <c r="F69" s="27" t="s">
        <v>21</v>
      </c>
      <c r="G69" s="28">
        <v>23.56</v>
      </c>
      <c r="H69" s="29"/>
    </row>
    <row r="70" spans="2:8" outlineLevel="1" x14ac:dyDescent="0.2">
      <c r="B70" s="19" t="s">
        <v>428</v>
      </c>
      <c r="C70" s="25">
        <v>44222</v>
      </c>
      <c r="D70" s="30">
        <v>26931</v>
      </c>
      <c r="E70" s="3">
        <v>26</v>
      </c>
      <c r="F70" s="27" t="s">
        <v>21</v>
      </c>
      <c r="G70" s="28">
        <v>42.65</v>
      </c>
      <c r="H70" s="29"/>
    </row>
    <row r="71" spans="2:8" outlineLevel="1" x14ac:dyDescent="0.2">
      <c r="B71" s="19" t="s">
        <v>428</v>
      </c>
      <c r="C71" s="25">
        <v>44222</v>
      </c>
      <c r="D71" s="30">
        <v>26949</v>
      </c>
      <c r="E71" s="3">
        <v>26</v>
      </c>
      <c r="F71" s="27" t="s">
        <v>21</v>
      </c>
      <c r="G71" s="28">
        <v>6.44</v>
      </c>
      <c r="H71" s="29"/>
    </row>
    <row r="72" spans="2:8" outlineLevel="1" x14ac:dyDescent="0.2">
      <c r="B72" s="19" t="s">
        <v>428</v>
      </c>
      <c r="C72" s="25">
        <v>44217</v>
      </c>
      <c r="D72" s="30">
        <v>22193</v>
      </c>
      <c r="E72" s="3">
        <v>26</v>
      </c>
      <c r="F72" s="27" t="s">
        <v>21</v>
      </c>
      <c r="G72" s="28">
        <v>111.14</v>
      </c>
      <c r="H72" s="29"/>
    </row>
    <row r="73" spans="2:8" outlineLevel="1" x14ac:dyDescent="0.2">
      <c r="B73" s="19" t="s">
        <v>428</v>
      </c>
      <c r="C73" s="25">
        <v>44218</v>
      </c>
      <c r="D73" s="30">
        <v>23347</v>
      </c>
      <c r="E73" s="3">
        <v>26</v>
      </c>
      <c r="F73" s="27" t="s">
        <v>21</v>
      </c>
      <c r="G73" s="28">
        <v>0.69</v>
      </c>
      <c r="H73" s="29"/>
    </row>
    <row r="74" spans="2:8" outlineLevel="1" x14ac:dyDescent="0.2">
      <c r="B74" s="19" t="s">
        <v>428</v>
      </c>
      <c r="C74" s="25">
        <v>44216</v>
      </c>
      <c r="D74" s="30">
        <v>21778</v>
      </c>
      <c r="E74" s="3">
        <v>26</v>
      </c>
      <c r="F74" s="27" t="s">
        <v>21</v>
      </c>
      <c r="G74" s="28">
        <v>48.6</v>
      </c>
      <c r="H74" s="29"/>
    </row>
    <row r="75" spans="2:8" outlineLevel="1" x14ac:dyDescent="0.2">
      <c r="B75" s="19" t="s">
        <v>428</v>
      </c>
      <c r="C75" s="25">
        <v>44214</v>
      </c>
      <c r="D75" s="30">
        <v>18364</v>
      </c>
      <c r="E75" s="3">
        <v>26</v>
      </c>
      <c r="F75" s="27" t="s">
        <v>21</v>
      </c>
      <c r="G75" s="28">
        <v>73.12</v>
      </c>
      <c r="H75" s="29"/>
    </row>
    <row r="76" spans="2:8" outlineLevel="1" x14ac:dyDescent="0.2">
      <c r="B76" s="19" t="s">
        <v>428</v>
      </c>
      <c r="C76" s="25">
        <v>44215</v>
      </c>
      <c r="D76" s="30">
        <v>19968</v>
      </c>
      <c r="E76" s="3">
        <v>26</v>
      </c>
      <c r="F76" s="27" t="s">
        <v>21</v>
      </c>
      <c r="G76" s="28">
        <v>43.82</v>
      </c>
      <c r="H76" s="29"/>
    </row>
    <row r="77" spans="2:8" outlineLevel="1" x14ac:dyDescent="0.2">
      <c r="B77" s="19" t="s">
        <v>428</v>
      </c>
      <c r="C77" s="25">
        <v>44215</v>
      </c>
      <c r="D77" s="30">
        <v>19996</v>
      </c>
      <c r="E77" s="3">
        <v>26</v>
      </c>
      <c r="F77" s="27" t="s">
        <v>21</v>
      </c>
      <c r="G77" s="28">
        <v>60.28</v>
      </c>
      <c r="H77" s="29"/>
    </row>
    <row r="78" spans="2:8" outlineLevel="1" x14ac:dyDescent="0.2">
      <c r="B78" s="19" t="s">
        <v>428</v>
      </c>
      <c r="C78" s="25">
        <v>44211</v>
      </c>
      <c r="D78" s="30">
        <v>16311</v>
      </c>
      <c r="E78" s="3">
        <v>26</v>
      </c>
      <c r="F78" s="27" t="s">
        <v>21</v>
      </c>
      <c r="G78" s="28">
        <v>41.16</v>
      </c>
      <c r="H78" s="29"/>
    </row>
    <row r="79" spans="2:8" outlineLevel="1" x14ac:dyDescent="0.2">
      <c r="B79" s="19" t="s">
        <v>428</v>
      </c>
      <c r="C79" s="25">
        <v>44200</v>
      </c>
      <c r="D79" s="30">
        <v>9247</v>
      </c>
      <c r="E79" s="3">
        <v>26</v>
      </c>
      <c r="F79" s="27" t="s">
        <v>21</v>
      </c>
      <c r="G79" s="28">
        <v>28.92</v>
      </c>
      <c r="H79" s="29"/>
    </row>
    <row r="80" spans="2:8" outlineLevel="1" x14ac:dyDescent="0.2">
      <c r="B80" s="19" t="s">
        <v>428</v>
      </c>
      <c r="C80" s="25">
        <v>44225</v>
      </c>
      <c r="D80" s="30">
        <v>31476</v>
      </c>
      <c r="E80" s="3">
        <v>26</v>
      </c>
      <c r="F80" s="27" t="s">
        <v>21</v>
      </c>
      <c r="G80" s="28">
        <v>5.77</v>
      </c>
      <c r="H80" s="29"/>
    </row>
    <row r="81" spans="2:8" outlineLevel="1" x14ac:dyDescent="0.2">
      <c r="B81" s="19" t="s">
        <v>428</v>
      </c>
      <c r="C81" s="25">
        <v>44210</v>
      </c>
      <c r="D81" s="30">
        <v>15367</v>
      </c>
      <c r="E81" s="3">
        <v>26</v>
      </c>
      <c r="F81" s="27" t="s">
        <v>21</v>
      </c>
      <c r="G81" s="28">
        <v>19.010000000000002</v>
      </c>
      <c r="H81" s="29"/>
    </row>
    <row r="82" spans="2:8" outlineLevel="1" x14ac:dyDescent="0.2">
      <c r="B82" s="19" t="s">
        <v>428</v>
      </c>
      <c r="C82" s="25">
        <v>44210</v>
      </c>
      <c r="D82" s="30">
        <v>15215</v>
      </c>
      <c r="E82" s="3">
        <v>26</v>
      </c>
      <c r="F82" s="27" t="s">
        <v>21</v>
      </c>
      <c r="G82" s="28">
        <v>17.03</v>
      </c>
      <c r="H82" s="29"/>
    </row>
    <row r="83" spans="2:8" outlineLevel="1" x14ac:dyDescent="0.2">
      <c r="B83" s="19" t="s">
        <v>428</v>
      </c>
      <c r="C83" s="25">
        <v>44209</v>
      </c>
      <c r="D83" s="30">
        <v>14269</v>
      </c>
      <c r="E83" s="3">
        <v>26</v>
      </c>
      <c r="F83" s="27" t="s">
        <v>21</v>
      </c>
      <c r="G83" s="28">
        <v>19.29</v>
      </c>
      <c r="H83" s="29"/>
    </row>
    <row r="84" spans="2:8" outlineLevel="1" x14ac:dyDescent="0.2">
      <c r="B84" s="19" t="s">
        <v>428</v>
      </c>
      <c r="C84" s="25">
        <v>44208</v>
      </c>
      <c r="D84" s="30">
        <v>13673</v>
      </c>
      <c r="E84" s="3">
        <v>26</v>
      </c>
      <c r="F84" s="27" t="s">
        <v>21</v>
      </c>
      <c r="G84" s="28">
        <v>50.32</v>
      </c>
      <c r="H84" s="29"/>
    </row>
    <row r="85" spans="2:8" outlineLevel="1" x14ac:dyDescent="0.2">
      <c r="B85" s="19" t="s">
        <v>428</v>
      </c>
      <c r="C85" s="25">
        <v>44203</v>
      </c>
      <c r="D85" s="30">
        <v>12157</v>
      </c>
      <c r="E85" s="3">
        <v>26</v>
      </c>
      <c r="F85" s="27" t="s">
        <v>21</v>
      </c>
      <c r="G85" s="28">
        <v>11.82</v>
      </c>
      <c r="H85" s="29"/>
    </row>
    <row r="86" spans="2:8" outlineLevel="1" x14ac:dyDescent="0.2">
      <c r="B86" s="19" t="s">
        <v>428</v>
      </c>
      <c r="C86" s="25">
        <v>44204</v>
      </c>
      <c r="D86" s="30">
        <v>12716</v>
      </c>
      <c r="E86" s="3">
        <v>26</v>
      </c>
      <c r="F86" s="27" t="s">
        <v>21</v>
      </c>
      <c r="G86" s="28">
        <v>49.25</v>
      </c>
      <c r="H86" s="29"/>
    </row>
    <row r="87" spans="2:8" outlineLevel="1" x14ac:dyDescent="0.2">
      <c r="B87" s="19" t="s">
        <v>428</v>
      </c>
      <c r="C87" s="25">
        <v>44204</v>
      </c>
      <c r="D87" s="30">
        <v>12726</v>
      </c>
      <c r="E87" s="3">
        <v>26</v>
      </c>
      <c r="F87" s="27" t="s">
        <v>21</v>
      </c>
      <c r="G87" s="28">
        <v>13.71</v>
      </c>
      <c r="H87" s="29"/>
    </row>
    <row r="88" spans="2:8" outlineLevel="1" x14ac:dyDescent="0.2">
      <c r="B88" s="19" t="s">
        <v>428</v>
      </c>
      <c r="C88" s="25">
        <v>44204</v>
      </c>
      <c r="D88" s="30">
        <v>12881</v>
      </c>
      <c r="E88" s="3">
        <v>26</v>
      </c>
      <c r="F88" s="27" t="s">
        <v>21</v>
      </c>
      <c r="G88" s="28">
        <v>79.34</v>
      </c>
      <c r="H88" s="29"/>
    </row>
    <row r="89" spans="2:8" outlineLevel="1" x14ac:dyDescent="0.2">
      <c r="B89" s="19" t="s">
        <v>428</v>
      </c>
      <c r="C89" s="25">
        <v>44201</v>
      </c>
      <c r="D89" s="30">
        <v>590638</v>
      </c>
      <c r="E89" s="3">
        <v>26</v>
      </c>
      <c r="F89" s="27" t="s">
        <v>21</v>
      </c>
      <c r="G89" s="28">
        <v>360.98</v>
      </c>
      <c r="H89" s="29"/>
    </row>
    <row r="90" spans="2:8" outlineLevel="1" x14ac:dyDescent="0.2">
      <c r="B90" s="19" t="s">
        <v>428</v>
      </c>
      <c r="C90" s="25">
        <v>44201</v>
      </c>
      <c r="D90" s="30">
        <v>590674</v>
      </c>
      <c r="E90" s="3">
        <v>26</v>
      </c>
      <c r="F90" s="27" t="s">
        <v>21</v>
      </c>
      <c r="G90" s="28">
        <v>4.34</v>
      </c>
      <c r="H90" s="29"/>
    </row>
    <row r="91" spans="2:8" outlineLevel="1" x14ac:dyDescent="0.2">
      <c r="B91" s="19" t="s">
        <v>428</v>
      </c>
      <c r="C91" s="25">
        <v>44203</v>
      </c>
      <c r="D91" s="30">
        <v>11557</v>
      </c>
      <c r="E91" s="3">
        <v>26</v>
      </c>
      <c r="F91" s="27" t="s">
        <v>21</v>
      </c>
      <c r="G91" s="28">
        <v>267.51</v>
      </c>
      <c r="H91" s="29"/>
    </row>
    <row r="92" spans="2:8" outlineLevel="1" x14ac:dyDescent="0.2">
      <c r="B92" s="19" t="s">
        <v>428</v>
      </c>
      <c r="C92" s="25">
        <v>44228</v>
      </c>
      <c r="D92" s="30">
        <v>33072</v>
      </c>
      <c r="E92" s="3">
        <v>26</v>
      </c>
      <c r="F92" s="27" t="s">
        <v>21</v>
      </c>
      <c r="G92" s="28">
        <v>74</v>
      </c>
      <c r="H92" s="29"/>
    </row>
    <row r="93" spans="2:8" outlineLevel="1" x14ac:dyDescent="0.2">
      <c r="B93" s="19" t="s">
        <v>428</v>
      </c>
      <c r="C93" s="25">
        <v>44228</v>
      </c>
      <c r="D93" s="30">
        <v>641201</v>
      </c>
      <c r="E93" s="3">
        <v>26</v>
      </c>
      <c r="F93" s="27" t="s">
        <v>21</v>
      </c>
      <c r="G93" s="28">
        <v>4.96</v>
      </c>
      <c r="H93" s="29"/>
    </row>
    <row r="94" spans="2:8" outlineLevel="1" x14ac:dyDescent="0.2">
      <c r="B94" s="19" t="s">
        <v>428</v>
      </c>
      <c r="C94" s="25">
        <v>44229</v>
      </c>
      <c r="D94" s="30">
        <v>34941</v>
      </c>
      <c r="E94" s="3">
        <v>26</v>
      </c>
      <c r="F94" s="27" t="s">
        <v>21</v>
      </c>
      <c r="G94" s="28">
        <v>11.23</v>
      </c>
      <c r="H94" s="29"/>
    </row>
    <row r="95" spans="2:8" outlineLevel="1" x14ac:dyDescent="0.2">
      <c r="B95" s="19" t="s">
        <v>428</v>
      </c>
      <c r="C95" s="25">
        <v>44235</v>
      </c>
      <c r="D95" s="30">
        <v>40718</v>
      </c>
      <c r="E95" s="3">
        <v>26</v>
      </c>
      <c r="F95" s="27" t="s">
        <v>21</v>
      </c>
      <c r="G95" s="28">
        <v>9.6300000000000008</v>
      </c>
      <c r="H95" s="29"/>
    </row>
    <row r="96" spans="2:8" outlineLevel="1" x14ac:dyDescent="0.2">
      <c r="B96" s="19" t="s">
        <v>428</v>
      </c>
      <c r="C96" s="25">
        <v>44245</v>
      </c>
      <c r="D96" s="30">
        <v>682893</v>
      </c>
      <c r="E96" s="3">
        <v>26</v>
      </c>
      <c r="F96" s="27" t="s">
        <v>21</v>
      </c>
      <c r="G96" s="28">
        <v>30.33</v>
      </c>
      <c r="H96" s="29"/>
    </row>
    <row r="97" spans="2:8" outlineLevel="1" x14ac:dyDescent="0.2">
      <c r="B97" s="53" t="s">
        <v>428</v>
      </c>
      <c r="C97" s="54">
        <v>44260</v>
      </c>
      <c r="D97" s="55">
        <v>71462</v>
      </c>
      <c r="E97" s="1">
        <v>26</v>
      </c>
      <c r="F97" s="56" t="s">
        <v>21</v>
      </c>
      <c r="G97" s="57">
        <v>12.5</v>
      </c>
      <c r="H97" s="29" t="s">
        <v>492</v>
      </c>
    </row>
    <row r="98" spans="2:8" outlineLevel="1" x14ac:dyDescent="0.2">
      <c r="B98" s="19" t="s">
        <v>427</v>
      </c>
      <c r="C98" s="25">
        <v>44270</v>
      </c>
      <c r="D98" s="30">
        <v>82078</v>
      </c>
      <c r="E98" s="3">
        <v>26</v>
      </c>
      <c r="F98" s="27" t="s">
        <v>21</v>
      </c>
      <c r="G98" s="28">
        <v>6.7</v>
      </c>
      <c r="H98" s="29"/>
    </row>
    <row r="99" spans="2:8" outlineLevel="1" x14ac:dyDescent="0.2">
      <c r="B99" s="19"/>
      <c r="C99" s="25"/>
      <c r="D99" s="30"/>
      <c r="F99" s="27"/>
      <c r="G99" s="28"/>
      <c r="H99" s="29"/>
    </row>
    <row r="100" spans="2:8" ht="12.75" thickBot="1" x14ac:dyDescent="0.25">
      <c r="C100" s="16"/>
      <c r="D100" s="16"/>
      <c r="E100" s="16"/>
      <c r="F100" s="16"/>
      <c r="G100" s="17">
        <f>+SUM(G49:G99)</f>
        <v>2366.1999999999998</v>
      </c>
    </row>
    <row r="101" spans="2:8" ht="12.75" thickTop="1" x14ac:dyDescent="0.2"/>
    <row r="103" spans="2:8" x14ac:dyDescent="0.2">
      <c r="C103" s="8" t="s">
        <v>24</v>
      </c>
    </row>
    <row r="105" spans="2:8" x14ac:dyDescent="0.2">
      <c r="B105" s="12" t="s">
        <v>1035</v>
      </c>
      <c r="C105" s="23" t="s">
        <v>25</v>
      </c>
      <c r="D105" s="23" t="s">
        <v>26</v>
      </c>
      <c r="E105" s="23" t="s">
        <v>27</v>
      </c>
      <c r="F105" s="23" t="s">
        <v>637</v>
      </c>
      <c r="G105" s="23" t="s">
        <v>29</v>
      </c>
    </row>
    <row r="106" spans="2:8" outlineLevel="1" x14ac:dyDescent="0.2">
      <c r="B106" s="19" t="s">
        <v>428</v>
      </c>
      <c r="C106" s="3" t="s">
        <v>104</v>
      </c>
      <c r="D106" s="3" t="s">
        <v>31</v>
      </c>
      <c r="E106" s="14">
        <v>44203</v>
      </c>
      <c r="F106" s="3">
        <v>6</v>
      </c>
      <c r="G106" s="19">
        <v>56.64</v>
      </c>
    </row>
    <row r="107" spans="2:8" outlineLevel="1" x14ac:dyDescent="0.2">
      <c r="B107" s="19" t="s">
        <v>428</v>
      </c>
      <c r="C107" s="3" t="s">
        <v>104</v>
      </c>
      <c r="D107" s="3" t="s">
        <v>31</v>
      </c>
      <c r="E107" s="14">
        <v>44203</v>
      </c>
      <c r="F107" s="3">
        <v>3</v>
      </c>
      <c r="G107" s="19">
        <v>28.32</v>
      </c>
    </row>
    <row r="108" spans="2:8" outlineLevel="1" x14ac:dyDescent="0.2">
      <c r="B108" s="19" t="s">
        <v>428</v>
      </c>
      <c r="C108" s="3" t="s">
        <v>104</v>
      </c>
      <c r="D108" s="3" t="s">
        <v>31</v>
      </c>
      <c r="E108" s="14">
        <v>44204</v>
      </c>
      <c r="F108" s="3">
        <v>6</v>
      </c>
      <c r="G108" s="19">
        <v>56.64</v>
      </c>
    </row>
    <row r="109" spans="2:8" outlineLevel="1" x14ac:dyDescent="0.2">
      <c r="B109" s="19" t="s">
        <v>428</v>
      </c>
      <c r="C109" s="3" t="s">
        <v>104</v>
      </c>
      <c r="D109" s="3" t="s">
        <v>31</v>
      </c>
      <c r="E109" s="14">
        <v>44204</v>
      </c>
      <c r="F109" s="3">
        <v>3</v>
      </c>
      <c r="G109" s="19">
        <v>28.32</v>
      </c>
    </row>
    <row r="110" spans="2:8" outlineLevel="1" x14ac:dyDescent="0.2">
      <c r="B110" s="19" t="s">
        <v>428</v>
      </c>
      <c r="C110" s="3" t="s">
        <v>104</v>
      </c>
      <c r="D110" s="3" t="s">
        <v>31</v>
      </c>
      <c r="E110" s="14">
        <v>44208</v>
      </c>
      <c r="F110" s="3">
        <v>6</v>
      </c>
      <c r="G110" s="19">
        <v>56.64</v>
      </c>
    </row>
    <row r="111" spans="2:8" outlineLevel="1" x14ac:dyDescent="0.2">
      <c r="B111" s="19" t="s">
        <v>428</v>
      </c>
      <c r="C111" s="3" t="s">
        <v>104</v>
      </c>
      <c r="D111" s="3" t="s">
        <v>31</v>
      </c>
      <c r="E111" s="14">
        <v>44208</v>
      </c>
      <c r="F111" s="3">
        <v>3</v>
      </c>
      <c r="G111" s="19">
        <v>28.32</v>
      </c>
    </row>
    <row r="112" spans="2:8" outlineLevel="1" x14ac:dyDescent="0.2">
      <c r="B112" s="19" t="s">
        <v>428</v>
      </c>
      <c r="C112" s="3" t="s">
        <v>104</v>
      </c>
      <c r="D112" s="3" t="s">
        <v>31</v>
      </c>
      <c r="E112" s="14">
        <v>44209</v>
      </c>
      <c r="F112" s="3">
        <v>6</v>
      </c>
      <c r="G112" s="19">
        <v>56.64</v>
      </c>
    </row>
    <row r="113" spans="2:7" outlineLevel="1" x14ac:dyDescent="0.2">
      <c r="B113" s="19" t="s">
        <v>428</v>
      </c>
      <c r="C113" s="3" t="s">
        <v>104</v>
      </c>
      <c r="D113" s="3" t="s">
        <v>31</v>
      </c>
      <c r="E113" s="14">
        <v>44209</v>
      </c>
      <c r="F113" s="3">
        <v>3</v>
      </c>
      <c r="G113" s="19">
        <v>28.32</v>
      </c>
    </row>
    <row r="114" spans="2:7" outlineLevel="1" x14ac:dyDescent="0.2">
      <c r="B114" s="19" t="s">
        <v>428</v>
      </c>
      <c r="C114" s="3" t="s">
        <v>104</v>
      </c>
      <c r="D114" s="3" t="s">
        <v>31</v>
      </c>
      <c r="E114" s="14">
        <v>44210</v>
      </c>
      <c r="F114" s="3">
        <v>6</v>
      </c>
      <c r="G114" s="19">
        <v>56.64</v>
      </c>
    </row>
    <row r="115" spans="2:7" outlineLevel="1" x14ac:dyDescent="0.2">
      <c r="B115" s="19" t="s">
        <v>428</v>
      </c>
      <c r="C115" s="3" t="s">
        <v>104</v>
      </c>
      <c r="D115" s="3" t="s">
        <v>31</v>
      </c>
      <c r="E115" s="14">
        <v>44210</v>
      </c>
      <c r="F115" s="3">
        <v>3</v>
      </c>
      <c r="G115" s="19">
        <v>28.32</v>
      </c>
    </row>
    <row r="116" spans="2:7" outlineLevel="1" x14ac:dyDescent="0.2">
      <c r="B116" s="19" t="s">
        <v>428</v>
      </c>
      <c r="C116" s="3" t="s">
        <v>104</v>
      </c>
      <c r="D116" s="3" t="s">
        <v>31</v>
      </c>
      <c r="E116" s="14">
        <v>44211</v>
      </c>
      <c r="F116" s="3">
        <v>6</v>
      </c>
      <c r="G116" s="19">
        <v>56.64</v>
      </c>
    </row>
    <row r="117" spans="2:7" outlineLevel="1" x14ac:dyDescent="0.2">
      <c r="B117" s="19" t="s">
        <v>428</v>
      </c>
      <c r="C117" s="3" t="s">
        <v>104</v>
      </c>
      <c r="D117" s="3" t="s">
        <v>31</v>
      </c>
      <c r="E117" s="14">
        <v>44211</v>
      </c>
      <c r="F117" s="3">
        <v>3</v>
      </c>
      <c r="G117" s="19">
        <v>28.32</v>
      </c>
    </row>
    <row r="118" spans="2:7" outlineLevel="1" x14ac:dyDescent="0.2">
      <c r="B118" s="19" t="s">
        <v>428</v>
      </c>
      <c r="C118" s="3" t="s">
        <v>104</v>
      </c>
      <c r="D118" s="3" t="s">
        <v>31</v>
      </c>
      <c r="E118" s="14">
        <v>44214</v>
      </c>
      <c r="F118" s="3">
        <v>6</v>
      </c>
      <c r="G118" s="19">
        <v>56.64</v>
      </c>
    </row>
    <row r="119" spans="2:7" outlineLevel="1" x14ac:dyDescent="0.2">
      <c r="B119" s="19" t="s">
        <v>428</v>
      </c>
      <c r="C119" s="3" t="s">
        <v>104</v>
      </c>
      <c r="D119" s="3" t="s">
        <v>31</v>
      </c>
      <c r="E119" s="14">
        <v>44214</v>
      </c>
      <c r="F119" s="3">
        <v>3</v>
      </c>
      <c r="G119" s="19">
        <v>28.32</v>
      </c>
    </row>
    <row r="120" spans="2:7" outlineLevel="1" x14ac:dyDescent="0.2">
      <c r="B120" s="19" t="s">
        <v>428</v>
      </c>
      <c r="C120" s="3" t="s">
        <v>104</v>
      </c>
      <c r="D120" s="3" t="s">
        <v>31</v>
      </c>
      <c r="E120" s="14">
        <v>44215</v>
      </c>
      <c r="F120" s="3">
        <v>6</v>
      </c>
      <c r="G120" s="19">
        <v>56.64</v>
      </c>
    </row>
    <row r="121" spans="2:7" outlineLevel="1" x14ac:dyDescent="0.2">
      <c r="B121" s="19" t="s">
        <v>428</v>
      </c>
      <c r="C121" s="3" t="s">
        <v>104</v>
      </c>
      <c r="D121" s="3" t="s">
        <v>31</v>
      </c>
      <c r="E121" s="14">
        <v>44215</v>
      </c>
      <c r="F121" s="3">
        <v>3</v>
      </c>
      <c r="G121" s="19">
        <v>28.32</v>
      </c>
    </row>
    <row r="122" spans="2:7" outlineLevel="1" x14ac:dyDescent="0.2">
      <c r="B122" s="19" t="s">
        <v>428</v>
      </c>
      <c r="C122" s="3" t="s">
        <v>104</v>
      </c>
      <c r="D122" s="3" t="s">
        <v>31</v>
      </c>
      <c r="E122" s="14">
        <v>44216</v>
      </c>
      <c r="F122" s="3">
        <v>6</v>
      </c>
      <c r="G122" s="19">
        <v>56.64</v>
      </c>
    </row>
    <row r="123" spans="2:7" outlineLevel="1" x14ac:dyDescent="0.2">
      <c r="B123" s="19" t="s">
        <v>428</v>
      </c>
      <c r="C123" s="3" t="s">
        <v>104</v>
      </c>
      <c r="D123" s="3" t="s">
        <v>31</v>
      </c>
      <c r="E123" s="14">
        <v>44216</v>
      </c>
      <c r="F123" s="3">
        <v>3</v>
      </c>
      <c r="G123" s="19">
        <v>28.32</v>
      </c>
    </row>
    <row r="124" spans="2:7" outlineLevel="1" x14ac:dyDescent="0.2">
      <c r="B124" s="19" t="s">
        <v>428</v>
      </c>
      <c r="C124" s="3" t="s">
        <v>104</v>
      </c>
      <c r="D124" s="3" t="s">
        <v>31</v>
      </c>
      <c r="E124" s="14">
        <v>44217</v>
      </c>
      <c r="F124" s="3">
        <v>6</v>
      </c>
      <c r="G124" s="19">
        <v>56.64</v>
      </c>
    </row>
    <row r="125" spans="2:7" outlineLevel="1" x14ac:dyDescent="0.2">
      <c r="B125" s="19" t="s">
        <v>428</v>
      </c>
      <c r="C125" s="3" t="s">
        <v>104</v>
      </c>
      <c r="D125" s="3" t="s">
        <v>31</v>
      </c>
      <c r="E125" s="14">
        <v>44217</v>
      </c>
      <c r="F125" s="3">
        <v>3</v>
      </c>
      <c r="G125" s="19">
        <v>28.32</v>
      </c>
    </row>
    <row r="126" spans="2:7" outlineLevel="1" x14ac:dyDescent="0.2">
      <c r="B126" s="19" t="s">
        <v>428</v>
      </c>
      <c r="C126" s="3" t="s">
        <v>104</v>
      </c>
      <c r="D126" s="3" t="s">
        <v>31</v>
      </c>
      <c r="E126" s="14">
        <v>44218</v>
      </c>
      <c r="F126" s="3">
        <v>6</v>
      </c>
      <c r="G126" s="19">
        <v>56.64</v>
      </c>
    </row>
    <row r="127" spans="2:7" outlineLevel="1" x14ac:dyDescent="0.2">
      <c r="B127" s="19" t="s">
        <v>428</v>
      </c>
      <c r="C127" s="3" t="s">
        <v>104</v>
      </c>
      <c r="D127" s="3" t="s">
        <v>31</v>
      </c>
      <c r="E127" s="14">
        <v>44218</v>
      </c>
      <c r="F127" s="3">
        <v>5</v>
      </c>
      <c r="G127" s="19">
        <v>47.2</v>
      </c>
    </row>
    <row r="128" spans="2:7" outlineLevel="1" x14ac:dyDescent="0.2">
      <c r="B128" s="19" t="s">
        <v>428</v>
      </c>
      <c r="C128" s="3" t="s">
        <v>104</v>
      </c>
      <c r="D128" s="3" t="s">
        <v>31</v>
      </c>
      <c r="E128" s="14">
        <v>44221</v>
      </c>
      <c r="F128" s="3">
        <v>6</v>
      </c>
      <c r="G128" s="19">
        <v>56.64</v>
      </c>
    </row>
    <row r="129" spans="2:7" outlineLevel="1" x14ac:dyDescent="0.2">
      <c r="B129" s="19" t="s">
        <v>428</v>
      </c>
      <c r="C129" s="3" t="s">
        <v>104</v>
      </c>
      <c r="D129" s="3" t="s">
        <v>31</v>
      </c>
      <c r="E129" s="14">
        <v>44221</v>
      </c>
      <c r="F129" s="3">
        <v>3</v>
      </c>
      <c r="G129" s="19">
        <v>28.32</v>
      </c>
    </row>
    <row r="130" spans="2:7" outlineLevel="1" x14ac:dyDescent="0.2">
      <c r="B130" s="19" t="s">
        <v>428</v>
      </c>
      <c r="C130" s="3" t="s">
        <v>104</v>
      </c>
      <c r="D130" s="3" t="s">
        <v>31</v>
      </c>
      <c r="E130" s="14">
        <v>44222</v>
      </c>
      <c r="F130" s="3">
        <v>6</v>
      </c>
      <c r="G130" s="19">
        <v>56.64</v>
      </c>
    </row>
    <row r="131" spans="2:7" outlineLevel="1" x14ac:dyDescent="0.2">
      <c r="B131" s="19" t="s">
        <v>428</v>
      </c>
      <c r="C131" s="3" t="s">
        <v>104</v>
      </c>
      <c r="D131" s="3" t="s">
        <v>31</v>
      </c>
      <c r="E131" s="14">
        <v>44222</v>
      </c>
      <c r="F131" s="3">
        <v>3</v>
      </c>
      <c r="G131" s="19">
        <v>28.32</v>
      </c>
    </row>
    <row r="132" spans="2:7" outlineLevel="1" x14ac:dyDescent="0.2">
      <c r="B132" s="19" t="s">
        <v>428</v>
      </c>
      <c r="C132" s="3" t="s">
        <v>104</v>
      </c>
      <c r="D132" s="3" t="s">
        <v>31</v>
      </c>
      <c r="E132" s="14">
        <v>44228</v>
      </c>
      <c r="F132" s="3">
        <v>6</v>
      </c>
      <c r="G132" s="19">
        <v>56.64</v>
      </c>
    </row>
    <row r="133" spans="2:7" outlineLevel="1" x14ac:dyDescent="0.2">
      <c r="B133" s="19" t="s">
        <v>428</v>
      </c>
      <c r="C133" s="3" t="s">
        <v>104</v>
      </c>
      <c r="D133" s="3" t="s">
        <v>31</v>
      </c>
      <c r="E133" s="14">
        <v>44228</v>
      </c>
      <c r="F133" s="3">
        <v>3</v>
      </c>
      <c r="G133" s="19">
        <v>28.32</v>
      </c>
    </row>
    <row r="134" spans="2:7" outlineLevel="1" x14ac:dyDescent="0.2">
      <c r="B134" s="19" t="s">
        <v>428</v>
      </c>
      <c r="C134" s="3" t="s">
        <v>104</v>
      </c>
      <c r="D134" s="3" t="s">
        <v>31</v>
      </c>
      <c r="E134" s="14">
        <v>44229</v>
      </c>
      <c r="F134" s="3">
        <v>6</v>
      </c>
      <c r="G134" s="19">
        <v>56.64</v>
      </c>
    </row>
    <row r="135" spans="2:7" outlineLevel="1" x14ac:dyDescent="0.2">
      <c r="B135" s="19" t="s">
        <v>428</v>
      </c>
      <c r="C135" s="3" t="s">
        <v>104</v>
      </c>
      <c r="D135" s="3" t="s">
        <v>31</v>
      </c>
      <c r="E135" s="14">
        <v>44229</v>
      </c>
      <c r="F135" s="3">
        <v>3</v>
      </c>
      <c r="G135" s="19">
        <v>28.32</v>
      </c>
    </row>
    <row r="136" spans="2:7" outlineLevel="1" x14ac:dyDescent="0.2">
      <c r="B136" s="19" t="s">
        <v>428</v>
      </c>
      <c r="C136" s="3" t="s">
        <v>104</v>
      </c>
      <c r="D136" s="3" t="s">
        <v>31</v>
      </c>
      <c r="E136" s="14">
        <v>44230</v>
      </c>
      <c r="F136" s="3">
        <v>6</v>
      </c>
      <c r="G136" s="19">
        <v>56.64</v>
      </c>
    </row>
    <row r="137" spans="2:7" outlineLevel="1" x14ac:dyDescent="0.2">
      <c r="B137" s="19" t="s">
        <v>428</v>
      </c>
      <c r="C137" s="3" t="s">
        <v>104</v>
      </c>
      <c r="D137" s="3" t="s">
        <v>31</v>
      </c>
      <c r="E137" s="14">
        <v>44230</v>
      </c>
      <c r="F137" s="3">
        <v>3</v>
      </c>
      <c r="G137" s="19">
        <v>28.32</v>
      </c>
    </row>
    <row r="138" spans="2:7" outlineLevel="1" x14ac:dyDescent="0.2">
      <c r="B138" s="19" t="s">
        <v>428</v>
      </c>
      <c r="C138" s="3" t="s">
        <v>104</v>
      </c>
      <c r="D138" s="3" t="s">
        <v>31</v>
      </c>
      <c r="E138" s="14">
        <v>44231</v>
      </c>
      <c r="F138" s="3">
        <v>6</v>
      </c>
      <c r="G138" s="19">
        <v>56.64</v>
      </c>
    </row>
    <row r="139" spans="2:7" outlineLevel="1" x14ac:dyDescent="0.2">
      <c r="B139" s="19" t="s">
        <v>428</v>
      </c>
      <c r="C139" s="3" t="s">
        <v>104</v>
      </c>
      <c r="D139" s="3" t="s">
        <v>31</v>
      </c>
      <c r="E139" s="14">
        <v>44231</v>
      </c>
      <c r="F139" s="3">
        <v>3</v>
      </c>
      <c r="G139" s="19">
        <v>28.32</v>
      </c>
    </row>
    <row r="140" spans="2:7" outlineLevel="1" x14ac:dyDescent="0.2">
      <c r="B140" s="19" t="s">
        <v>428</v>
      </c>
      <c r="C140" s="3" t="s">
        <v>104</v>
      </c>
      <c r="D140" s="3" t="s">
        <v>31</v>
      </c>
      <c r="E140" s="14">
        <v>44232</v>
      </c>
      <c r="F140" s="3">
        <v>6</v>
      </c>
      <c r="G140" s="19">
        <v>56.64</v>
      </c>
    </row>
    <row r="141" spans="2:7" outlineLevel="1" x14ac:dyDescent="0.2">
      <c r="B141" s="19" t="s">
        <v>428</v>
      </c>
      <c r="C141" s="3" t="s">
        <v>104</v>
      </c>
      <c r="D141" s="3" t="s">
        <v>31</v>
      </c>
      <c r="E141" s="14">
        <v>44232</v>
      </c>
      <c r="F141" s="3">
        <v>3</v>
      </c>
      <c r="G141" s="19">
        <v>28.32</v>
      </c>
    </row>
    <row r="142" spans="2:7" outlineLevel="1" x14ac:dyDescent="0.2">
      <c r="B142" s="19" t="s">
        <v>428</v>
      </c>
      <c r="C142" s="3" t="s">
        <v>104</v>
      </c>
      <c r="D142" s="3" t="s">
        <v>31</v>
      </c>
      <c r="E142" s="14">
        <v>44235</v>
      </c>
      <c r="F142" s="3">
        <v>6</v>
      </c>
      <c r="G142" s="19">
        <v>56.64</v>
      </c>
    </row>
    <row r="143" spans="2:7" outlineLevel="1" x14ac:dyDescent="0.2">
      <c r="B143" s="19" t="s">
        <v>428</v>
      </c>
      <c r="C143" s="3" t="s">
        <v>104</v>
      </c>
      <c r="D143" s="3" t="s">
        <v>31</v>
      </c>
      <c r="E143" s="14">
        <v>44235</v>
      </c>
      <c r="F143" s="3">
        <v>3</v>
      </c>
      <c r="G143" s="19">
        <v>28.32</v>
      </c>
    </row>
    <row r="144" spans="2:7" outlineLevel="1" x14ac:dyDescent="0.2">
      <c r="B144" s="19" t="s">
        <v>428</v>
      </c>
      <c r="C144" s="3" t="s">
        <v>104</v>
      </c>
      <c r="D144" s="3" t="s">
        <v>31</v>
      </c>
      <c r="E144" s="14">
        <v>44236</v>
      </c>
      <c r="F144" s="3">
        <v>6</v>
      </c>
      <c r="G144" s="19">
        <v>56.64</v>
      </c>
    </row>
    <row r="145" spans="2:7" outlineLevel="1" x14ac:dyDescent="0.2">
      <c r="B145" s="19" t="s">
        <v>428</v>
      </c>
      <c r="C145" s="3" t="s">
        <v>104</v>
      </c>
      <c r="D145" s="3" t="s">
        <v>31</v>
      </c>
      <c r="E145" s="14">
        <v>44236</v>
      </c>
      <c r="F145" s="3">
        <v>3</v>
      </c>
      <c r="G145" s="19">
        <v>28.32</v>
      </c>
    </row>
    <row r="146" spans="2:7" outlineLevel="1" x14ac:dyDescent="0.2">
      <c r="B146" s="19" t="s">
        <v>428</v>
      </c>
      <c r="C146" s="3" t="s">
        <v>104</v>
      </c>
      <c r="D146" s="3" t="s">
        <v>31</v>
      </c>
      <c r="E146" s="14">
        <v>44239</v>
      </c>
      <c r="F146" s="3">
        <v>6</v>
      </c>
      <c r="G146" s="19">
        <v>56.64</v>
      </c>
    </row>
    <row r="147" spans="2:7" outlineLevel="1" x14ac:dyDescent="0.2">
      <c r="B147" s="19" t="s">
        <v>428</v>
      </c>
      <c r="C147" s="3" t="s">
        <v>104</v>
      </c>
      <c r="D147" s="3" t="s">
        <v>31</v>
      </c>
      <c r="E147" s="14">
        <v>44239</v>
      </c>
      <c r="F147" s="3">
        <v>3</v>
      </c>
      <c r="G147" s="19">
        <v>28.32</v>
      </c>
    </row>
    <row r="148" spans="2:7" outlineLevel="1" x14ac:dyDescent="0.2">
      <c r="B148" s="19" t="s">
        <v>428</v>
      </c>
      <c r="C148" s="3" t="s">
        <v>104</v>
      </c>
      <c r="D148" s="3" t="s">
        <v>31</v>
      </c>
      <c r="E148" s="14">
        <v>44242</v>
      </c>
      <c r="F148" s="3">
        <v>6</v>
      </c>
      <c r="G148" s="19">
        <v>56.64</v>
      </c>
    </row>
    <row r="149" spans="2:7" outlineLevel="1" x14ac:dyDescent="0.2">
      <c r="B149" s="19" t="s">
        <v>428</v>
      </c>
      <c r="C149" s="3" t="s">
        <v>104</v>
      </c>
      <c r="D149" s="3" t="s">
        <v>31</v>
      </c>
      <c r="E149" s="14">
        <v>44242</v>
      </c>
      <c r="F149" s="3">
        <v>3</v>
      </c>
      <c r="G149" s="19">
        <v>28.32</v>
      </c>
    </row>
    <row r="150" spans="2:7" outlineLevel="1" x14ac:dyDescent="0.2">
      <c r="B150" s="19" t="s">
        <v>428</v>
      </c>
      <c r="C150" s="3" t="s">
        <v>104</v>
      </c>
      <c r="D150" s="3" t="s">
        <v>31</v>
      </c>
      <c r="E150" s="14">
        <v>44243</v>
      </c>
      <c r="F150" s="3">
        <v>6</v>
      </c>
      <c r="G150" s="19">
        <v>56.64</v>
      </c>
    </row>
    <row r="151" spans="2:7" outlineLevel="1" x14ac:dyDescent="0.2">
      <c r="B151" s="19" t="s">
        <v>428</v>
      </c>
      <c r="C151" s="3" t="s">
        <v>104</v>
      </c>
      <c r="D151" s="3" t="s">
        <v>31</v>
      </c>
      <c r="E151" s="14">
        <v>44243</v>
      </c>
      <c r="F151" s="3">
        <v>3</v>
      </c>
      <c r="G151" s="19">
        <v>28.32</v>
      </c>
    </row>
    <row r="152" spans="2:7" outlineLevel="1" x14ac:dyDescent="0.2">
      <c r="B152" s="19" t="s">
        <v>428</v>
      </c>
      <c r="C152" s="3" t="s">
        <v>104</v>
      </c>
      <c r="D152" s="3" t="s">
        <v>31</v>
      </c>
      <c r="E152" s="14">
        <v>44244</v>
      </c>
      <c r="F152" s="3">
        <v>6</v>
      </c>
      <c r="G152" s="19">
        <v>56.64</v>
      </c>
    </row>
    <row r="153" spans="2:7" outlineLevel="1" x14ac:dyDescent="0.2">
      <c r="B153" s="19" t="s">
        <v>428</v>
      </c>
      <c r="C153" s="3" t="s">
        <v>104</v>
      </c>
      <c r="D153" s="3" t="s">
        <v>31</v>
      </c>
      <c r="E153" s="14">
        <v>44244</v>
      </c>
      <c r="F153" s="3">
        <v>3</v>
      </c>
      <c r="G153" s="19">
        <v>28.32</v>
      </c>
    </row>
    <row r="154" spans="2:7" outlineLevel="1" x14ac:dyDescent="0.2">
      <c r="B154" s="19" t="s">
        <v>428</v>
      </c>
      <c r="C154" s="3" t="s">
        <v>104</v>
      </c>
      <c r="D154" s="3" t="s">
        <v>31</v>
      </c>
      <c r="E154" s="14">
        <v>44245</v>
      </c>
      <c r="F154" s="3">
        <v>6</v>
      </c>
      <c r="G154" s="19">
        <v>56.64</v>
      </c>
    </row>
    <row r="155" spans="2:7" outlineLevel="1" x14ac:dyDescent="0.2">
      <c r="B155" s="19" t="s">
        <v>428</v>
      </c>
      <c r="C155" s="3" t="s">
        <v>104</v>
      </c>
      <c r="D155" s="3" t="s">
        <v>31</v>
      </c>
      <c r="E155" s="14">
        <v>44245</v>
      </c>
      <c r="F155" s="3">
        <v>3</v>
      </c>
      <c r="G155" s="19">
        <v>28.32</v>
      </c>
    </row>
    <row r="156" spans="2:7" outlineLevel="1" x14ac:dyDescent="0.2">
      <c r="B156" s="19" t="s">
        <v>428</v>
      </c>
      <c r="C156" s="3" t="s">
        <v>104</v>
      </c>
      <c r="D156" s="3" t="s">
        <v>31</v>
      </c>
      <c r="E156" s="14">
        <v>44246</v>
      </c>
      <c r="F156" s="3">
        <v>6</v>
      </c>
      <c r="G156" s="19">
        <v>56.64</v>
      </c>
    </row>
    <row r="157" spans="2:7" outlineLevel="1" x14ac:dyDescent="0.2">
      <c r="B157" s="19" t="s">
        <v>428</v>
      </c>
      <c r="C157" s="3" t="s">
        <v>104</v>
      </c>
      <c r="D157" s="3" t="s">
        <v>31</v>
      </c>
      <c r="E157" s="14">
        <v>44246</v>
      </c>
      <c r="F157" s="3">
        <v>3</v>
      </c>
      <c r="G157" s="19">
        <v>28.32</v>
      </c>
    </row>
    <row r="158" spans="2:7" outlineLevel="1" x14ac:dyDescent="0.2">
      <c r="B158" s="19" t="s">
        <v>428</v>
      </c>
      <c r="C158" s="3" t="s">
        <v>104</v>
      </c>
      <c r="D158" s="3" t="s">
        <v>31</v>
      </c>
      <c r="E158" s="14">
        <v>44249</v>
      </c>
      <c r="F158" s="3">
        <v>6</v>
      </c>
      <c r="G158" s="19">
        <v>56.64</v>
      </c>
    </row>
    <row r="159" spans="2:7" outlineLevel="1" x14ac:dyDescent="0.2">
      <c r="B159" s="19" t="s">
        <v>428</v>
      </c>
      <c r="C159" s="3" t="s">
        <v>104</v>
      </c>
      <c r="D159" s="3" t="s">
        <v>31</v>
      </c>
      <c r="E159" s="14">
        <v>44249</v>
      </c>
      <c r="F159" s="3">
        <v>3</v>
      </c>
      <c r="G159" s="19">
        <v>28.32</v>
      </c>
    </row>
    <row r="160" spans="2:7" outlineLevel="1" x14ac:dyDescent="0.2">
      <c r="B160" s="19" t="s">
        <v>428</v>
      </c>
      <c r="C160" s="3" t="s">
        <v>104</v>
      </c>
      <c r="D160" s="3" t="s">
        <v>31</v>
      </c>
      <c r="E160" s="14">
        <v>44250</v>
      </c>
      <c r="F160" s="3">
        <v>6</v>
      </c>
      <c r="G160" s="19">
        <v>56.64</v>
      </c>
    </row>
    <row r="161" spans="2:7" outlineLevel="1" x14ac:dyDescent="0.2">
      <c r="B161" s="19" t="s">
        <v>428</v>
      </c>
      <c r="C161" s="3" t="s">
        <v>104</v>
      </c>
      <c r="D161" s="3" t="s">
        <v>31</v>
      </c>
      <c r="E161" s="14">
        <v>44250</v>
      </c>
      <c r="F161" s="3">
        <v>3</v>
      </c>
      <c r="G161" s="19">
        <v>28.32</v>
      </c>
    </row>
    <row r="162" spans="2:7" outlineLevel="1" x14ac:dyDescent="0.2">
      <c r="B162" s="19" t="s">
        <v>428</v>
      </c>
      <c r="C162" s="3" t="s">
        <v>104</v>
      </c>
      <c r="D162" s="3" t="s">
        <v>31</v>
      </c>
      <c r="E162" s="14">
        <v>44270</v>
      </c>
      <c r="F162" s="3">
        <v>6</v>
      </c>
      <c r="G162" s="19">
        <v>56.64</v>
      </c>
    </row>
    <row r="163" spans="2:7" outlineLevel="1" x14ac:dyDescent="0.2">
      <c r="B163" s="19" t="s">
        <v>428</v>
      </c>
      <c r="C163" s="3" t="s">
        <v>104</v>
      </c>
      <c r="D163" s="3" t="s">
        <v>31</v>
      </c>
      <c r="E163" s="14">
        <v>44270</v>
      </c>
      <c r="F163" s="3">
        <v>3</v>
      </c>
      <c r="G163" s="19">
        <v>28.32</v>
      </c>
    </row>
    <row r="164" spans="2:7" outlineLevel="1" x14ac:dyDescent="0.2">
      <c r="B164" s="19" t="s">
        <v>428</v>
      </c>
      <c r="C164" s="3" t="s">
        <v>104</v>
      </c>
      <c r="D164" s="3" t="s">
        <v>31</v>
      </c>
      <c r="E164" s="14">
        <v>44277</v>
      </c>
      <c r="F164" s="3">
        <v>3</v>
      </c>
      <c r="G164" s="19">
        <v>28.32</v>
      </c>
    </row>
    <row r="165" spans="2:7" outlineLevel="1" x14ac:dyDescent="0.2">
      <c r="B165" s="19" t="s">
        <v>428</v>
      </c>
      <c r="C165" s="3" t="s">
        <v>108</v>
      </c>
      <c r="D165" s="3" t="s">
        <v>54</v>
      </c>
      <c r="E165" s="14">
        <v>44214</v>
      </c>
      <c r="F165" s="3">
        <v>6</v>
      </c>
      <c r="G165" s="19">
        <v>49.98</v>
      </c>
    </row>
    <row r="166" spans="2:7" outlineLevel="1" x14ac:dyDescent="0.2">
      <c r="B166" s="19" t="s">
        <v>428</v>
      </c>
      <c r="C166" s="3" t="s">
        <v>108</v>
      </c>
      <c r="D166" s="3" t="s">
        <v>54</v>
      </c>
      <c r="E166" s="14">
        <v>44214</v>
      </c>
      <c r="F166" s="3">
        <v>3</v>
      </c>
      <c r="G166" s="19">
        <v>24.99</v>
      </c>
    </row>
    <row r="167" spans="2:7" outlineLevel="1" x14ac:dyDescent="0.2">
      <c r="B167" s="19" t="s">
        <v>428</v>
      </c>
      <c r="C167" s="3" t="s">
        <v>108</v>
      </c>
      <c r="D167" s="3" t="s">
        <v>54</v>
      </c>
      <c r="E167" s="14">
        <v>44215</v>
      </c>
      <c r="F167" s="3">
        <v>6</v>
      </c>
      <c r="G167" s="19">
        <v>49.98</v>
      </c>
    </row>
    <row r="168" spans="2:7" outlineLevel="1" x14ac:dyDescent="0.2">
      <c r="B168" s="19" t="s">
        <v>428</v>
      </c>
      <c r="C168" s="3" t="s">
        <v>108</v>
      </c>
      <c r="D168" s="3" t="s">
        <v>54</v>
      </c>
      <c r="E168" s="14">
        <v>44215</v>
      </c>
      <c r="F168" s="3">
        <v>3</v>
      </c>
      <c r="G168" s="19">
        <v>24.99</v>
      </c>
    </row>
    <row r="169" spans="2:7" outlineLevel="1" x14ac:dyDescent="0.2">
      <c r="B169" s="19" t="s">
        <v>428</v>
      </c>
      <c r="C169" s="3" t="s">
        <v>108</v>
      </c>
      <c r="D169" s="3" t="s">
        <v>54</v>
      </c>
      <c r="E169" s="14">
        <v>44216</v>
      </c>
      <c r="F169" s="3">
        <v>6</v>
      </c>
      <c r="G169" s="19">
        <v>49.98</v>
      </c>
    </row>
    <row r="170" spans="2:7" outlineLevel="1" x14ac:dyDescent="0.2">
      <c r="B170" s="19" t="s">
        <v>428</v>
      </c>
      <c r="C170" s="3" t="s">
        <v>108</v>
      </c>
      <c r="D170" s="3" t="s">
        <v>54</v>
      </c>
      <c r="E170" s="14">
        <v>44216</v>
      </c>
      <c r="F170" s="3">
        <v>3</v>
      </c>
      <c r="G170" s="19">
        <v>24.99</v>
      </c>
    </row>
    <row r="171" spans="2:7" outlineLevel="1" x14ac:dyDescent="0.2">
      <c r="B171" s="19" t="s">
        <v>428</v>
      </c>
      <c r="C171" s="3" t="s">
        <v>108</v>
      </c>
      <c r="D171" s="3" t="s">
        <v>54</v>
      </c>
      <c r="E171" s="14">
        <v>44217</v>
      </c>
      <c r="F171" s="3">
        <v>6</v>
      </c>
      <c r="G171" s="19">
        <v>49.98</v>
      </c>
    </row>
    <row r="172" spans="2:7" outlineLevel="1" x14ac:dyDescent="0.2">
      <c r="B172" s="19" t="s">
        <v>428</v>
      </c>
      <c r="C172" s="3" t="s">
        <v>108</v>
      </c>
      <c r="D172" s="3" t="s">
        <v>54</v>
      </c>
      <c r="E172" s="14">
        <v>44217</v>
      </c>
      <c r="F172" s="3">
        <v>3</v>
      </c>
      <c r="G172" s="19">
        <v>24.99</v>
      </c>
    </row>
    <row r="173" spans="2:7" outlineLevel="1" x14ac:dyDescent="0.2">
      <c r="B173" s="19" t="s">
        <v>428</v>
      </c>
      <c r="C173" s="3" t="s">
        <v>108</v>
      </c>
      <c r="D173" s="3" t="s">
        <v>54</v>
      </c>
      <c r="E173" s="14">
        <v>44218</v>
      </c>
      <c r="F173" s="3">
        <v>6</v>
      </c>
      <c r="G173" s="19">
        <v>49.98</v>
      </c>
    </row>
    <row r="174" spans="2:7" outlineLevel="1" x14ac:dyDescent="0.2">
      <c r="B174" s="19" t="s">
        <v>428</v>
      </c>
      <c r="C174" s="3" t="s">
        <v>108</v>
      </c>
      <c r="D174" s="3" t="s">
        <v>54</v>
      </c>
      <c r="E174" s="14">
        <v>44218</v>
      </c>
      <c r="F174" s="3">
        <v>3</v>
      </c>
      <c r="G174" s="19">
        <v>24.99</v>
      </c>
    </row>
    <row r="175" spans="2:7" outlineLevel="1" x14ac:dyDescent="0.2">
      <c r="B175" s="19" t="s">
        <v>428</v>
      </c>
      <c r="C175" s="3" t="s">
        <v>108</v>
      </c>
      <c r="D175" s="3" t="s">
        <v>54</v>
      </c>
      <c r="E175" s="14">
        <v>44221</v>
      </c>
      <c r="F175" s="3">
        <v>6</v>
      </c>
      <c r="G175" s="19">
        <v>49.98</v>
      </c>
    </row>
    <row r="176" spans="2:7" outlineLevel="1" x14ac:dyDescent="0.2">
      <c r="B176" s="19" t="s">
        <v>428</v>
      </c>
      <c r="C176" s="3" t="s">
        <v>108</v>
      </c>
      <c r="D176" s="3" t="s">
        <v>54</v>
      </c>
      <c r="E176" s="14">
        <v>44221</v>
      </c>
      <c r="F176" s="3">
        <v>3</v>
      </c>
      <c r="G176" s="19">
        <v>24.99</v>
      </c>
    </row>
    <row r="177" spans="2:7" outlineLevel="1" x14ac:dyDescent="0.2">
      <c r="B177" s="19" t="s">
        <v>428</v>
      </c>
      <c r="C177" s="3" t="s">
        <v>108</v>
      </c>
      <c r="D177" s="3" t="s">
        <v>54</v>
      </c>
      <c r="E177" s="14">
        <v>44222</v>
      </c>
      <c r="F177" s="3">
        <v>6</v>
      </c>
      <c r="G177" s="19">
        <v>49.98</v>
      </c>
    </row>
    <row r="178" spans="2:7" outlineLevel="1" x14ac:dyDescent="0.2">
      <c r="B178" s="19" t="s">
        <v>428</v>
      </c>
      <c r="C178" s="3" t="s">
        <v>108</v>
      </c>
      <c r="D178" s="3" t="s">
        <v>54</v>
      </c>
      <c r="E178" s="14">
        <v>44222</v>
      </c>
      <c r="F178" s="3">
        <v>3</v>
      </c>
      <c r="G178" s="19">
        <v>24.99</v>
      </c>
    </row>
    <row r="179" spans="2:7" outlineLevel="1" x14ac:dyDescent="0.2">
      <c r="B179" s="19" t="s">
        <v>428</v>
      </c>
      <c r="C179" s="3" t="s">
        <v>108</v>
      </c>
      <c r="D179" s="3" t="s">
        <v>54</v>
      </c>
      <c r="E179" s="14">
        <v>44223</v>
      </c>
      <c r="F179" s="3">
        <v>6</v>
      </c>
      <c r="G179" s="19">
        <v>49.98</v>
      </c>
    </row>
    <row r="180" spans="2:7" outlineLevel="1" x14ac:dyDescent="0.2">
      <c r="B180" s="19" t="s">
        <v>428</v>
      </c>
      <c r="C180" s="3" t="s">
        <v>108</v>
      </c>
      <c r="D180" s="3" t="s">
        <v>54</v>
      </c>
      <c r="E180" s="14">
        <v>44223</v>
      </c>
      <c r="F180" s="3">
        <v>3</v>
      </c>
      <c r="G180" s="19">
        <v>24.99</v>
      </c>
    </row>
    <row r="181" spans="2:7" outlineLevel="1" x14ac:dyDescent="0.2">
      <c r="B181" s="19" t="s">
        <v>428</v>
      </c>
      <c r="C181" s="3" t="s">
        <v>108</v>
      </c>
      <c r="D181" s="3" t="s">
        <v>54</v>
      </c>
      <c r="E181" s="14">
        <v>44224</v>
      </c>
      <c r="F181" s="3">
        <v>6</v>
      </c>
      <c r="G181" s="19">
        <v>49.98</v>
      </c>
    </row>
    <row r="182" spans="2:7" outlineLevel="1" x14ac:dyDescent="0.2">
      <c r="B182" s="19" t="s">
        <v>428</v>
      </c>
      <c r="C182" s="3" t="s">
        <v>108</v>
      </c>
      <c r="D182" s="3" t="s">
        <v>54</v>
      </c>
      <c r="E182" s="14">
        <v>44224</v>
      </c>
      <c r="F182" s="3">
        <v>3</v>
      </c>
      <c r="G182" s="19">
        <v>24.99</v>
      </c>
    </row>
    <row r="183" spans="2:7" outlineLevel="1" x14ac:dyDescent="0.2">
      <c r="B183" s="19" t="s">
        <v>428</v>
      </c>
      <c r="C183" s="3" t="s">
        <v>108</v>
      </c>
      <c r="D183" s="3" t="s">
        <v>54</v>
      </c>
      <c r="E183" s="14">
        <v>44225</v>
      </c>
      <c r="F183" s="3">
        <v>6</v>
      </c>
      <c r="G183" s="19">
        <v>49.98</v>
      </c>
    </row>
    <row r="184" spans="2:7" outlineLevel="1" x14ac:dyDescent="0.2">
      <c r="B184" s="19" t="s">
        <v>428</v>
      </c>
      <c r="C184" s="3" t="s">
        <v>108</v>
      </c>
      <c r="D184" s="3" t="s">
        <v>54</v>
      </c>
      <c r="E184" s="14">
        <v>44225</v>
      </c>
      <c r="F184" s="3">
        <v>3</v>
      </c>
      <c r="G184" s="19">
        <v>24.99</v>
      </c>
    </row>
    <row r="185" spans="2:7" outlineLevel="1" x14ac:dyDescent="0.2">
      <c r="B185" s="19" t="s">
        <v>428</v>
      </c>
      <c r="C185" s="3" t="s">
        <v>108</v>
      </c>
      <c r="D185" s="3" t="s">
        <v>54</v>
      </c>
      <c r="E185" s="14">
        <v>44228</v>
      </c>
      <c r="F185" s="3">
        <v>6</v>
      </c>
      <c r="G185" s="19">
        <v>49.98</v>
      </c>
    </row>
    <row r="186" spans="2:7" outlineLevel="1" x14ac:dyDescent="0.2">
      <c r="B186" s="19" t="s">
        <v>428</v>
      </c>
      <c r="C186" s="3" t="s">
        <v>108</v>
      </c>
      <c r="D186" s="3" t="s">
        <v>54</v>
      </c>
      <c r="E186" s="14">
        <v>44228</v>
      </c>
      <c r="F186" s="3">
        <v>3</v>
      </c>
      <c r="G186" s="19">
        <v>24.99</v>
      </c>
    </row>
    <row r="187" spans="2:7" outlineLevel="1" x14ac:dyDescent="0.2">
      <c r="B187" s="19" t="s">
        <v>428</v>
      </c>
      <c r="C187" s="3" t="s">
        <v>108</v>
      </c>
      <c r="D187" s="3" t="s">
        <v>54</v>
      </c>
      <c r="E187" s="14">
        <v>44236</v>
      </c>
      <c r="F187" s="3">
        <v>6</v>
      </c>
      <c r="G187" s="19">
        <v>49.98</v>
      </c>
    </row>
    <row r="188" spans="2:7" outlineLevel="1" x14ac:dyDescent="0.2">
      <c r="B188" s="19" t="s">
        <v>428</v>
      </c>
      <c r="C188" s="3" t="s">
        <v>108</v>
      </c>
      <c r="D188" s="3" t="s">
        <v>54</v>
      </c>
      <c r="E188" s="14">
        <v>44236</v>
      </c>
      <c r="F188" s="3">
        <v>3</v>
      </c>
      <c r="G188" s="19">
        <v>24.99</v>
      </c>
    </row>
    <row r="189" spans="2:7" outlineLevel="1" x14ac:dyDescent="0.2">
      <c r="B189" s="19" t="s">
        <v>428</v>
      </c>
      <c r="C189" s="3" t="s">
        <v>108</v>
      </c>
      <c r="D189" s="3" t="s">
        <v>54</v>
      </c>
      <c r="E189" s="14">
        <v>44237</v>
      </c>
      <c r="F189" s="3">
        <v>6</v>
      </c>
      <c r="G189" s="19">
        <v>49.98</v>
      </c>
    </row>
    <row r="190" spans="2:7" outlineLevel="1" x14ac:dyDescent="0.2">
      <c r="B190" s="19" t="s">
        <v>428</v>
      </c>
      <c r="C190" s="3" t="s">
        <v>108</v>
      </c>
      <c r="D190" s="3" t="s">
        <v>54</v>
      </c>
      <c r="E190" s="14">
        <v>44237</v>
      </c>
      <c r="F190" s="3">
        <v>3</v>
      </c>
      <c r="G190" s="19">
        <v>24.99</v>
      </c>
    </row>
    <row r="191" spans="2:7" outlineLevel="1" x14ac:dyDescent="0.2">
      <c r="B191" s="19" t="s">
        <v>428</v>
      </c>
      <c r="C191" s="3" t="s">
        <v>108</v>
      </c>
      <c r="D191" s="3" t="s">
        <v>54</v>
      </c>
      <c r="E191" s="14">
        <v>44238</v>
      </c>
      <c r="F191" s="3">
        <v>6</v>
      </c>
      <c r="G191" s="19">
        <v>49.98</v>
      </c>
    </row>
    <row r="192" spans="2:7" outlineLevel="1" x14ac:dyDescent="0.2">
      <c r="B192" s="19" t="s">
        <v>428</v>
      </c>
      <c r="C192" s="3" t="s">
        <v>108</v>
      </c>
      <c r="D192" s="3" t="s">
        <v>54</v>
      </c>
      <c r="E192" s="14">
        <v>44238</v>
      </c>
      <c r="F192" s="3">
        <v>3</v>
      </c>
      <c r="G192" s="19">
        <v>24.99</v>
      </c>
    </row>
    <row r="193" spans="2:7" outlineLevel="1" x14ac:dyDescent="0.2">
      <c r="B193" s="19" t="s">
        <v>428</v>
      </c>
      <c r="C193" s="3" t="s">
        <v>108</v>
      </c>
      <c r="D193" s="3" t="s">
        <v>54</v>
      </c>
      <c r="E193" s="14">
        <v>44239</v>
      </c>
      <c r="F193" s="3">
        <v>6</v>
      </c>
      <c r="G193" s="19">
        <v>49.98</v>
      </c>
    </row>
    <row r="194" spans="2:7" outlineLevel="1" x14ac:dyDescent="0.2">
      <c r="B194" s="19" t="s">
        <v>428</v>
      </c>
      <c r="C194" s="3" t="s">
        <v>108</v>
      </c>
      <c r="D194" s="3" t="s">
        <v>54</v>
      </c>
      <c r="E194" s="14">
        <v>44239</v>
      </c>
      <c r="F194" s="3">
        <v>3</v>
      </c>
      <c r="G194" s="19">
        <v>24.99</v>
      </c>
    </row>
    <row r="195" spans="2:7" outlineLevel="1" x14ac:dyDescent="0.2">
      <c r="B195" s="19" t="s">
        <v>428</v>
      </c>
      <c r="C195" s="3" t="s">
        <v>108</v>
      </c>
      <c r="D195" s="3" t="s">
        <v>54</v>
      </c>
      <c r="E195" s="14">
        <v>44245</v>
      </c>
      <c r="F195" s="3">
        <v>6</v>
      </c>
      <c r="G195" s="19">
        <v>49.98</v>
      </c>
    </row>
    <row r="196" spans="2:7" outlineLevel="1" x14ac:dyDescent="0.2">
      <c r="B196" s="19" t="s">
        <v>428</v>
      </c>
      <c r="C196" s="3" t="s">
        <v>108</v>
      </c>
      <c r="D196" s="3" t="s">
        <v>54</v>
      </c>
      <c r="E196" s="14">
        <v>44245</v>
      </c>
      <c r="F196" s="3">
        <v>3</v>
      </c>
      <c r="G196" s="19">
        <v>24.99</v>
      </c>
    </row>
    <row r="197" spans="2:7" outlineLevel="1" x14ac:dyDescent="0.2">
      <c r="B197" s="19" t="s">
        <v>428</v>
      </c>
      <c r="C197" s="3" t="s">
        <v>108</v>
      </c>
      <c r="D197" s="3" t="s">
        <v>54</v>
      </c>
      <c r="E197" s="14">
        <v>44246</v>
      </c>
      <c r="F197" s="3">
        <v>6</v>
      </c>
      <c r="G197" s="19">
        <v>49.98</v>
      </c>
    </row>
    <row r="198" spans="2:7" outlineLevel="1" x14ac:dyDescent="0.2">
      <c r="B198" s="19" t="s">
        <v>428</v>
      </c>
      <c r="C198" s="3" t="s">
        <v>108</v>
      </c>
      <c r="D198" s="3" t="s">
        <v>54</v>
      </c>
      <c r="E198" s="14">
        <v>44246</v>
      </c>
      <c r="F198" s="3">
        <v>3</v>
      </c>
      <c r="G198" s="19">
        <v>24.99</v>
      </c>
    </row>
    <row r="199" spans="2:7" outlineLevel="1" x14ac:dyDescent="0.2">
      <c r="B199" s="19" t="s">
        <v>428</v>
      </c>
      <c r="C199" s="3" t="s">
        <v>108</v>
      </c>
      <c r="D199" s="3" t="s">
        <v>54</v>
      </c>
      <c r="E199" s="14">
        <v>44249</v>
      </c>
      <c r="F199" s="3">
        <v>6</v>
      </c>
      <c r="G199" s="19">
        <v>49.98</v>
      </c>
    </row>
    <row r="200" spans="2:7" outlineLevel="1" x14ac:dyDescent="0.2">
      <c r="B200" s="19" t="s">
        <v>428</v>
      </c>
      <c r="C200" s="3" t="s">
        <v>108</v>
      </c>
      <c r="D200" s="3" t="s">
        <v>54</v>
      </c>
      <c r="E200" s="14">
        <v>44249</v>
      </c>
      <c r="F200" s="3">
        <v>3</v>
      </c>
      <c r="G200" s="19">
        <v>24.99</v>
      </c>
    </row>
    <row r="201" spans="2:7" outlineLevel="1" x14ac:dyDescent="0.2">
      <c r="B201" s="19" t="s">
        <v>428</v>
      </c>
      <c r="C201" s="3" t="s">
        <v>108</v>
      </c>
      <c r="D201" s="3" t="s">
        <v>54</v>
      </c>
      <c r="E201" s="14">
        <v>44257</v>
      </c>
      <c r="F201" s="3">
        <v>6</v>
      </c>
      <c r="G201" s="19">
        <v>49.98</v>
      </c>
    </row>
    <row r="202" spans="2:7" outlineLevel="1" x14ac:dyDescent="0.2">
      <c r="B202" s="19" t="s">
        <v>428</v>
      </c>
      <c r="C202" s="3" t="s">
        <v>108</v>
      </c>
      <c r="D202" s="3" t="s">
        <v>54</v>
      </c>
      <c r="E202" s="14">
        <v>44257</v>
      </c>
      <c r="F202" s="3">
        <v>3</v>
      </c>
      <c r="G202" s="19">
        <v>24.99</v>
      </c>
    </row>
    <row r="203" spans="2:7" outlineLevel="1" x14ac:dyDescent="0.2">
      <c r="B203" s="19" t="s">
        <v>428</v>
      </c>
      <c r="C203" s="3" t="s">
        <v>108</v>
      </c>
      <c r="D203" s="3" t="s">
        <v>54</v>
      </c>
      <c r="E203" s="14">
        <v>44258</v>
      </c>
      <c r="F203" s="3">
        <v>6</v>
      </c>
      <c r="G203" s="19">
        <v>49.98</v>
      </c>
    </row>
    <row r="204" spans="2:7" outlineLevel="1" x14ac:dyDescent="0.2">
      <c r="B204" s="19" t="s">
        <v>428</v>
      </c>
      <c r="C204" s="3" t="s">
        <v>108</v>
      </c>
      <c r="D204" s="3" t="s">
        <v>54</v>
      </c>
      <c r="E204" s="14">
        <v>44258</v>
      </c>
      <c r="F204" s="3">
        <v>3</v>
      </c>
      <c r="G204" s="19">
        <v>24.99</v>
      </c>
    </row>
    <row r="205" spans="2:7" outlineLevel="1" x14ac:dyDescent="0.2">
      <c r="B205" s="19" t="s">
        <v>428</v>
      </c>
      <c r="C205" s="3" t="s">
        <v>108</v>
      </c>
      <c r="D205" s="3" t="s">
        <v>54</v>
      </c>
      <c r="E205" s="14">
        <v>44259</v>
      </c>
      <c r="F205" s="3">
        <v>6</v>
      </c>
      <c r="G205" s="19">
        <v>49.98</v>
      </c>
    </row>
    <row r="206" spans="2:7" outlineLevel="1" x14ac:dyDescent="0.2">
      <c r="B206" s="19" t="s">
        <v>428</v>
      </c>
      <c r="C206" s="3" t="s">
        <v>108</v>
      </c>
      <c r="D206" s="3" t="s">
        <v>54</v>
      </c>
      <c r="E206" s="14">
        <v>44259</v>
      </c>
      <c r="F206" s="3">
        <v>3</v>
      </c>
      <c r="G206" s="19">
        <v>24.99</v>
      </c>
    </row>
    <row r="207" spans="2:7" outlineLevel="1" x14ac:dyDescent="0.2">
      <c r="B207" s="19" t="s">
        <v>428</v>
      </c>
      <c r="C207" s="3" t="s">
        <v>108</v>
      </c>
      <c r="D207" s="3" t="s">
        <v>54</v>
      </c>
      <c r="E207" s="14">
        <v>44260</v>
      </c>
      <c r="F207" s="3">
        <v>6</v>
      </c>
      <c r="G207" s="19">
        <v>49.98</v>
      </c>
    </row>
    <row r="208" spans="2:7" outlineLevel="1" x14ac:dyDescent="0.2">
      <c r="B208" s="19" t="s">
        <v>428</v>
      </c>
      <c r="C208" s="3" t="s">
        <v>108</v>
      </c>
      <c r="D208" s="3" t="s">
        <v>54</v>
      </c>
      <c r="E208" s="14">
        <v>44260</v>
      </c>
      <c r="F208" s="3">
        <v>3</v>
      </c>
      <c r="G208" s="19">
        <v>24.99</v>
      </c>
    </row>
    <row r="209" spans="2:7" outlineLevel="1" x14ac:dyDescent="0.2">
      <c r="B209" s="19" t="s">
        <v>428</v>
      </c>
      <c r="C209" s="3" t="s">
        <v>108</v>
      </c>
      <c r="D209" s="3" t="s">
        <v>54</v>
      </c>
      <c r="E209" s="14">
        <v>44267</v>
      </c>
      <c r="F209" s="3">
        <v>6</v>
      </c>
      <c r="G209" s="19">
        <v>49.98</v>
      </c>
    </row>
    <row r="210" spans="2:7" outlineLevel="1" x14ac:dyDescent="0.2">
      <c r="B210" s="19" t="s">
        <v>428</v>
      </c>
      <c r="C210" s="3" t="s">
        <v>108</v>
      </c>
      <c r="D210" s="3" t="s">
        <v>54</v>
      </c>
      <c r="E210" s="14">
        <v>44267</v>
      </c>
      <c r="F210" s="3">
        <v>3</v>
      </c>
      <c r="G210" s="19">
        <v>24.99</v>
      </c>
    </row>
    <row r="211" spans="2:7" outlineLevel="1" x14ac:dyDescent="0.2">
      <c r="B211" s="19" t="s">
        <v>428</v>
      </c>
      <c r="C211" s="3" t="s">
        <v>102</v>
      </c>
      <c r="D211" s="3" t="s">
        <v>31</v>
      </c>
      <c r="E211" s="14">
        <v>44194</v>
      </c>
      <c r="F211" s="3">
        <v>6</v>
      </c>
      <c r="G211" s="19">
        <v>49.98</v>
      </c>
    </row>
    <row r="212" spans="2:7" outlineLevel="1" x14ac:dyDescent="0.2">
      <c r="B212" s="19" t="s">
        <v>428</v>
      </c>
      <c r="C212" s="3" t="s">
        <v>102</v>
      </c>
      <c r="D212" s="3" t="s">
        <v>31</v>
      </c>
      <c r="E212" s="14">
        <v>44194</v>
      </c>
      <c r="F212" s="3">
        <v>3</v>
      </c>
      <c r="G212" s="19">
        <v>24.99</v>
      </c>
    </row>
    <row r="213" spans="2:7" outlineLevel="1" x14ac:dyDescent="0.2">
      <c r="B213" s="19" t="s">
        <v>428</v>
      </c>
      <c r="C213" s="3" t="s">
        <v>102</v>
      </c>
      <c r="D213" s="3" t="s">
        <v>31</v>
      </c>
      <c r="E213" s="14">
        <v>44195</v>
      </c>
      <c r="F213" s="3">
        <v>6</v>
      </c>
      <c r="G213" s="19">
        <v>49.98</v>
      </c>
    </row>
    <row r="214" spans="2:7" outlineLevel="1" x14ac:dyDescent="0.2">
      <c r="B214" s="19" t="s">
        <v>428</v>
      </c>
      <c r="C214" s="3" t="s">
        <v>102</v>
      </c>
      <c r="D214" s="3" t="s">
        <v>31</v>
      </c>
      <c r="E214" s="14">
        <v>44195</v>
      </c>
      <c r="F214" s="3">
        <v>3</v>
      </c>
      <c r="G214" s="19">
        <v>24.99</v>
      </c>
    </row>
    <row r="215" spans="2:7" outlineLevel="1" x14ac:dyDescent="0.2">
      <c r="B215" s="19" t="s">
        <v>428</v>
      </c>
      <c r="C215" s="3" t="s">
        <v>102</v>
      </c>
      <c r="D215" s="3" t="s">
        <v>31</v>
      </c>
      <c r="E215" s="14">
        <v>44200</v>
      </c>
      <c r="F215" s="3">
        <v>6</v>
      </c>
      <c r="G215" s="19">
        <v>49.98</v>
      </c>
    </row>
    <row r="216" spans="2:7" outlineLevel="1" x14ac:dyDescent="0.2">
      <c r="B216" s="19" t="s">
        <v>428</v>
      </c>
      <c r="C216" s="3" t="s">
        <v>102</v>
      </c>
      <c r="D216" s="3" t="s">
        <v>31</v>
      </c>
      <c r="E216" s="14">
        <v>44200</v>
      </c>
      <c r="F216" s="3">
        <v>3</v>
      </c>
      <c r="G216" s="19">
        <v>24.99</v>
      </c>
    </row>
    <row r="217" spans="2:7" outlineLevel="1" x14ac:dyDescent="0.2">
      <c r="B217" s="19" t="s">
        <v>428</v>
      </c>
      <c r="C217" s="3" t="s">
        <v>102</v>
      </c>
      <c r="D217" s="3" t="s">
        <v>31</v>
      </c>
      <c r="E217" s="14">
        <v>44201</v>
      </c>
      <c r="F217" s="3">
        <v>6</v>
      </c>
      <c r="G217" s="19">
        <v>49.98</v>
      </c>
    </row>
    <row r="218" spans="2:7" outlineLevel="1" x14ac:dyDescent="0.2">
      <c r="B218" s="19" t="s">
        <v>428</v>
      </c>
      <c r="C218" s="3" t="s">
        <v>102</v>
      </c>
      <c r="D218" s="3" t="s">
        <v>31</v>
      </c>
      <c r="E218" s="14">
        <v>44201</v>
      </c>
      <c r="F218" s="3">
        <v>3</v>
      </c>
      <c r="G218" s="19">
        <v>24.99</v>
      </c>
    </row>
    <row r="219" spans="2:7" outlineLevel="1" x14ac:dyDescent="0.2">
      <c r="B219" s="19" t="s">
        <v>428</v>
      </c>
      <c r="C219" s="3" t="s">
        <v>102</v>
      </c>
      <c r="D219" s="3" t="s">
        <v>31</v>
      </c>
      <c r="E219" s="14">
        <v>44203</v>
      </c>
      <c r="F219" s="3">
        <v>6</v>
      </c>
      <c r="G219" s="19">
        <v>49.98</v>
      </c>
    </row>
    <row r="220" spans="2:7" outlineLevel="1" x14ac:dyDescent="0.2">
      <c r="B220" s="19" t="s">
        <v>428</v>
      </c>
      <c r="C220" s="3" t="s">
        <v>102</v>
      </c>
      <c r="D220" s="3" t="s">
        <v>31</v>
      </c>
      <c r="E220" s="14">
        <v>44203</v>
      </c>
      <c r="F220" s="3">
        <v>3</v>
      </c>
      <c r="G220" s="19">
        <v>24.99</v>
      </c>
    </row>
    <row r="221" spans="2:7" outlineLevel="1" x14ac:dyDescent="0.2">
      <c r="B221" s="19" t="s">
        <v>428</v>
      </c>
      <c r="C221" s="3" t="s">
        <v>102</v>
      </c>
      <c r="D221" s="3" t="s">
        <v>31</v>
      </c>
      <c r="E221" s="14">
        <v>44204</v>
      </c>
      <c r="F221" s="3">
        <v>6</v>
      </c>
      <c r="G221" s="19">
        <v>49.98</v>
      </c>
    </row>
    <row r="222" spans="2:7" outlineLevel="1" x14ac:dyDescent="0.2">
      <c r="B222" s="19" t="s">
        <v>428</v>
      </c>
      <c r="C222" s="3" t="s">
        <v>102</v>
      </c>
      <c r="D222" s="3" t="s">
        <v>31</v>
      </c>
      <c r="E222" s="14">
        <v>44204</v>
      </c>
      <c r="F222" s="3">
        <v>3</v>
      </c>
      <c r="G222" s="19">
        <v>24.99</v>
      </c>
    </row>
    <row r="223" spans="2:7" outlineLevel="1" x14ac:dyDescent="0.2">
      <c r="B223" s="19" t="s">
        <v>428</v>
      </c>
      <c r="C223" s="3" t="s">
        <v>102</v>
      </c>
      <c r="D223" s="3" t="s">
        <v>31</v>
      </c>
      <c r="E223" s="14">
        <v>44208</v>
      </c>
      <c r="F223" s="3">
        <v>6</v>
      </c>
      <c r="G223" s="19">
        <v>49.98</v>
      </c>
    </row>
    <row r="224" spans="2:7" outlineLevel="1" x14ac:dyDescent="0.2">
      <c r="B224" s="19" t="s">
        <v>428</v>
      </c>
      <c r="C224" s="3" t="s">
        <v>102</v>
      </c>
      <c r="D224" s="3" t="s">
        <v>31</v>
      </c>
      <c r="E224" s="14">
        <v>44208</v>
      </c>
      <c r="F224" s="3">
        <v>3</v>
      </c>
      <c r="G224" s="19">
        <v>24.99</v>
      </c>
    </row>
    <row r="225" spans="2:7" outlineLevel="1" x14ac:dyDescent="0.2">
      <c r="B225" s="19" t="s">
        <v>428</v>
      </c>
      <c r="C225" s="3" t="s">
        <v>102</v>
      </c>
      <c r="D225" s="3" t="s">
        <v>31</v>
      </c>
      <c r="E225" s="14">
        <v>44209</v>
      </c>
      <c r="F225" s="3">
        <v>6</v>
      </c>
      <c r="G225" s="19">
        <v>49.98</v>
      </c>
    </row>
    <row r="226" spans="2:7" outlineLevel="1" x14ac:dyDescent="0.2">
      <c r="B226" s="19" t="s">
        <v>428</v>
      </c>
      <c r="C226" s="3" t="s">
        <v>102</v>
      </c>
      <c r="D226" s="3" t="s">
        <v>31</v>
      </c>
      <c r="E226" s="14">
        <v>44209</v>
      </c>
      <c r="F226" s="3">
        <v>3</v>
      </c>
      <c r="G226" s="19">
        <v>24.99</v>
      </c>
    </row>
    <row r="227" spans="2:7" outlineLevel="1" x14ac:dyDescent="0.2">
      <c r="B227" s="19" t="s">
        <v>428</v>
      </c>
      <c r="C227" s="3" t="s">
        <v>102</v>
      </c>
      <c r="D227" s="3" t="s">
        <v>31</v>
      </c>
      <c r="E227" s="14">
        <v>44210</v>
      </c>
      <c r="F227" s="3">
        <v>6</v>
      </c>
      <c r="G227" s="19">
        <v>49.98</v>
      </c>
    </row>
    <row r="228" spans="2:7" outlineLevel="1" x14ac:dyDescent="0.2">
      <c r="B228" s="19" t="s">
        <v>428</v>
      </c>
      <c r="C228" s="3" t="s">
        <v>102</v>
      </c>
      <c r="D228" s="3" t="s">
        <v>31</v>
      </c>
      <c r="E228" s="14">
        <v>44210</v>
      </c>
      <c r="F228" s="3">
        <v>3</v>
      </c>
      <c r="G228" s="19">
        <v>24.99</v>
      </c>
    </row>
    <row r="229" spans="2:7" outlineLevel="1" x14ac:dyDescent="0.2">
      <c r="B229" s="19" t="s">
        <v>428</v>
      </c>
      <c r="C229" s="3" t="s">
        <v>102</v>
      </c>
      <c r="D229" s="3" t="s">
        <v>31</v>
      </c>
      <c r="E229" s="14">
        <v>44211</v>
      </c>
      <c r="F229" s="3">
        <v>6</v>
      </c>
      <c r="G229" s="19">
        <v>49.98</v>
      </c>
    </row>
    <row r="230" spans="2:7" outlineLevel="1" x14ac:dyDescent="0.2">
      <c r="B230" s="19" t="s">
        <v>428</v>
      </c>
      <c r="C230" s="3" t="s">
        <v>102</v>
      </c>
      <c r="D230" s="3" t="s">
        <v>31</v>
      </c>
      <c r="E230" s="14">
        <v>44211</v>
      </c>
      <c r="F230" s="3">
        <v>3</v>
      </c>
      <c r="G230" s="19">
        <v>24.99</v>
      </c>
    </row>
    <row r="231" spans="2:7" outlineLevel="1" x14ac:dyDescent="0.2">
      <c r="B231" s="19" t="s">
        <v>428</v>
      </c>
      <c r="C231" s="3" t="s">
        <v>102</v>
      </c>
      <c r="D231" s="3" t="s">
        <v>31</v>
      </c>
      <c r="E231" s="14">
        <v>44214</v>
      </c>
      <c r="F231" s="3">
        <v>6</v>
      </c>
      <c r="G231" s="19">
        <v>49.98</v>
      </c>
    </row>
    <row r="232" spans="2:7" outlineLevel="1" x14ac:dyDescent="0.2">
      <c r="B232" s="19" t="s">
        <v>428</v>
      </c>
      <c r="C232" s="3" t="s">
        <v>102</v>
      </c>
      <c r="D232" s="3" t="s">
        <v>31</v>
      </c>
      <c r="E232" s="14">
        <v>44214</v>
      </c>
      <c r="F232" s="3">
        <v>3</v>
      </c>
      <c r="G232" s="19">
        <v>24.99</v>
      </c>
    </row>
    <row r="233" spans="2:7" outlineLevel="1" x14ac:dyDescent="0.2">
      <c r="B233" s="19" t="s">
        <v>428</v>
      </c>
      <c r="C233" s="3" t="s">
        <v>102</v>
      </c>
      <c r="D233" s="3" t="s">
        <v>31</v>
      </c>
      <c r="E233" s="14">
        <v>44215</v>
      </c>
      <c r="F233" s="3">
        <v>6</v>
      </c>
      <c r="G233" s="19">
        <v>49.98</v>
      </c>
    </row>
    <row r="234" spans="2:7" outlineLevel="1" x14ac:dyDescent="0.2">
      <c r="B234" s="19" t="s">
        <v>428</v>
      </c>
      <c r="C234" s="3" t="s">
        <v>102</v>
      </c>
      <c r="D234" s="3" t="s">
        <v>31</v>
      </c>
      <c r="E234" s="14">
        <v>44215</v>
      </c>
      <c r="F234" s="3">
        <v>3</v>
      </c>
      <c r="G234" s="19">
        <v>24.99</v>
      </c>
    </row>
    <row r="235" spans="2:7" outlineLevel="1" x14ac:dyDescent="0.2">
      <c r="B235" s="19" t="s">
        <v>428</v>
      </c>
      <c r="C235" s="3" t="s">
        <v>102</v>
      </c>
      <c r="D235" s="3" t="s">
        <v>31</v>
      </c>
      <c r="E235" s="14">
        <v>44216</v>
      </c>
      <c r="F235" s="3">
        <v>4</v>
      </c>
      <c r="G235" s="19">
        <v>33.32</v>
      </c>
    </row>
    <row r="236" spans="2:7" outlineLevel="1" x14ac:dyDescent="0.2">
      <c r="B236" s="19" t="s">
        <v>428</v>
      </c>
      <c r="C236" s="3" t="s">
        <v>102</v>
      </c>
      <c r="D236" s="3" t="s">
        <v>31</v>
      </c>
      <c r="E236" s="14">
        <v>44218</v>
      </c>
      <c r="F236" s="3">
        <v>6</v>
      </c>
      <c r="G236" s="19">
        <v>49.98</v>
      </c>
    </row>
    <row r="237" spans="2:7" outlineLevel="1" x14ac:dyDescent="0.2">
      <c r="B237" s="19" t="s">
        <v>428</v>
      </c>
      <c r="C237" s="3" t="s">
        <v>102</v>
      </c>
      <c r="D237" s="3" t="s">
        <v>31</v>
      </c>
      <c r="E237" s="14">
        <v>44218</v>
      </c>
      <c r="F237" s="3">
        <v>3</v>
      </c>
      <c r="G237" s="19">
        <v>24.99</v>
      </c>
    </row>
    <row r="238" spans="2:7" outlineLevel="1" x14ac:dyDescent="0.2">
      <c r="B238" s="19" t="s">
        <v>428</v>
      </c>
      <c r="C238" s="3" t="s">
        <v>102</v>
      </c>
      <c r="D238" s="3" t="s">
        <v>31</v>
      </c>
      <c r="E238" s="14">
        <v>44231</v>
      </c>
      <c r="F238" s="3">
        <v>2</v>
      </c>
      <c r="G238" s="19">
        <v>16.66</v>
      </c>
    </row>
    <row r="239" spans="2:7" outlineLevel="1" x14ac:dyDescent="0.2">
      <c r="B239" s="19" t="s">
        <v>428</v>
      </c>
      <c r="C239" s="3" t="s">
        <v>102</v>
      </c>
      <c r="D239" s="3" t="s">
        <v>31</v>
      </c>
      <c r="E239" s="14">
        <v>44250</v>
      </c>
      <c r="F239" s="3">
        <v>6</v>
      </c>
      <c r="G239" s="19">
        <v>49.98</v>
      </c>
    </row>
    <row r="240" spans="2:7" outlineLevel="1" x14ac:dyDescent="0.2">
      <c r="B240" s="19" t="s">
        <v>428</v>
      </c>
      <c r="C240" s="3" t="s">
        <v>102</v>
      </c>
      <c r="D240" s="3" t="s">
        <v>31</v>
      </c>
      <c r="E240" s="14">
        <v>44250</v>
      </c>
      <c r="F240" s="3">
        <v>3</v>
      </c>
      <c r="G240" s="19">
        <v>24.99</v>
      </c>
    </row>
    <row r="241" spans="2:7" outlineLevel="1" x14ac:dyDescent="0.2">
      <c r="B241" s="19" t="s">
        <v>428</v>
      </c>
      <c r="C241" s="3" t="s">
        <v>102</v>
      </c>
      <c r="D241" s="3" t="s">
        <v>31</v>
      </c>
      <c r="E241" s="14">
        <v>44251</v>
      </c>
      <c r="F241" s="3">
        <v>6</v>
      </c>
      <c r="G241" s="19">
        <v>49.98</v>
      </c>
    </row>
    <row r="242" spans="2:7" outlineLevel="1" x14ac:dyDescent="0.2">
      <c r="B242" s="19" t="s">
        <v>428</v>
      </c>
      <c r="C242" s="3" t="s">
        <v>102</v>
      </c>
      <c r="D242" s="3" t="s">
        <v>31</v>
      </c>
      <c r="E242" s="14">
        <v>44251</v>
      </c>
      <c r="F242" s="3">
        <v>3</v>
      </c>
      <c r="G242" s="19">
        <v>24.99</v>
      </c>
    </row>
    <row r="243" spans="2:7" outlineLevel="1" x14ac:dyDescent="0.2">
      <c r="B243" s="19" t="s">
        <v>428</v>
      </c>
      <c r="C243" s="3" t="s">
        <v>102</v>
      </c>
      <c r="D243" s="3" t="s">
        <v>31</v>
      </c>
      <c r="E243" s="14">
        <v>44252</v>
      </c>
      <c r="F243" s="3">
        <v>6</v>
      </c>
      <c r="G243" s="19">
        <v>49.98</v>
      </c>
    </row>
    <row r="244" spans="2:7" outlineLevel="1" x14ac:dyDescent="0.2">
      <c r="B244" s="19" t="s">
        <v>428</v>
      </c>
      <c r="C244" s="3" t="s">
        <v>102</v>
      </c>
      <c r="D244" s="3" t="s">
        <v>31</v>
      </c>
      <c r="E244" s="14">
        <v>44252</v>
      </c>
      <c r="F244" s="3">
        <v>3</v>
      </c>
      <c r="G244" s="19">
        <v>24.99</v>
      </c>
    </row>
    <row r="245" spans="2:7" outlineLevel="1" x14ac:dyDescent="0.2">
      <c r="B245" s="19" t="s">
        <v>428</v>
      </c>
      <c r="C245" s="3" t="s">
        <v>102</v>
      </c>
      <c r="D245" s="3" t="s">
        <v>31</v>
      </c>
      <c r="E245" s="14">
        <v>44253</v>
      </c>
      <c r="F245" s="3">
        <v>6</v>
      </c>
      <c r="G245" s="19">
        <v>49.98</v>
      </c>
    </row>
    <row r="246" spans="2:7" outlineLevel="1" x14ac:dyDescent="0.2">
      <c r="B246" s="19" t="s">
        <v>428</v>
      </c>
      <c r="C246" s="3" t="s">
        <v>102</v>
      </c>
      <c r="D246" s="3" t="s">
        <v>31</v>
      </c>
      <c r="E246" s="14">
        <v>44253</v>
      </c>
      <c r="F246" s="3">
        <v>3</v>
      </c>
      <c r="G246" s="19">
        <v>24.99</v>
      </c>
    </row>
    <row r="247" spans="2:7" outlineLevel="1" x14ac:dyDescent="0.2">
      <c r="B247" s="19" t="s">
        <v>428</v>
      </c>
      <c r="C247" s="3" t="s">
        <v>102</v>
      </c>
      <c r="D247" s="3" t="s">
        <v>31</v>
      </c>
      <c r="E247" s="14">
        <v>44267</v>
      </c>
      <c r="F247" s="3">
        <v>6</v>
      </c>
      <c r="G247" s="19">
        <v>49.98</v>
      </c>
    </row>
    <row r="248" spans="2:7" outlineLevel="1" x14ac:dyDescent="0.2">
      <c r="B248" s="19" t="s">
        <v>428</v>
      </c>
      <c r="C248" s="3" t="s">
        <v>102</v>
      </c>
      <c r="D248" s="3" t="s">
        <v>31</v>
      </c>
      <c r="E248" s="14">
        <v>44267</v>
      </c>
      <c r="F248" s="3">
        <v>3</v>
      </c>
      <c r="G248" s="19">
        <v>24.99</v>
      </c>
    </row>
    <row r="249" spans="2:7" outlineLevel="1" x14ac:dyDescent="0.2">
      <c r="B249" s="19" t="s">
        <v>428</v>
      </c>
      <c r="C249" s="3" t="s">
        <v>102</v>
      </c>
      <c r="D249" s="3" t="s">
        <v>31</v>
      </c>
      <c r="E249" s="14">
        <v>44328</v>
      </c>
      <c r="F249" s="3">
        <v>3</v>
      </c>
      <c r="G249" s="3">
        <v>24.99</v>
      </c>
    </row>
    <row r="250" spans="2:7" outlineLevel="1" x14ac:dyDescent="0.2">
      <c r="B250" s="19" t="s">
        <v>428</v>
      </c>
      <c r="C250" s="3" t="s">
        <v>103</v>
      </c>
      <c r="D250" s="3" t="s">
        <v>54</v>
      </c>
      <c r="E250" s="14">
        <v>44194</v>
      </c>
      <c r="F250" s="3">
        <v>6</v>
      </c>
      <c r="G250" s="19">
        <v>39.96</v>
      </c>
    </row>
    <row r="251" spans="2:7" outlineLevel="1" x14ac:dyDescent="0.2">
      <c r="B251" s="19" t="s">
        <v>428</v>
      </c>
      <c r="C251" s="3" t="s">
        <v>103</v>
      </c>
      <c r="D251" s="3" t="s">
        <v>54</v>
      </c>
      <c r="E251" s="14">
        <v>44194</v>
      </c>
      <c r="F251" s="3">
        <v>3</v>
      </c>
      <c r="G251" s="19">
        <v>19.98</v>
      </c>
    </row>
    <row r="252" spans="2:7" outlineLevel="1" x14ac:dyDescent="0.2">
      <c r="B252" s="19" t="s">
        <v>428</v>
      </c>
      <c r="C252" s="3" t="s">
        <v>103</v>
      </c>
      <c r="D252" s="3" t="s">
        <v>54</v>
      </c>
      <c r="E252" s="14">
        <v>44200</v>
      </c>
      <c r="F252" s="3">
        <v>6</v>
      </c>
      <c r="G252" s="19">
        <v>39.96</v>
      </c>
    </row>
    <row r="253" spans="2:7" outlineLevel="1" x14ac:dyDescent="0.2">
      <c r="B253" s="19" t="s">
        <v>428</v>
      </c>
      <c r="C253" s="3" t="s">
        <v>103</v>
      </c>
      <c r="D253" s="3" t="s">
        <v>54</v>
      </c>
      <c r="E253" s="14">
        <v>44200</v>
      </c>
      <c r="F253" s="3">
        <v>3</v>
      </c>
      <c r="G253" s="19">
        <v>19.98</v>
      </c>
    </row>
    <row r="254" spans="2:7" outlineLevel="1" x14ac:dyDescent="0.2">
      <c r="B254" s="19" t="s">
        <v>428</v>
      </c>
      <c r="C254" s="3" t="s">
        <v>103</v>
      </c>
      <c r="D254" s="3" t="s">
        <v>54</v>
      </c>
      <c r="E254" s="14">
        <v>44201</v>
      </c>
      <c r="F254" s="3">
        <v>6</v>
      </c>
      <c r="G254" s="19">
        <v>39.96</v>
      </c>
    </row>
    <row r="255" spans="2:7" outlineLevel="1" x14ac:dyDescent="0.2">
      <c r="B255" s="19" t="s">
        <v>428</v>
      </c>
      <c r="C255" s="3" t="s">
        <v>103</v>
      </c>
      <c r="D255" s="3" t="s">
        <v>54</v>
      </c>
      <c r="E255" s="14">
        <v>44201</v>
      </c>
      <c r="F255" s="3">
        <v>3</v>
      </c>
      <c r="G255" s="19">
        <v>19.98</v>
      </c>
    </row>
    <row r="256" spans="2:7" outlineLevel="1" x14ac:dyDescent="0.2">
      <c r="B256" s="19" t="s">
        <v>428</v>
      </c>
      <c r="C256" s="3" t="s">
        <v>103</v>
      </c>
      <c r="D256" s="3" t="s">
        <v>54</v>
      </c>
      <c r="E256" s="14">
        <v>44214</v>
      </c>
      <c r="F256" s="3">
        <v>5</v>
      </c>
      <c r="G256" s="19">
        <v>33.299999999999997</v>
      </c>
    </row>
    <row r="257" spans="2:7" outlineLevel="1" x14ac:dyDescent="0.2">
      <c r="B257" s="19" t="s">
        <v>428</v>
      </c>
      <c r="C257" s="3" t="s">
        <v>103</v>
      </c>
      <c r="D257" s="3" t="s">
        <v>54</v>
      </c>
      <c r="E257" s="14">
        <v>44215</v>
      </c>
      <c r="F257" s="3">
        <v>6</v>
      </c>
      <c r="G257" s="19">
        <v>39.96</v>
      </c>
    </row>
    <row r="258" spans="2:7" outlineLevel="1" x14ac:dyDescent="0.2">
      <c r="B258" s="19" t="s">
        <v>428</v>
      </c>
      <c r="C258" s="3" t="s">
        <v>103</v>
      </c>
      <c r="D258" s="3" t="s">
        <v>54</v>
      </c>
      <c r="E258" s="14">
        <v>44215</v>
      </c>
      <c r="F258" s="3">
        <v>3</v>
      </c>
      <c r="G258" s="19">
        <v>19.98</v>
      </c>
    </row>
    <row r="259" spans="2:7" outlineLevel="1" x14ac:dyDescent="0.2">
      <c r="B259" s="19" t="s">
        <v>428</v>
      </c>
      <c r="C259" s="3" t="s">
        <v>103</v>
      </c>
      <c r="D259" s="3" t="s">
        <v>54</v>
      </c>
      <c r="E259" s="14">
        <v>44216</v>
      </c>
      <c r="F259" s="3">
        <v>5</v>
      </c>
      <c r="G259" s="19">
        <v>33.299999999999997</v>
      </c>
    </row>
    <row r="260" spans="2:7" outlineLevel="1" x14ac:dyDescent="0.2">
      <c r="B260" s="19" t="s">
        <v>428</v>
      </c>
      <c r="C260" s="3" t="s">
        <v>103</v>
      </c>
      <c r="D260" s="3" t="s">
        <v>54</v>
      </c>
      <c r="E260" s="14">
        <v>44217</v>
      </c>
      <c r="F260" s="3">
        <v>6</v>
      </c>
      <c r="G260" s="19">
        <v>39.96</v>
      </c>
    </row>
    <row r="261" spans="2:7" outlineLevel="1" x14ac:dyDescent="0.2">
      <c r="B261" s="19" t="s">
        <v>428</v>
      </c>
      <c r="C261" s="3" t="s">
        <v>103</v>
      </c>
      <c r="D261" s="3" t="s">
        <v>54</v>
      </c>
      <c r="E261" s="14">
        <v>44217</v>
      </c>
      <c r="F261" s="3">
        <v>3</v>
      </c>
      <c r="G261" s="19">
        <v>19.98</v>
      </c>
    </row>
    <row r="262" spans="2:7" outlineLevel="1" x14ac:dyDescent="0.2">
      <c r="B262" s="19" t="s">
        <v>428</v>
      </c>
      <c r="C262" s="3" t="s">
        <v>103</v>
      </c>
      <c r="D262" s="3" t="s">
        <v>54</v>
      </c>
      <c r="E262" s="14">
        <v>44218</v>
      </c>
      <c r="F262" s="3">
        <v>6</v>
      </c>
      <c r="G262" s="19">
        <v>39.96</v>
      </c>
    </row>
    <row r="263" spans="2:7" outlineLevel="1" x14ac:dyDescent="0.2">
      <c r="B263" s="19" t="s">
        <v>428</v>
      </c>
      <c r="C263" s="3" t="s">
        <v>103</v>
      </c>
      <c r="D263" s="3" t="s">
        <v>54</v>
      </c>
      <c r="E263" s="14">
        <v>44218</v>
      </c>
      <c r="F263" s="3">
        <v>3</v>
      </c>
      <c r="G263" s="19">
        <v>19.98</v>
      </c>
    </row>
    <row r="264" spans="2:7" outlineLevel="1" x14ac:dyDescent="0.2">
      <c r="B264" s="19" t="s">
        <v>428</v>
      </c>
      <c r="C264" s="3" t="s">
        <v>103</v>
      </c>
      <c r="D264" s="3" t="s">
        <v>54</v>
      </c>
      <c r="E264" s="14">
        <v>44221</v>
      </c>
      <c r="F264" s="3">
        <v>6</v>
      </c>
      <c r="G264" s="19">
        <v>39.96</v>
      </c>
    </row>
    <row r="265" spans="2:7" outlineLevel="1" x14ac:dyDescent="0.2">
      <c r="B265" s="19" t="s">
        <v>428</v>
      </c>
      <c r="C265" s="3" t="s">
        <v>103</v>
      </c>
      <c r="D265" s="3" t="s">
        <v>54</v>
      </c>
      <c r="E265" s="14">
        <v>44221</v>
      </c>
      <c r="F265" s="3">
        <v>3</v>
      </c>
      <c r="G265" s="19">
        <v>19.98</v>
      </c>
    </row>
    <row r="266" spans="2:7" outlineLevel="1" x14ac:dyDescent="0.2">
      <c r="B266" s="19" t="s">
        <v>428</v>
      </c>
      <c r="C266" s="3" t="s">
        <v>103</v>
      </c>
      <c r="D266" s="3" t="s">
        <v>54</v>
      </c>
      <c r="E266" s="14">
        <v>44249</v>
      </c>
      <c r="F266" s="3">
        <v>6</v>
      </c>
      <c r="G266" s="19">
        <v>39.96</v>
      </c>
    </row>
    <row r="267" spans="2:7" outlineLevel="1" x14ac:dyDescent="0.2">
      <c r="B267" s="19" t="s">
        <v>428</v>
      </c>
      <c r="C267" s="3" t="s">
        <v>103</v>
      </c>
      <c r="D267" s="3" t="s">
        <v>54</v>
      </c>
      <c r="E267" s="14">
        <v>44249</v>
      </c>
      <c r="F267" s="3">
        <v>3</v>
      </c>
      <c r="G267" s="19">
        <v>19.98</v>
      </c>
    </row>
    <row r="268" spans="2:7" outlineLevel="1" x14ac:dyDescent="0.2">
      <c r="B268" s="19" t="s">
        <v>428</v>
      </c>
      <c r="C268" s="3" t="s">
        <v>103</v>
      </c>
      <c r="D268" s="3" t="s">
        <v>54</v>
      </c>
      <c r="E268" s="14">
        <v>44260</v>
      </c>
      <c r="F268" s="3">
        <v>3</v>
      </c>
      <c r="G268" s="19">
        <v>19.98</v>
      </c>
    </row>
    <row r="269" spans="2:7" outlineLevel="1" x14ac:dyDescent="0.2">
      <c r="B269" s="19" t="s">
        <v>428</v>
      </c>
      <c r="C269" s="3" t="s">
        <v>103</v>
      </c>
      <c r="D269" s="3" t="s">
        <v>54</v>
      </c>
      <c r="E269" s="14">
        <v>44270</v>
      </c>
      <c r="F269" s="3">
        <v>3</v>
      </c>
      <c r="G269" s="19">
        <v>19.98</v>
      </c>
    </row>
    <row r="270" spans="2:7" outlineLevel="1" x14ac:dyDescent="0.2">
      <c r="B270" s="19" t="s">
        <v>428</v>
      </c>
      <c r="C270" s="3" t="s">
        <v>103</v>
      </c>
      <c r="D270" s="3" t="s">
        <v>54</v>
      </c>
      <c r="E270" s="14">
        <v>44272</v>
      </c>
      <c r="F270" s="3">
        <v>3</v>
      </c>
      <c r="G270" s="19">
        <v>19.98</v>
      </c>
    </row>
    <row r="271" spans="2:7" outlineLevel="1" x14ac:dyDescent="0.2">
      <c r="B271" s="19" t="s">
        <v>428</v>
      </c>
      <c r="C271" s="3" t="s">
        <v>103</v>
      </c>
      <c r="D271" s="3" t="s">
        <v>54</v>
      </c>
      <c r="E271" s="14">
        <v>44272</v>
      </c>
      <c r="F271" s="3">
        <v>6</v>
      </c>
      <c r="G271" s="19">
        <v>39.96</v>
      </c>
    </row>
    <row r="272" spans="2:7" outlineLevel="1" x14ac:dyDescent="0.2">
      <c r="B272" s="19" t="s">
        <v>429</v>
      </c>
      <c r="C272" s="3" t="s">
        <v>638</v>
      </c>
      <c r="D272" s="3" t="s">
        <v>54</v>
      </c>
      <c r="E272" s="14">
        <v>44166</v>
      </c>
      <c r="F272" s="3">
        <v>6</v>
      </c>
      <c r="G272" s="19">
        <v>33.299999999999997</v>
      </c>
    </row>
    <row r="273" spans="2:7" outlineLevel="1" x14ac:dyDescent="0.2">
      <c r="B273" s="19" t="s">
        <v>429</v>
      </c>
      <c r="C273" s="3" t="s">
        <v>638</v>
      </c>
      <c r="D273" s="3" t="s">
        <v>54</v>
      </c>
      <c r="E273" s="14">
        <v>44166</v>
      </c>
      <c r="F273" s="3">
        <v>3</v>
      </c>
      <c r="G273" s="19">
        <v>16.649999999999999</v>
      </c>
    </row>
    <row r="274" spans="2:7" outlineLevel="1" x14ac:dyDescent="0.2">
      <c r="B274" s="19" t="s">
        <v>429</v>
      </c>
      <c r="C274" s="3" t="s">
        <v>638</v>
      </c>
      <c r="D274" s="3" t="s">
        <v>54</v>
      </c>
      <c r="E274" s="14">
        <v>44167</v>
      </c>
      <c r="F274" s="3">
        <v>6</v>
      </c>
      <c r="G274" s="19">
        <v>33.299999999999997</v>
      </c>
    </row>
    <row r="275" spans="2:7" outlineLevel="1" x14ac:dyDescent="0.2">
      <c r="B275" s="19" t="s">
        <v>429</v>
      </c>
      <c r="C275" s="3" t="s">
        <v>638</v>
      </c>
      <c r="D275" s="3" t="s">
        <v>54</v>
      </c>
      <c r="E275" s="14">
        <v>44167</v>
      </c>
      <c r="F275" s="3">
        <v>3</v>
      </c>
      <c r="G275" s="19">
        <v>16.649999999999999</v>
      </c>
    </row>
    <row r="276" spans="2:7" outlineLevel="1" x14ac:dyDescent="0.2">
      <c r="B276" s="19" t="s">
        <v>429</v>
      </c>
      <c r="C276" s="3" t="s">
        <v>638</v>
      </c>
      <c r="D276" s="3" t="s">
        <v>54</v>
      </c>
      <c r="E276" s="14">
        <v>44168</v>
      </c>
      <c r="F276" s="3">
        <v>6</v>
      </c>
      <c r="G276" s="19">
        <v>33.299999999999997</v>
      </c>
    </row>
    <row r="277" spans="2:7" outlineLevel="1" x14ac:dyDescent="0.2">
      <c r="B277" s="19" t="s">
        <v>429</v>
      </c>
      <c r="C277" s="3" t="s">
        <v>638</v>
      </c>
      <c r="D277" s="3" t="s">
        <v>54</v>
      </c>
      <c r="E277" s="14">
        <v>44168</v>
      </c>
      <c r="F277" s="3">
        <v>3</v>
      </c>
      <c r="G277" s="19">
        <v>16.649999999999999</v>
      </c>
    </row>
    <row r="278" spans="2:7" outlineLevel="1" x14ac:dyDescent="0.2">
      <c r="B278" s="19" t="s">
        <v>429</v>
      </c>
      <c r="C278" s="3" t="s">
        <v>638</v>
      </c>
      <c r="D278" s="3" t="s">
        <v>54</v>
      </c>
      <c r="E278" s="14">
        <v>44169</v>
      </c>
      <c r="F278" s="3">
        <v>6</v>
      </c>
      <c r="G278" s="19">
        <v>33.299999999999997</v>
      </c>
    </row>
    <row r="279" spans="2:7" outlineLevel="1" x14ac:dyDescent="0.2">
      <c r="B279" s="19" t="s">
        <v>429</v>
      </c>
      <c r="C279" s="3" t="s">
        <v>638</v>
      </c>
      <c r="D279" s="3" t="s">
        <v>54</v>
      </c>
      <c r="E279" s="14">
        <v>44169</v>
      </c>
      <c r="F279" s="3">
        <v>3</v>
      </c>
      <c r="G279" s="19">
        <v>16.649999999999999</v>
      </c>
    </row>
    <row r="280" spans="2:7" outlineLevel="1" x14ac:dyDescent="0.2">
      <c r="B280" s="19" t="s">
        <v>429</v>
      </c>
      <c r="C280" s="3" t="s">
        <v>638</v>
      </c>
      <c r="D280" s="3" t="s">
        <v>54</v>
      </c>
      <c r="E280" s="14">
        <v>44174</v>
      </c>
      <c r="F280" s="3">
        <v>6</v>
      </c>
      <c r="G280" s="19">
        <v>33.299999999999997</v>
      </c>
    </row>
    <row r="281" spans="2:7" outlineLevel="1" x14ac:dyDescent="0.2">
      <c r="B281" s="19" t="s">
        <v>429</v>
      </c>
      <c r="C281" s="3" t="s">
        <v>638</v>
      </c>
      <c r="D281" s="3" t="s">
        <v>54</v>
      </c>
      <c r="E281" s="14">
        <v>44174</v>
      </c>
      <c r="F281" s="3">
        <v>3</v>
      </c>
      <c r="G281" s="19">
        <v>16.649999999999999</v>
      </c>
    </row>
    <row r="282" spans="2:7" outlineLevel="1" x14ac:dyDescent="0.2">
      <c r="B282" s="19" t="s">
        <v>429</v>
      </c>
      <c r="C282" s="3" t="s">
        <v>638</v>
      </c>
      <c r="D282" s="3" t="s">
        <v>54</v>
      </c>
      <c r="E282" s="14">
        <v>44175</v>
      </c>
      <c r="F282" s="3">
        <v>6</v>
      </c>
      <c r="G282" s="19">
        <v>33.299999999999997</v>
      </c>
    </row>
    <row r="283" spans="2:7" outlineLevel="1" x14ac:dyDescent="0.2">
      <c r="B283" s="19" t="s">
        <v>429</v>
      </c>
      <c r="C283" s="3" t="s">
        <v>638</v>
      </c>
      <c r="D283" s="3" t="s">
        <v>54</v>
      </c>
      <c r="E283" s="14">
        <v>44175</v>
      </c>
      <c r="F283" s="3">
        <v>3</v>
      </c>
      <c r="G283" s="19">
        <v>16.649999999999999</v>
      </c>
    </row>
    <row r="284" spans="2:7" outlineLevel="1" x14ac:dyDescent="0.2">
      <c r="B284" s="19" t="s">
        <v>429</v>
      </c>
      <c r="C284" s="3" t="s">
        <v>638</v>
      </c>
      <c r="D284" s="3" t="s">
        <v>54</v>
      </c>
      <c r="E284" s="14">
        <v>44176</v>
      </c>
      <c r="F284" s="3">
        <v>6</v>
      </c>
      <c r="G284" s="19">
        <v>33.299999999999997</v>
      </c>
    </row>
    <row r="285" spans="2:7" outlineLevel="1" x14ac:dyDescent="0.2">
      <c r="B285" s="19" t="s">
        <v>429</v>
      </c>
      <c r="C285" s="3" t="s">
        <v>638</v>
      </c>
      <c r="D285" s="3" t="s">
        <v>54</v>
      </c>
      <c r="E285" s="14">
        <v>44176</v>
      </c>
      <c r="F285" s="3">
        <v>3</v>
      </c>
      <c r="G285" s="19">
        <v>16.649999999999999</v>
      </c>
    </row>
    <row r="286" spans="2:7" outlineLevel="1" x14ac:dyDescent="0.2">
      <c r="B286" s="19" t="s">
        <v>429</v>
      </c>
      <c r="C286" s="3" t="s">
        <v>638</v>
      </c>
      <c r="D286" s="3" t="s">
        <v>54</v>
      </c>
      <c r="E286" s="14">
        <v>44179</v>
      </c>
      <c r="F286" s="3">
        <v>6</v>
      </c>
      <c r="G286" s="19">
        <v>33.299999999999997</v>
      </c>
    </row>
    <row r="287" spans="2:7" outlineLevel="1" x14ac:dyDescent="0.2">
      <c r="B287" s="19" t="s">
        <v>429</v>
      </c>
      <c r="C287" s="3" t="s">
        <v>638</v>
      </c>
      <c r="D287" s="3" t="s">
        <v>54</v>
      </c>
      <c r="E287" s="14">
        <v>44179</v>
      </c>
      <c r="F287" s="3">
        <v>3</v>
      </c>
      <c r="G287" s="19">
        <v>16.649999999999999</v>
      </c>
    </row>
    <row r="288" spans="2:7" outlineLevel="1" x14ac:dyDescent="0.2">
      <c r="B288" s="19" t="s">
        <v>429</v>
      </c>
      <c r="C288" s="3" t="s">
        <v>638</v>
      </c>
      <c r="D288" s="3" t="s">
        <v>54</v>
      </c>
      <c r="E288" s="14">
        <v>44180</v>
      </c>
      <c r="F288" s="3">
        <v>6</v>
      </c>
      <c r="G288" s="19">
        <v>33.299999999999997</v>
      </c>
    </row>
    <row r="289" spans="2:7" outlineLevel="1" x14ac:dyDescent="0.2">
      <c r="B289" s="19" t="s">
        <v>429</v>
      </c>
      <c r="C289" s="3" t="s">
        <v>638</v>
      </c>
      <c r="D289" s="3" t="s">
        <v>54</v>
      </c>
      <c r="E289" s="14">
        <v>44180</v>
      </c>
      <c r="F289" s="3">
        <v>3</v>
      </c>
      <c r="G289" s="19">
        <v>16.649999999999999</v>
      </c>
    </row>
    <row r="290" spans="2:7" outlineLevel="1" x14ac:dyDescent="0.2">
      <c r="B290" s="19" t="s">
        <v>429</v>
      </c>
      <c r="C290" s="3" t="s">
        <v>638</v>
      </c>
      <c r="D290" s="3" t="s">
        <v>54</v>
      </c>
      <c r="E290" s="14">
        <v>44181</v>
      </c>
      <c r="F290" s="3">
        <v>6</v>
      </c>
      <c r="G290" s="19">
        <v>33.299999999999997</v>
      </c>
    </row>
    <row r="291" spans="2:7" outlineLevel="1" x14ac:dyDescent="0.2">
      <c r="B291" s="19" t="s">
        <v>429</v>
      </c>
      <c r="C291" s="3" t="s">
        <v>638</v>
      </c>
      <c r="D291" s="3" t="s">
        <v>54</v>
      </c>
      <c r="E291" s="14">
        <v>44181</v>
      </c>
      <c r="F291" s="3">
        <v>3</v>
      </c>
      <c r="G291" s="19">
        <v>16.649999999999999</v>
      </c>
    </row>
    <row r="292" spans="2:7" outlineLevel="1" x14ac:dyDescent="0.2">
      <c r="B292" s="19" t="s">
        <v>429</v>
      </c>
      <c r="C292" s="3" t="s">
        <v>638</v>
      </c>
      <c r="D292" s="3" t="s">
        <v>54</v>
      </c>
      <c r="E292" s="14">
        <v>44182</v>
      </c>
      <c r="F292" s="3">
        <v>6</v>
      </c>
      <c r="G292" s="19">
        <v>33.299999999999997</v>
      </c>
    </row>
    <row r="293" spans="2:7" outlineLevel="1" x14ac:dyDescent="0.2">
      <c r="B293" s="19" t="s">
        <v>429</v>
      </c>
      <c r="C293" s="3" t="s">
        <v>638</v>
      </c>
      <c r="D293" s="3" t="s">
        <v>54</v>
      </c>
      <c r="E293" s="14">
        <v>44182</v>
      </c>
      <c r="F293" s="3">
        <v>3</v>
      </c>
      <c r="G293" s="19">
        <v>16.649999999999999</v>
      </c>
    </row>
    <row r="294" spans="2:7" outlineLevel="1" x14ac:dyDescent="0.2">
      <c r="B294" s="19" t="s">
        <v>429</v>
      </c>
      <c r="C294" s="3" t="s">
        <v>638</v>
      </c>
      <c r="D294" s="3" t="s">
        <v>54</v>
      </c>
      <c r="E294" s="14">
        <v>44187</v>
      </c>
      <c r="F294" s="3">
        <v>6</v>
      </c>
      <c r="G294" s="19">
        <v>33.299999999999997</v>
      </c>
    </row>
    <row r="295" spans="2:7" outlineLevel="1" x14ac:dyDescent="0.2">
      <c r="B295" s="19" t="s">
        <v>429</v>
      </c>
      <c r="C295" s="3" t="s">
        <v>638</v>
      </c>
      <c r="D295" s="3" t="s">
        <v>54</v>
      </c>
      <c r="E295" s="14">
        <v>44187</v>
      </c>
      <c r="F295" s="3">
        <v>3</v>
      </c>
      <c r="G295" s="19">
        <v>16.649999999999999</v>
      </c>
    </row>
    <row r="296" spans="2:7" outlineLevel="1" x14ac:dyDescent="0.2">
      <c r="B296" s="19" t="s">
        <v>429</v>
      </c>
      <c r="C296" s="3" t="s">
        <v>638</v>
      </c>
      <c r="D296" s="3" t="s">
        <v>54</v>
      </c>
      <c r="E296" s="14">
        <v>44188</v>
      </c>
      <c r="F296" s="3">
        <v>6</v>
      </c>
      <c r="G296" s="19">
        <v>33.299999999999997</v>
      </c>
    </row>
    <row r="297" spans="2:7" outlineLevel="1" x14ac:dyDescent="0.2">
      <c r="B297" s="19" t="s">
        <v>429</v>
      </c>
      <c r="C297" s="3" t="s">
        <v>638</v>
      </c>
      <c r="D297" s="3" t="s">
        <v>54</v>
      </c>
      <c r="E297" s="14">
        <v>44188</v>
      </c>
      <c r="F297" s="3">
        <v>3</v>
      </c>
      <c r="G297" s="19">
        <v>16.649999999999999</v>
      </c>
    </row>
    <row r="298" spans="2:7" outlineLevel="1" x14ac:dyDescent="0.2">
      <c r="B298" s="19" t="s">
        <v>429</v>
      </c>
      <c r="C298" s="3" t="s">
        <v>638</v>
      </c>
      <c r="D298" s="3" t="s">
        <v>54</v>
      </c>
      <c r="E298" s="14">
        <v>44193</v>
      </c>
      <c r="F298" s="3">
        <v>6</v>
      </c>
      <c r="G298" s="19">
        <v>33.299999999999997</v>
      </c>
    </row>
    <row r="299" spans="2:7" outlineLevel="1" x14ac:dyDescent="0.2">
      <c r="B299" s="19" t="s">
        <v>429</v>
      </c>
      <c r="C299" s="3" t="s">
        <v>638</v>
      </c>
      <c r="D299" s="3" t="s">
        <v>54</v>
      </c>
      <c r="E299" s="14">
        <v>44193</v>
      </c>
      <c r="F299" s="3">
        <v>3</v>
      </c>
      <c r="G299" s="19">
        <v>16.649999999999999</v>
      </c>
    </row>
    <row r="300" spans="2:7" outlineLevel="1" x14ac:dyDescent="0.2">
      <c r="B300" s="19" t="s">
        <v>429</v>
      </c>
      <c r="C300" s="3" t="s">
        <v>638</v>
      </c>
      <c r="D300" s="3" t="s">
        <v>54</v>
      </c>
      <c r="E300" s="14">
        <v>44194</v>
      </c>
      <c r="F300" s="3">
        <v>6</v>
      </c>
      <c r="G300" s="19">
        <v>33.299999999999997</v>
      </c>
    </row>
    <row r="301" spans="2:7" outlineLevel="1" x14ac:dyDescent="0.2">
      <c r="B301" s="19" t="s">
        <v>429</v>
      </c>
      <c r="C301" s="3" t="s">
        <v>638</v>
      </c>
      <c r="D301" s="3" t="s">
        <v>54</v>
      </c>
      <c r="E301" s="14">
        <v>44194</v>
      </c>
      <c r="F301" s="3">
        <v>3</v>
      </c>
      <c r="G301" s="19">
        <v>16.649999999999999</v>
      </c>
    </row>
    <row r="302" spans="2:7" outlineLevel="1" x14ac:dyDescent="0.2">
      <c r="B302" s="19" t="s">
        <v>429</v>
      </c>
      <c r="C302" s="3" t="s">
        <v>638</v>
      </c>
      <c r="D302" s="3" t="s">
        <v>54</v>
      </c>
      <c r="E302" s="14">
        <v>44195</v>
      </c>
      <c r="F302" s="3">
        <v>6</v>
      </c>
      <c r="G302" s="19">
        <v>33.299999999999997</v>
      </c>
    </row>
    <row r="303" spans="2:7" outlineLevel="1" x14ac:dyDescent="0.2">
      <c r="B303" s="19" t="s">
        <v>429</v>
      </c>
      <c r="C303" s="3" t="s">
        <v>638</v>
      </c>
      <c r="D303" s="3" t="s">
        <v>54</v>
      </c>
      <c r="E303" s="14">
        <v>44195</v>
      </c>
      <c r="F303" s="3">
        <v>3</v>
      </c>
      <c r="G303" s="19">
        <v>16.649999999999999</v>
      </c>
    </row>
    <row r="304" spans="2:7" outlineLevel="1" x14ac:dyDescent="0.2">
      <c r="B304" s="19" t="s">
        <v>429</v>
      </c>
      <c r="C304" s="3" t="s">
        <v>638</v>
      </c>
      <c r="D304" s="3" t="s">
        <v>54</v>
      </c>
      <c r="E304" s="14">
        <v>44200</v>
      </c>
      <c r="F304" s="3">
        <v>6</v>
      </c>
      <c r="G304" s="19">
        <v>33.299999999999997</v>
      </c>
    </row>
    <row r="305" spans="2:7" outlineLevel="1" x14ac:dyDescent="0.2">
      <c r="B305" s="19" t="s">
        <v>429</v>
      </c>
      <c r="C305" s="3" t="s">
        <v>638</v>
      </c>
      <c r="D305" s="3" t="s">
        <v>54</v>
      </c>
      <c r="E305" s="14">
        <v>44200</v>
      </c>
      <c r="F305" s="3">
        <v>3</v>
      </c>
      <c r="G305" s="19">
        <v>16.649999999999999</v>
      </c>
    </row>
    <row r="306" spans="2:7" outlineLevel="1" x14ac:dyDescent="0.2">
      <c r="B306" s="19" t="s">
        <v>429</v>
      </c>
      <c r="C306" s="3" t="s">
        <v>638</v>
      </c>
      <c r="D306" s="3" t="s">
        <v>54</v>
      </c>
      <c r="E306" s="14">
        <v>44201</v>
      </c>
      <c r="F306" s="3">
        <v>6</v>
      </c>
      <c r="G306" s="19">
        <v>33.299999999999997</v>
      </c>
    </row>
    <row r="307" spans="2:7" outlineLevel="1" x14ac:dyDescent="0.2">
      <c r="B307" s="19" t="s">
        <v>429</v>
      </c>
      <c r="C307" s="3" t="s">
        <v>638</v>
      </c>
      <c r="D307" s="3" t="s">
        <v>54</v>
      </c>
      <c r="E307" s="14">
        <v>44201</v>
      </c>
      <c r="F307" s="3">
        <v>3</v>
      </c>
      <c r="G307" s="19">
        <v>16.649999999999999</v>
      </c>
    </row>
    <row r="308" spans="2:7" outlineLevel="1" x14ac:dyDescent="0.2">
      <c r="B308" s="19" t="s">
        <v>429</v>
      </c>
      <c r="C308" s="3" t="s">
        <v>638</v>
      </c>
      <c r="D308" s="3" t="s">
        <v>54</v>
      </c>
      <c r="E308" s="14">
        <v>44203</v>
      </c>
      <c r="F308" s="3">
        <v>6</v>
      </c>
      <c r="G308" s="19">
        <v>33.299999999999997</v>
      </c>
    </row>
    <row r="309" spans="2:7" outlineLevel="1" x14ac:dyDescent="0.2">
      <c r="B309" s="19" t="s">
        <v>429</v>
      </c>
      <c r="C309" s="3" t="s">
        <v>638</v>
      </c>
      <c r="D309" s="3" t="s">
        <v>54</v>
      </c>
      <c r="E309" s="14">
        <v>44203</v>
      </c>
      <c r="F309" s="3">
        <v>3</v>
      </c>
      <c r="G309" s="19">
        <v>16.649999999999999</v>
      </c>
    </row>
    <row r="310" spans="2:7" outlineLevel="1" x14ac:dyDescent="0.2">
      <c r="B310" s="19" t="s">
        <v>429</v>
      </c>
      <c r="C310" s="3" t="s">
        <v>638</v>
      </c>
      <c r="D310" s="3" t="s">
        <v>54</v>
      </c>
      <c r="E310" s="14">
        <v>44204</v>
      </c>
      <c r="F310" s="3">
        <v>6</v>
      </c>
      <c r="G310" s="19">
        <v>33.299999999999997</v>
      </c>
    </row>
    <row r="311" spans="2:7" outlineLevel="1" x14ac:dyDescent="0.2">
      <c r="B311" s="19" t="s">
        <v>429</v>
      </c>
      <c r="C311" s="3" t="s">
        <v>638</v>
      </c>
      <c r="D311" s="3" t="s">
        <v>54</v>
      </c>
      <c r="E311" s="14">
        <v>44204</v>
      </c>
      <c r="F311" s="3">
        <v>3</v>
      </c>
      <c r="G311" s="19">
        <v>16.649999999999999</v>
      </c>
    </row>
    <row r="312" spans="2:7" outlineLevel="1" x14ac:dyDescent="0.2">
      <c r="B312" s="19" t="s">
        <v>429</v>
      </c>
      <c r="C312" s="3" t="s">
        <v>638</v>
      </c>
      <c r="D312" s="3" t="s">
        <v>54</v>
      </c>
      <c r="E312" s="14">
        <v>44208</v>
      </c>
      <c r="F312" s="3">
        <v>6</v>
      </c>
      <c r="G312" s="19">
        <v>33.299999999999997</v>
      </c>
    </row>
    <row r="313" spans="2:7" outlineLevel="1" x14ac:dyDescent="0.2">
      <c r="B313" s="19" t="s">
        <v>429</v>
      </c>
      <c r="C313" s="3" t="s">
        <v>638</v>
      </c>
      <c r="D313" s="3" t="s">
        <v>54</v>
      </c>
      <c r="E313" s="14">
        <v>44208</v>
      </c>
      <c r="F313" s="3">
        <v>3</v>
      </c>
      <c r="G313" s="19">
        <v>16.649999999999999</v>
      </c>
    </row>
    <row r="314" spans="2:7" outlineLevel="1" x14ac:dyDescent="0.2">
      <c r="B314" s="19" t="s">
        <v>427</v>
      </c>
      <c r="C314" s="3" t="s">
        <v>109</v>
      </c>
      <c r="D314" s="3" t="s">
        <v>31</v>
      </c>
      <c r="E314" s="14">
        <v>44200</v>
      </c>
      <c r="F314" s="3">
        <v>6</v>
      </c>
      <c r="G314" s="19">
        <v>49.98</v>
      </c>
    </row>
    <row r="315" spans="2:7" outlineLevel="1" x14ac:dyDescent="0.2">
      <c r="B315" s="19" t="s">
        <v>427</v>
      </c>
      <c r="C315" s="3" t="s">
        <v>109</v>
      </c>
      <c r="D315" s="3" t="s">
        <v>31</v>
      </c>
      <c r="E315" s="14">
        <v>44200</v>
      </c>
      <c r="F315" s="3">
        <v>3</v>
      </c>
      <c r="G315" s="19">
        <v>24.99</v>
      </c>
    </row>
    <row r="316" spans="2:7" outlineLevel="1" x14ac:dyDescent="0.2">
      <c r="B316" s="19" t="s">
        <v>427</v>
      </c>
      <c r="C316" s="3" t="s">
        <v>109</v>
      </c>
      <c r="D316" s="3" t="s">
        <v>31</v>
      </c>
      <c r="E316" s="14">
        <v>44201</v>
      </c>
      <c r="F316" s="3">
        <v>6</v>
      </c>
      <c r="G316" s="19">
        <v>49.98</v>
      </c>
    </row>
    <row r="317" spans="2:7" outlineLevel="1" x14ac:dyDescent="0.2">
      <c r="B317" s="19" t="s">
        <v>427</v>
      </c>
      <c r="C317" s="3" t="s">
        <v>109</v>
      </c>
      <c r="D317" s="3" t="s">
        <v>31</v>
      </c>
      <c r="E317" s="14">
        <v>44201</v>
      </c>
      <c r="F317" s="3">
        <v>3</v>
      </c>
      <c r="G317" s="19">
        <v>24.99</v>
      </c>
    </row>
    <row r="318" spans="2:7" outlineLevel="1" x14ac:dyDescent="0.2">
      <c r="B318" s="19" t="s">
        <v>429</v>
      </c>
      <c r="C318" s="3" t="s">
        <v>516</v>
      </c>
      <c r="D318" s="3" t="s">
        <v>54</v>
      </c>
      <c r="E318" s="14">
        <v>44239</v>
      </c>
      <c r="F318" s="3">
        <v>6</v>
      </c>
      <c r="G318" s="19">
        <v>49.98</v>
      </c>
    </row>
    <row r="319" spans="2:7" outlineLevel="1" x14ac:dyDescent="0.2">
      <c r="B319" s="19" t="s">
        <v>429</v>
      </c>
      <c r="C319" s="3" t="s">
        <v>516</v>
      </c>
      <c r="D319" s="3" t="s">
        <v>54</v>
      </c>
      <c r="E319" s="14">
        <v>44239</v>
      </c>
      <c r="F319" s="3">
        <v>3</v>
      </c>
      <c r="G319" s="19">
        <v>24.99</v>
      </c>
    </row>
    <row r="320" spans="2:7" outlineLevel="1" x14ac:dyDescent="0.2">
      <c r="B320" s="19" t="s">
        <v>429</v>
      </c>
      <c r="C320" s="3" t="s">
        <v>516</v>
      </c>
      <c r="D320" s="3" t="s">
        <v>54</v>
      </c>
      <c r="E320" s="14">
        <v>44242</v>
      </c>
      <c r="F320" s="3">
        <v>6</v>
      </c>
      <c r="G320" s="19">
        <v>49.98</v>
      </c>
    </row>
    <row r="321" spans="2:7" outlineLevel="1" x14ac:dyDescent="0.2">
      <c r="B321" s="19" t="s">
        <v>429</v>
      </c>
      <c r="C321" s="3" t="s">
        <v>516</v>
      </c>
      <c r="D321" s="3" t="s">
        <v>54</v>
      </c>
      <c r="E321" s="14">
        <v>44242</v>
      </c>
      <c r="F321" s="3">
        <v>3</v>
      </c>
      <c r="G321" s="19">
        <v>24.99</v>
      </c>
    </row>
    <row r="322" spans="2:7" outlineLevel="1" x14ac:dyDescent="0.2">
      <c r="B322" s="19" t="s">
        <v>429</v>
      </c>
      <c r="C322" s="3" t="s">
        <v>516</v>
      </c>
      <c r="D322" s="3" t="s">
        <v>54</v>
      </c>
      <c r="E322" s="14">
        <v>44243</v>
      </c>
      <c r="F322" s="3">
        <v>6</v>
      </c>
      <c r="G322" s="19">
        <v>49.98</v>
      </c>
    </row>
    <row r="323" spans="2:7" outlineLevel="1" x14ac:dyDescent="0.2">
      <c r="B323" s="19" t="s">
        <v>429</v>
      </c>
      <c r="C323" s="3" t="s">
        <v>516</v>
      </c>
      <c r="D323" s="3" t="s">
        <v>54</v>
      </c>
      <c r="E323" s="14">
        <v>44243</v>
      </c>
      <c r="F323" s="3">
        <v>3</v>
      </c>
      <c r="G323" s="19">
        <v>24.99</v>
      </c>
    </row>
    <row r="324" spans="2:7" outlineLevel="1" x14ac:dyDescent="0.2">
      <c r="B324" s="19" t="s">
        <v>429</v>
      </c>
      <c r="C324" s="3" t="s">
        <v>516</v>
      </c>
      <c r="D324" s="3" t="s">
        <v>54</v>
      </c>
      <c r="E324" s="14">
        <v>44244</v>
      </c>
      <c r="F324" s="3">
        <v>6</v>
      </c>
      <c r="G324" s="19">
        <v>49.98</v>
      </c>
    </row>
    <row r="325" spans="2:7" outlineLevel="1" x14ac:dyDescent="0.2">
      <c r="B325" s="19" t="s">
        <v>429</v>
      </c>
      <c r="C325" s="3" t="s">
        <v>516</v>
      </c>
      <c r="D325" s="3" t="s">
        <v>54</v>
      </c>
      <c r="E325" s="14">
        <v>44244</v>
      </c>
      <c r="F325" s="3">
        <v>3</v>
      </c>
      <c r="G325" s="19">
        <v>24.99</v>
      </c>
    </row>
    <row r="326" spans="2:7" outlineLevel="1" x14ac:dyDescent="0.2">
      <c r="B326" s="19" t="s">
        <v>427</v>
      </c>
      <c r="C326" s="3" t="s">
        <v>107</v>
      </c>
      <c r="D326" s="3" t="s">
        <v>31</v>
      </c>
      <c r="E326" s="14">
        <v>44210</v>
      </c>
      <c r="F326" s="3">
        <v>6</v>
      </c>
      <c r="G326" s="19">
        <v>49.98</v>
      </c>
    </row>
    <row r="327" spans="2:7" outlineLevel="1" x14ac:dyDescent="0.2">
      <c r="B327" s="19" t="s">
        <v>427</v>
      </c>
      <c r="C327" s="3" t="s">
        <v>107</v>
      </c>
      <c r="D327" s="3" t="s">
        <v>31</v>
      </c>
      <c r="E327" s="14">
        <v>44210</v>
      </c>
      <c r="F327" s="3">
        <v>3</v>
      </c>
      <c r="G327" s="19">
        <v>24.99</v>
      </c>
    </row>
    <row r="328" spans="2:7" outlineLevel="1" x14ac:dyDescent="0.2">
      <c r="B328" s="19" t="s">
        <v>429</v>
      </c>
      <c r="C328" s="3" t="s">
        <v>96</v>
      </c>
      <c r="D328" s="3" t="s">
        <v>54</v>
      </c>
      <c r="E328" s="14">
        <v>44166</v>
      </c>
      <c r="F328" s="3">
        <v>6</v>
      </c>
      <c r="G328" s="19">
        <v>33.299999999999997</v>
      </c>
    </row>
    <row r="329" spans="2:7" outlineLevel="1" x14ac:dyDescent="0.2">
      <c r="B329" s="19" t="s">
        <v>429</v>
      </c>
      <c r="C329" s="3" t="s">
        <v>96</v>
      </c>
      <c r="D329" s="3" t="s">
        <v>54</v>
      </c>
      <c r="E329" s="14">
        <v>44166</v>
      </c>
      <c r="F329" s="3">
        <v>3</v>
      </c>
      <c r="G329" s="19">
        <v>16.649999999999999</v>
      </c>
    </row>
    <row r="330" spans="2:7" outlineLevel="1" x14ac:dyDescent="0.2">
      <c r="B330" s="19" t="s">
        <v>429</v>
      </c>
      <c r="C330" s="3" t="s">
        <v>96</v>
      </c>
      <c r="D330" s="3" t="s">
        <v>54</v>
      </c>
      <c r="E330" s="14">
        <v>44167</v>
      </c>
      <c r="F330" s="3">
        <v>6</v>
      </c>
      <c r="G330" s="19">
        <v>33.299999999999997</v>
      </c>
    </row>
    <row r="331" spans="2:7" outlineLevel="1" x14ac:dyDescent="0.2">
      <c r="B331" s="19" t="s">
        <v>429</v>
      </c>
      <c r="C331" s="3" t="s">
        <v>96</v>
      </c>
      <c r="D331" s="3" t="s">
        <v>54</v>
      </c>
      <c r="E331" s="14">
        <v>44167</v>
      </c>
      <c r="F331" s="3">
        <v>3</v>
      </c>
      <c r="G331" s="19">
        <v>16.649999999999999</v>
      </c>
    </row>
    <row r="332" spans="2:7" outlineLevel="1" x14ac:dyDescent="0.2">
      <c r="B332" s="19" t="s">
        <v>429</v>
      </c>
      <c r="C332" s="3" t="s">
        <v>96</v>
      </c>
      <c r="D332" s="3" t="s">
        <v>54</v>
      </c>
      <c r="E332" s="14">
        <v>44168</v>
      </c>
      <c r="F332" s="3">
        <v>6</v>
      </c>
      <c r="G332" s="19">
        <v>33.299999999999997</v>
      </c>
    </row>
    <row r="333" spans="2:7" outlineLevel="1" x14ac:dyDescent="0.2">
      <c r="B333" s="19" t="s">
        <v>429</v>
      </c>
      <c r="C333" s="3" t="s">
        <v>96</v>
      </c>
      <c r="D333" s="3" t="s">
        <v>54</v>
      </c>
      <c r="E333" s="14">
        <v>44168</v>
      </c>
      <c r="F333" s="3">
        <v>3</v>
      </c>
      <c r="G333" s="19">
        <v>16.649999999999999</v>
      </c>
    </row>
    <row r="334" spans="2:7" outlineLevel="1" x14ac:dyDescent="0.2">
      <c r="B334" s="19" t="s">
        <v>429</v>
      </c>
      <c r="C334" s="3" t="s">
        <v>96</v>
      </c>
      <c r="D334" s="3" t="s">
        <v>54</v>
      </c>
      <c r="E334" s="14">
        <v>44169</v>
      </c>
      <c r="F334" s="3">
        <v>6</v>
      </c>
      <c r="G334" s="19">
        <v>33.299999999999997</v>
      </c>
    </row>
    <row r="335" spans="2:7" outlineLevel="1" x14ac:dyDescent="0.2">
      <c r="B335" s="19" t="s">
        <v>429</v>
      </c>
      <c r="C335" s="3" t="s">
        <v>96</v>
      </c>
      <c r="D335" s="3" t="s">
        <v>54</v>
      </c>
      <c r="E335" s="14">
        <v>44169</v>
      </c>
      <c r="F335" s="3">
        <v>3</v>
      </c>
      <c r="G335" s="19">
        <v>16.649999999999999</v>
      </c>
    </row>
    <row r="336" spans="2:7" outlineLevel="1" x14ac:dyDescent="0.2">
      <c r="B336" s="19" t="s">
        <v>429</v>
      </c>
      <c r="C336" s="3" t="s">
        <v>96</v>
      </c>
      <c r="D336" s="3" t="s">
        <v>54</v>
      </c>
      <c r="E336" s="14">
        <v>44174</v>
      </c>
      <c r="F336" s="3">
        <v>6</v>
      </c>
      <c r="G336" s="19">
        <v>33.299999999999997</v>
      </c>
    </row>
    <row r="337" spans="2:7" outlineLevel="1" x14ac:dyDescent="0.2">
      <c r="B337" s="19" t="s">
        <v>429</v>
      </c>
      <c r="C337" s="3" t="s">
        <v>96</v>
      </c>
      <c r="D337" s="3" t="s">
        <v>54</v>
      </c>
      <c r="E337" s="14">
        <v>44174</v>
      </c>
      <c r="F337" s="3">
        <v>3</v>
      </c>
      <c r="G337" s="19">
        <v>16.649999999999999</v>
      </c>
    </row>
    <row r="338" spans="2:7" outlineLevel="1" x14ac:dyDescent="0.2">
      <c r="B338" s="19" t="s">
        <v>429</v>
      </c>
      <c r="C338" s="3" t="s">
        <v>96</v>
      </c>
      <c r="D338" s="3" t="s">
        <v>54</v>
      </c>
      <c r="E338" s="14">
        <v>44175</v>
      </c>
      <c r="F338" s="3">
        <v>6</v>
      </c>
      <c r="G338" s="19">
        <v>33.299999999999997</v>
      </c>
    </row>
    <row r="339" spans="2:7" outlineLevel="1" x14ac:dyDescent="0.2">
      <c r="B339" s="19" t="s">
        <v>429</v>
      </c>
      <c r="C339" s="3" t="s">
        <v>96</v>
      </c>
      <c r="D339" s="3" t="s">
        <v>54</v>
      </c>
      <c r="E339" s="14">
        <v>44175</v>
      </c>
      <c r="F339" s="3">
        <v>3</v>
      </c>
      <c r="G339" s="19">
        <v>16.649999999999999</v>
      </c>
    </row>
    <row r="340" spans="2:7" outlineLevel="1" x14ac:dyDescent="0.2">
      <c r="B340" s="19" t="s">
        <v>429</v>
      </c>
      <c r="C340" s="3" t="s">
        <v>96</v>
      </c>
      <c r="D340" s="3" t="s">
        <v>54</v>
      </c>
      <c r="E340" s="14">
        <v>44176</v>
      </c>
      <c r="F340" s="3">
        <v>6</v>
      </c>
      <c r="G340" s="19">
        <v>33.299999999999997</v>
      </c>
    </row>
    <row r="341" spans="2:7" outlineLevel="1" x14ac:dyDescent="0.2">
      <c r="B341" s="19" t="s">
        <v>429</v>
      </c>
      <c r="C341" s="3" t="s">
        <v>96</v>
      </c>
      <c r="D341" s="3" t="s">
        <v>54</v>
      </c>
      <c r="E341" s="14">
        <v>44176</v>
      </c>
      <c r="F341" s="3">
        <v>3</v>
      </c>
      <c r="G341" s="19">
        <v>16.649999999999999</v>
      </c>
    </row>
    <row r="342" spans="2:7" outlineLevel="1" x14ac:dyDescent="0.2">
      <c r="B342" s="19" t="s">
        <v>429</v>
      </c>
      <c r="C342" s="3" t="s">
        <v>96</v>
      </c>
      <c r="D342" s="3" t="s">
        <v>54</v>
      </c>
      <c r="E342" s="14">
        <v>44179</v>
      </c>
      <c r="F342" s="3">
        <v>6</v>
      </c>
      <c r="G342" s="19">
        <v>33.299999999999997</v>
      </c>
    </row>
    <row r="343" spans="2:7" outlineLevel="1" x14ac:dyDescent="0.2">
      <c r="B343" s="19" t="s">
        <v>429</v>
      </c>
      <c r="C343" s="3" t="s">
        <v>96</v>
      </c>
      <c r="D343" s="3" t="s">
        <v>54</v>
      </c>
      <c r="E343" s="14">
        <v>44179</v>
      </c>
      <c r="F343" s="3">
        <v>3</v>
      </c>
      <c r="G343" s="19">
        <v>16.649999999999999</v>
      </c>
    </row>
    <row r="344" spans="2:7" outlineLevel="1" x14ac:dyDescent="0.2">
      <c r="B344" s="19" t="s">
        <v>429</v>
      </c>
      <c r="C344" s="3" t="s">
        <v>96</v>
      </c>
      <c r="D344" s="3" t="s">
        <v>54</v>
      </c>
      <c r="E344" s="14">
        <v>44180</v>
      </c>
      <c r="F344" s="3">
        <v>6</v>
      </c>
      <c r="G344" s="19">
        <v>33.299999999999997</v>
      </c>
    </row>
    <row r="345" spans="2:7" outlineLevel="1" x14ac:dyDescent="0.2">
      <c r="B345" s="19" t="s">
        <v>429</v>
      </c>
      <c r="C345" s="3" t="s">
        <v>96</v>
      </c>
      <c r="D345" s="3" t="s">
        <v>54</v>
      </c>
      <c r="E345" s="14">
        <v>44180</v>
      </c>
      <c r="F345" s="3">
        <v>3</v>
      </c>
      <c r="G345" s="19">
        <v>16.649999999999999</v>
      </c>
    </row>
    <row r="346" spans="2:7" outlineLevel="1" x14ac:dyDescent="0.2">
      <c r="B346" s="19" t="s">
        <v>429</v>
      </c>
      <c r="C346" s="3" t="s">
        <v>96</v>
      </c>
      <c r="D346" s="3" t="s">
        <v>54</v>
      </c>
      <c r="E346" s="14">
        <v>44181</v>
      </c>
      <c r="F346" s="3">
        <v>6</v>
      </c>
      <c r="G346" s="19">
        <v>33.299999999999997</v>
      </c>
    </row>
    <row r="347" spans="2:7" outlineLevel="1" x14ac:dyDescent="0.2">
      <c r="B347" s="19" t="s">
        <v>429</v>
      </c>
      <c r="C347" s="3" t="s">
        <v>96</v>
      </c>
      <c r="D347" s="3" t="s">
        <v>54</v>
      </c>
      <c r="E347" s="14">
        <v>44181</v>
      </c>
      <c r="F347" s="3">
        <v>3</v>
      </c>
      <c r="G347" s="19">
        <v>16.649999999999999</v>
      </c>
    </row>
    <row r="348" spans="2:7" outlineLevel="1" x14ac:dyDescent="0.2">
      <c r="B348" s="19" t="s">
        <v>429</v>
      </c>
      <c r="C348" s="3" t="s">
        <v>96</v>
      </c>
      <c r="D348" s="3" t="s">
        <v>54</v>
      </c>
      <c r="E348" s="14">
        <v>44182</v>
      </c>
      <c r="F348" s="3">
        <v>6</v>
      </c>
      <c r="G348" s="19">
        <v>33.299999999999997</v>
      </c>
    </row>
    <row r="349" spans="2:7" outlineLevel="1" x14ac:dyDescent="0.2">
      <c r="B349" s="19" t="s">
        <v>429</v>
      </c>
      <c r="C349" s="3" t="s">
        <v>96</v>
      </c>
      <c r="D349" s="3" t="s">
        <v>54</v>
      </c>
      <c r="E349" s="14">
        <v>44182</v>
      </c>
      <c r="F349" s="3">
        <v>3</v>
      </c>
      <c r="G349" s="19">
        <v>16.649999999999999</v>
      </c>
    </row>
    <row r="350" spans="2:7" outlineLevel="1" x14ac:dyDescent="0.2">
      <c r="B350" s="19" t="s">
        <v>429</v>
      </c>
      <c r="C350" s="3" t="s">
        <v>96</v>
      </c>
      <c r="D350" s="3" t="s">
        <v>54</v>
      </c>
      <c r="E350" s="14">
        <v>44187</v>
      </c>
      <c r="F350" s="3">
        <v>6</v>
      </c>
      <c r="G350" s="19">
        <v>33.299999999999997</v>
      </c>
    </row>
    <row r="351" spans="2:7" outlineLevel="1" x14ac:dyDescent="0.2">
      <c r="B351" s="19" t="s">
        <v>429</v>
      </c>
      <c r="C351" s="3" t="s">
        <v>96</v>
      </c>
      <c r="D351" s="3" t="s">
        <v>54</v>
      </c>
      <c r="E351" s="14">
        <v>44187</v>
      </c>
      <c r="F351" s="3">
        <v>3</v>
      </c>
      <c r="G351" s="19">
        <v>16.649999999999999</v>
      </c>
    </row>
    <row r="352" spans="2:7" outlineLevel="1" x14ac:dyDescent="0.2">
      <c r="B352" s="19" t="s">
        <v>429</v>
      </c>
      <c r="C352" s="3" t="s">
        <v>96</v>
      </c>
      <c r="D352" s="3" t="s">
        <v>54</v>
      </c>
      <c r="E352" s="14">
        <v>44188</v>
      </c>
      <c r="F352" s="3">
        <v>6</v>
      </c>
      <c r="G352" s="19">
        <v>33.299999999999997</v>
      </c>
    </row>
    <row r="353" spans="2:7" outlineLevel="1" x14ac:dyDescent="0.2">
      <c r="B353" s="19" t="s">
        <v>429</v>
      </c>
      <c r="C353" s="3" t="s">
        <v>96</v>
      </c>
      <c r="D353" s="3" t="s">
        <v>54</v>
      </c>
      <c r="E353" s="14">
        <v>44188</v>
      </c>
      <c r="F353" s="3">
        <v>3</v>
      </c>
      <c r="G353" s="19">
        <v>16.649999999999999</v>
      </c>
    </row>
    <row r="354" spans="2:7" outlineLevel="1" x14ac:dyDescent="0.2">
      <c r="B354" s="19" t="s">
        <v>429</v>
      </c>
      <c r="C354" s="3" t="s">
        <v>96</v>
      </c>
      <c r="D354" s="3" t="s">
        <v>54</v>
      </c>
      <c r="E354" s="14">
        <v>44193</v>
      </c>
      <c r="F354" s="3">
        <v>6</v>
      </c>
      <c r="G354" s="19">
        <v>33.299999999999997</v>
      </c>
    </row>
    <row r="355" spans="2:7" outlineLevel="1" x14ac:dyDescent="0.2">
      <c r="B355" s="19" t="s">
        <v>429</v>
      </c>
      <c r="C355" s="3" t="s">
        <v>96</v>
      </c>
      <c r="D355" s="3" t="s">
        <v>54</v>
      </c>
      <c r="E355" s="14">
        <v>44193</v>
      </c>
      <c r="F355" s="3">
        <v>3</v>
      </c>
      <c r="G355" s="19">
        <v>16.649999999999999</v>
      </c>
    </row>
    <row r="356" spans="2:7" outlineLevel="1" x14ac:dyDescent="0.2">
      <c r="B356" s="19" t="s">
        <v>429</v>
      </c>
      <c r="C356" s="3" t="s">
        <v>96</v>
      </c>
      <c r="D356" s="3" t="s">
        <v>54</v>
      </c>
      <c r="E356" s="14">
        <v>44186</v>
      </c>
      <c r="F356" s="3">
        <v>6</v>
      </c>
      <c r="G356" s="19">
        <v>33.299999999999997</v>
      </c>
    </row>
    <row r="357" spans="2:7" outlineLevel="1" x14ac:dyDescent="0.2">
      <c r="B357" s="19" t="s">
        <v>429</v>
      </c>
      <c r="C357" s="3" t="s">
        <v>96</v>
      </c>
      <c r="D357" s="3" t="s">
        <v>54</v>
      </c>
      <c r="E357" s="14">
        <v>44186</v>
      </c>
      <c r="F357" s="3">
        <v>3</v>
      </c>
      <c r="G357" s="19">
        <v>16.649999999999999</v>
      </c>
    </row>
    <row r="358" spans="2:7" outlineLevel="1" x14ac:dyDescent="0.2">
      <c r="B358" s="19" t="s">
        <v>429</v>
      </c>
      <c r="C358" s="3" t="s">
        <v>96</v>
      </c>
      <c r="D358" s="3" t="s">
        <v>54</v>
      </c>
      <c r="E358" s="14">
        <v>44194</v>
      </c>
      <c r="F358" s="3">
        <v>6</v>
      </c>
      <c r="G358" s="19">
        <v>33.299999999999997</v>
      </c>
    </row>
    <row r="359" spans="2:7" outlineLevel="1" x14ac:dyDescent="0.2">
      <c r="B359" s="19" t="s">
        <v>429</v>
      </c>
      <c r="C359" s="3" t="s">
        <v>96</v>
      </c>
      <c r="D359" s="3" t="s">
        <v>54</v>
      </c>
      <c r="E359" s="14">
        <v>44194</v>
      </c>
      <c r="F359" s="3">
        <v>3</v>
      </c>
      <c r="G359" s="19">
        <v>16.649999999999999</v>
      </c>
    </row>
    <row r="360" spans="2:7" outlineLevel="1" x14ac:dyDescent="0.2">
      <c r="B360" s="19" t="s">
        <v>429</v>
      </c>
      <c r="C360" s="3" t="s">
        <v>96</v>
      </c>
      <c r="D360" s="3" t="s">
        <v>54</v>
      </c>
      <c r="E360" s="14">
        <v>44195</v>
      </c>
      <c r="F360" s="3">
        <v>6</v>
      </c>
      <c r="G360" s="19">
        <v>33.299999999999997</v>
      </c>
    </row>
    <row r="361" spans="2:7" outlineLevel="1" x14ac:dyDescent="0.2">
      <c r="B361" s="19" t="s">
        <v>429</v>
      </c>
      <c r="C361" s="3" t="s">
        <v>96</v>
      </c>
      <c r="D361" s="3" t="s">
        <v>54</v>
      </c>
      <c r="E361" s="14">
        <v>44195</v>
      </c>
      <c r="F361" s="3">
        <v>3</v>
      </c>
      <c r="G361" s="19">
        <v>16.649999999999999</v>
      </c>
    </row>
    <row r="362" spans="2:7" outlineLevel="1" x14ac:dyDescent="0.2">
      <c r="B362" s="19" t="s">
        <v>428</v>
      </c>
      <c r="C362" s="3" t="s">
        <v>644</v>
      </c>
      <c r="D362" s="3" t="s">
        <v>31</v>
      </c>
      <c r="E362" s="14">
        <v>44208</v>
      </c>
      <c r="F362" s="3">
        <v>6</v>
      </c>
      <c r="G362" s="19">
        <v>53.28</v>
      </c>
    </row>
    <row r="363" spans="2:7" outlineLevel="1" x14ac:dyDescent="0.2">
      <c r="B363" s="19" t="s">
        <v>428</v>
      </c>
      <c r="C363" s="3" t="s">
        <v>644</v>
      </c>
      <c r="D363" s="3" t="s">
        <v>31</v>
      </c>
      <c r="E363" s="14">
        <v>44208</v>
      </c>
      <c r="F363" s="3">
        <v>3</v>
      </c>
      <c r="G363" s="19">
        <v>26.64</v>
      </c>
    </row>
    <row r="364" spans="2:7" outlineLevel="1" x14ac:dyDescent="0.2">
      <c r="B364" s="19" t="s">
        <v>428</v>
      </c>
      <c r="C364" s="3" t="s">
        <v>644</v>
      </c>
      <c r="D364" s="3" t="s">
        <v>31</v>
      </c>
      <c r="E364" s="14">
        <v>44209</v>
      </c>
      <c r="F364" s="3">
        <v>6</v>
      </c>
      <c r="G364" s="19">
        <v>53.28</v>
      </c>
    </row>
    <row r="365" spans="2:7" outlineLevel="1" x14ac:dyDescent="0.2">
      <c r="B365" s="19" t="s">
        <v>428</v>
      </c>
      <c r="C365" s="3" t="s">
        <v>644</v>
      </c>
      <c r="D365" s="3" t="s">
        <v>31</v>
      </c>
      <c r="E365" s="14">
        <v>44209</v>
      </c>
      <c r="F365" s="3">
        <v>3</v>
      </c>
      <c r="G365" s="19">
        <v>26.64</v>
      </c>
    </row>
    <row r="366" spans="2:7" outlineLevel="1" x14ac:dyDescent="0.2">
      <c r="B366" s="19" t="s">
        <v>428</v>
      </c>
      <c r="C366" s="3" t="s">
        <v>644</v>
      </c>
      <c r="D366" s="3" t="s">
        <v>31</v>
      </c>
      <c r="E366" s="14">
        <v>44210</v>
      </c>
      <c r="F366" s="3">
        <v>6</v>
      </c>
      <c r="G366" s="19">
        <v>53.28</v>
      </c>
    </row>
    <row r="367" spans="2:7" outlineLevel="1" x14ac:dyDescent="0.2">
      <c r="B367" s="19" t="s">
        <v>428</v>
      </c>
      <c r="C367" s="3" t="s">
        <v>644</v>
      </c>
      <c r="D367" s="3" t="s">
        <v>31</v>
      </c>
      <c r="E367" s="14">
        <v>44210</v>
      </c>
      <c r="F367" s="3">
        <v>3</v>
      </c>
      <c r="G367" s="19">
        <v>26.64</v>
      </c>
    </row>
    <row r="368" spans="2:7" outlineLevel="1" x14ac:dyDescent="0.2">
      <c r="B368" s="19" t="s">
        <v>428</v>
      </c>
      <c r="C368" s="3" t="s">
        <v>644</v>
      </c>
      <c r="D368" s="3" t="s">
        <v>31</v>
      </c>
      <c r="E368" s="14">
        <v>44211</v>
      </c>
      <c r="F368" s="3">
        <v>6</v>
      </c>
      <c r="G368" s="19">
        <v>53.28</v>
      </c>
    </row>
    <row r="369" spans="2:7" outlineLevel="1" x14ac:dyDescent="0.2">
      <c r="B369" s="19" t="s">
        <v>428</v>
      </c>
      <c r="C369" s="3" t="s">
        <v>644</v>
      </c>
      <c r="D369" s="3" t="s">
        <v>31</v>
      </c>
      <c r="E369" s="14">
        <v>44211</v>
      </c>
      <c r="F369" s="3">
        <v>3</v>
      </c>
      <c r="G369" s="19">
        <v>26.64</v>
      </c>
    </row>
    <row r="370" spans="2:7" outlineLevel="1" x14ac:dyDescent="0.2">
      <c r="B370" s="19" t="s">
        <v>428</v>
      </c>
      <c r="C370" s="3" t="s">
        <v>644</v>
      </c>
      <c r="D370" s="3" t="s">
        <v>31</v>
      </c>
      <c r="E370" s="14">
        <v>44214</v>
      </c>
      <c r="F370" s="3">
        <v>6</v>
      </c>
      <c r="G370" s="19">
        <v>53.28</v>
      </c>
    </row>
    <row r="371" spans="2:7" outlineLevel="1" x14ac:dyDescent="0.2">
      <c r="B371" s="19" t="s">
        <v>428</v>
      </c>
      <c r="C371" s="3" t="s">
        <v>644</v>
      </c>
      <c r="D371" s="3" t="s">
        <v>31</v>
      </c>
      <c r="E371" s="14">
        <v>44214</v>
      </c>
      <c r="F371" s="3">
        <v>3</v>
      </c>
      <c r="G371" s="19">
        <v>26.64</v>
      </c>
    </row>
    <row r="372" spans="2:7" outlineLevel="1" x14ac:dyDescent="0.2">
      <c r="B372" s="19" t="s">
        <v>428</v>
      </c>
      <c r="C372" s="3" t="s">
        <v>644</v>
      </c>
      <c r="D372" s="3" t="s">
        <v>31</v>
      </c>
      <c r="E372" s="14">
        <v>44215</v>
      </c>
      <c r="F372" s="3">
        <v>6</v>
      </c>
      <c r="G372" s="19">
        <v>53.28</v>
      </c>
    </row>
    <row r="373" spans="2:7" outlineLevel="1" x14ac:dyDescent="0.2">
      <c r="B373" s="19" t="s">
        <v>428</v>
      </c>
      <c r="C373" s="3" t="s">
        <v>644</v>
      </c>
      <c r="D373" s="3" t="s">
        <v>31</v>
      </c>
      <c r="E373" s="14">
        <v>44215</v>
      </c>
      <c r="F373" s="3">
        <v>3</v>
      </c>
      <c r="G373" s="19">
        <v>26.64</v>
      </c>
    </row>
    <row r="374" spans="2:7" outlineLevel="1" x14ac:dyDescent="0.2">
      <c r="B374" s="19" t="s">
        <v>428</v>
      </c>
      <c r="C374" s="3" t="s">
        <v>644</v>
      </c>
      <c r="D374" s="3" t="s">
        <v>31</v>
      </c>
      <c r="E374" s="14">
        <v>44216</v>
      </c>
      <c r="F374" s="3">
        <v>6</v>
      </c>
      <c r="G374" s="19">
        <v>53.28</v>
      </c>
    </row>
    <row r="375" spans="2:7" outlineLevel="1" x14ac:dyDescent="0.2">
      <c r="B375" s="19" t="s">
        <v>428</v>
      </c>
      <c r="C375" s="3" t="s">
        <v>644</v>
      </c>
      <c r="D375" s="3" t="s">
        <v>31</v>
      </c>
      <c r="E375" s="14">
        <v>44216</v>
      </c>
      <c r="F375" s="3">
        <v>3</v>
      </c>
      <c r="G375" s="19">
        <v>26.64</v>
      </c>
    </row>
    <row r="376" spans="2:7" outlineLevel="1" x14ac:dyDescent="0.2">
      <c r="B376" s="19" t="s">
        <v>428</v>
      </c>
      <c r="C376" s="3" t="s">
        <v>644</v>
      </c>
      <c r="D376" s="3" t="s">
        <v>31</v>
      </c>
      <c r="E376" s="14">
        <v>44217</v>
      </c>
      <c r="F376" s="3">
        <v>6</v>
      </c>
      <c r="G376" s="19">
        <v>53.28</v>
      </c>
    </row>
    <row r="377" spans="2:7" outlineLevel="1" x14ac:dyDescent="0.2">
      <c r="B377" s="19" t="s">
        <v>428</v>
      </c>
      <c r="C377" s="3" t="s">
        <v>644</v>
      </c>
      <c r="D377" s="3" t="s">
        <v>31</v>
      </c>
      <c r="E377" s="14">
        <v>44217</v>
      </c>
      <c r="F377" s="3">
        <v>3</v>
      </c>
      <c r="G377" s="19">
        <v>26.64</v>
      </c>
    </row>
    <row r="378" spans="2:7" outlineLevel="1" x14ac:dyDescent="0.2">
      <c r="B378" s="19" t="s">
        <v>428</v>
      </c>
      <c r="C378" s="3" t="s">
        <v>644</v>
      </c>
      <c r="D378" s="3" t="s">
        <v>31</v>
      </c>
      <c r="E378" s="14">
        <v>44218</v>
      </c>
      <c r="F378" s="3">
        <v>6</v>
      </c>
      <c r="G378" s="19">
        <v>53.28</v>
      </c>
    </row>
    <row r="379" spans="2:7" outlineLevel="1" x14ac:dyDescent="0.2">
      <c r="B379" s="19" t="s">
        <v>428</v>
      </c>
      <c r="C379" s="3" t="s">
        <v>644</v>
      </c>
      <c r="D379" s="3" t="s">
        <v>31</v>
      </c>
      <c r="E379" s="14">
        <v>44218</v>
      </c>
      <c r="F379" s="3">
        <v>3</v>
      </c>
      <c r="G379" s="19">
        <v>26.64</v>
      </c>
    </row>
    <row r="380" spans="2:7" outlineLevel="1" x14ac:dyDescent="0.2">
      <c r="B380" s="19" t="s">
        <v>428</v>
      </c>
      <c r="C380" s="3" t="s">
        <v>644</v>
      </c>
      <c r="D380" s="3" t="s">
        <v>31</v>
      </c>
      <c r="E380" s="14">
        <v>44221</v>
      </c>
      <c r="F380" s="3">
        <v>6</v>
      </c>
      <c r="G380" s="19">
        <v>53.28</v>
      </c>
    </row>
    <row r="381" spans="2:7" outlineLevel="1" x14ac:dyDescent="0.2">
      <c r="B381" s="19" t="s">
        <v>428</v>
      </c>
      <c r="C381" s="3" t="s">
        <v>644</v>
      </c>
      <c r="D381" s="3" t="s">
        <v>31</v>
      </c>
      <c r="E381" s="14">
        <v>44221</v>
      </c>
      <c r="F381" s="3">
        <v>3</v>
      </c>
      <c r="G381" s="19">
        <v>26.64</v>
      </c>
    </row>
    <row r="382" spans="2:7" outlineLevel="1" x14ac:dyDescent="0.2">
      <c r="B382" s="19" t="s">
        <v>428</v>
      </c>
      <c r="C382" s="3" t="s">
        <v>644</v>
      </c>
      <c r="D382" s="3" t="s">
        <v>31</v>
      </c>
      <c r="E382" s="14">
        <v>44222</v>
      </c>
      <c r="F382" s="3">
        <v>6</v>
      </c>
      <c r="G382" s="19">
        <v>53.28</v>
      </c>
    </row>
    <row r="383" spans="2:7" outlineLevel="1" x14ac:dyDescent="0.2">
      <c r="B383" s="19" t="s">
        <v>428</v>
      </c>
      <c r="C383" s="3" t="s">
        <v>644</v>
      </c>
      <c r="D383" s="3" t="s">
        <v>31</v>
      </c>
      <c r="E383" s="14">
        <v>44222</v>
      </c>
      <c r="F383" s="3">
        <v>3</v>
      </c>
      <c r="G383" s="19">
        <v>26.64</v>
      </c>
    </row>
    <row r="384" spans="2:7" outlineLevel="1" x14ac:dyDescent="0.2">
      <c r="B384" s="19" t="s">
        <v>428</v>
      </c>
      <c r="C384" s="3" t="s">
        <v>644</v>
      </c>
      <c r="D384" s="3" t="s">
        <v>31</v>
      </c>
      <c r="E384" s="14">
        <v>44223</v>
      </c>
      <c r="F384" s="3">
        <v>6</v>
      </c>
      <c r="G384" s="19">
        <v>53.28</v>
      </c>
    </row>
    <row r="385" spans="2:7" outlineLevel="1" x14ac:dyDescent="0.2">
      <c r="B385" s="19" t="s">
        <v>428</v>
      </c>
      <c r="C385" s="3" t="s">
        <v>644</v>
      </c>
      <c r="D385" s="3" t="s">
        <v>31</v>
      </c>
      <c r="E385" s="14">
        <v>44223</v>
      </c>
      <c r="F385" s="3">
        <v>3</v>
      </c>
      <c r="G385" s="19">
        <v>26.64</v>
      </c>
    </row>
    <row r="386" spans="2:7" outlineLevel="1" x14ac:dyDescent="0.2">
      <c r="B386" s="19" t="s">
        <v>428</v>
      </c>
      <c r="C386" s="3" t="s">
        <v>644</v>
      </c>
      <c r="D386" s="3" t="s">
        <v>31</v>
      </c>
      <c r="E386" s="14">
        <v>44224</v>
      </c>
      <c r="F386" s="3">
        <v>6</v>
      </c>
      <c r="G386" s="19">
        <v>53.28</v>
      </c>
    </row>
    <row r="387" spans="2:7" outlineLevel="1" x14ac:dyDescent="0.2">
      <c r="B387" s="19" t="s">
        <v>428</v>
      </c>
      <c r="C387" s="3" t="s">
        <v>644</v>
      </c>
      <c r="D387" s="3" t="s">
        <v>31</v>
      </c>
      <c r="E387" s="14">
        <v>44224</v>
      </c>
      <c r="F387" s="3">
        <v>3</v>
      </c>
      <c r="G387" s="19">
        <v>26.64</v>
      </c>
    </row>
    <row r="388" spans="2:7" outlineLevel="1" x14ac:dyDescent="0.2">
      <c r="B388" s="19" t="s">
        <v>428</v>
      </c>
      <c r="C388" s="3" t="s">
        <v>644</v>
      </c>
      <c r="D388" s="3" t="s">
        <v>31</v>
      </c>
      <c r="E388" s="14">
        <v>44273</v>
      </c>
      <c r="F388" s="3">
        <v>6</v>
      </c>
      <c r="G388" s="19">
        <v>53.28</v>
      </c>
    </row>
    <row r="389" spans="2:7" outlineLevel="1" x14ac:dyDescent="0.2">
      <c r="B389" s="19" t="s">
        <v>428</v>
      </c>
      <c r="C389" s="3" t="s">
        <v>644</v>
      </c>
      <c r="D389" s="3" t="s">
        <v>31</v>
      </c>
      <c r="E389" s="14">
        <v>44273</v>
      </c>
      <c r="F389" s="3">
        <v>3</v>
      </c>
      <c r="G389" s="19">
        <v>26.64</v>
      </c>
    </row>
    <row r="390" spans="2:7" outlineLevel="1" x14ac:dyDescent="0.2">
      <c r="B390" s="19" t="s">
        <v>427</v>
      </c>
      <c r="C390" s="3" t="s">
        <v>105</v>
      </c>
      <c r="D390" s="3" t="s">
        <v>54</v>
      </c>
      <c r="E390" s="14">
        <v>44203</v>
      </c>
      <c r="F390" s="3">
        <v>6</v>
      </c>
      <c r="G390" s="19">
        <v>39.96</v>
      </c>
    </row>
    <row r="391" spans="2:7" outlineLevel="1" x14ac:dyDescent="0.2">
      <c r="B391" s="19" t="s">
        <v>427</v>
      </c>
      <c r="C391" s="3" t="s">
        <v>105</v>
      </c>
      <c r="D391" s="3" t="s">
        <v>54</v>
      </c>
      <c r="E391" s="14">
        <v>44203</v>
      </c>
      <c r="F391" s="3">
        <v>3</v>
      </c>
      <c r="G391" s="19">
        <v>19.98</v>
      </c>
    </row>
    <row r="392" spans="2:7" outlineLevel="1" x14ac:dyDescent="0.2">
      <c r="B392" s="19" t="s">
        <v>427</v>
      </c>
      <c r="C392" s="3" t="s">
        <v>105</v>
      </c>
      <c r="D392" s="3" t="s">
        <v>54</v>
      </c>
      <c r="E392" s="14">
        <v>44204</v>
      </c>
      <c r="F392" s="3">
        <v>6</v>
      </c>
      <c r="G392" s="19">
        <v>39.96</v>
      </c>
    </row>
    <row r="393" spans="2:7" outlineLevel="1" x14ac:dyDescent="0.2">
      <c r="B393" s="19" t="s">
        <v>427</v>
      </c>
      <c r="C393" s="3" t="s">
        <v>105</v>
      </c>
      <c r="D393" s="3" t="s">
        <v>54</v>
      </c>
      <c r="E393" s="14">
        <v>44204</v>
      </c>
      <c r="F393" s="3">
        <v>3</v>
      </c>
      <c r="G393" s="19">
        <v>19.98</v>
      </c>
    </row>
    <row r="394" spans="2:7" outlineLevel="1" x14ac:dyDescent="0.2">
      <c r="B394" s="19" t="s">
        <v>427</v>
      </c>
      <c r="C394" s="3" t="s">
        <v>105</v>
      </c>
      <c r="D394" s="3" t="s">
        <v>54</v>
      </c>
      <c r="E394" s="14">
        <v>44211</v>
      </c>
      <c r="F394" s="3">
        <v>6</v>
      </c>
      <c r="G394" s="19">
        <v>39.96</v>
      </c>
    </row>
    <row r="395" spans="2:7" outlineLevel="1" x14ac:dyDescent="0.2">
      <c r="B395" s="19" t="s">
        <v>427</v>
      </c>
      <c r="C395" s="3" t="s">
        <v>105</v>
      </c>
      <c r="D395" s="3" t="s">
        <v>54</v>
      </c>
      <c r="E395" s="14">
        <v>44211</v>
      </c>
      <c r="F395" s="3">
        <v>3</v>
      </c>
      <c r="G395" s="19">
        <v>19.98</v>
      </c>
    </row>
    <row r="396" spans="2:7" outlineLevel="1" x14ac:dyDescent="0.2">
      <c r="B396" s="19" t="s">
        <v>427</v>
      </c>
      <c r="C396" s="3" t="s">
        <v>105</v>
      </c>
      <c r="D396" s="3" t="s">
        <v>54</v>
      </c>
      <c r="E396" s="14">
        <v>44239</v>
      </c>
      <c r="F396" s="3">
        <v>6</v>
      </c>
      <c r="G396" s="19">
        <v>39.96</v>
      </c>
    </row>
    <row r="397" spans="2:7" outlineLevel="1" x14ac:dyDescent="0.2">
      <c r="B397" s="19" t="s">
        <v>427</v>
      </c>
      <c r="C397" s="3" t="s">
        <v>105</v>
      </c>
      <c r="D397" s="3" t="s">
        <v>54</v>
      </c>
      <c r="E397" s="14">
        <v>44239</v>
      </c>
      <c r="F397" s="3">
        <v>3</v>
      </c>
      <c r="G397" s="19">
        <v>19.98</v>
      </c>
    </row>
    <row r="398" spans="2:7" outlineLevel="1" x14ac:dyDescent="0.2">
      <c r="B398" s="19" t="s">
        <v>427</v>
      </c>
      <c r="C398" s="3" t="s">
        <v>105</v>
      </c>
      <c r="D398" s="3" t="s">
        <v>54</v>
      </c>
      <c r="E398" s="14">
        <v>44242</v>
      </c>
      <c r="F398" s="3">
        <v>6</v>
      </c>
      <c r="G398" s="19">
        <v>39.96</v>
      </c>
    </row>
    <row r="399" spans="2:7" outlineLevel="1" x14ac:dyDescent="0.2">
      <c r="B399" s="19" t="s">
        <v>427</v>
      </c>
      <c r="C399" s="3" t="s">
        <v>105</v>
      </c>
      <c r="D399" s="3" t="s">
        <v>54</v>
      </c>
      <c r="E399" s="14">
        <v>44242</v>
      </c>
      <c r="F399" s="3">
        <v>3</v>
      </c>
      <c r="G399" s="19">
        <v>19.98</v>
      </c>
    </row>
    <row r="400" spans="2:7" outlineLevel="1" x14ac:dyDescent="0.2">
      <c r="B400" s="19" t="s">
        <v>429</v>
      </c>
      <c r="C400" s="3" t="s">
        <v>245</v>
      </c>
      <c r="D400" s="3" t="s">
        <v>54</v>
      </c>
      <c r="E400" s="14">
        <v>44228</v>
      </c>
      <c r="F400" s="3">
        <v>6</v>
      </c>
      <c r="G400" s="19">
        <v>33.299999999999997</v>
      </c>
    </row>
    <row r="401" spans="2:7" outlineLevel="1" x14ac:dyDescent="0.2">
      <c r="B401" s="19" t="s">
        <v>429</v>
      </c>
      <c r="C401" s="3" t="s">
        <v>245</v>
      </c>
      <c r="D401" s="3" t="s">
        <v>54</v>
      </c>
      <c r="E401" s="14">
        <v>44228</v>
      </c>
      <c r="F401" s="3">
        <v>3</v>
      </c>
      <c r="G401" s="19">
        <v>16.649999999999999</v>
      </c>
    </row>
    <row r="402" spans="2:7" outlineLevel="1" x14ac:dyDescent="0.2">
      <c r="B402" s="19" t="s">
        <v>429</v>
      </c>
      <c r="C402" s="3" t="s">
        <v>245</v>
      </c>
      <c r="D402" s="3" t="s">
        <v>54</v>
      </c>
      <c r="E402" s="14">
        <v>44231</v>
      </c>
      <c r="F402" s="3">
        <v>2</v>
      </c>
      <c r="G402" s="19">
        <v>11.1</v>
      </c>
    </row>
    <row r="403" spans="2:7" outlineLevel="1" x14ac:dyDescent="0.2">
      <c r="B403" s="19" t="s">
        <v>429</v>
      </c>
      <c r="C403" s="3" t="s">
        <v>245</v>
      </c>
      <c r="D403" s="3" t="s">
        <v>54</v>
      </c>
      <c r="E403" s="14">
        <v>44232</v>
      </c>
      <c r="F403" s="3">
        <v>2</v>
      </c>
      <c r="G403" s="19">
        <v>11.1</v>
      </c>
    </row>
    <row r="404" spans="2:7" outlineLevel="1" x14ac:dyDescent="0.2">
      <c r="B404" s="19" t="s">
        <v>429</v>
      </c>
      <c r="C404" s="3" t="s">
        <v>245</v>
      </c>
      <c r="D404" s="3" t="s">
        <v>54</v>
      </c>
      <c r="E404" s="14">
        <v>44237</v>
      </c>
      <c r="F404" s="3">
        <v>6</v>
      </c>
      <c r="G404" s="19">
        <v>33.299999999999997</v>
      </c>
    </row>
    <row r="405" spans="2:7" outlineLevel="1" x14ac:dyDescent="0.2">
      <c r="B405" s="19" t="s">
        <v>429</v>
      </c>
      <c r="C405" s="3" t="s">
        <v>245</v>
      </c>
      <c r="D405" s="3" t="s">
        <v>54</v>
      </c>
      <c r="E405" s="14">
        <v>44237</v>
      </c>
      <c r="F405" s="3">
        <v>3</v>
      </c>
      <c r="G405" s="19">
        <v>16.649999999999999</v>
      </c>
    </row>
    <row r="406" spans="2:7" outlineLevel="1" x14ac:dyDescent="0.2">
      <c r="B406" s="19" t="s">
        <v>429</v>
      </c>
      <c r="C406" s="3" t="s">
        <v>245</v>
      </c>
      <c r="D406" s="3" t="s">
        <v>54</v>
      </c>
      <c r="E406" s="14">
        <v>44242</v>
      </c>
      <c r="F406" s="3">
        <v>6</v>
      </c>
      <c r="G406" s="19">
        <v>33.299999999999997</v>
      </c>
    </row>
    <row r="407" spans="2:7" outlineLevel="1" x14ac:dyDescent="0.2">
      <c r="B407" s="19" t="s">
        <v>429</v>
      </c>
      <c r="C407" s="3" t="s">
        <v>245</v>
      </c>
      <c r="D407" s="3" t="s">
        <v>54</v>
      </c>
      <c r="E407" s="14">
        <v>44242</v>
      </c>
      <c r="F407" s="3">
        <v>3</v>
      </c>
      <c r="G407" s="19">
        <v>16.649999999999999</v>
      </c>
    </row>
    <row r="408" spans="2:7" outlineLevel="1" x14ac:dyDescent="0.2">
      <c r="B408" s="19" t="s">
        <v>429</v>
      </c>
      <c r="C408" s="3" t="s">
        <v>245</v>
      </c>
      <c r="D408" s="3" t="s">
        <v>54</v>
      </c>
      <c r="E408" s="14">
        <v>44243</v>
      </c>
      <c r="F408" s="3">
        <v>6</v>
      </c>
      <c r="G408" s="19">
        <v>33.299999999999997</v>
      </c>
    </row>
    <row r="409" spans="2:7" outlineLevel="1" x14ac:dyDescent="0.2">
      <c r="B409" s="19" t="s">
        <v>429</v>
      </c>
      <c r="C409" s="3" t="s">
        <v>245</v>
      </c>
      <c r="D409" s="3" t="s">
        <v>54</v>
      </c>
      <c r="E409" s="14">
        <v>44243</v>
      </c>
      <c r="F409" s="3">
        <v>3</v>
      </c>
      <c r="G409" s="19">
        <v>16.649999999999999</v>
      </c>
    </row>
    <row r="410" spans="2:7" outlineLevel="1" x14ac:dyDescent="0.2">
      <c r="B410" s="19" t="s">
        <v>429</v>
      </c>
      <c r="C410" s="3" t="s">
        <v>245</v>
      </c>
      <c r="D410" s="3" t="s">
        <v>54</v>
      </c>
      <c r="E410" s="14">
        <v>44244</v>
      </c>
      <c r="F410" s="3">
        <v>6</v>
      </c>
      <c r="G410" s="19">
        <v>33.299999999999997</v>
      </c>
    </row>
    <row r="411" spans="2:7" outlineLevel="1" x14ac:dyDescent="0.2">
      <c r="B411" s="19" t="s">
        <v>429</v>
      </c>
      <c r="C411" s="3" t="s">
        <v>245</v>
      </c>
      <c r="D411" s="3" t="s">
        <v>54</v>
      </c>
      <c r="E411" s="14">
        <v>44244</v>
      </c>
      <c r="F411" s="3">
        <v>3</v>
      </c>
      <c r="G411" s="19">
        <v>16.649999999999999</v>
      </c>
    </row>
    <row r="412" spans="2:7" outlineLevel="1" x14ac:dyDescent="0.2">
      <c r="B412" s="19" t="s">
        <v>429</v>
      </c>
      <c r="C412" s="3" t="s">
        <v>245</v>
      </c>
      <c r="D412" s="3" t="s">
        <v>54</v>
      </c>
      <c r="E412" s="14">
        <v>44245</v>
      </c>
      <c r="F412" s="3">
        <v>6</v>
      </c>
      <c r="G412" s="19">
        <v>33.299999999999997</v>
      </c>
    </row>
    <row r="413" spans="2:7" outlineLevel="1" x14ac:dyDescent="0.2">
      <c r="B413" s="19" t="s">
        <v>429</v>
      </c>
      <c r="C413" s="3" t="s">
        <v>245</v>
      </c>
      <c r="D413" s="3" t="s">
        <v>54</v>
      </c>
      <c r="E413" s="14">
        <v>44245</v>
      </c>
      <c r="F413" s="3">
        <v>3</v>
      </c>
      <c r="G413" s="19">
        <v>16.649999999999999</v>
      </c>
    </row>
    <row r="414" spans="2:7" outlineLevel="1" x14ac:dyDescent="0.2">
      <c r="B414" s="19" t="s">
        <v>429</v>
      </c>
      <c r="C414" s="3" t="s">
        <v>245</v>
      </c>
      <c r="D414" s="3" t="s">
        <v>54</v>
      </c>
      <c r="E414" s="14">
        <v>44246</v>
      </c>
      <c r="F414" s="3">
        <v>6</v>
      </c>
      <c r="G414" s="19">
        <v>33.299999999999997</v>
      </c>
    </row>
    <row r="415" spans="2:7" outlineLevel="1" x14ac:dyDescent="0.2">
      <c r="B415" s="19" t="s">
        <v>429</v>
      </c>
      <c r="C415" s="3" t="s">
        <v>245</v>
      </c>
      <c r="D415" s="3" t="s">
        <v>54</v>
      </c>
      <c r="E415" s="14">
        <v>44246</v>
      </c>
      <c r="F415" s="3">
        <v>3</v>
      </c>
      <c r="G415" s="19">
        <v>16.649999999999999</v>
      </c>
    </row>
    <row r="416" spans="2:7" outlineLevel="1" x14ac:dyDescent="0.2">
      <c r="B416" s="19" t="s">
        <v>429</v>
      </c>
      <c r="C416" s="3" t="s">
        <v>245</v>
      </c>
      <c r="D416" s="3" t="s">
        <v>54</v>
      </c>
      <c r="E416" s="14">
        <v>44260</v>
      </c>
      <c r="F416" s="3">
        <v>6</v>
      </c>
      <c r="G416" s="19">
        <v>33.299999999999997</v>
      </c>
    </row>
    <row r="417" spans="2:7" outlineLevel="1" x14ac:dyDescent="0.2">
      <c r="B417" s="19" t="s">
        <v>429</v>
      </c>
      <c r="C417" s="3" t="s">
        <v>245</v>
      </c>
      <c r="D417" s="3" t="s">
        <v>54</v>
      </c>
      <c r="E417" s="14">
        <v>44260</v>
      </c>
      <c r="F417" s="3">
        <v>3</v>
      </c>
      <c r="G417" s="19">
        <v>16.649999999999999</v>
      </c>
    </row>
    <row r="418" spans="2:7" outlineLevel="1" x14ac:dyDescent="0.2">
      <c r="B418" s="19" t="s">
        <v>429</v>
      </c>
      <c r="C418" s="3" t="s">
        <v>245</v>
      </c>
      <c r="D418" s="3" t="s">
        <v>54</v>
      </c>
      <c r="E418" s="14">
        <v>44267</v>
      </c>
      <c r="F418" s="3">
        <v>6</v>
      </c>
      <c r="G418" s="19">
        <v>33.299999999999997</v>
      </c>
    </row>
    <row r="419" spans="2:7" outlineLevel="1" x14ac:dyDescent="0.2">
      <c r="B419" s="19" t="s">
        <v>429</v>
      </c>
      <c r="C419" s="3" t="s">
        <v>245</v>
      </c>
      <c r="D419" s="3" t="s">
        <v>54</v>
      </c>
      <c r="E419" s="14">
        <v>44267</v>
      </c>
      <c r="F419" s="3">
        <v>3</v>
      </c>
      <c r="G419" s="19">
        <v>16.649999999999999</v>
      </c>
    </row>
    <row r="420" spans="2:7" outlineLevel="1" x14ac:dyDescent="0.2">
      <c r="E420" s="14"/>
      <c r="G420" s="19"/>
    </row>
    <row r="421" spans="2:7" outlineLevel="1" x14ac:dyDescent="0.2"/>
    <row r="422" spans="2:7" ht="12.75" thickBot="1" x14ac:dyDescent="0.25">
      <c r="C422" s="16"/>
      <c r="D422" s="16"/>
      <c r="E422" s="16"/>
      <c r="F422" s="72">
        <f>SUM(F106:F421)</f>
        <v>1402</v>
      </c>
      <c r="G422" s="17">
        <f>+SUM(G106:G421)</f>
        <v>10619.019999999944</v>
      </c>
    </row>
    <row r="423" spans="2:7" ht="12.75" thickTop="1" x14ac:dyDescent="0.2"/>
    <row r="425" spans="2:7" x14ac:dyDescent="0.2">
      <c r="C425" s="8" t="s">
        <v>722</v>
      </c>
    </row>
    <row r="427" spans="2:7" x14ac:dyDescent="0.2">
      <c r="C427" s="19" t="s">
        <v>81</v>
      </c>
      <c r="D427" s="20">
        <f>+G43-G100-G422</f>
        <v>1264.7800000000552</v>
      </c>
    </row>
    <row r="428" spans="2:7" ht="12.75" thickBot="1" x14ac:dyDescent="0.25">
      <c r="D428" s="9"/>
      <c r="G428" s="3"/>
    </row>
    <row r="429" spans="2:7" ht="12.75" thickBot="1" x14ac:dyDescent="0.25">
      <c r="C429" s="19" t="s">
        <v>713</v>
      </c>
      <c r="D429" s="21">
        <f>+D427/G43</f>
        <v>8.8756491228074053E-2</v>
      </c>
      <c r="G429" s="3"/>
    </row>
    <row r="430" spans="2:7" x14ac:dyDescent="0.2">
      <c r="G430" s="3"/>
    </row>
    <row r="431" spans="2:7" x14ac:dyDescent="0.2">
      <c r="C431" s="19" t="s">
        <v>84</v>
      </c>
      <c r="D431" s="20">
        <f>+RESUMEN!O70</f>
        <v>-2777.0807623975352</v>
      </c>
      <c r="G431" s="3"/>
    </row>
    <row r="432" spans="2:7" ht="12.75" thickBot="1" x14ac:dyDescent="0.25">
      <c r="D432" s="9"/>
    </row>
    <row r="433" spans="3:7" ht="12.75" thickBot="1" x14ac:dyDescent="0.25">
      <c r="C433" s="19" t="s">
        <v>716</v>
      </c>
      <c r="D433" s="83">
        <f>+RESUMEN!P70</f>
        <v>-0.19488286051912529</v>
      </c>
    </row>
    <row r="434" spans="3:7" ht="12.75" thickBot="1" x14ac:dyDescent="0.25"/>
    <row r="435" spans="3:7" ht="12.75" thickBot="1" x14ac:dyDescent="0.25">
      <c r="C435" s="19" t="s">
        <v>719</v>
      </c>
      <c r="D435" s="86" t="str">
        <f>+IF(D433&gt;$D$24,"OK","REVISAR")</f>
        <v>REVISAR</v>
      </c>
    </row>
    <row r="436" spans="3:7" x14ac:dyDescent="0.2">
      <c r="G436" s="3"/>
    </row>
    <row r="439" spans="3:7" x14ac:dyDescent="0.2">
      <c r="C439" s="8" t="s">
        <v>85</v>
      </c>
    </row>
    <row r="441" spans="3:7" x14ac:dyDescent="0.2">
      <c r="C441" s="10" t="s">
        <v>897</v>
      </c>
      <c r="D441" s="10"/>
      <c r="E441" s="10"/>
      <c r="F441" s="10"/>
      <c r="G441" s="11"/>
    </row>
    <row r="442" spans="3:7" x14ac:dyDescent="0.2">
      <c r="C442" s="10" t="s">
        <v>898</v>
      </c>
      <c r="D442" s="10"/>
      <c r="E442" s="10"/>
      <c r="F442" s="10"/>
      <c r="G442" s="11"/>
    </row>
    <row r="443" spans="3:7" x14ac:dyDescent="0.2">
      <c r="C443" s="10"/>
      <c r="D443" s="10"/>
      <c r="E443" s="10"/>
      <c r="F443" s="10"/>
      <c r="G443" s="11"/>
    </row>
    <row r="446" spans="3:7" x14ac:dyDescent="0.2">
      <c r="C446" s="12"/>
      <c r="D446" s="23" t="s">
        <v>427</v>
      </c>
      <c r="E446" s="23" t="s">
        <v>428</v>
      </c>
      <c r="F446" s="23" t="s">
        <v>429</v>
      </c>
    </row>
    <row r="447" spans="3:7" x14ac:dyDescent="0.2">
      <c r="C447" s="3" t="s">
        <v>8</v>
      </c>
      <c r="D447" s="22">
        <f>+SUMIF(B37:B42,$D$446,G37:G42)</f>
        <v>0</v>
      </c>
      <c r="E447" s="22">
        <f>+SUMIF(B37:B42,$E$446,G37:G42)</f>
        <v>0</v>
      </c>
      <c r="F447" s="22">
        <f>+SUMIF(B37:B42,$F$446,G37:G42)</f>
        <v>14250</v>
      </c>
    </row>
    <row r="448" spans="3:7" x14ac:dyDescent="0.2">
      <c r="C448" s="3" t="s">
        <v>1019</v>
      </c>
      <c r="D448" s="22">
        <f>-SUMIF(B49:B99,$D$446,G49:G99)</f>
        <v>-764.92000000000019</v>
      </c>
      <c r="E448" s="22">
        <f>-SUMIF(B49:B99,$E$446,G49:G99)</f>
        <v>-1601.2800000000002</v>
      </c>
      <c r="F448" s="22">
        <f>-SUMIF(B49:B99,$F$446,G49:G99)</f>
        <v>0</v>
      </c>
    </row>
    <row r="449" spans="3:6" x14ac:dyDescent="0.2">
      <c r="C449" s="3" t="s">
        <v>24</v>
      </c>
      <c r="D449" s="22">
        <f>-SUMIF(B106:B420,$D$446,G106:G420)</f>
        <v>-524.61</v>
      </c>
      <c r="E449" s="22">
        <f>-SUMIF(B106:B420,$E$446,G106:G420)</f>
        <v>-7424.6799999999803</v>
      </c>
      <c r="F449" s="22">
        <f>-SUMIF(B106:B420,$F$446,G106:G420)</f>
        <v>-2669.7300000000032</v>
      </c>
    </row>
    <row r="450" spans="3:6" ht="12.75" thickBot="1" x14ac:dyDescent="0.25">
      <c r="C450" s="16" t="s">
        <v>1036</v>
      </c>
      <c r="D450" s="182">
        <f>SUM(D447:D449)</f>
        <v>-1289.5300000000002</v>
      </c>
      <c r="E450" s="182">
        <f t="shared" ref="E450:F450" si="0">SUM(E447:E449)</f>
        <v>-9025.9599999999809</v>
      </c>
      <c r="F450" s="182">
        <f t="shared" si="0"/>
        <v>11580.269999999997</v>
      </c>
    </row>
    <row r="451" spans="3:6" ht="12.75" thickTop="1" x14ac:dyDescent="0.2"/>
  </sheetData>
  <autoFilter ref="B105:G419" xr:uid="{00000000-0009-0000-0000-000046000000}"/>
  <conditionalFormatting sqref="D435">
    <cfRule type="containsText" dxfId="86" priority="1" operator="containsText" text="OK">
      <formula>NOT(ISERROR(SEARCH("OK",D435)))</formula>
    </cfRule>
    <cfRule type="cellIs" dxfId="85" priority="2" operator="greaterThan">
      <formula>$D$87</formula>
    </cfRule>
  </conditionalFormatting>
  <pageMargins left="0.25" right="0.25" top="0.47" bottom="0.39" header="0.3" footer="0.3"/>
  <pageSetup paperSize="9" scale="66" fitToHeight="0" orientation="portrait" r:id="rId1"/>
  <rowBreaks count="2" manualBreakCount="2">
    <brk id="305" max="7" man="1"/>
    <brk id="408" max="7" man="1"/>
  </rowBreaks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Hoja69">
    <tabColor theme="5" tint="0.59999389629810485"/>
    <pageSetUpPr fitToPage="1"/>
  </sheetPr>
  <dimension ref="B1:K280"/>
  <sheetViews>
    <sheetView topLeftCell="A12" zoomScaleNormal="100" workbookViewId="0">
      <selection activeCell="C41" sqref="C41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549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431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428</v>
      </c>
      <c r="C37" s="24">
        <v>44153</v>
      </c>
      <c r="D37" s="3" t="s">
        <v>560</v>
      </c>
      <c r="E37" s="3"/>
      <c r="F37" s="3" t="s">
        <v>253</v>
      </c>
      <c r="G37" s="15">
        <v>3694</v>
      </c>
      <c r="H37" s="3"/>
      <c r="I37" s="3"/>
      <c r="J37" s="3"/>
      <c r="K37" s="3"/>
    </row>
    <row r="38" spans="2:11" s="9" customFormat="1" outlineLevel="1" x14ac:dyDescent="0.2">
      <c r="B38" s="19" t="s">
        <v>428</v>
      </c>
      <c r="C38" s="24">
        <v>44232</v>
      </c>
      <c r="D38" s="3" t="s">
        <v>604</v>
      </c>
      <c r="E38" s="3"/>
      <c r="F38" s="3" t="s">
        <v>549</v>
      </c>
      <c r="G38" s="15">
        <v>165</v>
      </c>
      <c r="H38" s="3"/>
      <c r="I38" s="3"/>
      <c r="J38" s="3"/>
      <c r="K38" s="3"/>
    </row>
    <row r="39" spans="2:11" s="9" customFormat="1" outlineLevel="1" x14ac:dyDescent="0.2">
      <c r="B39" s="19" t="s">
        <v>428</v>
      </c>
      <c r="C39" s="24">
        <v>44263</v>
      </c>
      <c r="D39" s="3" t="s">
        <v>788</v>
      </c>
      <c r="E39" s="3"/>
      <c r="F39" s="3" t="s">
        <v>549</v>
      </c>
      <c r="G39" s="15">
        <v>20653.36</v>
      </c>
      <c r="H39" s="3"/>
      <c r="I39" s="3"/>
      <c r="J39" s="3"/>
      <c r="K39" s="3"/>
    </row>
    <row r="40" spans="2:11" s="9" customFormat="1" outlineLevel="1" x14ac:dyDescent="0.2">
      <c r="B40" s="19" t="s">
        <v>428</v>
      </c>
      <c r="C40" s="24">
        <v>44320</v>
      </c>
      <c r="D40" s="3" t="s">
        <v>791</v>
      </c>
      <c r="E40" s="3"/>
      <c r="F40" s="3" t="s">
        <v>549</v>
      </c>
      <c r="G40" s="15">
        <v>3612.39</v>
      </c>
      <c r="H40" s="3"/>
      <c r="I40" s="3"/>
      <c r="J40" s="3"/>
      <c r="K40" s="3"/>
    </row>
    <row r="41" spans="2:11" s="9" customFormat="1" outlineLevel="1" x14ac:dyDescent="0.2">
      <c r="B41" s="19"/>
      <c r="C41" s="307" t="s">
        <v>1667</v>
      </c>
      <c r="D41" s="3"/>
      <c r="E41" s="3"/>
      <c r="F41" s="3"/>
      <c r="G41" s="15"/>
      <c r="H41" s="3"/>
      <c r="I41" s="3"/>
      <c r="J41" s="3"/>
      <c r="K41" s="3"/>
    </row>
    <row r="42" spans="2:11" s="9" customFormat="1" outlineLevel="1" x14ac:dyDescent="0.2">
      <c r="B42" s="3"/>
      <c r="C42" s="24"/>
      <c r="D42" s="3"/>
      <c r="E42" s="3"/>
      <c r="F42" s="3"/>
      <c r="G42" s="15"/>
      <c r="H42" s="3"/>
      <c r="I42" s="3"/>
      <c r="J42" s="3"/>
      <c r="K42" s="3"/>
    </row>
    <row r="43" spans="2:11" s="9" customFormat="1" ht="12.75" thickBot="1" x14ac:dyDescent="0.25">
      <c r="B43" s="3"/>
      <c r="C43" s="16"/>
      <c r="D43" s="16"/>
      <c r="E43" s="16"/>
      <c r="F43" s="16"/>
      <c r="G43" s="17">
        <f>SUM(G37:G42)</f>
        <v>28124.75</v>
      </c>
      <c r="H43" s="3"/>
      <c r="I43" s="3"/>
      <c r="J43" s="3"/>
      <c r="K43" s="3"/>
    </row>
    <row r="44" spans="2:11" ht="12.75" thickTop="1" x14ac:dyDescent="0.2"/>
    <row r="46" spans="2:11" x14ac:dyDescent="0.2">
      <c r="C46" s="8" t="s">
        <v>13</v>
      </c>
    </row>
    <row r="47" spans="2:11" x14ac:dyDescent="0.2">
      <c r="C47" s="18"/>
    </row>
    <row r="48" spans="2:11" x14ac:dyDescent="0.2">
      <c r="B48" s="12" t="s">
        <v>1035</v>
      </c>
      <c r="C48" s="23" t="s">
        <v>9</v>
      </c>
      <c r="D48" s="23" t="s">
        <v>14</v>
      </c>
      <c r="E48" s="23" t="s">
        <v>15</v>
      </c>
      <c r="F48" s="23" t="s">
        <v>16</v>
      </c>
      <c r="G48" s="23" t="s">
        <v>17</v>
      </c>
    </row>
    <row r="49" spans="2:8" hidden="1" outlineLevel="1" x14ac:dyDescent="0.2">
      <c r="B49" s="19" t="s">
        <v>427</v>
      </c>
      <c r="C49" s="286">
        <v>44237</v>
      </c>
      <c r="D49" s="288" t="s">
        <v>454</v>
      </c>
      <c r="E49" s="3">
        <v>26</v>
      </c>
      <c r="F49" s="27" t="s">
        <v>447</v>
      </c>
      <c r="G49" s="28">
        <v>11.82</v>
      </c>
      <c r="H49" s="29"/>
    </row>
    <row r="50" spans="2:8" hidden="1" outlineLevel="1" x14ac:dyDescent="0.2">
      <c r="B50" s="58" t="s">
        <v>427</v>
      </c>
      <c r="C50" s="287">
        <v>44249</v>
      </c>
      <c r="D50" s="289">
        <v>1</v>
      </c>
      <c r="E50" s="47">
        <v>40</v>
      </c>
      <c r="F50" s="59" t="s">
        <v>473</v>
      </c>
      <c r="G50" s="60">
        <v>2380</v>
      </c>
      <c r="H50" s="61" t="s">
        <v>493</v>
      </c>
    </row>
    <row r="51" spans="2:8" hidden="1" outlineLevel="1" x14ac:dyDescent="0.2">
      <c r="B51" s="19" t="s">
        <v>428</v>
      </c>
      <c r="C51" s="286">
        <v>44228</v>
      </c>
      <c r="D51" s="288">
        <v>641006</v>
      </c>
      <c r="E51" s="3">
        <v>26</v>
      </c>
      <c r="F51" s="27" t="s">
        <v>447</v>
      </c>
      <c r="G51" s="28">
        <v>3.56</v>
      </c>
      <c r="H51" s="29"/>
    </row>
    <row r="52" spans="2:8" hidden="1" outlineLevel="1" x14ac:dyDescent="0.2">
      <c r="B52" s="19" t="s">
        <v>428</v>
      </c>
      <c r="C52" s="286">
        <v>44229</v>
      </c>
      <c r="D52" s="288">
        <v>34322</v>
      </c>
      <c r="E52" s="3">
        <v>26</v>
      </c>
      <c r="F52" s="27" t="s">
        <v>447</v>
      </c>
      <c r="G52" s="28">
        <v>17.850000000000001</v>
      </c>
      <c r="H52" s="29"/>
    </row>
    <row r="53" spans="2:8" hidden="1" outlineLevel="1" x14ac:dyDescent="0.2">
      <c r="B53" s="19" t="s">
        <v>428</v>
      </c>
      <c r="C53" s="286">
        <v>44232</v>
      </c>
      <c r="D53" s="288">
        <v>38303</v>
      </c>
      <c r="E53" s="3">
        <v>26</v>
      </c>
      <c r="F53" s="27" t="s">
        <v>447</v>
      </c>
      <c r="G53" s="28">
        <v>4.46</v>
      </c>
      <c r="H53" s="29"/>
    </row>
    <row r="54" spans="2:8" hidden="1" outlineLevel="1" x14ac:dyDescent="0.2">
      <c r="B54" s="19" t="s">
        <v>428</v>
      </c>
      <c r="C54" s="286">
        <v>44272</v>
      </c>
      <c r="D54" s="288">
        <v>85175</v>
      </c>
      <c r="E54" s="3">
        <v>26</v>
      </c>
      <c r="F54" s="27" t="s">
        <v>447</v>
      </c>
      <c r="G54" s="28">
        <v>1.05</v>
      </c>
      <c r="H54" s="29"/>
    </row>
    <row r="55" spans="2:8" hidden="1" outlineLevel="1" x14ac:dyDescent="0.2">
      <c r="B55" s="19" t="s">
        <v>428</v>
      </c>
      <c r="C55" s="286">
        <v>44272</v>
      </c>
      <c r="D55" s="288">
        <v>769602</v>
      </c>
      <c r="E55" s="3">
        <v>26</v>
      </c>
      <c r="F55" s="27" t="s">
        <v>447</v>
      </c>
      <c r="G55" s="28">
        <v>49.55</v>
      </c>
      <c r="H55" s="29"/>
    </row>
    <row r="56" spans="2:8" hidden="1" outlineLevel="1" x14ac:dyDescent="0.2">
      <c r="B56" s="19" t="s">
        <v>428</v>
      </c>
      <c r="C56" s="286">
        <v>44270</v>
      </c>
      <c r="D56" s="288">
        <v>744268</v>
      </c>
      <c r="E56" s="3">
        <v>26</v>
      </c>
      <c r="F56" s="27" t="s">
        <v>447</v>
      </c>
      <c r="G56" s="28">
        <v>157.02000000000001</v>
      </c>
      <c r="H56" s="29"/>
    </row>
    <row r="57" spans="2:8" hidden="1" outlineLevel="1" x14ac:dyDescent="0.2">
      <c r="B57" s="19" t="s">
        <v>427</v>
      </c>
      <c r="C57" s="286">
        <v>44273</v>
      </c>
      <c r="D57" s="288">
        <v>87471</v>
      </c>
      <c r="E57" s="3">
        <v>26</v>
      </c>
      <c r="F57" s="27" t="s">
        <v>447</v>
      </c>
      <c r="G57" s="28">
        <v>39.729999999999997</v>
      </c>
      <c r="H57" s="29"/>
    </row>
    <row r="58" spans="2:8" hidden="1" outlineLevel="1" x14ac:dyDescent="0.2">
      <c r="B58" s="19" t="s">
        <v>427</v>
      </c>
      <c r="C58" s="286">
        <v>44333</v>
      </c>
      <c r="D58" s="288">
        <v>902564</v>
      </c>
      <c r="E58" s="3">
        <v>26</v>
      </c>
      <c r="F58" s="27" t="s">
        <v>447</v>
      </c>
      <c r="G58" s="28">
        <v>140.83000000000001</v>
      </c>
      <c r="H58" s="29"/>
    </row>
    <row r="59" spans="2:8" hidden="1" outlineLevel="1" x14ac:dyDescent="0.2">
      <c r="B59" s="19" t="s">
        <v>427</v>
      </c>
      <c r="C59" s="286">
        <v>44348</v>
      </c>
      <c r="D59" s="288">
        <v>184799</v>
      </c>
      <c r="E59" s="3">
        <v>26</v>
      </c>
      <c r="F59" s="27" t="s">
        <v>447</v>
      </c>
      <c r="G59" s="28">
        <v>1.1200000000000001</v>
      </c>
      <c r="H59" s="29"/>
    </row>
    <row r="60" spans="2:8" hidden="1" outlineLevel="1" x14ac:dyDescent="0.2">
      <c r="B60" s="19" t="s">
        <v>427</v>
      </c>
      <c r="C60" s="286">
        <v>44348</v>
      </c>
      <c r="D60" s="288">
        <v>184773</v>
      </c>
      <c r="E60" s="3">
        <v>26</v>
      </c>
      <c r="F60" s="27" t="s">
        <v>447</v>
      </c>
      <c r="G60" s="28">
        <v>59.4</v>
      </c>
      <c r="H60" s="29"/>
    </row>
    <row r="61" spans="2:8" hidden="1" outlineLevel="1" x14ac:dyDescent="0.2">
      <c r="B61" s="19" t="s">
        <v>427</v>
      </c>
      <c r="C61" s="286">
        <v>44357</v>
      </c>
      <c r="D61" s="288">
        <v>197067</v>
      </c>
      <c r="E61" s="3">
        <v>26</v>
      </c>
      <c r="F61" s="27" t="s">
        <v>447</v>
      </c>
      <c r="G61" s="28">
        <v>49.34</v>
      </c>
      <c r="H61" s="29"/>
    </row>
    <row r="62" spans="2:8" hidden="1" outlineLevel="1" x14ac:dyDescent="0.2">
      <c r="B62" s="19" t="s">
        <v>427</v>
      </c>
      <c r="C62" s="286">
        <v>44356</v>
      </c>
      <c r="D62" s="288">
        <v>196258</v>
      </c>
      <c r="E62" s="3">
        <v>26</v>
      </c>
      <c r="F62" s="27" t="s">
        <v>447</v>
      </c>
      <c r="G62" s="28">
        <v>39.26</v>
      </c>
      <c r="H62" s="29"/>
    </row>
    <row r="63" spans="2:8" hidden="1" outlineLevel="1" x14ac:dyDescent="0.2">
      <c r="B63" s="19" t="s">
        <v>427</v>
      </c>
      <c r="C63" s="286">
        <v>44382</v>
      </c>
      <c r="D63" s="288">
        <v>976532</v>
      </c>
      <c r="E63" s="3">
        <v>26</v>
      </c>
      <c r="F63" s="27" t="s">
        <v>447</v>
      </c>
      <c r="G63" s="28">
        <v>113.17</v>
      </c>
      <c r="H63" s="29"/>
    </row>
    <row r="64" spans="2:8" hidden="1" outlineLevel="1" x14ac:dyDescent="0.2">
      <c r="B64" s="19" t="s">
        <v>427</v>
      </c>
      <c r="C64" s="286">
        <v>44454</v>
      </c>
      <c r="D64" s="288">
        <v>315388</v>
      </c>
      <c r="E64" s="3">
        <v>26</v>
      </c>
      <c r="F64" s="27" t="s">
        <v>447</v>
      </c>
      <c r="G64" s="28">
        <v>39.26</v>
      </c>
      <c r="H64" s="29"/>
    </row>
    <row r="65" spans="2:7" hidden="1" outlineLevel="1" x14ac:dyDescent="0.2">
      <c r="C65" s="14"/>
      <c r="G65" s="15"/>
    </row>
    <row r="66" spans="2:7" ht="12.75" collapsed="1" thickBot="1" x14ac:dyDescent="0.25">
      <c r="C66" s="16"/>
      <c r="D66" s="16"/>
      <c r="E66" s="16"/>
      <c r="F66" s="16"/>
      <c r="G66" s="17">
        <f>+SUM(G49:G65)</f>
        <v>3107.420000000001</v>
      </c>
    </row>
    <row r="67" spans="2:7" ht="12.75" thickTop="1" x14ac:dyDescent="0.2"/>
    <row r="69" spans="2:7" x14ac:dyDescent="0.2">
      <c r="C69" s="8" t="s">
        <v>24</v>
      </c>
    </row>
    <row r="71" spans="2:7" x14ac:dyDescent="0.2">
      <c r="B71" s="12" t="s">
        <v>1035</v>
      </c>
      <c r="C71" s="12" t="s">
        <v>25</v>
      </c>
      <c r="D71" s="12" t="s">
        <v>26</v>
      </c>
      <c r="E71" s="12" t="s">
        <v>27</v>
      </c>
      <c r="F71" s="23" t="s">
        <v>637</v>
      </c>
      <c r="G71" s="13" t="s">
        <v>29</v>
      </c>
    </row>
    <row r="72" spans="2:7" outlineLevel="1" x14ac:dyDescent="0.2">
      <c r="B72" s="19" t="s">
        <v>428</v>
      </c>
      <c r="C72" s="3" t="s">
        <v>104</v>
      </c>
      <c r="D72" s="3" t="s">
        <v>31</v>
      </c>
      <c r="E72" s="14">
        <v>44158</v>
      </c>
      <c r="F72" s="3">
        <v>6</v>
      </c>
      <c r="G72" s="19">
        <v>56.64</v>
      </c>
    </row>
    <row r="73" spans="2:7" outlineLevel="1" x14ac:dyDescent="0.2">
      <c r="B73" s="19" t="s">
        <v>428</v>
      </c>
      <c r="C73" s="3" t="s">
        <v>104</v>
      </c>
      <c r="D73" s="3" t="s">
        <v>31</v>
      </c>
      <c r="E73" s="14">
        <v>44158</v>
      </c>
      <c r="F73" s="3">
        <v>3</v>
      </c>
      <c r="G73" s="19">
        <v>28.32</v>
      </c>
    </row>
    <row r="74" spans="2:7" outlineLevel="1" x14ac:dyDescent="0.2">
      <c r="B74" s="19" t="s">
        <v>428</v>
      </c>
      <c r="C74" s="3" t="s">
        <v>104</v>
      </c>
      <c r="D74" s="3" t="s">
        <v>31</v>
      </c>
      <c r="E74" s="14">
        <v>44159</v>
      </c>
      <c r="F74" s="3">
        <v>6</v>
      </c>
      <c r="G74" s="19">
        <v>56.64</v>
      </c>
    </row>
    <row r="75" spans="2:7" outlineLevel="1" x14ac:dyDescent="0.2">
      <c r="B75" s="19" t="s">
        <v>428</v>
      </c>
      <c r="C75" s="3" t="s">
        <v>104</v>
      </c>
      <c r="D75" s="3" t="s">
        <v>31</v>
      </c>
      <c r="E75" s="14">
        <v>44159</v>
      </c>
      <c r="F75" s="3">
        <v>3</v>
      </c>
      <c r="G75" s="19">
        <v>28.32</v>
      </c>
    </row>
    <row r="76" spans="2:7" outlineLevel="1" x14ac:dyDescent="0.2">
      <c r="B76" s="19" t="s">
        <v>428</v>
      </c>
      <c r="C76" s="3" t="s">
        <v>104</v>
      </c>
      <c r="D76" s="3" t="s">
        <v>31</v>
      </c>
      <c r="E76" s="14">
        <v>44160</v>
      </c>
      <c r="F76" s="3">
        <v>6</v>
      </c>
      <c r="G76" s="19">
        <v>56.64</v>
      </c>
    </row>
    <row r="77" spans="2:7" outlineLevel="1" x14ac:dyDescent="0.2">
      <c r="B77" s="19" t="s">
        <v>428</v>
      </c>
      <c r="C77" s="3" t="s">
        <v>104</v>
      </c>
      <c r="D77" s="3" t="s">
        <v>31</v>
      </c>
      <c r="E77" s="14">
        <v>44160</v>
      </c>
      <c r="F77" s="3">
        <v>3</v>
      </c>
      <c r="G77" s="19">
        <v>28.32</v>
      </c>
    </row>
    <row r="78" spans="2:7" outlineLevel="1" x14ac:dyDescent="0.2">
      <c r="B78" s="19" t="s">
        <v>428</v>
      </c>
      <c r="C78" s="3" t="s">
        <v>104</v>
      </c>
      <c r="D78" s="3" t="s">
        <v>31</v>
      </c>
      <c r="E78" s="14">
        <v>44161</v>
      </c>
      <c r="F78" s="3">
        <v>6</v>
      </c>
      <c r="G78" s="19">
        <v>56.64</v>
      </c>
    </row>
    <row r="79" spans="2:7" outlineLevel="1" x14ac:dyDescent="0.2">
      <c r="B79" s="19" t="s">
        <v>428</v>
      </c>
      <c r="C79" s="3" t="s">
        <v>104</v>
      </c>
      <c r="D79" s="3" t="s">
        <v>31</v>
      </c>
      <c r="E79" s="14">
        <v>44161</v>
      </c>
      <c r="F79" s="3">
        <v>3</v>
      </c>
      <c r="G79" s="19">
        <v>28.32</v>
      </c>
    </row>
    <row r="80" spans="2:7" outlineLevel="1" x14ac:dyDescent="0.2">
      <c r="B80" s="19" t="s">
        <v>428</v>
      </c>
      <c r="C80" s="3" t="s">
        <v>104</v>
      </c>
      <c r="D80" s="3" t="s">
        <v>31</v>
      </c>
      <c r="E80" s="14">
        <v>44162</v>
      </c>
      <c r="F80" s="3">
        <v>6</v>
      </c>
      <c r="G80" s="19">
        <v>56.64</v>
      </c>
    </row>
    <row r="81" spans="2:7" outlineLevel="1" x14ac:dyDescent="0.2">
      <c r="B81" s="19" t="s">
        <v>428</v>
      </c>
      <c r="C81" s="3" t="s">
        <v>104</v>
      </c>
      <c r="D81" s="3" t="s">
        <v>31</v>
      </c>
      <c r="E81" s="14">
        <v>44162</v>
      </c>
      <c r="F81" s="3">
        <v>3</v>
      </c>
      <c r="G81" s="19">
        <v>28.32</v>
      </c>
    </row>
    <row r="82" spans="2:7" outlineLevel="1" x14ac:dyDescent="0.2">
      <c r="B82" s="19" t="s">
        <v>428</v>
      </c>
      <c r="C82" s="3" t="s">
        <v>104</v>
      </c>
      <c r="D82" s="3" t="s">
        <v>31</v>
      </c>
      <c r="E82" s="14">
        <v>44174</v>
      </c>
      <c r="F82" s="3">
        <v>6</v>
      </c>
      <c r="G82" s="19">
        <v>56.64</v>
      </c>
    </row>
    <row r="83" spans="2:7" outlineLevel="1" x14ac:dyDescent="0.2">
      <c r="B83" s="19" t="s">
        <v>428</v>
      </c>
      <c r="C83" s="3" t="s">
        <v>104</v>
      </c>
      <c r="D83" s="3" t="s">
        <v>31</v>
      </c>
      <c r="E83" s="14">
        <v>44174</v>
      </c>
      <c r="F83" s="3">
        <v>3</v>
      </c>
      <c r="G83" s="19">
        <v>28.32</v>
      </c>
    </row>
    <row r="84" spans="2:7" outlineLevel="1" x14ac:dyDescent="0.2">
      <c r="B84" s="19" t="s">
        <v>428</v>
      </c>
      <c r="C84" s="3" t="s">
        <v>104</v>
      </c>
      <c r="D84" s="3" t="s">
        <v>31</v>
      </c>
      <c r="E84" s="14">
        <v>44181</v>
      </c>
      <c r="F84" s="3">
        <v>3</v>
      </c>
      <c r="G84" s="19">
        <v>28.32</v>
      </c>
    </row>
    <row r="85" spans="2:7" outlineLevel="1" x14ac:dyDescent="0.2">
      <c r="B85" s="19" t="s">
        <v>428</v>
      </c>
      <c r="C85" s="3" t="s">
        <v>108</v>
      </c>
      <c r="D85" s="3" t="s">
        <v>54</v>
      </c>
      <c r="E85" s="14">
        <v>44172</v>
      </c>
      <c r="F85" s="3">
        <v>6</v>
      </c>
      <c r="G85" s="19">
        <v>50</v>
      </c>
    </row>
    <row r="86" spans="2:7" outlineLevel="1" x14ac:dyDescent="0.2">
      <c r="B86" s="19" t="s">
        <v>428</v>
      </c>
      <c r="C86" s="3" t="s">
        <v>108</v>
      </c>
      <c r="D86" s="3" t="s">
        <v>54</v>
      </c>
      <c r="E86" s="14">
        <v>44172</v>
      </c>
      <c r="F86" s="3">
        <v>3</v>
      </c>
      <c r="G86" s="19">
        <v>25</v>
      </c>
    </row>
    <row r="87" spans="2:7" outlineLevel="1" x14ac:dyDescent="0.2">
      <c r="B87" s="19" t="s">
        <v>428</v>
      </c>
      <c r="C87" s="3" t="s">
        <v>108</v>
      </c>
      <c r="D87" s="3" t="s">
        <v>54</v>
      </c>
      <c r="E87" s="14">
        <v>44173</v>
      </c>
      <c r="F87" s="3">
        <v>6</v>
      </c>
      <c r="G87" s="19">
        <v>50</v>
      </c>
    </row>
    <row r="88" spans="2:7" outlineLevel="1" x14ac:dyDescent="0.2">
      <c r="B88" s="19" t="s">
        <v>428</v>
      </c>
      <c r="C88" s="3" t="s">
        <v>108</v>
      </c>
      <c r="D88" s="3" t="s">
        <v>54</v>
      </c>
      <c r="E88" s="14">
        <v>44173</v>
      </c>
      <c r="F88" s="3">
        <v>3</v>
      </c>
      <c r="G88" s="19">
        <v>25</v>
      </c>
    </row>
    <row r="89" spans="2:7" outlineLevel="1" x14ac:dyDescent="0.2">
      <c r="B89" s="19" t="s">
        <v>428</v>
      </c>
      <c r="C89" s="3" t="s">
        <v>108</v>
      </c>
      <c r="D89" s="3" t="s">
        <v>54</v>
      </c>
      <c r="E89" s="14">
        <v>44235</v>
      </c>
      <c r="F89" s="3">
        <v>6</v>
      </c>
      <c r="G89" s="19">
        <v>50</v>
      </c>
    </row>
    <row r="90" spans="2:7" outlineLevel="1" x14ac:dyDescent="0.2">
      <c r="B90" s="19" t="s">
        <v>428</v>
      </c>
      <c r="C90" s="3" t="s">
        <v>108</v>
      </c>
      <c r="D90" s="3" t="s">
        <v>54</v>
      </c>
      <c r="E90" s="14">
        <v>44235</v>
      </c>
      <c r="F90" s="3">
        <v>3</v>
      </c>
      <c r="G90" s="19">
        <v>25</v>
      </c>
    </row>
    <row r="91" spans="2:7" outlineLevel="1" x14ac:dyDescent="0.2">
      <c r="B91" s="19" t="s">
        <v>428</v>
      </c>
      <c r="C91" s="3" t="s">
        <v>108</v>
      </c>
      <c r="D91" s="3" t="s">
        <v>54</v>
      </c>
      <c r="E91" s="14">
        <v>44277</v>
      </c>
      <c r="F91" s="3">
        <v>6</v>
      </c>
      <c r="G91" s="19">
        <v>50</v>
      </c>
    </row>
    <row r="92" spans="2:7" outlineLevel="1" x14ac:dyDescent="0.2">
      <c r="B92" s="19" t="s">
        <v>428</v>
      </c>
      <c r="C92" s="3" t="s">
        <v>108</v>
      </c>
      <c r="D92" s="3" t="s">
        <v>54</v>
      </c>
      <c r="E92" s="14">
        <v>44277</v>
      </c>
      <c r="F92" s="3">
        <v>3</v>
      </c>
      <c r="G92" s="19">
        <v>25</v>
      </c>
    </row>
    <row r="93" spans="2:7" outlineLevel="1" x14ac:dyDescent="0.2">
      <c r="B93" s="19" t="s">
        <v>428</v>
      </c>
      <c r="C93" s="3" t="s">
        <v>102</v>
      </c>
      <c r="D93" s="3" t="s">
        <v>31</v>
      </c>
      <c r="E93" s="14">
        <v>44229</v>
      </c>
      <c r="F93" s="3">
        <v>6</v>
      </c>
      <c r="G93" s="19">
        <v>49.98</v>
      </c>
    </row>
    <row r="94" spans="2:7" outlineLevel="1" x14ac:dyDescent="0.2">
      <c r="B94" s="19" t="s">
        <v>428</v>
      </c>
      <c r="C94" s="3" t="s">
        <v>102</v>
      </c>
      <c r="D94" s="3" t="s">
        <v>31</v>
      </c>
      <c r="E94" s="14">
        <v>44229</v>
      </c>
      <c r="F94" s="3">
        <v>3</v>
      </c>
      <c r="G94" s="19">
        <v>24.99</v>
      </c>
    </row>
    <row r="95" spans="2:7" outlineLevel="1" x14ac:dyDescent="0.2">
      <c r="B95" s="19" t="s">
        <v>428</v>
      </c>
      <c r="C95" s="3" t="s">
        <v>102</v>
      </c>
      <c r="D95" s="3" t="s">
        <v>31</v>
      </c>
      <c r="E95" s="14">
        <v>44230</v>
      </c>
      <c r="F95" s="3">
        <v>6</v>
      </c>
      <c r="G95" s="19">
        <v>49.98</v>
      </c>
    </row>
    <row r="96" spans="2:7" outlineLevel="1" x14ac:dyDescent="0.2">
      <c r="B96" s="19" t="s">
        <v>428</v>
      </c>
      <c r="C96" s="3" t="s">
        <v>102</v>
      </c>
      <c r="D96" s="3" t="s">
        <v>31</v>
      </c>
      <c r="E96" s="14">
        <v>44230</v>
      </c>
      <c r="F96" s="3">
        <v>3</v>
      </c>
      <c r="G96" s="19">
        <v>24.99</v>
      </c>
    </row>
    <row r="97" spans="2:7" outlineLevel="1" x14ac:dyDescent="0.2">
      <c r="B97" s="19" t="s">
        <v>428</v>
      </c>
      <c r="C97" s="3" t="s">
        <v>102</v>
      </c>
      <c r="D97" s="3" t="s">
        <v>31</v>
      </c>
      <c r="E97" s="14">
        <v>44246</v>
      </c>
      <c r="F97" s="3">
        <v>3</v>
      </c>
      <c r="G97" s="19">
        <v>24.99</v>
      </c>
    </row>
    <row r="98" spans="2:7" outlineLevel="1" x14ac:dyDescent="0.2">
      <c r="B98" s="19" t="s">
        <v>428</v>
      </c>
      <c r="C98" s="3" t="s">
        <v>102</v>
      </c>
      <c r="D98" s="3" t="s">
        <v>31</v>
      </c>
      <c r="E98" s="14">
        <v>44249</v>
      </c>
      <c r="F98" s="3">
        <v>6</v>
      </c>
      <c r="G98" s="19">
        <v>49.98</v>
      </c>
    </row>
    <row r="99" spans="2:7" outlineLevel="1" x14ac:dyDescent="0.2">
      <c r="B99" s="19" t="s">
        <v>428</v>
      </c>
      <c r="C99" s="3" t="s">
        <v>102</v>
      </c>
      <c r="D99" s="3" t="s">
        <v>31</v>
      </c>
      <c r="E99" s="14">
        <v>44249</v>
      </c>
      <c r="F99" s="3">
        <v>3</v>
      </c>
      <c r="G99" s="19">
        <v>24.99</v>
      </c>
    </row>
    <row r="100" spans="2:7" outlineLevel="1" x14ac:dyDescent="0.2">
      <c r="B100" s="19" t="s">
        <v>428</v>
      </c>
      <c r="C100" s="3" t="s">
        <v>102</v>
      </c>
      <c r="D100" s="3" t="s">
        <v>31</v>
      </c>
      <c r="E100" s="14">
        <v>44348</v>
      </c>
      <c r="F100" s="3">
        <v>9</v>
      </c>
      <c r="G100" s="3">
        <v>74.97</v>
      </c>
    </row>
    <row r="101" spans="2:7" outlineLevel="1" x14ac:dyDescent="0.2">
      <c r="B101" s="19" t="s">
        <v>428</v>
      </c>
      <c r="C101" s="3" t="s">
        <v>102</v>
      </c>
      <c r="D101" s="3" t="s">
        <v>31</v>
      </c>
      <c r="E101" s="14">
        <v>44357</v>
      </c>
      <c r="F101" s="3">
        <v>2</v>
      </c>
      <c r="G101" s="3">
        <v>16.66</v>
      </c>
    </row>
    <row r="102" spans="2:7" outlineLevel="1" x14ac:dyDescent="0.2">
      <c r="B102" s="19" t="s">
        <v>428</v>
      </c>
      <c r="C102" s="3" t="s">
        <v>103</v>
      </c>
      <c r="D102" s="3" t="s">
        <v>54</v>
      </c>
      <c r="E102" s="14">
        <v>44151</v>
      </c>
      <c r="F102" s="3">
        <v>6</v>
      </c>
      <c r="G102" s="19">
        <v>39.96</v>
      </c>
    </row>
    <row r="103" spans="2:7" outlineLevel="1" x14ac:dyDescent="0.2">
      <c r="B103" s="19" t="s">
        <v>428</v>
      </c>
      <c r="C103" s="3" t="s">
        <v>103</v>
      </c>
      <c r="D103" s="3" t="s">
        <v>54</v>
      </c>
      <c r="E103" s="14">
        <v>44151</v>
      </c>
      <c r="F103" s="3">
        <v>3</v>
      </c>
      <c r="G103" s="19">
        <v>19.98</v>
      </c>
    </row>
    <row r="104" spans="2:7" outlineLevel="1" x14ac:dyDescent="0.2">
      <c r="B104" s="19" t="s">
        <v>428</v>
      </c>
      <c r="C104" s="3" t="s">
        <v>103</v>
      </c>
      <c r="D104" s="3" t="s">
        <v>54</v>
      </c>
      <c r="E104" s="14">
        <v>44152</v>
      </c>
      <c r="F104" s="3">
        <v>6</v>
      </c>
      <c r="G104" s="19">
        <v>39.96</v>
      </c>
    </row>
    <row r="105" spans="2:7" outlineLevel="1" x14ac:dyDescent="0.2">
      <c r="B105" s="19" t="s">
        <v>428</v>
      </c>
      <c r="C105" s="3" t="s">
        <v>103</v>
      </c>
      <c r="D105" s="3" t="s">
        <v>54</v>
      </c>
      <c r="E105" s="14">
        <v>44152</v>
      </c>
      <c r="F105" s="3">
        <v>3</v>
      </c>
      <c r="G105" s="19">
        <v>19.98</v>
      </c>
    </row>
    <row r="106" spans="2:7" outlineLevel="1" x14ac:dyDescent="0.2">
      <c r="B106" s="19" t="s">
        <v>428</v>
      </c>
      <c r="C106" s="3" t="s">
        <v>103</v>
      </c>
      <c r="D106" s="3" t="s">
        <v>54</v>
      </c>
      <c r="E106" s="14">
        <v>44153</v>
      </c>
      <c r="F106" s="3">
        <v>6</v>
      </c>
      <c r="G106" s="19">
        <v>39.96</v>
      </c>
    </row>
    <row r="107" spans="2:7" outlineLevel="1" x14ac:dyDescent="0.2">
      <c r="B107" s="19" t="s">
        <v>428</v>
      </c>
      <c r="C107" s="3" t="s">
        <v>103</v>
      </c>
      <c r="D107" s="3" t="s">
        <v>54</v>
      </c>
      <c r="E107" s="14">
        <v>44153</v>
      </c>
      <c r="F107" s="3">
        <v>3</v>
      </c>
      <c r="G107" s="19">
        <v>19.98</v>
      </c>
    </row>
    <row r="108" spans="2:7" outlineLevel="1" x14ac:dyDescent="0.2">
      <c r="B108" s="19" t="s">
        <v>428</v>
      </c>
      <c r="C108" s="3" t="s">
        <v>103</v>
      </c>
      <c r="D108" s="3" t="s">
        <v>54</v>
      </c>
      <c r="E108" s="14">
        <v>44154</v>
      </c>
      <c r="F108" s="3">
        <v>6</v>
      </c>
      <c r="G108" s="19">
        <v>39.96</v>
      </c>
    </row>
    <row r="109" spans="2:7" outlineLevel="1" x14ac:dyDescent="0.2">
      <c r="B109" s="19" t="s">
        <v>428</v>
      </c>
      <c r="C109" s="3" t="s">
        <v>103</v>
      </c>
      <c r="D109" s="3" t="s">
        <v>54</v>
      </c>
      <c r="E109" s="14">
        <v>44154</v>
      </c>
      <c r="F109" s="3">
        <v>3</v>
      </c>
      <c r="G109" s="19">
        <v>19.98</v>
      </c>
    </row>
    <row r="110" spans="2:7" outlineLevel="1" x14ac:dyDescent="0.2">
      <c r="B110" s="19" t="s">
        <v>428</v>
      </c>
      <c r="C110" s="3" t="s">
        <v>103</v>
      </c>
      <c r="D110" s="3" t="s">
        <v>54</v>
      </c>
      <c r="E110" s="14">
        <v>44155</v>
      </c>
      <c r="F110" s="3">
        <v>6</v>
      </c>
      <c r="G110" s="19">
        <v>39.96</v>
      </c>
    </row>
    <row r="111" spans="2:7" outlineLevel="1" x14ac:dyDescent="0.2">
      <c r="B111" s="19" t="s">
        <v>428</v>
      </c>
      <c r="C111" s="3" t="s">
        <v>103</v>
      </c>
      <c r="D111" s="3" t="s">
        <v>54</v>
      </c>
      <c r="E111" s="14">
        <v>44155</v>
      </c>
      <c r="F111" s="3">
        <v>3</v>
      </c>
      <c r="G111" s="19">
        <v>19.98</v>
      </c>
    </row>
    <row r="112" spans="2:7" outlineLevel="1" x14ac:dyDescent="0.2">
      <c r="B112" s="19" t="s">
        <v>428</v>
      </c>
      <c r="C112" s="3" t="s">
        <v>103</v>
      </c>
      <c r="D112" s="3" t="s">
        <v>54</v>
      </c>
      <c r="E112" s="14">
        <v>44158</v>
      </c>
      <c r="F112" s="3">
        <v>6</v>
      </c>
      <c r="G112" s="19">
        <v>39.96</v>
      </c>
    </row>
    <row r="113" spans="2:7" outlineLevel="1" x14ac:dyDescent="0.2">
      <c r="B113" s="19" t="s">
        <v>428</v>
      </c>
      <c r="C113" s="3" t="s">
        <v>103</v>
      </c>
      <c r="D113" s="3" t="s">
        <v>54</v>
      </c>
      <c r="E113" s="14">
        <v>44158</v>
      </c>
      <c r="F113" s="3">
        <v>3</v>
      </c>
      <c r="G113" s="19">
        <v>19.98</v>
      </c>
    </row>
    <row r="114" spans="2:7" outlineLevel="1" x14ac:dyDescent="0.2">
      <c r="B114" s="19" t="s">
        <v>428</v>
      </c>
      <c r="C114" s="3" t="s">
        <v>103</v>
      </c>
      <c r="D114" s="3" t="s">
        <v>54</v>
      </c>
      <c r="E114" s="14">
        <v>44159</v>
      </c>
      <c r="F114" s="3">
        <v>6</v>
      </c>
      <c r="G114" s="19">
        <v>39.96</v>
      </c>
    </row>
    <row r="115" spans="2:7" outlineLevel="1" x14ac:dyDescent="0.2">
      <c r="B115" s="19" t="s">
        <v>428</v>
      </c>
      <c r="C115" s="3" t="s">
        <v>103</v>
      </c>
      <c r="D115" s="3" t="s">
        <v>54</v>
      </c>
      <c r="E115" s="14">
        <v>44159</v>
      </c>
      <c r="F115" s="3">
        <v>3</v>
      </c>
      <c r="G115" s="19">
        <v>19.98</v>
      </c>
    </row>
    <row r="116" spans="2:7" outlineLevel="1" x14ac:dyDescent="0.2">
      <c r="B116" s="19" t="s">
        <v>428</v>
      </c>
      <c r="C116" s="3" t="s">
        <v>103</v>
      </c>
      <c r="D116" s="3" t="s">
        <v>54</v>
      </c>
      <c r="E116" s="14">
        <v>44160</v>
      </c>
      <c r="F116" s="3">
        <v>6</v>
      </c>
      <c r="G116" s="19">
        <v>39.96</v>
      </c>
    </row>
    <row r="117" spans="2:7" outlineLevel="1" x14ac:dyDescent="0.2">
      <c r="B117" s="19" t="s">
        <v>428</v>
      </c>
      <c r="C117" s="3" t="s">
        <v>103</v>
      </c>
      <c r="D117" s="3" t="s">
        <v>54</v>
      </c>
      <c r="E117" s="14">
        <v>44160</v>
      </c>
      <c r="F117" s="3">
        <v>3</v>
      </c>
      <c r="G117" s="19">
        <v>19.98</v>
      </c>
    </row>
    <row r="118" spans="2:7" outlineLevel="1" x14ac:dyDescent="0.2">
      <c r="B118" s="19" t="s">
        <v>428</v>
      </c>
      <c r="C118" s="3" t="s">
        <v>103</v>
      </c>
      <c r="D118" s="3" t="s">
        <v>54</v>
      </c>
      <c r="E118" s="14">
        <v>44172</v>
      </c>
      <c r="F118" s="3">
        <v>6</v>
      </c>
      <c r="G118" s="19">
        <v>39.96</v>
      </c>
    </row>
    <row r="119" spans="2:7" outlineLevel="1" x14ac:dyDescent="0.2">
      <c r="B119" s="19" t="s">
        <v>428</v>
      </c>
      <c r="C119" s="3" t="s">
        <v>103</v>
      </c>
      <c r="D119" s="3" t="s">
        <v>54</v>
      </c>
      <c r="E119" s="14">
        <v>44172</v>
      </c>
      <c r="F119" s="3">
        <v>3</v>
      </c>
      <c r="G119" s="19">
        <v>19.98</v>
      </c>
    </row>
    <row r="120" spans="2:7" outlineLevel="1" x14ac:dyDescent="0.2">
      <c r="B120" s="19" t="s">
        <v>428</v>
      </c>
      <c r="C120" s="3" t="s">
        <v>103</v>
      </c>
      <c r="D120" s="3" t="s">
        <v>54</v>
      </c>
      <c r="E120" s="14">
        <v>44173</v>
      </c>
      <c r="F120" s="3">
        <v>6</v>
      </c>
      <c r="G120" s="19">
        <v>39.96</v>
      </c>
    </row>
    <row r="121" spans="2:7" outlineLevel="1" x14ac:dyDescent="0.2">
      <c r="B121" s="19" t="s">
        <v>428</v>
      </c>
      <c r="C121" s="3" t="s">
        <v>103</v>
      </c>
      <c r="D121" s="3" t="s">
        <v>54</v>
      </c>
      <c r="E121" s="14">
        <v>44173</v>
      </c>
      <c r="F121" s="3">
        <v>3</v>
      </c>
      <c r="G121" s="19">
        <v>19.98</v>
      </c>
    </row>
    <row r="122" spans="2:7" outlineLevel="1" x14ac:dyDescent="0.2">
      <c r="B122" s="19" t="s">
        <v>428</v>
      </c>
      <c r="C122" s="3" t="s">
        <v>103</v>
      </c>
      <c r="D122" s="3" t="s">
        <v>54</v>
      </c>
      <c r="E122" s="14">
        <v>44174</v>
      </c>
      <c r="F122" s="3">
        <v>6</v>
      </c>
      <c r="G122" s="19">
        <v>39.96</v>
      </c>
    </row>
    <row r="123" spans="2:7" outlineLevel="1" x14ac:dyDescent="0.2">
      <c r="B123" s="19" t="s">
        <v>428</v>
      </c>
      <c r="C123" s="3" t="s">
        <v>103</v>
      </c>
      <c r="D123" s="3" t="s">
        <v>54</v>
      </c>
      <c r="E123" s="14">
        <v>44174</v>
      </c>
      <c r="F123" s="3">
        <v>3</v>
      </c>
      <c r="G123" s="19">
        <v>19.98</v>
      </c>
    </row>
    <row r="124" spans="2:7" outlineLevel="1" x14ac:dyDescent="0.2">
      <c r="B124" s="19" t="s">
        <v>428</v>
      </c>
      <c r="C124" s="3" t="s">
        <v>103</v>
      </c>
      <c r="D124" s="3" t="s">
        <v>54</v>
      </c>
      <c r="E124" s="14">
        <v>44175</v>
      </c>
      <c r="F124" s="3">
        <v>6</v>
      </c>
      <c r="G124" s="19">
        <v>39.96</v>
      </c>
    </row>
    <row r="125" spans="2:7" outlineLevel="1" x14ac:dyDescent="0.2">
      <c r="B125" s="19" t="s">
        <v>428</v>
      </c>
      <c r="C125" s="3" t="s">
        <v>103</v>
      </c>
      <c r="D125" s="3" t="s">
        <v>54</v>
      </c>
      <c r="E125" s="14">
        <v>44175</v>
      </c>
      <c r="F125" s="3">
        <v>3</v>
      </c>
      <c r="G125" s="19">
        <v>19.98</v>
      </c>
    </row>
    <row r="126" spans="2:7" outlineLevel="1" x14ac:dyDescent="0.2">
      <c r="B126" s="19" t="s">
        <v>428</v>
      </c>
      <c r="C126" s="3" t="s">
        <v>103</v>
      </c>
      <c r="D126" s="3" t="s">
        <v>54</v>
      </c>
      <c r="E126" s="14">
        <v>44176</v>
      </c>
      <c r="F126" s="3">
        <v>6</v>
      </c>
      <c r="G126" s="19">
        <v>39.96</v>
      </c>
    </row>
    <row r="127" spans="2:7" outlineLevel="1" x14ac:dyDescent="0.2">
      <c r="B127" s="19" t="s">
        <v>428</v>
      </c>
      <c r="C127" s="3" t="s">
        <v>103</v>
      </c>
      <c r="D127" s="3" t="s">
        <v>54</v>
      </c>
      <c r="E127" s="14">
        <v>44176</v>
      </c>
      <c r="F127" s="3">
        <v>3</v>
      </c>
      <c r="G127" s="19">
        <v>19.98</v>
      </c>
    </row>
    <row r="128" spans="2:7" outlineLevel="1" x14ac:dyDescent="0.2">
      <c r="B128" s="19" t="s">
        <v>428</v>
      </c>
      <c r="C128" s="3" t="s">
        <v>103</v>
      </c>
      <c r="D128" s="3" t="s">
        <v>54</v>
      </c>
      <c r="E128" s="14">
        <v>44181</v>
      </c>
      <c r="F128" s="3">
        <v>3</v>
      </c>
      <c r="G128" s="19">
        <v>19.98</v>
      </c>
    </row>
    <row r="129" spans="2:7" outlineLevel="1" x14ac:dyDescent="0.2">
      <c r="B129" s="19" t="s">
        <v>428</v>
      </c>
      <c r="C129" s="3" t="s">
        <v>103</v>
      </c>
      <c r="D129" s="3" t="s">
        <v>54</v>
      </c>
      <c r="E129" s="14">
        <v>44193</v>
      </c>
      <c r="F129" s="3">
        <v>6</v>
      </c>
      <c r="G129" s="19">
        <v>39.96</v>
      </c>
    </row>
    <row r="130" spans="2:7" outlineLevel="1" x14ac:dyDescent="0.2">
      <c r="B130" s="19" t="s">
        <v>428</v>
      </c>
      <c r="C130" s="3" t="s">
        <v>103</v>
      </c>
      <c r="D130" s="3" t="s">
        <v>54</v>
      </c>
      <c r="E130" s="14">
        <v>44193</v>
      </c>
      <c r="F130" s="3">
        <v>3</v>
      </c>
      <c r="G130" s="19">
        <v>19.98</v>
      </c>
    </row>
    <row r="131" spans="2:7" outlineLevel="1" x14ac:dyDescent="0.2">
      <c r="B131" s="19" t="s">
        <v>428</v>
      </c>
      <c r="C131" s="3" t="s">
        <v>103</v>
      </c>
      <c r="D131" s="3" t="s">
        <v>54</v>
      </c>
      <c r="E131" s="14">
        <v>44203</v>
      </c>
      <c r="F131" s="3">
        <v>6</v>
      </c>
      <c r="G131" s="19">
        <v>39.96</v>
      </c>
    </row>
    <row r="132" spans="2:7" outlineLevel="1" x14ac:dyDescent="0.2">
      <c r="B132" s="19" t="s">
        <v>428</v>
      </c>
      <c r="C132" s="3" t="s">
        <v>103</v>
      </c>
      <c r="D132" s="3" t="s">
        <v>54</v>
      </c>
      <c r="E132" s="14">
        <v>44203</v>
      </c>
      <c r="F132" s="3">
        <v>3</v>
      </c>
      <c r="G132" s="19">
        <v>19.98</v>
      </c>
    </row>
    <row r="133" spans="2:7" outlineLevel="1" x14ac:dyDescent="0.2">
      <c r="B133" s="19" t="s">
        <v>428</v>
      </c>
      <c r="C133" s="3" t="s">
        <v>103</v>
      </c>
      <c r="D133" s="3" t="s">
        <v>54</v>
      </c>
      <c r="E133" s="14">
        <v>44204</v>
      </c>
      <c r="F133" s="3">
        <v>6</v>
      </c>
      <c r="G133" s="19">
        <v>39.96</v>
      </c>
    </row>
    <row r="134" spans="2:7" outlineLevel="1" x14ac:dyDescent="0.2">
      <c r="B134" s="19" t="s">
        <v>428</v>
      </c>
      <c r="C134" s="3" t="s">
        <v>103</v>
      </c>
      <c r="D134" s="3" t="s">
        <v>54</v>
      </c>
      <c r="E134" s="14">
        <v>44204</v>
      </c>
      <c r="F134" s="3">
        <v>3</v>
      </c>
      <c r="G134" s="19">
        <v>19.98</v>
      </c>
    </row>
    <row r="135" spans="2:7" outlineLevel="1" x14ac:dyDescent="0.2">
      <c r="B135" s="19" t="s">
        <v>428</v>
      </c>
      <c r="C135" s="3" t="s">
        <v>103</v>
      </c>
      <c r="D135" s="3" t="s">
        <v>54</v>
      </c>
      <c r="E135" s="14">
        <v>44211</v>
      </c>
      <c r="F135" s="3">
        <v>1</v>
      </c>
      <c r="G135" s="19">
        <v>6.66</v>
      </c>
    </row>
    <row r="136" spans="2:7" outlineLevel="1" x14ac:dyDescent="0.2">
      <c r="B136" s="19" t="s">
        <v>428</v>
      </c>
      <c r="C136" s="3" t="s">
        <v>103</v>
      </c>
      <c r="D136" s="3" t="s">
        <v>54</v>
      </c>
      <c r="E136" s="14">
        <v>44229</v>
      </c>
      <c r="F136" s="3">
        <v>6</v>
      </c>
      <c r="G136" s="19">
        <v>39.96</v>
      </c>
    </row>
    <row r="137" spans="2:7" outlineLevel="1" x14ac:dyDescent="0.2">
      <c r="B137" s="19" t="s">
        <v>428</v>
      </c>
      <c r="C137" s="3" t="s">
        <v>103</v>
      </c>
      <c r="D137" s="3" t="s">
        <v>54</v>
      </c>
      <c r="E137" s="14">
        <v>44229</v>
      </c>
      <c r="F137" s="3">
        <v>3</v>
      </c>
      <c r="G137" s="19">
        <v>19.98</v>
      </c>
    </row>
    <row r="138" spans="2:7" outlineLevel="1" x14ac:dyDescent="0.2">
      <c r="B138" s="19" t="s">
        <v>428</v>
      </c>
      <c r="C138" s="3" t="s">
        <v>103</v>
      </c>
      <c r="D138" s="3" t="s">
        <v>54</v>
      </c>
      <c r="E138" s="14">
        <v>44273</v>
      </c>
      <c r="F138" s="3">
        <v>3</v>
      </c>
      <c r="G138" s="19">
        <v>19.98</v>
      </c>
    </row>
    <row r="139" spans="2:7" outlineLevel="1" x14ac:dyDescent="0.2">
      <c r="B139" s="19" t="s">
        <v>428</v>
      </c>
      <c r="C139" s="3" t="s">
        <v>103</v>
      </c>
      <c r="D139" s="3" t="s">
        <v>54</v>
      </c>
      <c r="E139" s="14">
        <v>44273</v>
      </c>
      <c r="F139" s="3">
        <v>6</v>
      </c>
      <c r="G139" s="19">
        <v>39.96</v>
      </c>
    </row>
    <row r="140" spans="2:7" outlineLevel="1" x14ac:dyDescent="0.2">
      <c r="B140" s="19" t="s">
        <v>429</v>
      </c>
      <c r="C140" s="3" t="s">
        <v>638</v>
      </c>
      <c r="D140" s="3" t="s">
        <v>54</v>
      </c>
      <c r="E140" s="14">
        <v>44154</v>
      </c>
      <c r="F140" s="3">
        <v>6</v>
      </c>
      <c r="G140" s="19">
        <v>33.299999999999997</v>
      </c>
    </row>
    <row r="141" spans="2:7" outlineLevel="1" x14ac:dyDescent="0.2">
      <c r="B141" s="19" t="s">
        <v>429</v>
      </c>
      <c r="C141" s="3" t="s">
        <v>638</v>
      </c>
      <c r="D141" s="3" t="s">
        <v>54</v>
      </c>
      <c r="E141" s="14">
        <v>44154</v>
      </c>
      <c r="F141" s="3">
        <v>3</v>
      </c>
      <c r="G141" s="19">
        <v>16.649999999999999</v>
      </c>
    </row>
    <row r="142" spans="2:7" outlineLevel="1" x14ac:dyDescent="0.2">
      <c r="B142" s="19" t="s">
        <v>429</v>
      </c>
      <c r="C142" s="3" t="s">
        <v>638</v>
      </c>
      <c r="D142" s="3" t="s">
        <v>54</v>
      </c>
      <c r="E142" s="14">
        <v>44155</v>
      </c>
      <c r="F142" s="3">
        <v>6</v>
      </c>
      <c r="G142" s="19">
        <v>33.299999999999997</v>
      </c>
    </row>
    <row r="143" spans="2:7" outlineLevel="1" x14ac:dyDescent="0.2">
      <c r="B143" s="19" t="s">
        <v>429</v>
      </c>
      <c r="C143" s="3" t="s">
        <v>638</v>
      </c>
      <c r="D143" s="3" t="s">
        <v>54</v>
      </c>
      <c r="E143" s="14">
        <v>44155</v>
      </c>
      <c r="F143" s="3">
        <v>3</v>
      </c>
      <c r="G143" s="19">
        <v>16.649999999999999</v>
      </c>
    </row>
    <row r="144" spans="2:7" outlineLevel="1" x14ac:dyDescent="0.2">
      <c r="B144" s="19" t="s">
        <v>429</v>
      </c>
      <c r="C144" s="3" t="s">
        <v>638</v>
      </c>
      <c r="D144" s="3" t="s">
        <v>54</v>
      </c>
      <c r="E144" s="14">
        <v>44158</v>
      </c>
      <c r="F144" s="3">
        <v>6</v>
      </c>
      <c r="G144" s="19">
        <v>33.299999999999997</v>
      </c>
    </row>
    <row r="145" spans="2:7" outlineLevel="1" x14ac:dyDescent="0.2">
      <c r="B145" s="19" t="s">
        <v>429</v>
      </c>
      <c r="C145" s="3" t="s">
        <v>638</v>
      </c>
      <c r="D145" s="3" t="s">
        <v>54</v>
      </c>
      <c r="E145" s="14">
        <v>44158</v>
      </c>
      <c r="F145" s="3">
        <v>3</v>
      </c>
      <c r="G145" s="19">
        <v>16.649999999999999</v>
      </c>
    </row>
    <row r="146" spans="2:7" outlineLevel="1" x14ac:dyDescent="0.2">
      <c r="B146" s="19" t="s">
        <v>429</v>
      </c>
      <c r="C146" s="3" t="s">
        <v>638</v>
      </c>
      <c r="D146" s="3" t="s">
        <v>54</v>
      </c>
      <c r="E146" s="14">
        <v>44159</v>
      </c>
      <c r="F146" s="3">
        <v>6</v>
      </c>
      <c r="G146" s="19">
        <v>33.299999999999997</v>
      </c>
    </row>
    <row r="147" spans="2:7" outlineLevel="1" x14ac:dyDescent="0.2">
      <c r="B147" s="19" t="s">
        <v>429</v>
      </c>
      <c r="C147" s="3" t="s">
        <v>638</v>
      </c>
      <c r="D147" s="3" t="s">
        <v>54</v>
      </c>
      <c r="E147" s="14">
        <v>44159</v>
      </c>
      <c r="F147" s="3">
        <v>3</v>
      </c>
      <c r="G147" s="19">
        <v>16.649999999999999</v>
      </c>
    </row>
    <row r="148" spans="2:7" outlineLevel="1" x14ac:dyDescent="0.2">
      <c r="B148" s="19" t="s">
        <v>429</v>
      </c>
      <c r="C148" s="3" t="s">
        <v>638</v>
      </c>
      <c r="D148" s="3" t="s">
        <v>54</v>
      </c>
      <c r="E148" s="14">
        <v>44160</v>
      </c>
      <c r="F148" s="3">
        <v>6</v>
      </c>
      <c r="G148" s="19">
        <v>33.299999999999997</v>
      </c>
    </row>
    <row r="149" spans="2:7" outlineLevel="1" x14ac:dyDescent="0.2">
      <c r="B149" s="19" t="s">
        <v>429</v>
      </c>
      <c r="C149" s="3" t="s">
        <v>638</v>
      </c>
      <c r="D149" s="3" t="s">
        <v>54</v>
      </c>
      <c r="E149" s="14">
        <v>44160</v>
      </c>
      <c r="F149" s="3">
        <v>3</v>
      </c>
      <c r="G149" s="19">
        <v>16.649999999999999</v>
      </c>
    </row>
    <row r="150" spans="2:7" outlineLevel="1" x14ac:dyDescent="0.2">
      <c r="B150" s="19" t="s">
        <v>427</v>
      </c>
      <c r="C150" s="3" t="s">
        <v>109</v>
      </c>
      <c r="D150" s="3" t="s">
        <v>31</v>
      </c>
      <c r="E150" s="14">
        <v>44203</v>
      </c>
      <c r="F150" s="3">
        <v>6</v>
      </c>
      <c r="G150" s="19">
        <v>49.98</v>
      </c>
    </row>
    <row r="151" spans="2:7" outlineLevel="1" x14ac:dyDescent="0.2">
      <c r="B151" s="19" t="s">
        <v>427</v>
      </c>
      <c r="C151" s="3" t="s">
        <v>109</v>
      </c>
      <c r="D151" s="3" t="s">
        <v>31</v>
      </c>
      <c r="E151" s="14">
        <v>44203</v>
      </c>
      <c r="F151" s="3">
        <v>3</v>
      </c>
      <c r="G151" s="19">
        <v>24.99</v>
      </c>
    </row>
    <row r="152" spans="2:7" outlineLevel="1" x14ac:dyDescent="0.2">
      <c r="B152" s="19" t="s">
        <v>427</v>
      </c>
      <c r="C152" s="3" t="s">
        <v>109</v>
      </c>
      <c r="D152" s="3" t="s">
        <v>31</v>
      </c>
      <c r="E152" s="14">
        <v>44204</v>
      </c>
      <c r="F152" s="3">
        <v>6</v>
      </c>
      <c r="G152" s="19">
        <v>49.98</v>
      </c>
    </row>
    <row r="153" spans="2:7" outlineLevel="1" x14ac:dyDescent="0.2">
      <c r="B153" s="19" t="s">
        <v>427</v>
      </c>
      <c r="C153" s="3" t="s">
        <v>109</v>
      </c>
      <c r="D153" s="3" t="s">
        <v>31</v>
      </c>
      <c r="E153" s="14">
        <v>44204</v>
      </c>
      <c r="F153" s="3">
        <v>3</v>
      </c>
      <c r="G153" s="19">
        <v>24.99</v>
      </c>
    </row>
    <row r="154" spans="2:7" outlineLevel="1" x14ac:dyDescent="0.2">
      <c r="B154" s="19" t="s">
        <v>427</v>
      </c>
      <c r="C154" s="3" t="s">
        <v>109</v>
      </c>
      <c r="D154" s="3" t="s">
        <v>31</v>
      </c>
      <c r="E154" s="14">
        <v>44207</v>
      </c>
      <c r="F154" s="3">
        <v>6</v>
      </c>
      <c r="G154" s="19">
        <v>49.98</v>
      </c>
    </row>
    <row r="155" spans="2:7" outlineLevel="1" x14ac:dyDescent="0.2">
      <c r="B155" s="19" t="s">
        <v>427</v>
      </c>
      <c r="C155" s="3" t="s">
        <v>109</v>
      </c>
      <c r="D155" s="3" t="s">
        <v>31</v>
      </c>
      <c r="E155" s="14">
        <v>44207</v>
      </c>
      <c r="F155" s="3">
        <v>3</v>
      </c>
      <c r="G155" s="19">
        <v>24.99</v>
      </c>
    </row>
    <row r="156" spans="2:7" outlineLevel="1" x14ac:dyDescent="0.2">
      <c r="B156" s="19" t="s">
        <v>427</v>
      </c>
      <c r="C156" s="3" t="s">
        <v>109</v>
      </c>
      <c r="D156" s="3" t="s">
        <v>31</v>
      </c>
      <c r="E156" s="14">
        <v>44208</v>
      </c>
      <c r="F156" s="3">
        <v>6</v>
      </c>
      <c r="G156" s="19">
        <v>49.98</v>
      </c>
    </row>
    <row r="157" spans="2:7" outlineLevel="1" x14ac:dyDescent="0.2">
      <c r="B157" s="19" t="s">
        <v>427</v>
      </c>
      <c r="C157" s="3" t="s">
        <v>109</v>
      </c>
      <c r="D157" s="3" t="s">
        <v>31</v>
      </c>
      <c r="E157" s="14">
        <v>44208</v>
      </c>
      <c r="F157" s="3">
        <v>3</v>
      </c>
      <c r="G157" s="19">
        <v>24.99</v>
      </c>
    </row>
    <row r="158" spans="2:7" outlineLevel="1" x14ac:dyDescent="0.2">
      <c r="B158" s="19" t="s">
        <v>427</v>
      </c>
      <c r="C158" s="3" t="s">
        <v>109</v>
      </c>
      <c r="D158" s="3" t="s">
        <v>31</v>
      </c>
      <c r="E158" s="14">
        <v>44209</v>
      </c>
      <c r="F158" s="3">
        <v>6</v>
      </c>
      <c r="G158" s="19">
        <v>49.98</v>
      </c>
    </row>
    <row r="159" spans="2:7" outlineLevel="1" x14ac:dyDescent="0.2">
      <c r="B159" s="19" t="s">
        <v>427</v>
      </c>
      <c r="C159" s="3" t="s">
        <v>109</v>
      </c>
      <c r="D159" s="3" t="s">
        <v>31</v>
      </c>
      <c r="E159" s="14">
        <v>44209</v>
      </c>
      <c r="F159" s="3">
        <v>3</v>
      </c>
      <c r="G159" s="19">
        <v>24.99</v>
      </c>
    </row>
    <row r="160" spans="2:7" outlineLevel="1" x14ac:dyDescent="0.2">
      <c r="B160" s="19" t="s">
        <v>427</v>
      </c>
      <c r="C160" s="3" t="s">
        <v>109</v>
      </c>
      <c r="D160" s="3" t="s">
        <v>31</v>
      </c>
      <c r="E160" s="14">
        <v>44210</v>
      </c>
      <c r="F160" s="3">
        <v>6</v>
      </c>
      <c r="G160" s="19">
        <v>49.98</v>
      </c>
    </row>
    <row r="161" spans="2:7" outlineLevel="1" x14ac:dyDescent="0.2">
      <c r="B161" s="19" t="s">
        <v>427</v>
      </c>
      <c r="C161" s="3" t="s">
        <v>109</v>
      </c>
      <c r="D161" s="3" t="s">
        <v>31</v>
      </c>
      <c r="E161" s="14">
        <v>44210</v>
      </c>
      <c r="F161" s="3">
        <v>3</v>
      </c>
      <c r="G161" s="19">
        <v>24.99</v>
      </c>
    </row>
    <row r="162" spans="2:7" outlineLevel="1" x14ac:dyDescent="0.2">
      <c r="B162" s="19" t="s">
        <v>429</v>
      </c>
      <c r="C162" s="3" t="s">
        <v>516</v>
      </c>
      <c r="D162" s="3" t="s">
        <v>54</v>
      </c>
      <c r="E162" s="14">
        <v>44238</v>
      </c>
      <c r="F162" s="3">
        <v>6</v>
      </c>
      <c r="G162" s="19">
        <v>49.98</v>
      </c>
    </row>
    <row r="163" spans="2:7" outlineLevel="1" x14ac:dyDescent="0.2">
      <c r="B163" s="19" t="s">
        <v>427</v>
      </c>
      <c r="C163" s="3" t="s">
        <v>107</v>
      </c>
      <c r="D163" s="3" t="s">
        <v>31</v>
      </c>
      <c r="E163" s="14">
        <v>44270</v>
      </c>
      <c r="F163" s="3">
        <v>6</v>
      </c>
      <c r="G163" s="19">
        <v>49.98</v>
      </c>
    </row>
    <row r="164" spans="2:7" outlineLevel="1" x14ac:dyDescent="0.2">
      <c r="B164" s="19" t="s">
        <v>427</v>
      </c>
      <c r="C164" s="3" t="s">
        <v>107</v>
      </c>
      <c r="D164" s="3" t="s">
        <v>31</v>
      </c>
      <c r="E164" s="14">
        <v>44270</v>
      </c>
      <c r="F164" s="3">
        <v>3</v>
      </c>
      <c r="G164" s="19">
        <v>24.99</v>
      </c>
    </row>
    <row r="165" spans="2:7" outlineLevel="1" x14ac:dyDescent="0.2">
      <c r="B165" s="19" t="s">
        <v>427</v>
      </c>
      <c r="C165" s="3" t="s">
        <v>107</v>
      </c>
      <c r="D165" s="3" t="s">
        <v>31</v>
      </c>
      <c r="E165" s="14">
        <v>44271</v>
      </c>
      <c r="F165" s="3">
        <v>6</v>
      </c>
      <c r="G165" s="19">
        <v>49.98</v>
      </c>
    </row>
    <row r="166" spans="2:7" outlineLevel="1" x14ac:dyDescent="0.2">
      <c r="B166" s="19" t="s">
        <v>427</v>
      </c>
      <c r="C166" s="3" t="s">
        <v>107</v>
      </c>
      <c r="D166" s="3" t="s">
        <v>31</v>
      </c>
      <c r="E166" s="14">
        <v>44271</v>
      </c>
      <c r="F166" s="3">
        <v>3</v>
      </c>
      <c r="G166" s="19">
        <v>24.99</v>
      </c>
    </row>
    <row r="167" spans="2:7" outlineLevel="1" x14ac:dyDescent="0.2">
      <c r="B167" s="19" t="s">
        <v>427</v>
      </c>
      <c r="C167" s="3" t="s">
        <v>107</v>
      </c>
      <c r="D167" s="3" t="s">
        <v>31</v>
      </c>
      <c r="E167" s="14">
        <v>44356</v>
      </c>
      <c r="F167" s="3">
        <v>6</v>
      </c>
      <c r="G167" s="3">
        <v>49.98</v>
      </c>
    </row>
    <row r="168" spans="2:7" outlineLevel="1" x14ac:dyDescent="0.2">
      <c r="B168" s="19" t="s">
        <v>427</v>
      </c>
      <c r="C168" s="3" t="s">
        <v>107</v>
      </c>
      <c r="D168" s="3" t="s">
        <v>31</v>
      </c>
      <c r="E168" s="14">
        <v>44356</v>
      </c>
      <c r="F168" s="3">
        <v>3</v>
      </c>
      <c r="G168" s="3">
        <v>24.99</v>
      </c>
    </row>
    <row r="169" spans="2:7" outlineLevel="1" x14ac:dyDescent="0.2">
      <c r="B169" s="19" t="s">
        <v>429</v>
      </c>
      <c r="C169" s="3" t="s">
        <v>96</v>
      </c>
      <c r="D169" s="3" t="s">
        <v>54</v>
      </c>
      <c r="E169" s="14">
        <v>44151</v>
      </c>
      <c r="F169" s="3">
        <v>6</v>
      </c>
      <c r="G169" s="19">
        <v>33.299999999999997</v>
      </c>
    </row>
    <row r="170" spans="2:7" outlineLevel="1" x14ac:dyDescent="0.2">
      <c r="B170" s="19" t="s">
        <v>429</v>
      </c>
      <c r="C170" s="3" t="s">
        <v>96</v>
      </c>
      <c r="D170" s="3" t="s">
        <v>54</v>
      </c>
      <c r="E170" s="14">
        <v>44151</v>
      </c>
      <c r="F170" s="3">
        <v>3</v>
      </c>
      <c r="G170" s="19">
        <v>16.649999999999999</v>
      </c>
    </row>
    <row r="171" spans="2:7" outlineLevel="1" x14ac:dyDescent="0.2">
      <c r="B171" s="19" t="s">
        <v>429</v>
      </c>
      <c r="C171" s="3" t="s">
        <v>96</v>
      </c>
      <c r="D171" s="3" t="s">
        <v>54</v>
      </c>
      <c r="E171" s="14">
        <v>44152</v>
      </c>
      <c r="F171" s="3">
        <v>6</v>
      </c>
      <c r="G171" s="19">
        <v>33.299999999999997</v>
      </c>
    </row>
    <row r="172" spans="2:7" outlineLevel="1" x14ac:dyDescent="0.2">
      <c r="B172" s="19" t="s">
        <v>429</v>
      </c>
      <c r="C172" s="3" t="s">
        <v>96</v>
      </c>
      <c r="D172" s="3" t="s">
        <v>54</v>
      </c>
      <c r="E172" s="14">
        <v>44152</v>
      </c>
      <c r="F172" s="3">
        <v>3</v>
      </c>
      <c r="G172" s="19">
        <v>16.649999999999999</v>
      </c>
    </row>
    <row r="173" spans="2:7" outlineLevel="1" x14ac:dyDescent="0.2">
      <c r="B173" s="19" t="s">
        <v>429</v>
      </c>
      <c r="C173" s="3" t="s">
        <v>96</v>
      </c>
      <c r="D173" s="3" t="s">
        <v>54</v>
      </c>
      <c r="E173" s="14">
        <v>44153</v>
      </c>
      <c r="F173" s="3">
        <v>6</v>
      </c>
      <c r="G173" s="19">
        <v>33.299999999999997</v>
      </c>
    </row>
    <row r="174" spans="2:7" outlineLevel="1" x14ac:dyDescent="0.2">
      <c r="B174" s="19" t="s">
        <v>429</v>
      </c>
      <c r="C174" s="3" t="s">
        <v>96</v>
      </c>
      <c r="D174" s="3" t="s">
        <v>54</v>
      </c>
      <c r="E174" s="14">
        <v>44153</v>
      </c>
      <c r="F174" s="3">
        <v>3</v>
      </c>
      <c r="G174" s="19">
        <v>16.649999999999999</v>
      </c>
    </row>
    <row r="175" spans="2:7" outlineLevel="1" x14ac:dyDescent="0.2">
      <c r="B175" s="19" t="s">
        <v>427</v>
      </c>
      <c r="C175" s="3" t="s">
        <v>505</v>
      </c>
      <c r="D175" s="3" t="s">
        <v>506</v>
      </c>
      <c r="E175" s="14">
        <v>44273</v>
      </c>
      <c r="F175" s="3">
        <v>6</v>
      </c>
      <c r="G175" s="19">
        <v>49.98</v>
      </c>
    </row>
    <row r="176" spans="2:7" outlineLevel="1" x14ac:dyDescent="0.2">
      <c r="B176" s="19" t="s">
        <v>427</v>
      </c>
      <c r="C176" s="3" t="s">
        <v>505</v>
      </c>
      <c r="D176" s="3" t="s">
        <v>506</v>
      </c>
      <c r="E176" s="14">
        <v>44273</v>
      </c>
      <c r="F176" s="3">
        <v>3</v>
      </c>
      <c r="G176" s="19">
        <v>24.99</v>
      </c>
    </row>
    <row r="177" spans="2:7" outlineLevel="1" x14ac:dyDescent="0.2">
      <c r="B177" s="19" t="s">
        <v>427</v>
      </c>
      <c r="C177" s="3" t="s">
        <v>505</v>
      </c>
      <c r="D177" s="3" t="s">
        <v>506</v>
      </c>
      <c r="E177" s="14">
        <v>44277</v>
      </c>
      <c r="F177" s="3">
        <v>6</v>
      </c>
      <c r="G177" s="19">
        <v>49.98</v>
      </c>
    </row>
    <row r="178" spans="2:7" outlineLevel="1" x14ac:dyDescent="0.2">
      <c r="B178" s="19" t="s">
        <v>427</v>
      </c>
      <c r="C178" s="3" t="s">
        <v>505</v>
      </c>
      <c r="D178" s="3" t="s">
        <v>506</v>
      </c>
      <c r="E178" s="14">
        <v>44277</v>
      </c>
      <c r="F178" s="3">
        <v>3</v>
      </c>
      <c r="G178" s="19">
        <v>24.99</v>
      </c>
    </row>
    <row r="179" spans="2:7" outlineLevel="1" x14ac:dyDescent="0.2">
      <c r="B179" s="19" t="s">
        <v>427</v>
      </c>
      <c r="C179" s="3" t="s">
        <v>505</v>
      </c>
      <c r="D179" s="3" t="s">
        <v>506</v>
      </c>
      <c r="E179" s="14">
        <v>44278</v>
      </c>
      <c r="F179" s="3">
        <v>6</v>
      </c>
      <c r="G179" s="19">
        <v>49.98</v>
      </c>
    </row>
    <row r="180" spans="2:7" outlineLevel="1" x14ac:dyDescent="0.2">
      <c r="B180" s="19" t="s">
        <v>427</v>
      </c>
      <c r="C180" s="3" t="s">
        <v>505</v>
      </c>
      <c r="D180" s="3" t="s">
        <v>506</v>
      </c>
      <c r="E180" s="14">
        <v>44278</v>
      </c>
      <c r="F180" s="3">
        <v>3</v>
      </c>
      <c r="G180" s="19">
        <v>24.99</v>
      </c>
    </row>
    <row r="181" spans="2:7" outlineLevel="1" x14ac:dyDescent="0.2">
      <c r="B181" s="19" t="s">
        <v>427</v>
      </c>
      <c r="C181" s="3" t="s">
        <v>105</v>
      </c>
      <c r="D181" s="3" t="s">
        <v>54</v>
      </c>
      <c r="E181" s="14">
        <v>44151</v>
      </c>
      <c r="F181" s="3">
        <v>6</v>
      </c>
      <c r="G181" s="19">
        <v>39.96</v>
      </c>
    </row>
    <row r="182" spans="2:7" outlineLevel="1" x14ac:dyDescent="0.2">
      <c r="B182" s="19" t="s">
        <v>427</v>
      </c>
      <c r="C182" s="3" t="s">
        <v>105</v>
      </c>
      <c r="D182" s="3" t="s">
        <v>54</v>
      </c>
      <c r="E182" s="14">
        <v>44151</v>
      </c>
      <c r="F182" s="3">
        <v>3</v>
      </c>
      <c r="G182" s="19">
        <v>19.98</v>
      </c>
    </row>
    <row r="183" spans="2:7" outlineLevel="1" x14ac:dyDescent="0.2">
      <c r="B183" s="19" t="s">
        <v>427</v>
      </c>
      <c r="C183" s="3" t="s">
        <v>105</v>
      </c>
      <c r="D183" s="3" t="s">
        <v>54</v>
      </c>
      <c r="E183" s="14">
        <v>44152</v>
      </c>
      <c r="F183" s="3">
        <v>6</v>
      </c>
      <c r="G183" s="19">
        <v>39.96</v>
      </c>
    </row>
    <row r="184" spans="2:7" outlineLevel="1" x14ac:dyDescent="0.2">
      <c r="B184" s="19" t="s">
        <v>427</v>
      </c>
      <c r="C184" s="3" t="s">
        <v>105</v>
      </c>
      <c r="D184" s="3" t="s">
        <v>54</v>
      </c>
      <c r="E184" s="14">
        <v>44152</v>
      </c>
      <c r="F184" s="3">
        <v>3</v>
      </c>
      <c r="G184" s="19">
        <v>19.98</v>
      </c>
    </row>
    <row r="185" spans="2:7" outlineLevel="1" x14ac:dyDescent="0.2">
      <c r="B185" s="19" t="s">
        <v>427</v>
      </c>
      <c r="C185" s="3" t="s">
        <v>105</v>
      </c>
      <c r="D185" s="3" t="s">
        <v>54</v>
      </c>
      <c r="E185" s="14">
        <v>44153</v>
      </c>
      <c r="F185" s="3">
        <v>6</v>
      </c>
      <c r="G185" s="19">
        <v>39.96</v>
      </c>
    </row>
    <row r="186" spans="2:7" outlineLevel="1" x14ac:dyDescent="0.2">
      <c r="B186" s="19" t="s">
        <v>427</v>
      </c>
      <c r="C186" s="3" t="s">
        <v>105</v>
      </c>
      <c r="D186" s="3" t="s">
        <v>54</v>
      </c>
      <c r="E186" s="14">
        <v>44153</v>
      </c>
      <c r="F186" s="3">
        <v>3</v>
      </c>
      <c r="G186" s="19">
        <v>19.98</v>
      </c>
    </row>
    <row r="187" spans="2:7" outlineLevel="1" x14ac:dyDescent="0.2">
      <c r="B187" s="19" t="s">
        <v>427</v>
      </c>
      <c r="C187" s="3" t="s">
        <v>105</v>
      </c>
      <c r="D187" s="3" t="s">
        <v>54</v>
      </c>
      <c r="E187" s="14">
        <v>44172</v>
      </c>
      <c r="F187" s="3">
        <v>6</v>
      </c>
      <c r="G187" s="19">
        <v>39.96</v>
      </c>
    </row>
    <row r="188" spans="2:7" outlineLevel="1" x14ac:dyDescent="0.2">
      <c r="B188" s="19" t="s">
        <v>427</v>
      </c>
      <c r="C188" s="3" t="s">
        <v>105</v>
      </c>
      <c r="D188" s="3" t="s">
        <v>54</v>
      </c>
      <c r="E188" s="14">
        <v>44172</v>
      </c>
      <c r="F188" s="3">
        <v>3</v>
      </c>
      <c r="G188" s="19">
        <v>19.98</v>
      </c>
    </row>
    <row r="189" spans="2:7" outlineLevel="1" x14ac:dyDescent="0.2">
      <c r="B189" s="19" t="s">
        <v>427</v>
      </c>
      <c r="C189" s="3" t="s">
        <v>105</v>
      </c>
      <c r="D189" s="3" t="s">
        <v>54</v>
      </c>
      <c r="E189" s="14">
        <v>44173</v>
      </c>
      <c r="F189" s="3">
        <v>6</v>
      </c>
      <c r="G189" s="19">
        <v>39.96</v>
      </c>
    </row>
    <row r="190" spans="2:7" outlineLevel="1" x14ac:dyDescent="0.2">
      <c r="B190" s="19" t="s">
        <v>427</v>
      </c>
      <c r="C190" s="3" t="s">
        <v>105</v>
      </c>
      <c r="D190" s="3" t="s">
        <v>54</v>
      </c>
      <c r="E190" s="14">
        <v>44173</v>
      </c>
      <c r="F190" s="3">
        <v>3</v>
      </c>
      <c r="G190" s="19">
        <v>19.98</v>
      </c>
    </row>
    <row r="191" spans="2:7" outlineLevel="1" x14ac:dyDescent="0.2">
      <c r="B191" s="19" t="s">
        <v>427</v>
      </c>
      <c r="C191" s="3" t="s">
        <v>105</v>
      </c>
      <c r="D191" s="3" t="s">
        <v>54</v>
      </c>
      <c r="E191" s="14">
        <v>44174</v>
      </c>
      <c r="F191" s="3">
        <v>6</v>
      </c>
      <c r="G191" s="19">
        <v>39.96</v>
      </c>
    </row>
    <row r="192" spans="2:7" outlineLevel="1" x14ac:dyDescent="0.2">
      <c r="B192" s="19" t="s">
        <v>427</v>
      </c>
      <c r="C192" s="3" t="s">
        <v>105</v>
      </c>
      <c r="D192" s="3" t="s">
        <v>54</v>
      </c>
      <c r="E192" s="14">
        <v>44174</v>
      </c>
      <c r="F192" s="3">
        <v>3</v>
      </c>
      <c r="G192" s="19">
        <v>19.98</v>
      </c>
    </row>
    <row r="193" spans="2:7" outlineLevel="1" x14ac:dyDescent="0.2">
      <c r="B193" s="19" t="s">
        <v>427</v>
      </c>
      <c r="C193" s="3" t="s">
        <v>105</v>
      </c>
      <c r="D193" s="3" t="s">
        <v>54</v>
      </c>
      <c r="E193" s="14">
        <v>44186</v>
      </c>
      <c r="F193" s="3">
        <v>6</v>
      </c>
      <c r="G193" s="19">
        <v>39.96</v>
      </c>
    </row>
    <row r="194" spans="2:7" outlineLevel="1" x14ac:dyDescent="0.2">
      <c r="B194" s="19" t="s">
        <v>427</v>
      </c>
      <c r="C194" s="3" t="s">
        <v>105</v>
      </c>
      <c r="D194" s="3" t="s">
        <v>54</v>
      </c>
      <c r="E194" s="14">
        <v>44186</v>
      </c>
      <c r="F194" s="3">
        <v>3</v>
      </c>
      <c r="G194" s="19">
        <v>19.98</v>
      </c>
    </row>
    <row r="195" spans="2:7" outlineLevel="1" x14ac:dyDescent="0.2">
      <c r="B195" s="19" t="s">
        <v>427</v>
      </c>
      <c r="C195" s="3" t="s">
        <v>105</v>
      </c>
      <c r="D195" s="3" t="s">
        <v>54</v>
      </c>
      <c r="E195" s="14">
        <v>44236</v>
      </c>
      <c r="F195" s="3">
        <v>6</v>
      </c>
      <c r="G195" s="19">
        <v>39.96</v>
      </c>
    </row>
    <row r="196" spans="2:7" outlineLevel="1" x14ac:dyDescent="0.2">
      <c r="B196" s="19" t="s">
        <v>427</v>
      </c>
      <c r="C196" s="3" t="s">
        <v>105</v>
      </c>
      <c r="D196" s="3" t="s">
        <v>54</v>
      </c>
      <c r="E196" s="14">
        <v>44236</v>
      </c>
      <c r="F196" s="3">
        <v>3</v>
      </c>
      <c r="G196" s="19">
        <v>19.98</v>
      </c>
    </row>
    <row r="197" spans="2:7" outlineLevel="1" x14ac:dyDescent="0.2">
      <c r="B197" s="19" t="s">
        <v>427</v>
      </c>
      <c r="C197" s="3" t="s">
        <v>105</v>
      </c>
      <c r="D197" s="3" t="s">
        <v>54</v>
      </c>
      <c r="E197" s="14">
        <v>44238</v>
      </c>
      <c r="F197" s="3">
        <v>6</v>
      </c>
      <c r="G197" s="19">
        <v>39.96</v>
      </c>
    </row>
    <row r="198" spans="2:7" outlineLevel="1" x14ac:dyDescent="0.2">
      <c r="B198" s="19" t="s">
        <v>427</v>
      </c>
      <c r="C198" s="3" t="s">
        <v>105</v>
      </c>
      <c r="D198" s="3" t="s">
        <v>54</v>
      </c>
      <c r="E198" s="14">
        <v>44238</v>
      </c>
      <c r="F198" s="3">
        <v>3</v>
      </c>
      <c r="G198" s="19">
        <v>19.98</v>
      </c>
    </row>
    <row r="199" spans="2:7" outlineLevel="1" x14ac:dyDescent="0.2">
      <c r="B199" s="19" t="s">
        <v>427</v>
      </c>
      <c r="C199" s="3" t="s">
        <v>105</v>
      </c>
      <c r="D199" s="3" t="s">
        <v>54</v>
      </c>
      <c r="E199" s="14">
        <v>44249</v>
      </c>
      <c r="F199" s="3">
        <v>3</v>
      </c>
      <c r="G199" s="19">
        <v>19.98</v>
      </c>
    </row>
    <row r="200" spans="2:7" outlineLevel="1" x14ac:dyDescent="0.2">
      <c r="B200" s="19" t="s">
        <v>427</v>
      </c>
      <c r="C200" s="3" t="s">
        <v>105</v>
      </c>
      <c r="D200" s="3" t="s">
        <v>54</v>
      </c>
      <c r="E200" s="14">
        <v>44249</v>
      </c>
      <c r="F200" s="3">
        <v>6</v>
      </c>
      <c r="G200" s="19">
        <v>39.96</v>
      </c>
    </row>
    <row r="201" spans="2:7" outlineLevel="1" x14ac:dyDescent="0.2">
      <c r="B201" s="19" t="s">
        <v>427</v>
      </c>
      <c r="C201" s="3" t="s">
        <v>105</v>
      </c>
      <c r="D201" s="3" t="s">
        <v>54</v>
      </c>
      <c r="E201" s="14">
        <v>44250</v>
      </c>
      <c r="F201" s="3">
        <v>6</v>
      </c>
      <c r="G201" s="19">
        <v>39.96</v>
      </c>
    </row>
    <row r="202" spans="2:7" outlineLevel="1" x14ac:dyDescent="0.2">
      <c r="B202" s="19" t="s">
        <v>427</v>
      </c>
      <c r="C202" s="3" t="s">
        <v>105</v>
      </c>
      <c r="D202" s="3" t="s">
        <v>54</v>
      </c>
      <c r="E202" s="14">
        <v>44246</v>
      </c>
      <c r="F202" s="3">
        <v>3</v>
      </c>
      <c r="G202" s="19">
        <v>19.98</v>
      </c>
    </row>
    <row r="203" spans="2:7" outlineLevel="1" x14ac:dyDescent="0.2">
      <c r="B203" s="19" t="s">
        <v>427</v>
      </c>
      <c r="C203" s="3" t="s">
        <v>105</v>
      </c>
      <c r="D203" s="3" t="s">
        <v>54</v>
      </c>
      <c r="E203" s="14">
        <v>44270</v>
      </c>
      <c r="F203" s="3">
        <v>6</v>
      </c>
      <c r="G203" s="19">
        <v>39.96</v>
      </c>
    </row>
    <row r="204" spans="2:7" outlineLevel="1" x14ac:dyDescent="0.2">
      <c r="B204" s="19" t="s">
        <v>427</v>
      </c>
      <c r="C204" s="3" t="s">
        <v>105</v>
      </c>
      <c r="D204" s="3" t="s">
        <v>54</v>
      </c>
      <c r="E204" s="14">
        <v>44270</v>
      </c>
      <c r="F204" s="3">
        <v>3</v>
      </c>
      <c r="G204" s="19">
        <v>19.98</v>
      </c>
    </row>
    <row r="205" spans="2:7" outlineLevel="1" x14ac:dyDescent="0.2">
      <c r="B205" s="19" t="s">
        <v>427</v>
      </c>
      <c r="C205" s="3" t="s">
        <v>105</v>
      </c>
      <c r="D205" s="3" t="s">
        <v>54</v>
      </c>
      <c r="E205" s="14">
        <v>44271</v>
      </c>
      <c r="F205" s="3">
        <v>6</v>
      </c>
      <c r="G205" s="19">
        <v>39.96</v>
      </c>
    </row>
    <row r="206" spans="2:7" outlineLevel="1" x14ac:dyDescent="0.2">
      <c r="B206" s="19" t="s">
        <v>427</v>
      </c>
      <c r="C206" s="3" t="s">
        <v>105</v>
      </c>
      <c r="D206" s="3" t="s">
        <v>54</v>
      </c>
      <c r="E206" s="14">
        <v>44271</v>
      </c>
      <c r="F206" s="3">
        <v>3</v>
      </c>
      <c r="G206" s="19">
        <v>19.98</v>
      </c>
    </row>
    <row r="207" spans="2:7" outlineLevel="1" x14ac:dyDescent="0.2">
      <c r="B207" s="19" t="s">
        <v>427</v>
      </c>
      <c r="C207" s="3" t="s">
        <v>105</v>
      </c>
      <c r="D207" s="3" t="s">
        <v>54</v>
      </c>
      <c r="E207" s="14">
        <v>44333</v>
      </c>
      <c r="F207" s="3">
        <v>6</v>
      </c>
      <c r="G207" s="3">
        <v>39.96</v>
      </c>
    </row>
    <row r="208" spans="2:7" outlineLevel="1" x14ac:dyDescent="0.2">
      <c r="B208" s="19" t="s">
        <v>427</v>
      </c>
      <c r="C208" s="3" t="s">
        <v>105</v>
      </c>
      <c r="D208" s="3" t="s">
        <v>54</v>
      </c>
      <c r="E208" s="14">
        <v>44333</v>
      </c>
      <c r="F208" s="3">
        <v>3</v>
      </c>
      <c r="G208" s="3">
        <v>19.98</v>
      </c>
    </row>
    <row r="209" spans="2:7" outlineLevel="1" x14ac:dyDescent="0.2">
      <c r="B209" s="19" t="s">
        <v>427</v>
      </c>
      <c r="C209" s="3" t="s">
        <v>105</v>
      </c>
      <c r="D209" s="3" t="s">
        <v>54</v>
      </c>
      <c r="E209" s="14">
        <v>44334</v>
      </c>
      <c r="F209" s="3">
        <v>6</v>
      </c>
      <c r="G209" s="3">
        <v>39.96</v>
      </c>
    </row>
    <row r="210" spans="2:7" outlineLevel="1" x14ac:dyDescent="0.2">
      <c r="B210" s="19" t="s">
        <v>429</v>
      </c>
      <c r="C210" s="3" t="s">
        <v>245</v>
      </c>
      <c r="D210" s="3" t="s">
        <v>54</v>
      </c>
      <c r="E210" s="14">
        <v>44230</v>
      </c>
      <c r="F210" s="3">
        <v>6</v>
      </c>
      <c r="G210" s="19">
        <v>33.299999999999997</v>
      </c>
    </row>
    <row r="211" spans="2:7" outlineLevel="1" x14ac:dyDescent="0.2">
      <c r="B211" s="19" t="s">
        <v>429</v>
      </c>
      <c r="C211" s="3" t="s">
        <v>245</v>
      </c>
      <c r="D211" s="3" t="s">
        <v>54</v>
      </c>
      <c r="E211" s="14">
        <v>44230</v>
      </c>
      <c r="F211" s="3">
        <v>3</v>
      </c>
      <c r="G211" s="19">
        <v>16.649999999999999</v>
      </c>
    </row>
    <row r="212" spans="2:7" outlineLevel="1" x14ac:dyDescent="0.2">
      <c r="B212" s="19" t="s">
        <v>428</v>
      </c>
      <c r="C212" s="223" t="s">
        <v>102</v>
      </c>
      <c r="D212" s="224" t="s">
        <v>31</v>
      </c>
      <c r="E212" s="259">
        <v>44382</v>
      </c>
      <c r="F212" s="226">
        <v>6</v>
      </c>
      <c r="G212" s="227">
        <v>50</v>
      </c>
    </row>
    <row r="213" spans="2:7" outlineLevel="1" x14ac:dyDescent="0.2">
      <c r="B213" s="19" t="s">
        <v>428</v>
      </c>
      <c r="C213" s="223" t="s">
        <v>102</v>
      </c>
      <c r="D213" s="224" t="s">
        <v>31</v>
      </c>
      <c r="E213" s="259">
        <v>44383</v>
      </c>
      <c r="F213" s="226">
        <v>6</v>
      </c>
      <c r="G213" s="227">
        <v>50</v>
      </c>
    </row>
    <row r="214" spans="2:7" outlineLevel="1" x14ac:dyDescent="0.2">
      <c r="B214" s="19" t="s">
        <v>428</v>
      </c>
      <c r="C214" s="223" t="s">
        <v>102</v>
      </c>
      <c r="D214" s="224" t="s">
        <v>31</v>
      </c>
      <c r="E214" s="259">
        <v>44383</v>
      </c>
      <c r="F214" s="226">
        <v>3</v>
      </c>
      <c r="G214" s="227">
        <v>25</v>
      </c>
    </row>
    <row r="215" spans="2:7" outlineLevel="1" x14ac:dyDescent="0.2">
      <c r="B215" s="19" t="s">
        <v>428</v>
      </c>
      <c r="C215" s="223" t="s">
        <v>102</v>
      </c>
      <c r="D215" s="224" t="s">
        <v>31</v>
      </c>
      <c r="E215" s="259">
        <v>44384</v>
      </c>
      <c r="F215" s="226">
        <v>6</v>
      </c>
      <c r="G215" s="227">
        <v>50</v>
      </c>
    </row>
    <row r="216" spans="2:7" outlineLevel="1" x14ac:dyDescent="0.2">
      <c r="B216" s="19" t="s">
        <v>428</v>
      </c>
      <c r="C216" s="223" t="s">
        <v>102</v>
      </c>
      <c r="D216" s="224" t="s">
        <v>31</v>
      </c>
      <c r="E216" s="259">
        <v>44384</v>
      </c>
      <c r="F216" s="226">
        <v>3</v>
      </c>
      <c r="G216" s="227">
        <v>25</v>
      </c>
    </row>
    <row r="217" spans="2:7" outlineLevel="1" x14ac:dyDescent="0.2">
      <c r="B217" s="19" t="s">
        <v>428</v>
      </c>
      <c r="C217" s="223" t="s">
        <v>102</v>
      </c>
      <c r="D217" s="224" t="s">
        <v>31</v>
      </c>
      <c r="E217" s="259">
        <v>44385</v>
      </c>
      <c r="F217" s="226">
        <v>6</v>
      </c>
      <c r="G217" s="227">
        <v>50</v>
      </c>
    </row>
    <row r="218" spans="2:7" outlineLevel="1" x14ac:dyDescent="0.2">
      <c r="B218" s="19" t="s">
        <v>428</v>
      </c>
      <c r="C218" s="223" t="s">
        <v>102</v>
      </c>
      <c r="D218" s="224" t="s">
        <v>31</v>
      </c>
      <c r="E218" s="259">
        <v>44385</v>
      </c>
      <c r="F218" s="226">
        <v>3</v>
      </c>
      <c r="G218" s="227">
        <v>25</v>
      </c>
    </row>
    <row r="219" spans="2:7" outlineLevel="1" x14ac:dyDescent="0.2">
      <c r="B219" s="19" t="s">
        <v>428</v>
      </c>
      <c r="C219" s="223" t="s">
        <v>102</v>
      </c>
      <c r="D219" s="224" t="s">
        <v>31</v>
      </c>
      <c r="E219" s="259">
        <v>44386</v>
      </c>
      <c r="F219" s="226">
        <v>6</v>
      </c>
      <c r="G219" s="227">
        <v>50</v>
      </c>
    </row>
    <row r="220" spans="2:7" outlineLevel="1" x14ac:dyDescent="0.2">
      <c r="B220" s="19" t="s">
        <v>428</v>
      </c>
      <c r="C220" s="223" t="s">
        <v>102</v>
      </c>
      <c r="D220" s="224" t="s">
        <v>31</v>
      </c>
      <c r="E220" s="259">
        <v>44386</v>
      </c>
      <c r="F220" s="226">
        <v>3</v>
      </c>
      <c r="G220" s="227">
        <v>25</v>
      </c>
    </row>
    <row r="221" spans="2:7" outlineLevel="1" x14ac:dyDescent="0.2">
      <c r="B221" s="19" t="s">
        <v>428</v>
      </c>
      <c r="C221" s="254" t="s">
        <v>108</v>
      </c>
      <c r="D221" s="255" t="s">
        <v>54</v>
      </c>
      <c r="E221" s="265">
        <v>44449</v>
      </c>
      <c r="F221" s="256">
        <v>6</v>
      </c>
      <c r="G221" s="257">
        <v>50</v>
      </c>
    </row>
    <row r="222" spans="2:7" outlineLevel="1" x14ac:dyDescent="0.2">
      <c r="B222" s="19" t="s">
        <v>428</v>
      </c>
      <c r="C222" s="254" t="s">
        <v>108</v>
      </c>
      <c r="D222" s="255" t="s">
        <v>54</v>
      </c>
      <c r="E222" s="265">
        <v>44449</v>
      </c>
      <c r="F222" s="256">
        <v>3</v>
      </c>
      <c r="G222" s="257">
        <v>25</v>
      </c>
    </row>
    <row r="223" spans="2:7" outlineLevel="1" x14ac:dyDescent="0.2">
      <c r="B223" s="19" t="s">
        <v>428</v>
      </c>
      <c r="C223" s="254" t="s">
        <v>108</v>
      </c>
      <c r="D223" s="255" t="s">
        <v>54</v>
      </c>
      <c r="E223" s="265">
        <v>44452</v>
      </c>
      <c r="F223" s="256">
        <v>6</v>
      </c>
      <c r="G223" s="257">
        <v>50</v>
      </c>
    </row>
    <row r="224" spans="2:7" outlineLevel="1" x14ac:dyDescent="0.2">
      <c r="B224" s="19" t="s">
        <v>428</v>
      </c>
      <c r="C224" s="254" t="s">
        <v>108</v>
      </c>
      <c r="D224" s="255" t="s">
        <v>54</v>
      </c>
      <c r="E224" s="265">
        <v>44452</v>
      </c>
      <c r="F224" s="256">
        <v>3</v>
      </c>
      <c r="G224" s="257">
        <v>25</v>
      </c>
    </row>
    <row r="225" spans="2:7" outlineLevel="1" x14ac:dyDescent="0.2">
      <c r="B225" s="19" t="s">
        <v>428</v>
      </c>
      <c r="C225" s="254" t="s">
        <v>108</v>
      </c>
      <c r="D225" s="255" t="s">
        <v>54</v>
      </c>
      <c r="E225" s="265">
        <v>44453</v>
      </c>
      <c r="F225" s="256">
        <v>6</v>
      </c>
      <c r="G225" s="257">
        <v>50</v>
      </c>
    </row>
    <row r="226" spans="2:7" outlineLevel="1" x14ac:dyDescent="0.2">
      <c r="B226" s="19" t="s">
        <v>428</v>
      </c>
      <c r="C226" s="254" t="s">
        <v>108</v>
      </c>
      <c r="D226" s="255" t="s">
        <v>54</v>
      </c>
      <c r="E226" s="265">
        <v>44453</v>
      </c>
      <c r="F226" s="256">
        <v>3</v>
      </c>
      <c r="G226" s="257">
        <v>25</v>
      </c>
    </row>
    <row r="227" spans="2:7" outlineLevel="1" x14ac:dyDescent="0.2">
      <c r="B227" s="19" t="s">
        <v>428</v>
      </c>
      <c r="C227" s="254" t="s">
        <v>108</v>
      </c>
      <c r="D227" s="255" t="s">
        <v>54</v>
      </c>
      <c r="E227" s="265">
        <v>44454</v>
      </c>
      <c r="F227" s="256">
        <v>6</v>
      </c>
      <c r="G227" s="257">
        <v>50</v>
      </c>
    </row>
    <row r="228" spans="2:7" outlineLevel="1" x14ac:dyDescent="0.2">
      <c r="B228" s="19" t="s">
        <v>428</v>
      </c>
      <c r="C228" s="254" t="s">
        <v>108</v>
      </c>
      <c r="D228" s="255" t="s">
        <v>54</v>
      </c>
      <c r="E228" s="265">
        <v>44454</v>
      </c>
      <c r="F228" s="256">
        <v>3</v>
      </c>
      <c r="G228" s="257">
        <v>25</v>
      </c>
    </row>
    <row r="229" spans="2:7" outlineLevel="1" x14ac:dyDescent="0.2">
      <c r="B229" s="19" t="s">
        <v>428</v>
      </c>
      <c r="C229" s="254" t="s">
        <v>108</v>
      </c>
      <c r="D229" s="255" t="s">
        <v>54</v>
      </c>
      <c r="E229" s="265">
        <v>44455</v>
      </c>
      <c r="F229" s="256">
        <v>6</v>
      </c>
      <c r="G229" s="257">
        <v>50</v>
      </c>
    </row>
    <row r="230" spans="2:7" outlineLevel="1" x14ac:dyDescent="0.2">
      <c r="B230" s="19" t="s">
        <v>428</v>
      </c>
      <c r="C230" s="254" t="s">
        <v>108</v>
      </c>
      <c r="D230" s="255" t="s">
        <v>54</v>
      </c>
      <c r="E230" s="265">
        <v>44455</v>
      </c>
      <c r="F230" s="256">
        <v>3</v>
      </c>
      <c r="G230" s="257">
        <v>25</v>
      </c>
    </row>
    <row r="231" spans="2:7" outlineLevel="1" x14ac:dyDescent="0.2">
      <c r="B231" s="19" t="s">
        <v>428</v>
      </c>
      <c r="C231" s="254" t="s">
        <v>108</v>
      </c>
      <c r="D231" s="255" t="s">
        <v>54</v>
      </c>
      <c r="E231" s="265">
        <v>44456</v>
      </c>
      <c r="F231" s="256">
        <v>6</v>
      </c>
      <c r="G231" s="257">
        <v>50</v>
      </c>
    </row>
    <row r="232" spans="2:7" outlineLevel="1" x14ac:dyDescent="0.2">
      <c r="B232" s="19" t="s">
        <v>428</v>
      </c>
      <c r="C232" s="254" t="s">
        <v>108</v>
      </c>
      <c r="D232" s="255" t="s">
        <v>54</v>
      </c>
      <c r="E232" s="265">
        <v>44456</v>
      </c>
      <c r="F232" s="256">
        <v>3</v>
      </c>
      <c r="G232" s="257">
        <v>25</v>
      </c>
    </row>
    <row r="233" spans="2:7" outlineLevel="1" x14ac:dyDescent="0.2">
      <c r="B233" s="19" t="s">
        <v>428</v>
      </c>
      <c r="C233" s="254" t="s">
        <v>108</v>
      </c>
      <c r="D233" s="255" t="s">
        <v>54</v>
      </c>
      <c r="E233" s="265">
        <v>44459</v>
      </c>
      <c r="F233" s="256">
        <v>6</v>
      </c>
      <c r="G233" s="257">
        <v>50</v>
      </c>
    </row>
    <row r="234" spans="2:7" outlineLevel="1" x14ac:dyDescent="0.2">
      <c r="B234" s="19" t="s">
        <v>428</v>
      </c>
      <c r="C234" s="254" t="s">
        <v>108</v>
      </c>
      <c r="D234" s="255" t="s">
        <v>54</v>
      </c>
      <c r="E234" s="265">
        <v>44459</v>
      </c>
      <c r="F234" s="256">
        <v>3</v>
      </c>
      <c r="G234" s="257">
        <v>25</v>
      </c>
    </row>
    <row r="235" spans="2:7" outlineLevel="1" x14ac:dyDescent="0.2">
      <c r="B235" s="19" t="s">
        <v>428</v>
      </c>
      <c r="C235" s="254" t="s">
        <v>108</v>
      </c>
      <c r="D235" s="255" t="s">
        <v>54</v>
      </c>
      <c r="E235" s="265">
        <v>44460</v>
      </c>
      <c r="F235" s="256">
        <v>6</v>
      </c>
      <c r="G235" s="257">
        <v>50</v>
      </c>
    </row>
    <row r="236" spans="2:7" outlineLevel="1" x14ac:dyDescent="0.2">
      <c r="B236" s="19" t="s">
        <v>428</v>
      </c>
      <c r="C236" s="254" t="s">
        <v>108</v>
      </c>
      <c r="D236" s="255" t="s">
        <v>54</v>
      </c>
      <c r="E236" s="265">
        <v>44460</v>
      </c>
      <c r="F236" s="256">
        <v>3</v>
      </c>
      <c r="G236" s="257">
        <v>25</v>
      </c>
    </row>
    <row r="237" spans="2:7" outlineLevel="1" x14ac:dyDescent="0.2">
      <c r="B237" s="19" t="s">
        <v>428</v>
      </c>
      <c r="C237" s="254" t="s">
        <v>108</v>
      </c>
      <c r="D237" s="255" t="s">
        <v>54</v>
      </c>
      <c r="E237" s="265">
        <v>44466</v>
      </c>
      <c r="F237" s="256">
        <v>6</v>
      </c>
      <c r="G237" s="257">
        <v>50</v>
      </c>
    </row>
    <row r="238" spans="2:7" outlineLevel="1" x14ac:dyDescent="0.2">
      <c r="B238" s="19" t="s">
        <v>428</v>
      </c>
      <c r="C238" s="254" t="s">
        <v>108</v>
      </c>
      <c r="D238" s="255" t="s">
        <v>54</v>
      </c>
      <c r="E238" s="265">
        <v>44466</v>
      </c>
      <c r="F238" s="256">
        <v>3</v>
      </c>
      <c r="G238" s="257">
        <v>25</v>
      </c>
    </row>
    <row r="239" spans="2:7" outlineLevel="1" x14ac:dyDescent="0.2">
      <c r="B239" s="19" t="s">
        <v>428</v>
      </c>
      <c r="C239" s="254" t="s">
        <v>108</v>
      </c>
      <c r="D239" s="255" t="s">
        <v>54</v>
      </c>
      <c r="E239" s="265">
        <v>44467</v>
      </c>
      <c r="F239" s="256">
        <v>6</v>
      </c>
      <c r="G239" s="257">
        <v>50</v>
      </c>
    </row>
    <row r="240" spans="2:7" outlineLevel="1" x14ac:dyDescent="0.2">
      <c r="B240" s="19" t="s">
        <v>428</v>
      </c>
      <c r="C240" s="254" t="s">
        <v>108</v>
      </c>
      <c r="D240" s="255" t="s">
        <v>54</v>
      </c>
      <c r="E240" s="265">
        <v>44467</v>
      </c>
      <c r="F240" s="256">
        <v>3</v>
      </c>
      <c r="G240" s="257">
        <v>25</v>
      </c>
    </row>
    <row r="241" spans="2:7" outlineLevel="1" x14ac:dyDescent="0.2">
      <c r="B241" s="19" t="s">
        <v>428</v>
      </c>
      <c r="C241" s="254" t="s">
        <v>108</v>
      </c>
      <c r="D241" s="255" t="s">
        <v>54</v>
      </c>
      <c r="E241" s="265">
        <v>44468</v>
      </c>
      <c r="F241" s="256">
        <v>6</v>
      </c>
      <c r="G241" s="257">
        <v>50</v>
      </c>
    </row>
    <row r="242" spans="2:7" outlineLevel="1" x14ac:dyDescent="0.2">
      <c r="B242" s="19" t="s">
        <v>428</v>
      </c>
      <c r="C242" s="254" t="s">
        <v>108</v>
      </c>
      <c r="D242" s="255" t="s">
        <v>54</v>
      </c>
      <c r="E242" s="265">
        <v>44468</v>
      </c>
      <c r="F242" s="256">
        <v>3</v>
      </c>
      <c r="G242" s="257">
        <v>25</v>
      </c>
    </row>
    <row r="243" spans="2:7" outlineLevel="1" x14ac:dyDescent="0.2">
      <c r="B243" s="19" t="s">
        <v>428</v>
      </c>
      <c r="C243" s="254" t="s">
        <v>108</v>
      </c>
      <c r="D243" s="255" t="s">
        <v>54</v>
      </c>
      <c r="E243" s="265">
        <v>44469</v>
      </c>
      <c r="F243" s="256">
        <v>6</v>
      </c>
      <c r="G243" s="257">
        <v>50</v>
      </c>
    </row>
    <row r="244" spans="2:7" outlineLevel="1" x14ac:dyDescent="0.2">
      <c r="B244" s="19" t="s">
        <v>428</v>
      </c>
      <c r="C244" s="254" t="s">
        <v>108</v>
      </c>
      <c r="D244" s="255" t="s">
        <v>54</v>
      </c>
      <c r="E244" s="265">
        <v>44469</v>
      </c>
      <c r="F244" s="256">
        <v>3</v>
      </c>
      <c r="G244" s="257">
        <v>25</v>
      </c>
    </row>
    <row r="245" spans="2:7" outlineLevel="1" x14ac:dyDescent="0.2">
      <c r="B245" s="19" t="s">
        <v>428</v>
      </c>
      <c r="C245" s="254" t="s">
        <v>102</v>
      </c>
      <c r="D245" s="255" t="s">
        <v>31</v>
      </c>
      <c r="E245" s="265">
        <v>44470</v>
      </c>
      <c r="F245" s="256">
        <v>9</v>
      </c>
      <c r="G245" s="257">
        <v>75</v>
      </c>
    </row>
    <row r="246" spans="2:7" outlineLevel="1" x14ac:dyDescent="0.2">
      <c r="B246" s="19" t="s">
        <v>428</v>
      </c>
      <c r="C246" s="254" t="s">
        <v>102</v>
      </c>
      <c r="D246" s="255" t="s">
        <v>31</v>
      </c>
      <c r="E246" s="265">
        <v>44471</v>
      </c>
      <c r="F246" s="256">
        <v>9</v>
      </c>
      <c r="G246" s="257">
        <v>75</v>
      </c>
    </row>
    <row r="247" spans="2:7" outlineLevel="1" x14ac:dyDescent="0.2">
      <c r="B247" s="19" t="s">
        <v>428</v>
      </c>
      <c r="C247" s="254" t="s">
        <v>108</v>
      </c>
      <c r="D247" s="255" t="s">
        <v>31</v>
      </c>
      <c r="E247" s="265">
        <v>44470</v>
      </c>
      <c r="F247" s="256">
        <v>9</v>
      </c>
      <c r="G247" s="257">
        <v>75</v>
      </c>
    </row>
    <row r="248" spans="2:7" outlineLevel="1" x14ac:dyDescent="0.2">
      <c r="B248" s="19" t="s">
        <v>428</v>
      </c>
      <c r="C248" s="254" t="s">
        <v>108</v>
      </c>
      <c r="D248" s="255" t="s">
        <v>31</v>
      </c>
      <c r="E248" s="265">
        <v>44471</v>
      </c>
      <c r="F248" s="256">
        <v>9</v>
      </c>
      <c r="G248" s="257">
        <v>75</v>
      </c>
    </row>
    <row r="249" spans="2:7" outlineLevel="1" x14ac:dyDescent="0.2">
      <c r="B249" s="19"/>
      <c r="E249" s="14"/>
      <c r="G249" s="19"/>
    </row>
    <row r="250" spans="2:7" outlineLevel="1" x14ac:dyDescent="0.2">
      <c r="B250" s="19"/>
      <c r="E250" s="14"/>
      <c r="G250" s="19"/>
    </row>
    <row r="251" spans="2:7" ht="12.75" thickBot="1" x14ac:dyDescent="0.25">
      <c r="C251" s="16"/>
      <c r="D251" s="16"/>
      <c r="E251" s="16"/>
      <c r="F251" s="17">
        <f>+SUM(F72:F250)</f>
        <v>813</v>
      </c>
      <c r="G251" s="17">
        <f>+SUM(G72:G250)</f>
        <v>6113.4599999999982</v>
      </c>
    </row>
    <row r="252" spans="2:7" ht="12.75" thickTop="1" x14ac:dyDescent="0.2"/>
    <row r="254" spans="2:7" x14ac:dyDescent="0.2">
      <c r="C254" s="8" t="s">
        <v>722</v>
      </c>
    </row>
    <row r="256" spans="2:7" x14ac:dyDescent="0.2">
      <c r="C256" s="19" t="s">
        <v>81</v>
      </c>
      <c r="D256" s="20">
        <f>+G43-G66-G251</f>
        <v>18903.87</v>
      </c>
    </row>
    <row r="257" spans="3:7" ht="12.75" thickBot="1" x14ac:dyDescent="0.25">
      <c r="D257" s="9"/>
      <c r="G257" s="3"/>
    </row>
    <row r="258" spans="3:7" ht="12.75" thickBot="1" x14ac:dyDescent="0.25">
      <c r="C258" s="19" t="s">
        <v>713</v>
      </c>
      <c r="D258" s="21">
        <f>+D256/G43</f>
        <v>0.6721435746095521</v>
      </c>
      <c r="G258" s="3"/>
    </row>
    <row r="259" spans="3:7" x14ac:dyDescent="0.2">
      <c r="G259" s="3"/>
    </row>
    <row r="260" spans="3:7" x14ac:dyDescent="0.2">
      <c r="C260" s="19" t="s">
        <v>84</v>
      </c>
      <c r="D260" s="20">
        <f>+RESUMEN!O71</f>
        <v>14873.102950141179</v>
      </c>
      <c r="G260" s="3"/>
    </row>
    <row r="261" spans="3:7" ht="12.75" thickBot="1" x14ac:dyDescent="0.25">
      <c r="D261" s="9"/>
    </row>
    <row r="262" spans="3:7" ht="12.75" thickBot="1" x14ac:dyDescent="0.25">
      <c r="C262" s="19" t="s">
        <v>716</v>
      </c>
      <c r="D262" s="83">
        <f>+RESUMEN!P71</f>
        <v>0.52882613890403218</v>
      </c>
    </row>
    <row r="263" spans="3:7" ht="12.75" thickBot="1" x14ac:dyDescent="0.25"/>
    <row r="264" spans="3:7" ht="12.75" thickBot="1" x14ac:dyDescent="0.25">
      <c r="C264" s="19" t="s">
        <v>719</v>
      </c>
      <c r="D264" s="86" t="str">
        <f>+IF(D262&gt;$D$24,"OK","REVISAR")</f>
        <v>OK</v>
      </c>
    </row>
    <row r="265" spans="3:7" x14ac:dyDescent="0.2">
      <c r="G265" s="3"/>
    </row>
    <row r="266" spans="3:7" x14ac:dyDescent="0.2">
      <c r="G266" s="3"/>
    </row>
    <row r="268" spans="3:7" x14ac:dyDescent="0.2">
      <c r="C268" s="8" t="s">
        <v>85</v>
      </c>
    </row>
    <row r="270" spans="3:7" x14ac:dyDescent="0.2">
      <c r="C270" s="10"/>
      <c r="D270" s="10"/>
      <c r="E270" s="10"/>
      <c r="F270" s="10"/>
      <c r="G270" s="11"/>
    </row>
    <row r="271" spans="3:7" x14ac:dyDescent="0.2">
      <c r="C271" s="10"/>
      <c r="D271" s="10"/>
      <c r="E271" s="10"/>
      <c r="F271" s="10"/>
      <c r="G271" s="11"/>
    </row>
    <row r="272" spans="3:7" x14ac:dyDescent="0.2">
      <c r="C272" s="10"/>
      <c r="D272" s="10"/>
      <c r="E272" s="10"/>
      <c r="F272" s="10"/>
      <c r="G272" s="11"/>
    </row>
    <row r="275" spans="3:6" x14ac:dyDescent="0.2">
      <c r="C275" s="12"/>
      <c r="D275" s="23" t="s">
        <v>427</v>
      </c>
      <c r="E275" s="23" t="s">
        <v>428</v>
      </c>
      <c r="F275" s="23" t="s">
        <v>429</v>
      </c>
    </row>
    <row r="276" spans="3:6" x14ac:dyDescent="0.2">
      <c r="C276" s="3" t="s">
        <v>8</v>
      </c>
      <c r="D276" s="22">
        <f>+SUMIF(B37:B42,$D$275,G37:G42)</f>
        <v>0</v>
      </c>
      <c r="E276" s="22">
        <f>+SUMIF(B37:B42,$E$275,G37:G42)</f>
        <v>28124.75</v>
      </c>
      <c r="F276" s="22">
        <f>+SUMIF(D37:D42,$D$275,I37:I42)</f>
        <v>0</v>
      </c>
    </row>
    <row r="277" spans="3:6" x14ac:dyDescent="0.2">
      <c r="C277" s="3" t="s">
        <v>1019</v>
      </c>
      <c r="D277" s="22">
        <f>-SUMIF(B49:B65,$D$275,G49:G65)</f>
        <v>-2873.9300000000007</v>
      </c>
      <c r="E277" s="22">
        <f>-SUMIF(B49:B65,$E$275,G49:G65)</f>
        <v>-233.49</v>
      </c>
      <c r="F277" s="22">
        <f>-SUMIF(B49:B65,$F$275,G49:G65)</f>
        <v>0</v>
      </c>
    </row>
    <row r="278" spans="3:6" x14ac:dyDescent="0.2">
      <c r="C278" s="3" t="s">
        <v>24</v>
      </c>
      <c r="D278" s="22">
        <f>-SUMIF(B72:B211,$D$275,G72:G211)</f>
        <v>-1778.7600000000009</v>
      </c>
      <c r="E278" s="22">
        <f>-SUMIF(B72:B211,$E$275,G72:G211)</f>
        <v>-2285.170000000001</v>
      </c>
      <c r="F278" s="22">
        <f>-SUMIF(B72:B211,$F$275,G72:G211)</f>
        <v>-499.52999999999992</v>
      </c>
    </row>
    <row r="279" spans="3:6" ht="12.75" thickBot="1" x14ac:dyDescent="0.25">
      <c r="C279" s="16" t="s">
        <v>1036</v>
      </c>
      <c r="D279" s="182">
        <f>SUM(D276:D278)</f>
        <v>-4652.6900000000014</v>
      </c>
      <c r="E279" s="182">
        <f t="shared" ref="E279:F279" si="0">SUM(E276:E278)</f>
        <v>25606.089999999997</v>
      </c>
      <c r="F279" s="182">
        <f t="shared" si="0"/>
        <v>-499.52999999999992</v>
      </c>
    </row>
    <row r="280" spans="3:6" ht="12.75" thickTop="1" x14ac:dyDescent="0.2"/>
  </sheetData>
  <autoFilter ref="C71:G251" xr:uid="{00000000-0009-0000-0000-000047000000}">
    <sortState xmlns:xlrd2="http://schemas.microsoft.com/office/spreadsheetml/2017/richdata2" ref="C71:G210">
      <sortCondition ref="C70:C250"/>
    </sortState>
  </autoFilter>
  <conditionalFormatting sqref="D264">
    <cfRule type="containsText" dxfId="84" priority="1" operator="containsText" text="OK">
      <formula>NOT(ISERROR(SEARCH("OK",D264)))</formula>
    </cfRule>
    <cfRule type="cellIs" dxfId="83" priority="2" operator="greaterThan">
      <formula>$D$89</formula>
    </cfRule>
  </conditionalFormatting>
  <pageMargins left="0.25" right="0.25" top="0.33" bottom="0.27" header="0.3" footer="0.3"/>
  <pageSetup paperSize="9" scale="66" fitToHeight="0" orientation="portrait" r:id="rId1"/>
  <rowBreaks count="1" manualBreakCount="1">
    <brk id="252" max="7" man="1"/>
  </rowBreaks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Hoja70">
    <tabColor rgb="FFFF0000"/>
    <pageSetUpPr fitToPage="1"/>
  </sheetPr>
  <dimension ref="A1:L399"/>
  <sheetViews>
    <sheetView topLeftCell="A335" zoomScale="90" zoomScaleNormal="90" workbookViewId="0">
      <selection activeCell="C115" sqref="C115:F115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8" width="10.42578125" style="3" customWidth="1"/>
    <col min="9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466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430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8" spans="3:7" x14ac:dyDescent="0.2">
      <c r="C28" s="8" t="s">
        <v>7</v>
      </c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5" spans="2:12" x14ac:dyDescent="0.2">
      <c r="C35" s="8" t="s">
        <v>8</v>
      </c>
    </row>
    <row r="36" spans="2:12" x14ac:dyDescent="0.2">
      <c r="L36" s="43"/>
    </row>
    <row r="37" spans="2:12" x14ac:dyDescent="0.2">
      <c r="B37" s="12" t="s">
        <v>1035</v>
      </c>
      <c r="C37" s="23" t="s">
        <v>9</v>
      </c>
      <c r="D37" s="23" t="s">
        <v>10</v>
      </c>
      <c r="E37" s="23" t="s">
        <v>11</v>
      </c>
      <c r="F37" s="23" t="s">
        <v>1</v>
      </c>
      <c r="G37" s="23" t="s">
        <v>12</v>
      </c>
    </row>
    <row r="38" spans="2:12" s="9" customFormat="1" outlineLevel="1" x14ac:dyDescent="0.2">
      <c r="B38" s="3" t="s">
        <v>429</v>
      </c>
      <c r="C38" s="24">
        <v>44266</v>
      </c>
      <c r="D38" s="3" t="s">
        <v>639</v>
      </c>
      <c r="E38" s="51" t="s">
        <v>667</v>
      </c>
      <c r="F38" s="51" t="s">
        <v>466</v>
      </c>
      <c r="G38" s="15">
        <v>8000</v>
      </c>
      <c r="H38" s="71"/>
      <c r="I38" s="3"/>
      <c r="J38" s="3"/>
      <c r="K38" s="3"/>
    </row>
    <row r="39" spans="2:12" s="9" customFormat="1" outlineLevel="1" x14ac:dyDescent="0.2">
      <c r="B39" s="3" t="s">
        <v>429</v>
      </c>
      <c r="C39" s="24">
        <v>44243</v>
      </c>
      <c r="D39" s="3" t="s">
        <v>639</v>
      </c>
      <c r="E39" s="51" t="s">
        <v>667</v>
      </c>
      <c r="F39" s="51" t="s">
        <v>466</v>
      </c>
      <c r="G39" s="15">
        <v>6000</v>
      </c>
      <c r="H39" s="71"/>
      <c r="I39" s="3"/>
      <c r="J39" s="3"/>
      <c r="K39" s="3"/>
    </row>
    <row r="40" spans="2:12" s="9" customFormat="1" outlineLevel="1" x14ac:dyDescent="0.2">
      <c r="B40" s="3" t="s">
        <v>429</v>
      </c>
      <c r="C40" s="24">
        <v>44224</v>
      </c>
      <c r="D40" s="3" t="s">
        <v>639</v>
      </c>
      <c r="E40" s="51" t="s">
        <v>667</v>
      </c>
      <c r="F40" s="51" t="s">
        <v>466</v>
      </c>
      <c r="G40" s="15">
        <v>2000</v>
      </c>
      <c r="H40" s="71"/>
      <c r="I40" s="3"/>
      <c r="J40" s="3"/>
      <c r="K40" s="3"/>
    </row>
    <row r="41" spans="2:12" s="9" customFormat="1" outlineLevel="1" x14ac:dyDescent="0.2">
      <c r="B41" s="3" t="s">
        <v>429</v>
      </c>
      <c r="C41" s="24">
        <v>44291</v>
      </c>
      <c r="D41" s="3" t="s">
        <v>639</v>
      </c>
      <c r="E41" s="51" t="s">
        <v>667</v>
      </c>
      <c r="F41" s="51" t="s">
        <v>466</v>
      </c>
      <c r="G41" s="15">
        <v>3000</v>
      </c>
      <c r="H41" s="71"/>
      <c r="I41" s="3"/>
      <c r="J41" s="3"/>
      <c r="K41" s="3"/>
    </row>
    <row r="42" spans="2:12" s="9" customFormat="1" outlineLevel="1" x14ac:dyDescent="0.2">
      <c r="B42" s="3" t="s">
        <v>429</v>
      </c>
      <c r="C42" s="24">
        <v>44384</v>
      </c>
      <c r="D42" s="3" t="s">
        <v>639</v>
      </c>
      <c r="E42" s="51" t="s">
        <v>667</v>
      </c>
      <c r="F42" s="51" t="s">
        <v>466</v>
      </c>
      <c r="G42" s="15">
        <v>1000</v>
      </c>
      <c r="H42" s="71"/>
      <c r="I42" s="3"/>
      <c r="J42" s="3"/>
      <c r="K42" s="3"/>
    </row>
    <row r="43" spans="2:12" s="9" customFormat="1" outlineLevel="1" x14ac:dyDescent="0.2">
      <c r="B43" s="3"/>
      <c r="C43" s="24"/>
      <c r="D43" s="3"/>
      <c r="E43" s="51"/>
      <c r="F43" s="51"/>
      <c r="G43" s="15"/>
      <c r="H43" s="71"/>
      <c r="I43" s="3"/>
      <c r="J43" s="3"/>
      <c r="K43" s="3"/>
    </row>
    <row r="44" spans="2:12" s="9" customFormat="1" ht="12.75" thickBot="1" x14ac:dyDescent="0.25">
      <c r="B44" s="3"/>
      <c r="C44" s="16"/>
      <c r="D44" s="16"/>
      <c r="E44" s="16"/>
      <c r="F44" s="16"/>
      <c r="G44" s="17">
        <f>SUM(G38:G43)</f>
        <v>20000</v>
      </c>
      <c r="H44" s="3"/>
      <c r="I44" s="3"/>
      <c r="J44" s="3"/>
      <c r="K44" s="3"/>
    </row>
    <row r="45" spans="2:12" ht="12.75" thickTop="1" x14ac:dyDescent="0.2"/>
    <row r="47" spans="2:12" x14ac:dyDescent="0.2">
      <c r="C47" s="8" t="s">
        <v>13</v>
      </c>
    </row>
    <row r="48" spans="2:12" x14ac:dyDescent="0.2">
      <c r="C48" s="18"/>
    </row>
    <row r="49" spans="1:8" x14ac:dyDescent="0.2">
      <c r="B49" s="12" t="s">
        <v>1035</v>
      </c>
      <c r="C49" s="23" t="s">
        <v>9</v>
      </c>
      <c r="D49" s="23" t="s">
        <v>14</v>
      </c>
      <c r="E49" s="23" t="s">
        <v>15</v>
      </c>
      <c r="F49" s="23" t="s">
        <v>16</v>
      </c>
      <c r="G49" s="23" t="s">
        <v>17</v>
      </c>
    </row>
    <row r="50" spans="1:8" outlineLevel="1" x14ac:dyDescent="0.2">
      <c r="B50" s="19" t="s">
        <v>427</v>
      </c>
      <c r="C50" s="25">
        <v>44223</v>
      </c>
      <c r="D50" s="26" t="s">
        <v>443</v>
      </c>
      <c r="E50" s="3">
        <v>5</v>
      </c>
      <c r="F50" s="27" t="s">
        <v>444</v>
      </c>
      <c r="G50" s="28">
        <v>125</v>
      </c>
      <c r="H50" s="29"/>
    </row>
    <row r="51" spans="1:8" outlineLevel="1" x14ac:dyDescent="0.2">
      <c r="B51" s="19" t="s">
        <v>427</v>
      </c>
      <c r="C51" s="25">
        <v>44197</v>
      </c>
      <c r="D51" s="26" t="s">
        <v>452</v>
      </c>
      <c r="E51" s="3">
        <v>38</v>
      </c>
      <c r="F51" s="27" t="s">
        <v>453</v>
      </c>
      <c r="G51" s="28">
        <v>706.61</v>
      </c>
      <c r="H51" s="29"/>
    </row>
    <row r="52" spans="1:8" outlineLevel="1" x14ac:dyDescent="0.2">
      <c r="B52" s="19" t="s">
        <v>427</v>
      </c>
      <c r="C52" s="25">
        <v>44236</v>
      </c>
      <c r="D52" s="30">
        <v>42896</v>
      </c>
      <c r="E52" s="3">
        <v>26</v>
      </c>
      <c r="F52" s="27" t="s">
        <v>447</v>
      </c>
      <c r="G52" s="28">
        <v>133.31</v>
      </c>
      <c r="H52" s="29"/>
    </row>
    <row r="53" spans="1:8" outlineLevel="1" x14ac:dyDescent="0.2">
      <c r="B53" s="19" t="s">
        <v>427</v>
      </c>
      <c r="C53" s="25">
        <v>44237</v>
      </c>
      <c r="D53" s="30">
        <v>44706</v>
      </c>
      <c r="E53" s="3">
        <v>26</v>
      </c>
      <c r="F53" s="27" t="s">
        <v>447</v>
      </c>
      <c r="G53" s="28">
        <v>17.79</v>
      </c>
      <c r="H53" s="29"/>
    </row>
    <row r="54" spans="1:8" outlineLevel="1" x14ac:dyDescent="0.2">
      <c r="B54" s="19" t="s">
        <v>427</v>
      </c>
      <c r="C54" s="25">
        <v>44237</v>
      </c>
      <c r="D54" s="30">
        <v>43616</v>
      </c>
      <c r="E54" s="3">
        <v>26</v>
      </c>
      <c r="F54" s="27" t="s">
        <v>447</v>
      </c>
      <c r="G54" s="28">
        <v>5.95</v>
      </c>
      <c r="H54" s="29"/>
    </row>
    <row r="55" spans="1:8" outlineLevel="1" x14ac:dyDescent="0.2">
      <c r="B55" s="19" t="s">
        <v>427</v>
      </c>
      <c r="C55" s="25">
        <v>44238</v>
      </c>
      <c r="D55" s="30">
        <v>45876</v>
      </c>
      <c r="E55" s="3">
        <v>26</v>
      </c>
      <c r="F55" s="27" t="s">
        <v>447</v>
      </c>
      <c r="G55" s="28">
        <v>149.71</v>
      </c>
      <c r="H55" s="29"/>
    </row>
    <row r="56" spans="1:8" outlineLevel="1" x14ac:dyDescent="0.2">
      <c r="B56" s="19" t="s">
        <v>427</v>
      </c>
      <c r="C56" s="25">
        <v>44242</v>
      </c>
      <c r="D56" s="30">
        <v>757600</v>
      </c>
      <c r="E56" s="3">
        <v>27</v>
      </c>
      <c r="F56" s="27" t="s">
        <v>22</v>
      </c>
      <c r="G56" s="28">
        <v>51.56</v>
      </c>
      <c r="H56" s="29"/>
    </row>
    <row r="57" spans="1:8" outlineLevel="1" x14ac:dyDescent="0.2">
      <c r="B57" s="19" t="s">
        <v>427</v>
      </c>
      <c r="C57" s="25">
        <v>44238</v>
      </c>
      <c r="D57" s="30" t="s">
        <v>456</v>
      </c>
      <c r="E57" s="3">
        <v>38</v>
      </c>
      <c r="F57" s="27" t="s">
        <v>453</v>
      </c>
      <c r="G57" s="28">
        <v>1236.52</v>
      </c>
      <c r="H57" s="29"/>
    </row>
    <row r="58" spans="1:8" outlineLevel="1" x14ac:dyDescent="0.2">
      <c r="B58" s="19" t="s">
        <v>427</v>
      </c>
      <c r="C58" s="25">
        <v>44229</v>
      </c>
      <c r="D58" s="30" t="s">
        <v>458</v>
      </c>
      <c r="E58" s="3">
        <v>8</v>
      </c>
      <c r="F58" s="27" t="s">
        <v>444</v>
      </c>
      <c r="G58" s="28">
        <v>125</v>
      </c>
      <c r="H58" s="29"/>
    </row>
    <row r="59" spans="1:8" outlineLevel="1" x14ac:dyDescent="0.2">
      <c r="B59" s="19" t="s">
        <v>427</v>
      </c>
      <c r="C59" s="25">
        <v>44249</v>
      </c>
      <c r="D59" s="30">
        <v>692286</v>
      </c>
      <c r="E59" s="3">
        <v>26</v>
      </c>
      <c r="F59" s="27" t="s">
        <v>21</v>
      </c>
      <c r="G59" s="28">
        <v>97.81</v>
      </c>
      <c r="H59" s="29"/>
    </row>
    <row r="60" spans="1:8" outlineLevel="1" x14ac:dyDescent="0.2">
      <c r="B60" s="19" t="s">
        <v>427</v>
      </c>
      <c r="C60" s="25">
        <v>44249</v>
      </c>
      <c r="D60" s="30">
        <v>690530</v>
      </c>
      <c r="E60" s="3">
        <v>26</v>
      </c>
      <c r="F60" s="27" t="s">
        <v>21</v>
      </c>
      <c r="G60" s="28">
        <v>35.78</v>
      </c>
      <c r="H60" s="29"/>
    </row>
    <row r="61" spans="1:8" outlineLevel="1" x14ac:dyDescent="0.2">
      <c r="A61" s="14">
        <v>44249</v>
      </c>
      <c r="B61" s="19" t="s">
        <v>427</v>
      </c>
      <c r="C61" s="25">
        <v>44249</v>
      </c>
      <c r="D61" s="30">
        <v>56735</v>
      </c>
      <c r="E61" s="3">
        <v>26</v>
      </c>
      <c r="F61" s="27" t="s">
        <v>21</v>
      </c>
      <c r="G61" s="28">
        <v>16.66</v>
      </c>
      <c r="H61" s="29"/>
    </row>
    <row r="62" spans="1:8" outlineLevel="1" x14ac:dyDescent="0.2">
      <c r="A62" s="14"/>
      <c r="B62" s="19" t="s">
        <v>427</v>
      </c>
      <c r="C62" s="25">
        <v>44250</v>
      </c>
      <c r="D62" s="30">
        <v>58292</v>
      </c>
      <c r="E62" s="3">
        <v>26</v>
      </c>
      <c r="F62" s="27" t="s">
        <v>21</v>
      </c>
      <c r="G62" s="28">
        <v>33.14</v>
      </c>
      <c r="H62" s="29"/>
    </row>
    <row r="63" spans="1:8" outlineLevel="1" x14ac:dyDescent="0.2">
      <c r="A63" s="14"/>
      <c r="B63" s="19" t="s">
        <v>427</v>
      </c>
      <c r="C63" s="25">
        <v>44250</v>
      </c>
      <c r="D63" s="30">
        <v>58887</v>
      </c>
      <c r="E63" s="3">
        <v>26</v>
      </c>
      <c r="F63" s="27" t="s">
        <v>21</v>
      </c>
      <c r="G63" s="28">
        <v>5.26</v>
      </c>
      <c r="H63" s="29"/>
    </row>
    <row r="64" spans="1:8" outlineLevel="1" x14ac:dyDescent="0.2">
      <c r="A64" s="14"/>
      <c r="B64" s="19" t="s">
        <v>427</v>
      </c>
      <c r="C64" s="25">
        <v>44250</v>
      </c>
      <c r="D64" s="30">
        <v>695432</v>
      </c>
      <c r="E64" s="3">
        <v>26</v>
      </c>
      <c r="F64" s="27" t="s">
        <v>21</v>
      </c>
      <c r="G64" s="28">
        <v>476.85</v>
      </c>
      <c r="H64" s="29"/>
    </row>
    <row r="65" spans="1:8" outlineLevel="1" x14ac:dyDescent="0.2">
      <c r="A65" s="14"/>
      <c r="B65" s="19" t="s">
        <v>427</v>
      </c>
      <c r="C65" s="25">
        <v>44251</v>
      </c>
      <c r="D65" s="30">
        <v>59819</v>
      </c>
      <c r="E65" s="3">
        <v>26</v>
      </c>
      <c r="F65" s="27" t="s">
        <v>21</v>
      </c>
      <c r="G65" s="28">
        <v>19.97</v>
      </c>
      <c r="H65" s="29"/>
    </row>
    <row r="66" spans="1:8" outlineLevel="1" x14ac:dyDescent="0.2">
      <c r="A66" s="14"/>
      <c r="B66" s="19" t="s">
        <v>427</v>
      </c>
      <c r="C66" s="25">
        <v>44252</v>
      </c>
      <c r="D66" s="30">
        <v>700996</v>
      </c>
      <c r="E66" s="3">
        <v>26</v>
      </c>
      <c r="F66" s="27" t="s">
        <v>21</v>
      </c>
      <c r="G66" s="28">
        <v>25.45</v>
      </c>
      <c r="H66" s="29"/>
    </row>
    <row r="67" spans="1:8" outlineLevel="1" x14ac:dyDescent="0.2">
      <c r="A67" s="14"/>
      <c r="B67" s="19" t="s">
        <v>427</v>
      </c>
      <c r="C67" s="25">
        <v>44253</v>
      </c>
      <c r="D67" s="30">
        <v>63185</v>
      </c>
      <c r="E67" s="3">
        <v>26</v>
      </c>
      <c r="F67" s="27" t="s">
        <v>21</v>
      </c>
      <c r="G67" s="28">
        <v>0.31</v>
      </c>
      <c r="H67" s="29"/>
    </row>
    <row r="68" spans="1:8" outlineLevel="1" x14ac:dyDescent="0.2">
      <c r="A68" s="14"/>
      <c r="B68" s="19" t="s">
        <v>427</v>
      </c>
      <c r="C68" s="25">
        <v>44256</v>
      </c>
      <c r="D68" s="30">
        <v>65255</v>
      </c>
      <c r="E68" s="3">
        <v>26</v>
      </c>
      <c r="F68" s="27" t="s">
        <v>21</v>
      </c>
      <c r="G68" s="28">
        <v>62.57</v>
      </c>
      <c r="H68" s="29"/>
    </row>
    <row r="69" spans="1:8" outlineLevel="1" x14ac:dyDescent="0.2">
      <c r="A69" s="14"/>
      <c r="B69" s="19" t="s">
        <v>427</v>
      </c>
      <c r="C69" s="25">
        <v>44256</v>
      </c>
      <c r="D69" s="30">
        <v>65971</v>
      </c>
      <c r="E69" s="3">
        <v>26</v>
      </c>
      <c r="F69" s="27" t="s">
        <v>21</v>
      </c>
      <c r="G69" s="28">
        <v>221.64</v>
      </c>
      <c r="H69" s="29"/>
    </row>
    <row r="70" spans="1:8" outlineLevel="1" x14ac:dyDescent="0.2">
      <c r="A70" s="14"/>
      <c r="B70" s="19" t="s">
        <v>427</v>
      </c>
      <c r="C70" s="25">
        <v>44259</v>
      </c>
      <c r="D70" s="30">
        <v>70302</v>
      </c>
      <c r="E70" s="3">
        <v>26</v>
      </c>
      <c r="F70" s="27" t="s">
        <v>21</v>
      </c>
      <c r="G70" s="28">
        <v>2.23</v>
      </c>
      <c r="H70" s="29"/>
    </row>
    <row r="71" spans="1:8" outlineLevel="1" x14ac:dyDescent="0.2">
      <c r="A71" s="14"/>
      <c r="B71" s="19" t="s">
        <v>427</v>
      </c>
      <c r="C71" s="25">
        <v>44258</v>
      </c>
      <c r="D71" s="30">
        <v>68263</v>
      </c>
      <c r="E71" s="3">
        <v>26</v>
      </c>
      <c r="F71" s="27" t="s">
        <v>21</v>
      </c>
      <c r="G71" s="28">
        <f>73.75/2</f>
        <v>36.875</v>
      </c>
      <c r="H71" s="29"/>
    </row>
    <row r="72" spans="1:8" outlineLevel="1" x14ac:dyDescent="0.2">
      <c r="A72" s="14"/>
      <c r="B72" s="19" t="s">
        <v>427</v>
      </c>
      <c r="C72" s="25">
        <v>44260</v>
      </c>
      <c r="D72" s="30">
        <v>71205</v>
      </c>
      <c r="E72" s="3">
        <v>26</v>
      </c>
      <c r="F72" s="27" t="s">
        <v>21</v>
      </c>
      <c r="G72" s="28">
        <v>44.79</v>
      </c>
      <c r="H72" s="29"/>
    </row>
    <row r="73" spans="1:8" outlineLevel="1" x14ac:dyDescent="0.2">
      <c r="A73" s="14"/>
      <c r="B73" s="19" t="s">
        <v>427</v>
      </c>
      <c r="C73" s="25">
        <v>44257</v>
      </c>
      <c r="D73" s="30">
        <v>713103</v>
      </c>
      <c r="E73" s="3">
        <v>26</v>
      </c>
      <c r="F73" s="27" t="s">
        <v>21</v>
      </c>
      <c r="G73" s="28">
        <v>35.82</v>
      </c>
      <c r="H73" s="29"/>
    </row>
    <row r="74" spans="1:8" outlineLevel="1" x14ac:dyDescent="0.2">
      <c r="A74" s="14"/>
      <c r="B74" s="19" t="s">
        <v>427</v>
      </c>
      <c r="C74" s="25">
        <v>44245</v>
      </c>
      <c r="D74" s="30" t="s">
        <v>484</v>
      </c>
      <c r="E74" s="3">
        <v>0</v>
      </c>
      <c r="F74" s="27" t="s">
        <v>485</v>
      </c>
      <c r="G74" s="28">
        <v>1131.33</v>
      </c>
      <c r="H74" s="29"/>
    </row>
    <row r="75" spans="1:8" outlineLevel="1" x14ac:dyDescent="0.2">
      <c r="A75" s="14"/>
      <c r="B75" s="19" t="s">
        <v>428</v>
      </c>
      <c r="C75" s="25">
        <v>44230</v>
      </c>
      <c r="D75" s="30">
        <v>35669</v>
      </c>
      <c r="E75" s="3">
        <v>26</v>
      </c>
      <c r="F75" s="27" t="s">
        <v>21</v>
      </c>
      <c r="G75" s="28">
        <v>7.29</v>
      </c>
      <c r="H75" s="29"/>
    </row>
    <row r="76" spans="1:8" outlineLevel="1" x14ac:dyDescent="0.2">
      <c r="A76" s="14"/>
      <c r="B76" s="19" t="s">
        <v>428</v>
      </c>
      <c r="C76" s="25">
        <v>44228</v>
      </c>
      <c r="D76" s="30">
        <v>33081</v>
      </c>
      <c r="E76" s="3">
        <v>26</v>
      </c>
      <c r="F76" s="27" t="s">
        <v>21</v>
      </c>
      <c r="G76" s="28">
        <v>150.32</v>
      </c>
      <c r="H76" s="29"/>
    </row>
    <row r="77" spans="1:8" outlineLevel="1" x14ac:dyDescent="0.2">
      <c r="A77" s="14"/>
      <c r="B77" s="19" t="s">
        <v>428</v>
      </c>
      <c r="C77" s="25">
        <v>44230</v>
      </c>
      <c r="D77" s="30">
        <v>35688</v>
      </c>
      <c r="E77" s="3">
        <v>26</v>
      </c>
      <c r="F77" s="27" t="s">
        <v>21</v>
      </c>
      <c r="G77" s="28">
        <v>50.41</v>
      </c>
      <c r="H77" s="29"/>
    </row>
    <row r="78" spans="1:8" outlineLevel="1" x14ac:dyDescent="0.2">
      <c r="A78" s="14"/>
      <c r="B78" s="19" t="s">
        <v>428</v>
      </c>
      <c r="C78" s="25">
        <v>44231</v>
      </c>
      <c r="D78" s="30">
        <v>37159</v>
      </c>
      <c r="E78" s="3">
        <v>26</v>
      </c>
      <c r="F78" s="27" t="s">
        <v>21</v>
      </c>
      <c r="G78" s="28">
        <v>80.78</v>
      </c>
      <c r="H78" s="29"/>
    </row>
    <row r="79" spans="1:8" outlineLevel="1" x14ac:dyDescent="0.2">
      <c r="A79" s="14"/>
      <c r="B79" s="19" t="s">
        <v>428</v>
      </c>
      <c r="C79" s="25">
        <v>44231</v>
      </c>
      <c r="D79" s="30">
        <v>37888</v>
      </c>
      <c r="E79" s="3">
        <v>26</v>
      </c>
      <c r="F79" s="27" t="s">
        <v>21</v>
      </c>
      <c r="G79" s="28">
        <v>203</v>
      </c>
      <c r="H79" s="29"/>
    </row>
    <row r="80" spans="1:8" outlineLevel="1" x14ac:dyDescent="0.2">
      <c r="A80" s="14"/>
      <c r="B80" s="19" t="s">
        <v>428</v>
      </c>
      <c r="C80" s="25">
        <v>44230</v>
      </c>
      <c r="D80" s="30">
        <v>646227</v>
      </c>
      <c r="E80" s="3">
        <v>26</v>
      </c>
      <c r="F80" s="27" t="s">
        <v>21</v>
      </c>
      <c r="G80" s="28">
        <v>10.44</v>
      </c>
      <c r="H80" s="29"/>
    </row>
    <row r="81" spans="1:8" outlineLevel="1" x14ac:dyDescent="0.2">
      <c r="A81" s="14"/>
      <c r="B81" s="19" t="s">
        <v>428</v>
      </c>
      <c r="C81" s="25">
        <v>44235</v>
      </c>
      <c r="D81" s="30">
        <v>40781</v>
      </c>
      <c r="E81" s="3">
        <v>26</v>
      </c>
      <c r="F81" s="27" t="s">
        <v>21</v>
      </c>
      <c r="G81" s="28">
        <v>4.46</v>
      </c>
      <c r="H81" s="29"/>
    </row>
    <row r="82" spans="1:8" outlineLevel="1" x14ac:dyDescent="0.2">
      <c r="A82" s="14"/>
      <c r="B82" s="19" t="s">
        <v>428</v>
      </c>
      <c r="C82" s="25">
        <v>44235</v>
      </c>
      <c r="D82" s="30">
        <v>40715</v>
      </c>
      <c r="E82" s="3">
        <v>26</v>
      </c>
      <c r="F82" s="27" t="s">
        <v>21</v>
      </c>
      <c r="G82" s="28">
        <v>22.98</v>
      </c>
      <c r="H82" s="29"/>
    </row>
    <row r="83" spans="1:8" outlineLevel="1" x14ac:dyDescent="0.2">
      <c r="A83" s="14"/>
      <c r="B83" s="19" t="s">
        <v>428</v>
      </c>
      <c r="C83" s="25">
        <v>44237</v>
      </c>
      <c r="D83" s="30">
        <v>43531</v>
      </c>
      <c r="E83" s="3">
        <v>26</v>
      </c>
      <c r="F83" s="27" t="s">
        <v>21</v>
      </c>
      <c r="G83" s="28">
        <v>95.04</v>
      </c>
      <c r="H83" s="29"/>
    </row>
    <row r="84" spans="1:8" outlineLevel="1" x14ac:dyDescent="0.2">
      <c r="A84" s="14"/>
      <c r="B84" s="19" t="s">
        <v>428</v>
      </c>
      <c r="C84" s="25">
        <v>44245</v>
      </c>
      <c r="D84" s="30">
        <v>52724</v>
      </c>
      <c r="E84" s="3">
        <v>26</v>
      </c>
      <c r="F84" s="27" t="s">
        <v>21</v>
      </c>
      <c r="G84" s="28">
        <v>12.69</v>
      </c>
      <c r="H84" s="29"/>
    </row>
    <row r="85" spans="1:8" outlineLevel="1" x14ac:dyDescent="0.2">
      <c r="A85" s="14"/>
      <c r="B85" s="19" t="s">
        <v>428</v>
      </c>
      <c r="C85" s="25">
        <v>44242</v>
      </c>
      <c r="D85" s="30">
        <v>757672</v>
      </c>
      <c r="E85" s="3">
        <v>27</v>
      </c>
      <c r="F85" s="27" t="s">
        <v>22</v>
      </c>
      <c r="G85" s="28">
        <v>97.81</v>
      </c>
      <c r="H85" s="29"/>
    </row>
    <row r="86" spans="1:8" outlineLevel="1" x14ac:dyDescent="0.2">
      <c r="A86" s="14"/>
      <c r="B86" s="19" t="s">
        <v>428</v>
      </c>
      <c r="C86" s="25">
        <v>44242</v>
      </c>
      <c r="D86" s="30">
        <v>757681</v>
      </c>
      <c r="E86" s="3">
        <v>27</v>
      </c>
      <c r="F86" s="27" t="s">
        <v>22</v>
      </c>
      <c r="G86" s="28">
        <v>43.9</v>
      </c>
      <c r="H86" s="29"/>
    </row>
    <row r="87" spans="1:8" outlineLevel="1" x14ac:dyDescent="0.2">
      <c r="A87" s="14"/>
      <c r="B87" s="19" t="s">
        <v>428</v>
      </c>
      <c r="C87" s="25">
        <v>44246</v>
      </c>
      <c r="D87" s="30">
        <v>54138</v>
      </c>
      <c r="E87" s="3">
        <v>26</v>
      </c>
      <c r="F87" s="27" t="s">
        <v>21</v>
      </c>
      <c r="G87" s="28">
        <v>242.19</v>
      </c>
      <c r="H87" s="29"/>
    </row>
    <row r="88" spans="1:8" outlineLevel="1" x14ac:dyDescent="0.2">
      <c r="A88" s="14"/>
      <c r="B88" s="19" t="s">
        <v>428</v>
      </c>
      <c r="C88" s="25">
        <v>44231</v>
      </c>
      <c r="D88" s="30">
        <v>457176</v>
      </c>
      <c r="E88" s="3">
        <v>26</v>
      </c>
      <c r="F88" s="27" t="s">
        <v>21</v>
      </c>
      <c r="G88" s="28">
        <v>66.209999999999994</v>
      </c>
      <c r="H88" s="29"/>
    </row>
    <row r="89" spans="1:8" outlineLevel="1" x14ac:dyDescent="0.2">
      <c r="A89" s="14"/>
      <c r="B89" s="19" t="s">
        <v>428</v>
      </c>
      <c r="C89" s="25">
        <v>44230</v>
      </c>
      <c r="D89" s="30">
        <v>455436</v>
      </c>
      <c r="E89" s="3">
        <v>26</v>
      </c>
      <c r="F89" s="27" t="s">
        <v>21</v>
      </c>
      <c r="G89" s="28">
        <v>254.54</v>
      </c>
      <c r="H89" s="29"/>
    </row>
    <row r="90" spans="1:8" outlineLevel="1" x14ac:dyDescent="0.2">
      <c r="A90" s="14"/>
      <c r="B90" s="19" t="s">
        <v>428</v>
      </c>
      <c r="C90" s="25">
        <v>44230</v>
      </c>
      <c r="D90" s="30">
        <v>455501</v>
      </c>
      <c r="E90" s="3">
        <v>26</v>
      </c>
      <c r="F90" s="27" t="s">
        <v>21</v>
      </c>
      <c r="G90" s="28">
        <v>17.690000000000001</v>
      </c>
      <c r="H90" s="29"/>
    </row>
    <row r="91" spans="1:8" outlineLevel="1" x14ac:dyDescent="0.2">
      <c r="A91" s="14"/>
      <c r="B91" s="19" t="s">
        <v>428</v>
      </c>
      <c r="C91" s="25">
        <v>44229</v>
      </c>
      <c r="D91" s="30">
        <v>34933</v>
      </c>
      <c r="E91" s="3">
        <v>26</v>
      </c>
      <c r="F91" s="27" t="s">
        <v>21</v>
      </c>
      <c r="G91" s="28">
        <v>136.57</v>
      </c>
      <c r="H91" s="29"/>
    </row>
    <row r="92" spans="1:8" outlineLevel="1" x14ac:dyDescent="0.2">
      <c r="A92" s="14"/>
      <c r="B92" s="19" t="s">
        <v>428</v>
      </c>
      <c r="C92" s="25">
        <v>44263</v>
      </c>
      <c r="D92" s="30">
        <v>73961</v>
      </c>
      <c r="E92" s="3">
        <v>26</v>
      </c>
      <c r="F92" s="27" t="s">
        <v>21</v>
      </c>
      <c r="G92" s="28">
        <v>22.31</v>
      </c>
      <c r="H92" s="29"/>
    </row>
    <row r="93" spans="1:8" outlineLevel="1" x14ac:dyDescent="0.2">
      <c r="A93" s="14"/>
      <c r="B93" s="19" t="s">
        <v>428</v>
      </c>
      <c r="C93" s="25">
        <v>44263</v>
      </c>
      <c r="D93" s="30">
        <v>73984</v>
      </c>
      <c r="E93" s="3">
        <v>26</v>
      </c>
      <c r="F93" s="27" t="s">
        <v>21</v>
      </c>
      <c r="G93" s="28">
        <v>1.98</v>
      </c>
      <c r="H93" s="29"/>
    </row>
    <row r="94" spans="1:8" outlineLevel="1" x14ac:dyDescent="0.2">
      <c r="A94" s="14"/>
      <c r="B94" s="19" t="s">
        <v>428</v>
      </c>
      <c r="C94" s="25">
        <v>44260</v>
      </c>
      <c r="D94" s="30">
        <v>72073</v>
      </c>
      <c r="E94" s="3">
        <v>26</v>
      </c>
      <c r="F94" s="27" t="s">
        <v>21</v>
      </c>
      <c r="G94" s="28">
        <v>1.1100000000000001</v>
      </c>
      <c r="H94" s="29"/>
    </row>
    <row r="95" spans="1:8" outlineLevel="1" x14ac:dyDescent="0.2">
      <c r="A95" s="14"/>
      <c r="B95" s="19" t="s">
        <v>428</v>
      </c>
      <c r="C95" s="25">
        <v>44270</v>
      </c>
      <c r="D95" s="30">
        <v>82131</v>
      </c>
      <c r="E95" s="3">
        <v>26</v>
      </c>
      <c r="F95" s="27" t="s">
        <v>21</v>
      </c>
      <c r="G95" s="28">
        <v>22.53</v>
      </c>
      <c r="H95" s="29"/>
    </row>
    <row r="96" spans="1:8" outlineLevel="1" x14ac:dyDescent="0.2">
      <c r="A96" s="14"/>
      <c r="B96" s="19" t="s">
        <v>428</v>
      </c>
      <c r="C96" s="25">
        <v>44279</v>
      </c>
      <c r="D96" s="30">
        <v>94047</v>
      </c>
      <c r="E96" s="3">
        <v>26</v>
      </c>
      <c r="F96" s="27" t="s">
        <v>21</v>
      </c>
      <c r="G96" s="28">
        <v>21.01</v>
      </c>
      <c r="H96" s="29"/>
    </row>
    <row r="97" spans="1:8" outlineLevel="1" x14ac:dyDescent="0.2">
      <c r="A97" s="14"/>
      <c r="B97" s="19" t="s">
        <v>428</v>
      </c>
      <c r="C97" s="25">
        <v>44274</v>
      </c>
      <c r="D97" s="30">
        <v>517711</v>
      </c>
      <c r="E97" s="3">
        <v>26</v>
      </c>
      <c r="F97" s="27" t="s">
        <v>21</v>
      </c>
      <c r="G97" s="28">
        <v>11.08</v>
      </c>
      <c r="H97" s="29"/>
    </row>
    <row r="98" spans="1:8" outlineLevel="1" x14ac:dyDescent="0.2">
      <c r="A98" s="14"/>
      <c r="B98" s="19" t="s">
        <v>428</v>
      </c>
      <c r="C98" s="25">
        <v>44272</v>
      </c>
      <c r="D98" s="30">
        <v>85188</v>
      </c>
      <c r="E98" s="3">
        <v>26</v>
      </c>
      <c r="F98" s="27" t="s">
        <v>21</v>
      </c>
      <c r="G98" s="28">
        <v>89.51</v>
      </c>
      <c r="H98" s="29"/>
    </row>
    <row r="99" spans="1:8" outlineLevel="1" x14ac:dyDescent="0.2">
      <c r="A99" s="14"/>
      <c r="B99" s="19" t="s">
        <v>428</v>
      </c>
      <c r="C99" s="25">
        <v>44265</v>
      </c>
      <c r="D99" s="30">
        <v>733697</v>
      </c>
      <c r="E99" s="3">
        <v>26</v>
      </c>
      <c r="F99" s="27" t="s">
        <v>21</v>
      </c>
      <c r="G99" s="28">
        <v>78.44</v>
      </c>
      <c r="H99" s="29"/>
    </row>
    <row r="100" spans="1:8" outlineLevel="1" x14ac:dyDescent="0.2">
      <c r="A100" s="14"/>
      <c r="B100" s="19" t="s">
        <v>427</v>
      </c>
      <c r="C100" s="25">
        <v>44243</v>
      </c>
      <c r="D100" s="30">
        <v>678289</v>
      </c>
      <c r="E100" s="3">
        <v>26</v>
      </c>
      <c r="F100" s="27" t="s">
        <v>21</v>
      </c>
      <c r="G100" s="28">
        <v>3.47</v>
      </c>
      <c r="H100" s="29"/>
    </row>
    <row r="101" spans="1:8" outlineLevel="1" x14ac:dyDescent="0.2">
      <c r="A101" s="14"/>
      <c r="B101" s="19" t="s">
        <v>427</v>
      </c>
      <c r="C101" s="25">
        <v>44266</v>
      </c>
      <c r="D101" s="30">
        <v>735370</v>
      </c>
      <c r="E101" s="3">
        <v>26</v>
      </c>
      <c r="F101" s="27" t="s">
        <v>21</v>
      </c>
      <c r="G101" s="28">
        <v>15.78</v>
      </c>
      <c r="H101" s="29"/>
    </row>
    <row r="102" spans="1:8" outlineLevel="1" x14ac:dyDescent="0.2">
      <c r="A102" s="14"/>
      <c r="B102" s="19" t="s">
        <v>427</v>
      </c>
      <c r="C102" s="25">
        <v>44272</v>
      </c>
      <c r="D102" s="30">
        <v>85174</v>
      </c>
      <c r="E102" s="3">
        <v>26</v>
      </c>
      <c r="F102" s="27" t="s">
        <v>21</v>
      </c>
      <c r="G102" s="28">
        <v>37.229999999999997</v>
      </c>
      <c r="H102" s="29"/>
    </row>
    <row r="103" spans="1:8" outlineLevel="1" x14ac:dyDescent="0.2">
      <c r="A103" s="14"/>
      <c r="B103" s="19" t="s">
        <v>427</v>
      </c>
      <c r="C103" s="25">
        <v>44279</v>
      </c>
      <c r="D103" s="30">
        <v>158315</v>
      </c>
      <c r="E103" s="3">
        <v>26</v>
      </c>
      <c r="F103" s="27" t="s">
        <v>21</v>
      </c>
      <c r="G103" s="28">
        <v>11.53</v>
      </c>
      <c r="H103" s="29"/>
    </row>
    <row r="104" spans="1:8" outlineLevel="1" x14ac:dyDescent="0.2">
      <c r="A104" s="14"/>
      <c r="B104" s="19" t="s">
        <v>427</v>
      </c>
      <c r="C104" s="25">
        <v>44280</v>
      </c>
      <c r="D104" s="30">
        <v>95582</v>
      </c>
      <c r="E104" s="3">
        <v>26</v>
      </c>
      <c r="F104" s="27" t="s">
        <v>21</v>
      </c>
      <c r="G104" s="28">
        <f>1.61+1.61+6.57+1.45</f>
        <v>11.24</v>
      </c>
      <c r="H104" s="29"/>
    </row>
    <row r="105" spans="1:8" outlineLevel="1" x14ac:dyDescent="0.2">
      <c r="A105" s="14"/>
      <c r="B105" s="19" t="s">
        <v>427</v>
      </c>
      <c r="C105" s="25">
        <v>44280</v>
      </c>
      <c r="D105" s="30">
        <v>526328</v>
      </c>
      <c r="E105" s="3">
        <v>26</v>
      </c>
      <c r="F105" s="27" t="s">
        <v>21</v>
      </c>
      <c r="G105" s="28">
        <v>51.39</v>
      </c>
      <c r="H105" s="29"/>
    </row>
    <row r="106" spans="1:8" outlineLevel="1" x14ac:dyDescent="0.2">
      <c r="A106" s="14"/>
      <c r="B106" s="19" t="s">
        <v>427</v>
      </c>
      <c r="C106" s="25">
        <v>44285</v>
      </c>
      <c r="D106" s="30">
        <v>102795</v>
      </c>
      <c r="E106" s="3">
        <v>26</v>
      </c>
      <c r="F106" s="27" t="s">
        <v>21</v>
      </c>
      <c r="G106" s="28">
        <v>21.38</v>
      </c>
      <c r="H106" s="29"/>
    </row>
    <row r="107" spans="1:8" outlineLevel="1" x14ac:dyDescent="0.2">
      <c r="A107" s="14"/>
      <c r="B107" s="19" t="s">
        <v>427</v>
      </c>
      <c r="C107" s="25">
        <v>44286</v>
      </c>
      <c r="D107" s="30">
        <v>104462</v>
      </c>
      <c r="E107" s="3">
        <v>26</v>
      </c>
      <c r="F107" s="27" t="s">
        <v>21</v>
      </c>
      <c r="G107" s="28">
        <v>59.59</v>
      </c>
      <c r="H107" s="29"/>
    </row>
    <row r="108" spans="1:8" outlineLevel="1" x14ac:dyDescent="0.2">
      <c r="A108" s="14"/>
      <c r="B108" s="19" t="s">
        <v>427</v>
      </c>
      <c r="C108" s="25">
        <v>44286</v>
      </c>
      <c r="D108" s="30">
        <v>2013</v>
      </c>
      <c r="E108" s="3">
        <v>4</v>
      </c>
      <c r="F108" s="27" t="s">
        <v>703</v>
      </c>
      <c r="G108" s="28">
        <v>39.6</v>
      </c>
      <c r="H108" s="29"/>
    </row>
    <row r="109" spans="1:8" outlineLevel="1" x14ac:dyDescent="0.2">
      <c r="A109" s="14"/>
      <c r="B109" s="19" t="s">
        <v>427</v>
      </c>
      <c r="C109" s="25">
        <v>44273</v>
      </c>
      <c r="D109" s="30" t="s">
        <v>704</v>
      </c>
      <c r="E109" s="3">
        <v>38</v>
      </c>
      <c r="F109" s="27" t="s">
        <v>453</v>
      </c>
      <c r="G109" s="28">
        <v>452.56</v>
      </c>
      <c r="H109" s="29"/>
    </row>
    <row r="110" spans="1:8" outlineLevel="1" x14ac:dyDescent="0.2">
      <c r="A110" s="14"/>
      <c r="B110" s="19" t="s">
        <v>427</v>
      </c>
      <c r="C110" s="25">
        <v>44299</v>
      </c>
      <c r="D110" s="30">
        <v>118600</v>
      </c>
      <c r="E110" s="3">
        <v>26</v>
      </c>
      <c r="F110" s="27" t="s">
        <v>21</v>
      </c>
      <c r="G110" s="28">
        <v>10.45</v>
      </c>
      <c r="H110" s="29"/>
    </row>
    <row r="111" spans="1:8" outlineLevel="1" x14ac:dyDescent="0.2">
      <c r="A111" s="14"/>
      <c r="B111" s="19" t="s">
        <v>427</v>
      </c>
      <c r="C111" s="25">
        <v>44299</v>
      </c>
      <c r="D111" s="30">
        <v>558193</v>
      </c>
      <c r="E111" s="3">
        <v>26</v>
      </c>
      <c r="F111" s="27" t="s">
        <v>21</v>
      </c>
      <c r="G111" s="28">
        <v>63.8</v>
      </c>
      <c r="H111" s="29"/>
    </row>
    <row r="112" spans="1:8" outlineLevel="1" x14ac:dyDescent="0.2">
      <c r="A112" s="14"/>
      <c r="B112" s="19" t="s">
        <v>427</v>
      </c>
      <c r="C112" s="25">
        <v>44299</v>
      </c>
      <c r="D112" s="30">
        <v>553477</v>
      </c>
      <c r="E112" s="3">
        <v>26</v>
      </c>
      <c r="F112" s="27" t="s">
        <v>21</v>
      </c>
      <c r="G112" s="28">
        <v>7.02</v>
      </c>
      <c r="H112" s="29"/>
    </row>
    <row r="113" spans="1:8" outlineLevel="1" x14ac:dyDescent="0.2">
      <c r="A113" s="14"/>
      <c r="B113" s="19" t="s">
        <v>428</v>
      </c>
      <c r="C113" s="25">
        <v>44310</v>
      </c>
      <c r="D113" s="30">
        <v>10733</v>
      </c>
      <c r="E113" s="3">
        <v>28</v>
      </c>
      <c r="F113" s="27" t="s">
        <v>792</v>
      </c>
      <c r="G113" s="28">
        <v>37.51</v>
      </c>
      <c r="H113" s="29"/>
    </row>
    <row r="114" spans="1:8" outlineLevel="1" x14ac:dyDescent="0.2">
      <c r="A114" s="14"/>
      <c r="B114" s="19" t="s">
        <v>427</v>
      </c>
      <c r="C114" s="25">
        <v>44328</v>
      </c>
      <c r="D114" s="30">
        <v>891022</v>
      </c>
      <c r="E114" s="3">
        <v>26</v>
      </c>
      <c r="F114" s="27" t="s">
        <v>21</v>
      </c>
      <c r="G114" s="28">
        <v>41.26</v>
      </c>
      <c r="H114" s="29"/>
    </row>
    <row r="115" spans="1:8" outlineLevel="1" x14ac:dyDescent="0.2">
      <c r="A115" s="14"/>
      <c r="B115" s="19" t="s">
        <v>429</v>
      </c>
      <c r="C115" s="25">
        <v>44250</v>
      </c>
      <c r="D115" s="30"/>
      <c r="F115" s="27" t="s">
        <v>931</v>
      </c>
      <c r="G115" s="28">
        <v>300</v>
      </c>
      <c r="H115" s="29"/>
    </row>
    <row r="116" spans="1:8" outlineLevel="1" x14ac:dyDescent="0.2">
      <c r="A116" s="14"/>
      <c r="B116" s="19" t="s">
        <v>429</v>
      </c>
      <c r="C116" s="25">
        <v>44250</v>
      </c>
      <c r="D116" s="30"/>
      <c r="F116" s="27" t="s">
        <v>930</v>
      </c>
      <c r="G116" s="28">
        <v>300</v>
      </c>
      <c r="H116" s="29"/>
    </row>
    <row r="117" spans="1:8" outlineLevel="1" x14ac:dyDescent="0.2">
      <c r="A117" s="14"/>
      <c r="B117" s="19" t="s">
        <v>429</v>
      </c>
      <c r="C117" s="25">
        <v>44261</v>
      </c>
      <c r="D117" s="30"/>
      <c r="F117" s="27" t="s">
        <v>930</v>
      </c>
      <c r="G117" s="28">
        <v>300</v>
      </c>
      <c r="H117" s="29"/>
    </row>
    <row r="118" spans="1:8" outlineLevel="1" x14ac:dyDescent="0.2">
      <c r="A118" s="14"/>
      <c r="B118" s="19" t="s">
        <v>429</v>
      </c>
      <c r="C118" s="25">
        <v>44263</v>
      </c>
      <c r="D118" s="30"/>
      <c r="F118" s="27" t="s">
        <v>930</v>
      </c>
      <c r="G118" s="28">
        <v>150</v>
      </c>
      <c r="H118" s="29"/>
    </row>
    <row r="119" spans="1:8" outlineLevel="1" x14ac:dyDescent="0.2">
      <c r="A119" s="14"/>
      <c r="B119" s="19" t="s">
        <v>429</v>
      </c>
      <c r="C119" s="25">
        <v>44273</v>
      </c>
      <c r="D119" s="30"/>
      <c r="F119" s="27" t="s">
        <v>930</v>
      </c>
      <c r="G119" s="28">
        <v>300</v>
      </c>
      <c r="H119" s="29"/>
    </row>
    <row r="120" spans="1:8" outlineLevel="1" x14ac:dyDescent="0.2">
      <c r="A120" s="14"/>
      <c r="B120" s="19" t="s">
        <v>429</v>
      </c>
      <c r="C120" s="25">
        <v>44285</v>
      </c>
      <c r="D120" s="30"/>
      <c r="F120" s="27" t="s">
        <v>930</v>
      </c>
      <c r="G120" s="28">
        <v>150</v>
      </c>
      <c r="H120" s="29"/>
    </row>
    <row r="121" spans="1:8" outlineLevel="1" x14ac:dyDescent="0.2">
      <c r="A121" s="14"/>
      <c r="B121" s="19" t="s">
        <v>429</v>
      </c>
      <c r="C121" s="25">
        <v>44300</v>
      </c>
      <c r="D121" s="30"/>
      <c r="F121" s="27" t="s">
        <v>933</v>
      </c>
      <c r="G121" s="28">
        <v>562</v>
      </c>
      <c r="H121" s="29"/>
    </row>
    <row r="122" spans="1:8" outlineLevel="1" x14ac:dyDescent="0.2">
      <c r="A122" s="14"/>
      <c r="B122" s="19"/>
      <c r="C122" s="25"/>
      <c r="D122" s="30"/>
      <c r="F122" s="27"/>
      <c r="G122" s="28"/>
      <c r="H122" s="29"/>
    </row>
    <row r="123" spans="1:8" outlineLevel="1" x14ac:dyDescent="0.2">
      <c r="A123" s="14"/>
      <c r="B123" s="19"/>
      <c r="C123" s="25"/>
      <c r="D123" s="30"/>
      <c r="F123" s="27"/>
      <c r="G123" s="28"/>
      <c r="H123" s="29"/>
    </row>
    <row r="124" spans="1:8" ht="12.75" thickBot="1" x14ac:dyDescent="0.25">
      <c r="C124" s="16"/>
      <c r="D124" s="16"/>
      <c r="E124" s="16"/>
      <c r="F124" s="16"/>
      <c r="G124" s="17">
        <f>+SUM(G50:G123)</f>
        <v>9468.0349999999962</v>
      </c>
    </row>
    <row r="125" spans="1:8" ht="12.75" thickTop="1" x14ac:dyDescent="0.2"/>
    <row r="127" spans="1:8" x14ac:dyDescent="0.2">
      <c r="C127" s="8" t="s">
        <v>24</v>
      </c>
    </row>
    <row r="129" spans="2:7" x14ac:dyDescent="0.2">
      <c r="B129" s="12" t="s">
        <v>1035</v>
      </c>
      <c r="C129" s="12" t="s">
        <v>25</v>
      </c>
      <c r="D129" s="12" t="s">
        <v>26</v>
      </c>
      <c r="E129" s="12" t="s">
        <v>27</v>
      </c>
      <c r="F129" s="12" t="s">
        <v>637</v>
      </c>
      <c r="G129" s="12" t="s">
        <v>29</v>
      </c>
    </row>
    <row r="130" spans="2:7" outlineLevel="1" x14ac:dyDescent="0.2">
      <c r="B130" s="3" t="s">
        <v>428</v>
      </c>
      <c r="C130" s="3" t="s">
        <v>104</v>
      </c>
      <c r="D130" s="3" t="s">
        <v>31</v>
      </c>
      <c r="E130" s="14">
        <v>44258</v>
      </c>
      <c r="F130" s="3">
        <v>6</v>
      </c>
      <c r="G130" s="3">
        <v>56.64</v>
      </c>
    </row>
    <row r="131" spans="2:7" outlineLevel="1" x14ac:dyDescent="0.2">
      <c r="B131" s="3" t="s">
        <v>428</v>
      </c>
      <c r="C131" s="3" t="s">
        <v>104</v>
      </c>
      <c r="D131" s="3" t="s">
        <v>31</v>
      </c>
      <c r="E131" s="14">
        <v>44258</v>
      </c>
      <c r="F131" s="3">
        <v>3</v>
      </c>
      <c r="G131" s="3">
        <v>28.32</v>
      </c>
    </row>
    <row r="132" spans="2:7" outlineLevel="1" x14ac:dyDescent="0.2">
      <c r="B132" s="3" t="s">
        <v>428</v>
      </c>
      <c r="C132" s="3" t="s">
        <v>104</v>
      </c>
      <c r="D132" s="3" t="s">
        <v>31</v>
      </c>
      <c r="E132" s="14">
        <v>44259</v>
      </c>
      <c r="F132" s="3">
        <v>6</v>
      </c>
      <c r="G132" s="3">
        <v>56.64</v>
      </c>
    </row>
    <row r="133" spans="2:7" outlineLevel="1" x14ac:dyDescent="0.2">
      <c r="B133" s="3" t="s">
        <v>428</v>
      </c>
      <c r="C133" s="3" t="s">
        <v>104</v>
      </c>
      <c r="D133" s="3" t="s">
        <v>31</v>
      </c>
      <c r="E133" s="14">
        <v>44259</v>
      </c>
      <c r="F133" s="3">
        <v>3</v>
      </c>
      <c r="G133" s="3">
        <v>28.32</v>
      </c>
    </row>
    <row r="134" spans="2:7" outlineLevel="1" x14ac:dyDescent="0.2">
      <c r="B134" s="3" t="s">
        <v>428</v>
      </c>
      <c r="C134" s="3" t="s">
        <v>104</v>
      </c>
      <c r="D134" s="3" t="s">
        <v>31</v>
      </c>
      <c r="E134" s="14">
        <v>44260</v>
      </c>
      <c r="F134" s="3">
        <v>6</v>
      </c>
      <c r="G134" s="3">
        <v>56.64</v>
      </c>
    </row>
    <row r="135" spans="2:7" outlineLevel="1" x14ac:dyDescent="0.2">
      <c r="B135" s="3" t="s">
        <v>428</v>
      </c>
      <c r="C135" s="3" t="s">
        <v>104</v>
      </c>
      <c r="D135" s="3" t="s">
        <v>31</v>
      </c>
      <c r="E135" s="14">
        <v>44260</v>
      </c>
      <c r="F135" s="3">
        <v>3</v>
      </c>
      <c r="G135" s="3">
        <v>28.32</v>
      </c>
    </row>
    <row r="136" spans="2:7" outlineLevel="1" x14ac:dyDescent="0.2">
      <c r="B136" s="3" t="s">
        <v>428</v>
      </c>
      <c r="C136" s="3" t="s">
        <v>108</v>
      </c>
      <c r="D136" s="3" t="s">
        <v>54</v>
      </c>
      <c r="E136" s="14">
        <v>44250</v>
      </c>
      <c r="F136" s="3">
        <v>6</v>
      </c>
      <c r="G136" s="3">
        <v>49.98</v>
      </c>
    </row>
    <row r="137" spans="2:7" outlineLevel="1" x14ac:dyDescent="0.2">
      <c r="B137" s="3" t="s">
        <v>428</v>
      </c>
      <c r="C137" s="3" t="s">
        <v>108</v>
      </c>
      <c r="D137" s="3" t="s">
        <v>54</v>
      </c>
      <c r="E137" s="14">
        <v>44250</v>
      </c>
      <c r="F137" s="3">
        <v>3</v>
      </c>
      <c r="G137" s="3">
        <v>24.99</v>
      </c>
    </row>
    <row r="138" spans="2:7" outlineLevel="1" x14ac:dyDescent="0.2">
      <c r="B138" s="3" t="s">
        <v>428</v>
      </c>
      <c r="C138" s="3" t="s">
        <v>108</v>
      </c>
      <c r="D138" s="3" t="s">
        <v>54</v>
      </c>
      <c r="E138" s="14">
        <v>44253</v>
      </c>
      <c r="F138" s="3">
        <v>6</v>
      </c>
      <c r="G138" s="3">
        <v>49.98</v>
      </c>
    </row>
    <row r="139" spans="2:7" outlineLevel="1" x14ac:dyDescent="0.2">
      <c r="B139" s="3" t="s">
        <v>428</v>
      </c>
      <c r="C139" s="3" t="s">
        <v>108</v>
      </c>
      <c r="D139" s="3" t="s">
        <v>54</v>
      </c>
      <c r="E139" s="14">
        <v>44253</v>
      </c>
      <c r="F139" s="3">
        <v>3</v>
      </c>
      <c r="G139" s="3">
        <v>24.99</v>
      </c>
    </row>
    <row r="140" spans="2:7" outlineLevel="1" x14ac:dyDescent="0.2">
      <c r="B140" s="3" t="s">
        <v>428</v>
      </c>
      <c r="C140" s="3" t="s">
        <v>108</v>
      </c>
      <c r="D140" s="3" t="s">
        <v>54</v>
      </c>
      <c r="E140" s="14">
        <v>44256</v>
      </c>
      <c r="F140" s="3">
        <v>6</v>
      </c>
      <c r="G140" s="3">
        <v>49.98</v>
      </c>
    </row>
    <row r="141" spans="2:7" outlineLevel="1" x14ac:dyDescent="0.2">
      <c r="B141" s="3" t="s">
        <v>428</v>
      </c>
      <c r="C141" s="3" t="s">
        <v>108</v>
      </c>
      <c r="D141" s="3" t="s">
        <v>54</v>
      </c>
      <c r="E141" s="14">
        <v>44256</v>
      </c>
      <c r="F141" s="3">
        <v>3</v>
      </c>
      <c r="G141" s="3">
        <v>24.99</v>
      </c>
    </row>
    <row r="142" spans="2:7" outlineLevel="1" x14ac:dyDescent="0.2">
      <c r="B142" s="3" t="s">
        <v>428</v>
      </c>
      <c r="C142" s="3" t="s">
        <v>108</v>
      </c>
      <c r="D142" s="3" t="s">
        <v>54</v>
      </c>
      <c r="E142" s="14">
        <v>44264</v>
      </c>
      <c r="F142" s="3">
        <v>6</v>
      </c>
      <c r="G142" s="3">
        <v>49.98</v>
      </c>
    </row>
    <row r="143" spans="2:7" outlineLevel="1" x14ac:dyDescent="0.2">
      <c r="B143" s="3" t="s">
        <v>428</v>
      </c>
      <c r="C143" s="3" t="s">
        <v>108</v>
      </c>
      <c r="D143" s="3" t="s">
        <v>54</v>
      </c>
      <c r="E143" s="14">
        <v>44264</v>
      </c>
      <c r="F143" s="3">
        <v>3</v>
      </c>
      <c r="G143" s="3">
        <v>24.99</v>
      </c>
    </row>
    <row r="144" spans="2:7" outlineLevel="1" x14ac:dyDescent="0.2">
      <c r="B144" s="3" t="s">
        <v>428</v>
      </c>
      <c r="C144" s="3" t="s">
        <v>108</v>
      </c>
      <c r="D144" s="3" t="s">
        <v>54</v>
      </c>
      <c r="E144" s="14">
        <v>44265</v>
      </c>
      <c r="F144" s="3">
        <v>6</v>
      </c>
      <c r="G144" s="3">
        <v>49.98</v>
      </c>
    </row>
    <row r="145" spans="2:7" outlineLevel="1" x14ac:dyDescent="0.2">
      <c r="B145" s="3" t="s">
        <v>428</v>
      </c>
      <c r="C145" s="3" t="s">
        <v>108</v>
      </c>
      <c r="D145" s="3" t="s">
        <v>54</v>
      </c>
      <c r="E145" s="14">
        <v>44265</v>
      </c>
      <c r="F145" s="3">
        <v>3</v>
      </c>
      <c r="G145" s="3">
        <v>24.99</v>
      </c>
    </row>
    <row r="146" spans="2:7" outlineLevel="1" x14ac:dyDescent="0.2">
      <c r="B146" s="3" t="s">
        <v>428</v>
      </c>
      <c r="C146" s="3" t="s">
        <v>108</v>
      </c>
      <c r="D146" s="3" t="s">
        <v>54</v>
      </c>
      <c r="E146" s="14">
        <v>44266</v>
      </c>
      <c r="F146" s="3">
        <v>6</v>
      </c>
      <c r="G146" s="3">
        <v>49.98</v>
      </c>
    </row>
    <row r="147" spans="2:7" outlineLevel="1" x14ac:dyDescent="0.2">
      <c r="B147" s="3" t="s">
        <v>428</v>
      </c>
      <c r="C147" s="3" t="s">
        <v>108</v>
      </c>
      <c r="D147" s="3" t="s">
        <v>54</v>
      </c>
      <c r="E147" s="14">
        <v>44266</v>
      </c>
      <c r="F147" s="3">
        <v>3</v>
      </c>
      <c r="G147" s="3">
        <v>24.99</v>
      </c>
    </row>
    <row r="148" spans="2:7" outlineLevel="1" x14ac:dyDescent="0.2">
      <c r="B148" s="3" t="s">
        <v>428</v>
      </c>
      <c r="C148" s="3" t="s">
        <v>108</v>
      </c>
      <c r="D148" s="3" t="s">
        <v>54</v>
      </c>
      <c r="E148" s="14">
        <v>44270</v>
      </c>
      <c r="F148" s="3">
        <v>6</v>
      </c>
      <c r="G148" s="3">
        <v>49.98</v>
      </c>
    </row>
    <row r="149" spans="2:7" outlineLevel="1" x14ac:dyDescent="0.2">
      <c r="B149" s="3" t="s">
        <v>428</v>
      </c>
      <c r="C149" s="3" t="s">
        <v>108</v>
      </c>
      <c r="D149" s="3" t="s">
        <v>54</v>
      </c>
      <c r="E149" s="14">
        <v>44270</v>
      </c>
      <c r="F149" s="3">
        <v>3</v>
      </c>
      <c r="G149" s="3">
        <v>24.99</v>
      </c>
    </row>
    <row r="150" spans="2:7" outlineLevel="1" x14ac:dyDescent="0.2">
      <c r="B150" s="3" t="s">
        <v>428</v>
      </c>
      <c r="C150" s="3" t="s">
        <v>108</v>
      </c>
      <c r="D150" s="3" t="s">
        <v>54</v>
      </c>
      <c r="E150" s="14">
        <v>44271</v>
      </c>
      <c r="F150" s="3">
        <v>6</v>
      </c>
      <c r="G150" s="3">
        <v>49.98</v>
      </c>
    </row>
    <row r="151" spans="2:7" outlineLevel="1" x14ac:dyDescent="0.2">
      <c r="B151" s="3" t="s">
        <v>428</v>
      </c>
      <c r="C151" s="3" t="s">
        <v>108</v>
      </c>
      <c r="D151" s="3" t="s">
        <v>54</v>
      </c>
      <c r="E151" s="14">
        <v>44271</v>
      </c>
      <c r="F151" s="3">
        <v>3</v>
      </c>
      <c r="G151" s="3">
        <v>24.99</v>
      </c>
    </row>
    <row r="152" spans="2:7" outlineLevel="1" x14ac:dyDescent="0.2">
      <c r="B152" s="3" t="s">
        <v>428</v>
      </c>
      <c r="C152" s="3" t="s">
        <v>108</v>
      </c>
      <c r="D152" s="3" t="s">
        <v>54</v>
      </c>
      <c r="E152" s="14">
        <v>44272</v>
      </c>
      <c r="F152" s="3">
        <v>6</v>
      </c>
      <c r="G152" s="3">
        <v>49.98</v>
      </c>
    </row>
    <row r="153" spans="2:7" outlineLevel="1" x14ac:dyDescent="0.2">
      <c r="B153" s="3" t="s">
        <v>428</v>
      </c>
      <c r="C153" s="3" t="s">
        <v>108</v>
      </c>
      <c r="D153" s="3" t="s">
        <v>54</v>
      </c>
      <c r="E153" s="14">
        <v>44272</v>
      </c>
      <c r="F153" s="3">
        <v>3</v>
      </c>
      <c r="G153" s="3">
        <v>24.99</v>
      </c>
    </row>
    <row r="154" spans="2:7" outlineLevel="1" x14ac:dyDescent="0.2">
      <c r="B154" s="3" t="s">
        <v>428</v>
      </c>
      <c r="C154" s="3" t="s">
        <v>108</v>
      </c>
      <c r="D154" s="3" t="s">
        <v>54</v>
      </c>
      <c r="E154" s="14">
        <v>44273</v>
      </c>
      <c r="F154" s="3">
        <v>6</v>
      </c>
      <c r="G154" s="3">
        <v>49.98</v>
      </c>
    </row>
    <row r="155" spans="2:7" outlineLevel="1" x14ac:dyDescent="0.2">
      <c r="B155" s="3" t="s">
        <v>428</v>
      </c>
      <c r="C155" s="3" t="s">
        <v>108</v>
      </c>
      <c r="D155" s="3" t="s">
        <v>54</v>
      </c>
      <c r="E155" s="14">
        <v>44273</v>
      </c>
      <c r="F155" s="3">
        <v>3</v>
      </c>
      <c r="G155" s="3">
        <v>24.99</v>
      </c>
    </row>
    <row r="156" spans="2:7" outlineLevel="1" x14ac:dyDescent="0.2">
      <c r="B156" s="3" t="s">
        <v>428</v>
      </c>
      <c r="C156" s="3" t="s">
        <v>108</v>
      </c>
      <c r="D156" s="3" t="s">
        <v>54</v>
      </c>
      <c r="E156" s="14">
        <v>44274</v>
      </c>
      <c r="F156" s="3">
        <v>6</v>
      </c>
      <c r="G156" s="3">
        <v>49.98</v>
      </c>
    </row>
    <row r="157" spans="2:7" outlineLevel="1" x14ac:dyDescent="0.2">
      <c r="B157" s="3" t="s">
        <v>428</v>
      </c>
      <c r="C157" s="3" t="s">
        <v>108</v>
      </c>
      <c r="D157" s="3" t="s">
        <v>54</v>
      </c>
      <c r="E157" s="14">
        <v>44274</v>
      </c>
      <c r="F157" s="3">
        <v>3</v>
      </c>
      <c r="G157" s="3">
        <v>24.99</v>
      </c>
    </row>
    <row r="158" spans="2:7" outlineLevel="1" x14ac:dyDescent="0.2">
      <c r="B158" s="3" t="s">
        <v>428</v>
      </c>
      <c r="C158" s="3" t="s">
        <v>108</v>
      </c>
      <c r="D158" s="3" t="s">
        <v>54</v>
      </c>
      <c r="E158" s="14">
        <v>44278</v>
      </c>
      <c r="F158" s="3">
        <v>6</v>
      </c>
      <c r="G158" s="3">
        <v>49.98</v>
      </c>
    </row>
    <row r="159" spans="2:7" outlineLevel="1" x14ac:dyDescent="0.2">
      <c r="B159" s="3" t="s">
        <v>428</v>
      </c>
      <c r="C159" s="3" t="s">
        <v>108</v>
      </c>
      <c r="D159" s="3" t="s">
        <v>54</v>
      </c>
      <c r="E159" s="14">
        <v>44278</v>
      </c>
      <c r="F159" s="3">
        <v>3</v>
      </c>
      <c r="G159" s="3">
        <v>24.99</v>
      </c>
    </row>
    <row r="160" spans="2:7" outlineLevel="1" x14ac:dyDescent="0.2">
      <c r="B160" s="3" t="s">
        <v>428</v>
      </c>
      <c r="C160" s="3" t="s">
        <v>108</v>
      </c>
      <c r="D160" s="3" t="s">
        <v>54</v>
      </c>
      <c r="E160" s="14">
        <v>44279</v>
      </c>
      <c r="F160" s="3">
        <v>6</v>
      </c>
      <c r="G160" s="3">
        <v>49.98</v>
      </c>
    </row>
    <row r="161" spans="2:7" outlineLevel="1" x14ac:dyDescent="0.2">
      <c r="B161" s="3" t="s">
        <v>428</v>
      </c>
      <c r="C161" s="3" t="s">
        <v>108</v>
      </c>
      <c r="D161" s="3" t="s">
        <v>54</v>
      </c>
      <c r="E161" s="14">
        <v>44279</v>
      </c>
      <c r="F161" s="3">
        <v>3</v>
      </c>
      <c r="G161" s="3">
        <v>24.99</v>
      </c>
    </row>
    <row r="162" spans="2:7" outlineLevel="1" x14ac:dyDescent="0.2">
      <c r="B162" s="3" t="s">
        <v>428</v>
      </c>
      <c r="C162" s="3" t="s">
        <v>108</v>
      </c>
      <c r="D162" s="3" t="s">
        <v>54</v>
      </c>
      <c r="E162" s="14">
        <v>44280</v>
      </c>
      <c r="F162" s="3">
        <v>6</v>
      </c>
      <c r="G162" s="3">
        <v>49.98</v>
      </c>
    </row>
    <row r="163" spans="2:7" outlineLevel="1" x14ac:dyDescent="0.2">
      <c r="B163" s="3" t="s">
        <v>428</v>
      </c>
      <c r="C163" s="3" t="s">
        <v>108</v>
      </c>
      <c r="D163" s="3" t="s">
        <v>54</v>
      </c>
      <c r="E163" s="14">
        <v>44280</v>
      </c>
      <c r="F163" s="3">
        <v>3</v>
      </c>
      <c r="G163" s="3">
        <v>24.99</v>
      </c>
    </row>
    <row r="164" spans="2:7" outlineLevel="1" x14ac:dyDescent="0.2">
      <c r="B164" s="3" t="s">
        <v>428</v>
      </c>
      <c r="C164" s="3" t="s">
        <v>108</v>
      </c>
      <c r="D164" s="3" t="s">
        <v>54</v>
      </c>
      <c r="E164" s="14">
        <v>44299</v>
      </c>
      <c r="F164" s="3">
        <v>6</v>
      </c>
      <c r="G164" s="3">
        <v>49.98</v>
      </c>
    </row>
    <row r="165" spans="2:7" outlineLevel="1" x14ac:dyDescent="0.2">
      <c r="B165" s="3" t="s">
        <v>428</v>
      </c>
      <c r="C165" s="3" t="s">
        <v>108</v>
      </c>
      <c r="D165" s="3" t="s">
        <v>54</v>
      </c>
      <c r="E165" s="14">
        <v>44299</v>
      </c>
      <c r="F165" s="3">
        <v>3</v>
      </c>
      <c r="G165" s="3">
        <v>24.99</v>
      </c>
    </row>
    <row r="166" spans="2:7" outlineLevel="1" x14ac:dyDescent="0.2">
      <c r="B166" s="3" t="s">
        <v>428</v>
      </c>
      <c r="C166" s="3" t="s">
        <v>102</v>
      </c>
      <c r="D166" s="3" t="s">
        <v>31</v>
      </c>
      <c r="E166" s="14">
        <v>44263</v>
      </c>
      <c r="F166" s="3">
        <v>6</v>
      </c>
      <c r="G166" s="3">
        <v>49.98</v>
      </c>
    </row>
    <row r="167" spans="2:7" outlineLevel="1" x14ac:dyDescent="0.2">
      <c r="B167" s="3" t="s">
        <v>428</v>
      </c>
      <c r="C167" s="3" t="s">
        <v>102</v>
      </c>
      <c r="D167" s="3" t="s">
        <v>31</v>
      </c>
      <c r="E167" s="14">
        <v>44263</v>
      </c>
      <c r="F167" s="3">
        <v>3</v>
      </c>
      <c r="G167" s="3">
        <v>24.99</v>
      </c>
    </row>
    <row r="168" spans="2:7" outlineLevel="1" x14ac:dyDescent="0.2">
      <c r="B168" s="3" t="s">
        <v>428</v>
      </c>
      <c r="C168" s="3" t="s">
        <v>102</v>
      </c>
      <c r="D168" s="3" t="s">
        <v>31</v>
      </c>
      <c r="E168" s="14">
        <v>44264</v>
      </c>
      <c r="F168" s="3">
        <v>6</v>
      </c>
      <c r="G168" s="3">
        <v>49.98</v>
      </c>
    </row>
    <row r="169" spans="2:7" outlineLevel="1" x14ac:dyDescent="0.2">
      <c r="B169" s="3" t="s">
        <v>428</v>
      </c>
      <c r="C169" s="3" t="s">
        <v>102</v>
      </c>
      <c r="D169" s="3" t="s">
        <v>31</v>
      </c>
      <c r="E169" s="14">
        <v>44264</v>
      </c>
      <c r="F169" s="3">
        <v>3</v>
      </c>
      <c r="G169" s="3">
        <v>24.99</v>
      </c>
    </row>
    <row r="170" spans="2:7" outlineLevel="1" x14ac:dyDescent="0.2">
      <c r="B170" s="3" t="s">
        <v>428</v>
      </c>
      <c r="C170" s="3" t="s">
        <v>102</v>
      </c>
      <c r="D170" s="3" t="s">
        <v>31</v>
      </c>
      <c r="E170" s="14">
        <v>44265</v>
      </c>
      <c r="F170" s="3">
        <v>6</v>
      </c>
      <c r="G170" s="3">
        <v>49.98</v>
      </c>
    </row>
    <row r="171" spans="2:7" outlineLevel="1" x14ac:dyDescent="0.2">
      <c r="B171" s="3" t="s">
        <v>428</v>
      </c>
      <c r="C171" s="3" t="s">
        <v>102</v>
      </c>
      <c r="D171" s="3" t="s">
        <v>31</v>
      </c>
      <c r="E171" s="14">
        <v>44265</v>
      </c>
      <c r="F171" s="3">
        <v>3</v>
      </c>
      <c r="G171" s="3">
        <v>24.99</v>
      </c>
    </row>
    <row r="172" spans="2:7" outlineLevel="1" x14ac:dyDescent="0.2">
      <c r="B172" s="3" t="s">
        <v>428</v>
      </c>
      <c r="C172" s="3" t="s">
        <v>102</v>
      </c>
      <c r="D172" s="3" t="s">
        <v>31</v>
      </c>
      <c r="E172" s="14">
        <v>44266</v>
      </c>
      <c r="F172" s="3">
        <v>6</v>
      </c>
      <c r="G172" s="3">
        <v>49.98</v>
      </c>
    </row>
    <row r="173" spans="2:7" outlineLevel="1" x14ac:dyDescent="0.2">
      <c r="B173" s="3" t="s">
        <v>428</v>
      </c>
      <c r="C173" s="3" t="s">
        <v>102</v>
      </c>
      <c r="D173" s="3" t="s">
        <v>31</v>
      </c>
      <c r="E173" s="14">
        <v>44266</v>
      </c>
      <c r="F173" s="3">
        <v>3</v>
      </c>
      <c r="G173" s="3">
        <v>24.99</v>
      </c>
    </row>
    <row r="174" spans="2:7" outlineLevel="1" x14ac:dyDescent="0.2">
      <c r="B174" s="3" t="s">
        <v>428</v>
      </c>
      <c r="C174" s="3" t="s">
        <v>102</v>
      </c>
      <c r="D174" s="3" t="s">
        <v>31</v>
      </c>
      <c r="E174" s="14">
        <v>44270</v>
      </c>
      <c r="F174" s="3">
        <v>6</v>
      </c>
      <c r="G174" s="3">
        <v>49.98</v>
      </c>
    </row>
    <row r="175" spans="2:7" outlineLevel="1" x14ac:dyDescent="0.2">
      <c r="B175" s="3" t="s">
        <v>428</v>
      </c>
      <c r="C175" s="3" t="s">
        <v>102</v>
      </c>
      <c r="D175" s="3" t="s">
        <v>31</v>
      </c>
      <c r="E175" s="14">
        <v>44270</v>
      </c>
      <c r="F175" s="3">
        <v>3</v>
      </c>
      <c r="G175" s="3">
        <v>24.99</v>
      </c>
    </row>
    <row r="176" spans="2:7" outlineLevel="1" x14ac:dyDescent="0.2">
      <c r="B176" s="3" t="s">
        <v>428</v>
      </c>
      <c r="C176" s="3" t="s">
        <v>102</v>
      </c>
      <c r="D176" s="3" t="s">
        <v>31</v>
      </c>
      <c r="E176" s="14">
        <v>44271</v>
      </c>
      <c r="F176" s="3">
        <v>6</v>
      </c>
      <c r="G176" s="3">
        <v>49.98</v>
      </c>
    </row>
    <row r="177" spans="2:7" outlineLevel="1" x14ac:dyDescent="0.2">
      <c r="B177" s="3" t="s">
        <v>428</v>
      </c>
      <c r="C177" s="3" t="s">
        <v>102</v>
      </c>
      <c r="D177" s="3" t="s">
        <v>31</v>
      </c>
      <c r="E177" s="14">
        <v>44271</v>
      </c>
      <c r="F177" s="3">
        <v>3</v>
      </c>
      <c r="G177" s="3">
        <v>24.99</v>
      </c>
    </row>
    <row r="178" spans="2:7" outlineLevel="1" x14ac:dyDescent="0.2">
      <c r="B178" s="3" t="s">
        <v>428</v>
      </c>
      <c r="C178" s="3" t="s">
        <v>102</v>
      </c>
      <c r="D178" s="3" t="s">
        <v>31</v>
      </c>
      <c r="E178" s="14">
        <v>44272</v>
      </c>
      <c r="F178" s="3">
        <v>6</v>
      </c>
      <c r="G178" s="3">
        <v>49.98</v>
      </c>
    </row>
    <row r="179" spans="2:7" outlineLevel="1" x14ac:dyDescent="0.2">
      <c r="B179" s="3" t="s">
        <v>428</v>
      </c>
      <c r="C179" s="3" t="s">
        <v>102</v>
      </c>
      <c r="D179" s="3" t="s">
        <v>31</v>
      </c>
      <c r="E179" s="14">
        <v>44272</v>
      </c>
      <c r="F179" s="3">
        <v>3</v>
      </c>
      <c r="G179" s="3">
        <v>24.99</v>
      </c>
    </row>
    <row r="180" spans="2:7" outlineLevel="1" x14ac:dyDescent="0.2">
      <c r="B180" s="3" t="s">
        <v>428</v>
      </c>
      <c r="C180" s="3" t="s">
        <v>103</v>
      </c>
      <c r="D180" s="3" t="s">
        <v>54</v>
      </c>
      <c r="E180" s="14">
        <v>44222</v>
      </c>
      <c r="F180" s="3">
        <v>6</v>
      </c>
      <c r="G180" s="3">
        <v>39.96</v>
      </c>
    </row>
    <row r="181" spans="2:7" outlineLevel="1" x14ac:dyDescent="0.2">
      <c r="B181" s="3" t="s">
        <v>428</v>
      </c>
      <c r="C181" s="3" t="s">
        <v>103</v>
      </c>
      <c r="D181" s="3" t="s">
        <v>54</v>
      </c>
      <c r="E181" s="14">
        <v>44222</v>
      </c>
      <c r="F181" s="3">
        <v>3</v>
      </c>
      <c r="G181" s="3">
        <v>19.98</v>
      </c>
    </row>
    <row r="182" spans="2:7" outlineLevel="1" x14ac:dyDescent="0.2">
      <c r="B182" s="3" t="s">
        <v>428</v>
      </c>
      <c r="C182" s="3" t="s">
        <v>103</v>
      </c>
      <c r="D182" s="3" t="s">
        <v>54</v>
      </c>
      <c r="E182" s="14">
        <v>44223</v>
      </c>
      <c r="F182" s="3">
        <v>6</v>
      </c>
      <c r="G182" s="3">
        <v>39.96</v>
      </c>
    </row>
    <row r="183" spans="2:7" outlineLevel="1" x14ac:dyDescent="0.2">
      <c r="B183" s="3" t="s">
        <v>428</v>
      </c>
      <c r="C183" s="3" t="s">
        <v>103</v>
      </c>
      <c r="D183" s="3" t="s">
        <v>54</v>
      </c>
      <c r="E183" s="14">
        <v>44223</v>
      </c>
      <c r="F183" s="3">
        <v>3</v>
      </c>
      <c r="G183" s="3">
        <v>19.98</v>
      </c>
    </row>
    <row r="184" spans="2:7" outlineLevel="1" x14ac:dyDescent="0.2">
      <c r="B184" s="3" t="s">
        <v>428</v>
      </c>
      <c r="C184" s="3" t="s">
        <v>103</v>
      </c>
      <c r="D184" s="3" t="s">
        <v>54</v>
      </c>
      <c r="E184" s="14">
        <v>44246</v>
      </c>
      <c r="F184" s="3">
        <v>4</v>
      </c>
      <c r="G184" s="3">
        <v>26.64</v>
      </c>
    </row>
    <row r="185" spans="2:7" outlineLevel="1" x14ac:dyDescent="0.2">
      <c r="B185" s="3" t="s">
        <v>428</v>
      </c>
      <c r="C185" s="3" t="s">
        <v>103</v>
      </c>
      <c r="D185" s="3" t="s">
        <v>54</v>
      </c>
      <c r="E185" s="14">
        <v>44247</v>
      </c>
      <c r="F185" s="3">
        <v>9</v>
      </c>
      <c r="G185" s="3">
        <v>59.94</v>
      </c>
    </row>
    <row r="186" spans="2:7" outlineLevel="1" x14ac:dyDescent="0.2">
      <c r="B186" s="3" t="s">
        <v>428</v>
      </c>
      <c r="C186" s="3" t="s">
        <v>103</v>
      </c>
      <c r="D186" s="3" t="s">
        <v>54</v>
      </c>
      <c r="E186" s="14">
        <v>44251</v>
      </c>
      <c r="F186" s="3">
        <v>6</v>
      </c>
      <c r="G186" s="3">
        <v>39.96</v>
      </c>
    </row>
    <row r="187" spans="2:7" outlineLevel="1" x14ac:dyDescent="0.2">
      <c r="B187" s="3" t="s">
        <v>428</v>
      </c>
      <c r="C187" s="3" t="s">
        <v>103</v>
      </c>
      <c r="D187" s="3" t="s">
        <v>54</v>
      </c>
      <c r="E187" s="14">
        <v>44251</v>
      </c>
      <c r="F187" s="3">
        <v>3</v>
      </c>
      <c r="G187" s="3">
        <v>19.98</v>
      </c>
    </row>
    <row r="188" spans="2:7" outlineLevel="1" x14ac:dyDescent="0.2">
      <c r="B188" s="3" t="s">
        <v>428</v>
      </c>
      <c r="C188" s="3" t="s">
        <v>103</v>
      </c>
      <c r="D188" s="3" t="s">
        <v>54</v>
      </c>
      <c r="E188" s="14">
        <v>44252</v>
      </c>
      <c r="F188" s="3">
        <v>6</v>
      </c>
      <c r="G188" s="3">
        <v>39.96</v>
      </c>
    </row>
    <row r="189" spans="2:7" outlineLevel="1" x14ac:dyDescent="0.2">
      <c r="B189" s="3" t="s">
        <v>428</v>
      </c>
      <c r="C189" s="3" t="s">
        <v>103</v>
      </c>
      <c r="D189" s="3" t="s">
        <v>54</v>
      </c>
      <c r="E189" s="14">
        <v>44252</v>
      </c>
      <c r="F189" s="3">
        <v>3</v>
      </c>
      <c r="G189" s="3">
        <v>19.98</v>
      </c>
    </row>
    <row r="190" spans="2:7" outlineLevel="1" x14ac:dyDescent="0.2">
      <c r="B190" s="3" t="s">
        <v>428</v>
      </c>
      <c r="C190" s="3" t="s">
        <v>103</v>
      </c>
      <c r="D190" s="3" t="s">
        <v>54</v>
      </c>
      <c r="E190" s="14">
        <v>44258</v>
      </c>
      <c r="F190" s="3">
        <v>6</v>
      </c>
      <c r="G190" s="3">
        <v>39.96</v>
      </c>
    </row>
    <row r="191" spans="2:7" outlineLevel="1" x14ac:dyDescent="0.2">
      <c r="B191" s="3" t="s">
        <v>428</v>
      </c>
      <c r="C191" s="3" t="s">
        <v>103</v>
      </c>
      <c r="D191" s="3" t="s">
        <v>54</v>
      </c>
      <c r="E191" s="14">
        <v>44258</v>
      </c>
      <c r="F191" s="3">
        <v>3</v>
      </c>
      <c r="G191" s="3">
        <v>19.98</v>
      </c>
    </row>
    <row r="192" spans="2:7" outlineLevel="1" x14ac:dyDescent="0.2">
      <c r="B192" s="3" t="s">
        <v>428</v>
      </c>
      <c r="C192" s="3" t="s">
        <v>103</v>
      </c>
      <c r="D192" s="3" t="s">
        <v>54</v>
      </c>
      <c r="E192" s="14">
        <v>44259</v>
      </c>
      <c r="F192" s="3">
        <v>6</v>
      </c>
      <c r="G192" s="3">
        <v>39.96</v>
      </c>
    </row>
    <row r="193" spans="2:7" outlineLevel="1" x14ac:dyDescent="0.2">
      <c r="B193" s="3" t="s">
        <v>428</v>
      </c>
      <c r="C193" s="3" t="s">
        <v>103</v>
      </c>
      <c r="D193" s="3" t="s">
        <v>54</v>
      </c>
      <c r="E193" s="14">
        <v>44259</v>
      </c>
      <c r="F193" s="3">
        <v>3</v>
      </c>
      <c r="G193" s="3">
        <v>19.98</v>
      </c>
    </row>
    <row r="194" spans="2:7" outlineLevel="1" x14ac:dyDescent="0.2">
      <c r="B194" s="3" t="s">
        <v>428</v>
      </c>
      <c r="C194" s="3" t="s">
        <v>103</v>
      </c>
      <c r="D194" s="3" t="s">
        <v>54</v>
      </c>
      <c r="E194" s="14">
        <v>44274</v>
      </c>
      <c r="F194" s="3">
        <v>3</v>
      </c>
      <c r="G194" s="3">
        <v>19.98</v>
      </c>
    </row>
    <row r="195" spans="2:7" outlineLevel="1" x14ac:dyDescent="0.2">
      <c r="B195" s="3" t="s">
        <v>428</v>
      </c>
      <c r="C195" s="3" t="s">
        <v>103</v>
      </c>
      <c r="D195" s="3" t="s">
        <v>54</v>
      </c>
      <c r="E195" s="14">
        <v>44274</v>
      </c>
      <c r="F195" s="3">
        <v>6</v>
      </c>
      <c r="G195" s="3">
        <v>39.96</v>
      </c>
    </row>
    <row r="196" spans="2:7" outlineLevel="1" x14ac:dyDescent="0.2">
      <c r="B196" s="3" t="s">
        <v>428</v>
      </c>
      <c r="C196" s="3" t="s">
        <v>103</v>
      </c>
      <c r="D196" s="3" t="s">
        <v>54</v>
      </c>
      <c r="E196" s="14">
        <v>44280</v>
      </c>
      <c r="F196" s="3">
        <v>3</v>
      </c>
      <c r="G196" s="3">
        <v>19.98</v>
      </c>
    </row>
    <row r="197" spans="2:7" outlineLevel="1" x14ac:dyDescent="0.2">
      <c r="B197" s="3" t="s">
        <v>429</v>
      </c>
      <c r="C197" s="3" t="s">
        <v>638</v>
      </c>
      <c r="D197" s="3" t="s">
        <v>54</v>
      </c>
      <c r="E197" s="14">
        <v>44224</v>
      </c>
      <c r="F197" s="3">
        <v>6</v>
      </c>
      <c r="G197" s="3">
        <v>33.299999999999997</v>
      </c>
    </row>
    <row r="198" spans="2:7" outlineLevel="1" x14ac:dyDescent="0.2">
      <c r="B198" s="3" t="s">
        <v>429</v>
      </c>
      <c r="C198" s="3" t="s">
        <v>638</v>
      </c>
      <c r="D198" s="3" t="s">
        <v>54</v>
      </c>
      <c r="E198" s="14">
        <v>44224</v>
      </c>
      <c r="F198" s="3">
        <v>3</v>
      </c>
      <c r="G198" s="3">
        <v>16.649999999999999</v>
      </c>
    </row>
    <row r="199" spans="2:7" outlineLevel="1" x14ac:dyDescent="0.2">
      <c r="B199" s="3" t="s">
        <v>429</v>
      </c>
      <c r="C199" s="3" t="s">
        <v>638</v>
      </c>
      <c r="D199" s="3" t="s">
        <v>54</v>
      </c>
      <c r="E199" s="14">
        <v>44225</v>
      </c>
      <c r="F199" s="3">
        <v>6</v>
      </c>
      <c r="G199" s="3">
        <v>33.299999999999997</v>
      </c>
    </row>
    <row r="200" spans="2:7" outlineLevel="1" x14ac:dyDescent="0.2">
      <c r="B200" s="3" t="s">
        <v>429</v>
      </c>
      <c r="C200" s="3" t="s">
        <v>638</v>
      </c>
      <c r="D200" s="3" t="s">
        <v>54</v>
      </c>
      <c r="E200" s="14">
        <v>44225</v>
      </c>
      <c r="F200" s="3">
        <v>3</v>
      </c>
      <c r="G200" s="3">
        <v>16.649999999999999</v>
      </c>
    </row>
    <row r="201" spans="2:7" outlineLevel="1" x14ac:dyDescent="0.2">
      <c r="B201" s="3" t="s">
        <v>429</v>
      </c>
      <c r="C201" s="3" t="s">
        <v>638</v>
      </c>
      <c r="D201" s="3" t="s">
        <v>54</v>
      </c>
      <c r="E201" s="14">
        <v>44228</v>
      </c>
      <c r="F201" s="3">
        <v>6</v>
      </c>
      <c r="G201" s="3">
        <v>33.299999999999997</v>
      </c>
    </row>
    <row r="202" spans="2:7" outlineLevel="1" x14ac:dyDescent="0.2">
      <c r="B202" s="3" t="s">
        <v>429</v>
      </c>
      <c r="C202" s="3" t="s">
        <v>638</v>
      </c>
      <c r="D202" s="3" t="s">
        <v>54</v>
      </c>
      <c r="E202" s="14">
        <v>44228</v>
      </c>
      <c r="F202" s="3">
        <v>3</v>
      </c>
      <c r="G202" s="3">
        <v>16.649999999999999</v>
      </c>
    </row>
    <row r="203" spans="2:7" outlineLevel="1" x14ac:dyDescent="0.2">
      <c r="B203" s="3" t="s">
        <v>429</v>
      </c>
      <c r="C203" s="3" t="s">
        <v>638</v>
      </c>
      <c r="D203" s="3" t="s">
        <v>54</v>
      </c>
      <c r="E203" s="14">
        <v>44229</v>
      </c>
      <c r="F203" s="3">
        <v>6</v>
      </c>
      <c r="G203" s="3">
        <v>33.299999999999997</v>
      </c>
    </row>
    <row r="204" spans="2:7" outlineLevel="1" x14ac:dyDescent="0.2">
      <c r="B204" s="3" t="s">
        <v>429</v>
      </c>
      <c r="C204" s="3" t="s">
        <v>638</v>
      </c>
      <c r="D204" s="3" t="s">
        <v>54</v>
      </c>
      <c r="E204" s="14">
        <v>44229</v>
      </c>
      <c r="F204" s="3">
        <v>3</v>
      </c>
      <c r="G204" s="3">
        <v>16.649999999999999</v>
      </c>
    </row>
    <row r="205" spans="2:7" outlineLevel="1" x14ac:dyDescent="0.2">
      <c r="B205" s="3" t="s">
        <v>429</v>
      </c>
      <c r="C205" s="3" t="s">
        <v>638</v>
      </c>
      <c r="D205" s="3" t="s">
        <v>54</v>
      </c>
      <c r="E205" s="14">
        <v>44230</v>
      </c>
      <c r="F205" s="3">
        <v>6</v>
      </c>
      <c r="G205" s="3">
        <v>33.299999999999997</v>
      </c>
    </row>
    <row r="206" spans="2:7" outlineLevel="1" x14ac:dyDescent="0.2">
      <c r="B206" s="3" t="s">
        <v>429</v>
      </c>
      <c r="C206" s="3" t="s">
        <v>638</v>
      </c>
      <c r="D206" s="3" t="s">
        <v>54</v>
      </c>
      <c r="E206" s="14">
        <v>44230</v>
      </c>
      <c r="F206" s="3">
        <v>3</v>
      </c>
      <c r="G206" s="3">
        <v>16.649999999999999</v>
      </c>
    </row>
    <row r="207" spans="2:7" outlineLevel="1" x14ac:dyDescent="0.2">
      <c r="B207" s="3" t="s">
        <v>429</v>
      </c>
      <c r="C207" s="3" t="s">
        <v>638</v>
      </c>
      <c r="D207" s="3" t="s">
        <v>54</v>
      </c>
      <c r="E207" s="14">
        <v>44231</v>
      </c>
      <c r="F207" s="3">
        <v>6</v>
      </c>
      <c r="G207" s="3">
        <v>33.299999999999997</v>
      </c>
    </row>
    <row r="208" spans="2:7" outlineLevel="1" x14ac:dyDescent="0.2">
      <c r="B208" s="3" t="s">
        <v>429</v>
      </c>
      <c r="C208" s="3" t="s">
        <v>638</v>
      </c>
      <c r="D208" s="3" t="s">
        <v>54</v>
      </c>
      <c r="E208" s="14">
        <v>44231</v>
      </c>
      <c r="F208" s="3">
        <v>3</v>
      </c>
      <c r="G208" s="3">
        <v>16.649999999999999</v>
      </c>
    </row>
    <row r="209" spans="2:7" outlineLevel="1" x14ac:dyDescent="0.2">
      <c r="B209" s="3" t="s">
        <v>429</v>
      </c>
      <c r="C209" s="3" t="s">
        <v>638</v>
      </c>
      <c r="D209" s="3" t="s">
        <v>54</v>
      </c>
      <c r="E209" s="14">
        <v>44232</v>
      </c>
      <c r="F209" s="3">
        <v>6</v>
      </c>
      <c r="G209" s="3">
        <v>33.299999999999997</v>
      </c>
    </row>
    <row r="210" spans="2:7" outlineLevel="1" x14ac:dyDescent="0.2">
      <c r="B210" s="3" t="s">
        <v>429</v>
      </c>
      <c r="C210" s="3" t="s">
        <v>638</v>
      </c>
      <c r="D210" s="3" t="s">
        <v>54</v>
      </c>
      <c r="E210" s="14">
        <v>44232</v>
      </c>
      <c r="F210" s="3">
        <v>3</v>
      </c>
      <c r="G210" s="3">
        <v>16.649999999999999</v>
      </c>
    </row>
    <row r="211" spans="2:7" outlineLevel="1" x14ac:dyDescent="0.2">
      <c r="B211" s="3" t="s">
        <v>429</v>
      </c>
      <c r="C211" s="3" t="s">
        <v>638</v>
      </c>
      <c r="D211" s="3" t="s">
        <v>54</v>
      </c>
      <c r="E211" s="14">
        <v>44235</v>
      </c>
      <c r="F211" s="3">
        <v>6</v>
      </c>
      <c r="G211" s="3">
        <v>33.299999999999997</v>
      </c>
    </row>
    <row r="212" spans="2:7" outlineLevel="1" x14ac:dyDescent="0.2">
      <c r="B212" s="3" t="s">
        <v>429</v>
      </c>
      <c r="C212" s="3" t="s">
        <v>638</v>
      </c>
      <c r="D212" s="3" t="s">
        <v>54</v>
      </c>
      <c r="E212" s="14">
        <v>44235</v>
      </c>
      <c r="F212" s="3">
        <v>3</v>
      </c>
      <c r="G212" s="3">
        <v>16.649999999999999</v>
      </c>
    </row>
    <row r="213" spans="2:7" outlineLevel="1" x14ac:dyDescent="0.2">
      <c r="B213" s="3" t="s">
        <v>429</v>
      </c>
      <c r="C213" s="3" t="s">
        <v>638</v>
      </c>
      <c r="D213" s="3" t="s">
        <v>54</v>
      </c>
      <c r="E213" s="14">
        <v>44236</v>
      </c>
      <c r="F213" s="3">
        <v>6</v>
      </c>
      <c r="G213" s="3">
        <v>33.299999999999997</v>
      </c>
    </row>
    <row r="214" spans="2:7" outlineLevel="1" x14ac:dyDescent="0.2">
      <c r="B214" s="3" t="s">
        <v>427</v>
      </c>
      <c r="C214" s="3" t="s">
        <v>638</v>
      </c>
      <c r="D214" s="3" t="s">
        <v>54</v>
      </c>
      <c r="E214" s="14">
        <v>44236</v>
      </c>
      <c r="F214" s="3">
        <v>3</v>
      </c>
      <c r="G214" s="3">
        <v>16.649999999999999</v>
      </c>
    </row>
    <row r="215" spans="2:7" outlineLevel="1" x14ac:dyDescent="0.2">
      <c r="B215" s="3" t="s">
        <v>427</v>
      </c>
      <c r="C215" s="3" t="s">
        <v>638</v>
      </c>
      <c r="D215" s="3" t="s">
        <v>54</v>
      </c>
      <c r="E215" s="14">
        <v>44237</v>
      </c>
      <c r="F215" s="3">
        <v>6</v>
      </c>
      <c r="G215" s="3">
        <v>33.299999999999997</v>
      </c>
    </row>
    <row r="216" spans="2:7" outlineLevel="1" x14ac:dyDescent="0.2">
      <c r="B216" s="3" t="s">
        <v>427</v>
      </c>
      <c r="C216" s="3" t="s">
        <v>638</v>
      </c>
      <c r="D216" s="3" t="s">
        <v>54</v>
      </c>
      <c r="E216" s="14">
        <v>44237</v>
      </c>
      <c r="F216" s="3">
        <v>3</v>
      </c>
      <c r="G216" s="3">
        <v>16.649999999999999</v>
      </c>
    </row>
    <row r="217" spans="2:7" outlineLevel="1" x14ac:dyDescent="0.2">
      <c r="B217" s="3" t="s">
        <v>427</v>
      </c>
      <c r="C217" s="3" t="s">
        <v>638</v>
      </c>
      <c r="D217" s="3" t="s">
        <v>54</v>
      </c>
      <c r="E217" s="14">
        <v>44238</v>
      </c>
      <c r="F217" s="3">
        <v>6</v>
      </c>
      <c r="G217" s="3">
        <v>33.299999999999997</v>
      </c>
    </row>
    <row r="218" spans="2:7" outlineLevel="1" x14ac:dyDescent="0.2">
      <c r="B218" s="3" t="s">
        <v>427</v>
      </c>
      <c r="C218" s="3" t="s">
        <v>638</v>
      </c>
      <c r="D218" s="3" t="s">
        <v>54</v>
      </c>
      <c r="E218" s="14">
        <v>44238</v>
      </c>
      <c r="F218" s="3">
        <v>3</v>
      </c>
      <c r="G218" s="3">
        <v>16.649999999999999</v>
      </c>
    </row>
    <row r="219" spans="2:7" outlineLevel="1" x14ac:dyDescent="0.2">
      <c r="B219" s="3" t="s">
        <v>427</v>
      </c>
      <c r="C219" s="3" t="s">
        <v>638</v>
      </c>
      <c r="D219" s="3" t="s">
        <v>54</v>
      </c>
      <c r="E219" s="14">
        <v>44239</v>
      </c>
      <c r="F219" s="3">
        <v>6</v>
      </c>
      <c r="G219" s="3">
        <v>33.299999999999997</v>
      </c>
    </row>
    <row r="220" spans="2:7" outlineLevel="1" x14ac:dyDescent="0.2">
      <c r="B220" s="3" t="s">
        <v>427</v>
      </c>
      <c r="C220" s="3" t="s">
        <v>638</v>
      </c>
      <c r="D220" s="3" t="s">
        <v>54</v>
      </c>
      <c r="E220" s="14">
        <v>44239</v>
      </c>
      <c r="F220" s="3">
        <v>3</v>
      </c>
      <c r="G220" s="3">
        <v>16.649999999999999</v>
      </c>
    </row>
    <row r="221" spans="2:7" outlineLevel="1" x14ac:dyDescent="0.2">
      <c r="B221" s="3" t="s">
        <v>427</v>
      </c>
      <c r="C221" s="3" t="s">
        <v>638</v>
      </c>
      <c r="D221" s="3" t="s">
        <v>54</v>
      </c>
      <c r="E221" s="14">
        <v>44242</v>
      </c>
      <c r="F221" s="3">
        <v>6</v>
      </c>
      <c r="G221" s="3">
        <v>33.299999999999997</v>
      </c>
    </row>
    <row r="222" spans="2:7" outlineLevel="1" x14ac:dyDescent="0.2">
      <c r="B222" s="3" t="s">
        <v>427</v>
      </c>
      <c r="C222" s="3" t="s">
        <v>638</v>
      </c>
      <c r="D222" s="3" t="s">
        <v>54</v>
      </c>
      <c r="E222" s="14">
        <v>44242</v>
      </c>
      <c r="F222" s="3">
        <v>3</v>
      </c>
      <c r="G222" s="3">
        <v>16.649999999999999</v>
      </c>
    </row>
    <row r="223" spans="2:7" outlineLevel="1" x14ac:dyDescent="0.2">
      <c r="B223" s="3" t="s">
        <v>427</v>
      </c>
      <c r="C223" s="3" t="s">
        <v>638</v>
      </c>
      <c r="D223" s="3" t="s">
        <v>54</v>
      </c>
      <c r="E223" s="14">
        <v>44243</v>
      </c>
      <c r="F223" s="3">
        <v>6</v>
      </c>
      <c r="G223" s="3">
        <v>33.299999999999997</v>
      </c>
    </row>
    <row r="224" spans="2:7" outlineLevel="1" x14ac:dyDescent="0.2">
      <c r="B224" s="3" t="s">
        <v>427</v>
      </c>
      <c r="C224" s="3" t="s">
        <v>638</v>
      </c>
      <c r="D224" s="3" t="s">
        <v>54</v>
      </c>
      <c r="E224" s="14">
        <v>44243</v>
      </c>
      <c r="F224" s="3">
        <v>3</v>
      </c>
      <c r="G224" s="3">
        <v>16.649999999999999</v>
      </c>
    </row>
    <row r="225" spans="2:7" outlineLevel="1" x14ac:dyDescent="0.2">
      <c r="B225" s="3" t="s">
        <v>427</v>
      </c>
      <c r="C225" s="3" t="s">
        <v>638</v>
      </c>
      <c r="D225" s="3" t="s">
        <v>54</v>
      </c>
      <c r="E225" s="14">
        <v>44244</v>
      </c>
      <c r="F225" s="3">
        <v>6</v>
      </c>
      <c r="G225" s="3">
        <v>33.299999999999997</v>
      </c>
    </row>
    <row r="226" spans="2:7" outlineLevel="1" x14ac:dyDescent="0.2">
      <c r="B226" s="3" t="s">
        <v>427</v>
      </c>
      <c r="C226" s="3" t="s">
        <v>638</v>
      </c>
      <c r="D226" s="3" t="s">
        <v>54</v>
      </c>
      <c r="E226" s="14">
        <v>44244</v>
      </c>
      <c r="F226" s="3">
        <v>3</v>
      </c>
      <c r="G226" s="3">
        <v>16.649999999999999</v>
      </c>
    </row>
    <row r="227" spans="2:7" outlineLevel="1" x14ac:dyDescent="0.2">
      <c r="B227" s="3" t="s">
        <v>427</v>
      </c>
      <c r="C227" s="3" t="s">
        <v>638</v>
      </c>
      <c r="D227" s="3" t="s">
        <v>54</v>
      </c>
      <c r="E227" s="14">
        <v>44245</v>
      </c>
      <c r="F227" s="3">
        <v>6</v>
      </c>
      <c r="G227" s="3">
        <v>33.299999999999997</v>
      </c>
    </row>
    <row r="228" spans="2:7" outlineLevel="1" x14ac:dyDescent="0.2">
      <c r="B228" s="3" t="s">
        <v>427</v>
      </c>
      <c r="C228" s="3" t="s">
        <v>638</v>
      </c>
      <c r="D228" s="3" t="s">
        <v>54</v>
      </c>
      <c r="E228" s="14">
        <v>44245</v>
      </c>
      <c r="F228" s="3">
        <v>3</v>
      </c>
      <c r="G228" s="3">
        <v>16.649999999999999</v>
      </c>
    </row>
    <row r="229" spans="2:7" outlineLevel="1" x14ac:dyDescent="0.2">
      <c r="B229" s="3" t="s">
        <v>427</v>
      </c>
      <c r="C229" s="3" t="s">
        <v>638</v>
      </c>
      <c r="D229" s="3" t="s">
        <v>54</v>
      </c>
      <c r="E229" s="14">
        <v>44246</v>
      </c>
      <c r="F229" s="3">
        <v>6</v>
      </c>
      <c r="G229" s="3">
        <v>33.299999999999997</v>
      </c>
    </row>
    <row r="230" spans="2:7" outlineLevel="1" x14ac:dyDescent="0.2">
      <c r="B230" s="3" t="s">
        <v>427</v>
      </c>
      <c r="C230" s="3" t="s">
        <v>638</v>
      </c>
      <c r="D230" s="3" t="s">
        <v>54</v>
      </c>
      <c r="E230" s="14">
        <v>44246</v>
      </c>
      <c r="F230" s="3">
        <v>3</v>
      </c>
      <c r="G230" s="3">
        <v>16.649999999999999</v>
      </c>
    </row>
    <row r="231" spans="2:7" outlineLevel="1" x14ac:dyDescent="0.2">
      <c r="B231" s="3" t="s">
        <v>427</v>
      </c>
      <c r="C231" s="3" t="s">
        <v>638</v>
      </c>
      <c r="D231" s="3" t="s">
        <v>54</v>
      </c>
      <c r="E231" s="14">
        <v>44249</v>
      </c>
      <c r="F231" s="3">
        <v>6</v>
      </c>
      <c r="G231" s="3">
        <v>33.299999999999997</v>
      </c>
    </row>
    <row r="232" spans="2:7" outlineLevel="1" x14ac:dyDescent="0.2">
      <c r="B232" s="3" t="s">
        <v>427</v>
      </c>
      <c r="C232" s="3" t="s">
        <v>638</v>
      </c>
      <c r="D232" s="3" t="s">
        <v>54</v>
      </c>
      <c r="E232" s="14">
        <v>44249</v>
      </c>
      <c r="F232" s="3">
        <v>3</v>
      </c>
      <c r="G232" s="3">
        <v>16.649999999999999</v>
      </c>
    </row>
    <row r="233" spans="2:7" outlineLevel="1" x14ac:dyDescent="0.2">
      <c r="B233" s="3" t="s">
        <v>427</v>
      </c>
      <c r="C233" s="3" t="s">
        <v>638</v>
      </c>
      <c r="D233" s="3" t="s">
        <v>54</v>
      </c>
      <c r="E233" s="14">
        <v>44250</v>
      </c>
      <c r="F233" s="3">
        <v>6</v>
      </c>
      <c r="G233" s="3">
        <v>33.299999999999997</v>
      </c>
    </row>
    <row r="234" spans="2:7" outlineLevel="1" x14ac:dyDescent="0.2">
      <c r="B234" s="3" t="s">
        <v>427</v>
      </c>
      <c r="C234" s="3" t="s">
        <v>638</v>
      </c>
      <c r="D234" s="3" t="s">
        <v>54</v>
      </c>
      <c r="E234" s="14">
        <v>44250</v>
      </c>
      <c r="F234" s="3">
        <v>3</v>
      </c>
      <c r="G234" s="3">
        <v>16.649999999999999</v>
      </c>
    </row>
    <row r="235" spans="2:7" outlineLevel="1" x14ac:dyDescent="0.2">
      <c r="B235" s="3" t="s">
        <v>427</v>
      </c>
      <c r="C235" s="3" t="s">
        <v>638</v>
      </c>
      <c r="D235" s="3" t="s">
        <v>54</v>
      </c>
      <c r="E235" s="14">
        <v>44251</v>
      </c>
      <c r="F235" s="3">
        <v>6</v>
      </c>
      <c r="G235" s="3">
        <v>33.299999999999997</v>
      </c>
    </row>
    <row r="236" spans="2:7" outlineLevel="1" x14ac:dyDescent="0.2">
      <c r="B236" s="3" t="s">
        <v>427</v>
      </c>
      <c r="C236" s="3" t="s">
        <v>638</v>
      </c>
      <c r="D236" s="3" t="s">
        <v>54</v>
      </c>
      <c r="E236" s="14">
        <v>44251</v>
      </c>
      <c r="F236" s="3">
        <v>3</v>
      </c>
      <c r="G236" s="3">
        <v>16.649999999999999</v>
      </c>
    </row>
    <row r="237" spans="2:7" outlineLevel="1" x14ac:dyDescent="0.2">
      <c r="B237" s="3" t="s">
        <v>427</v>
      </c>
      <c r="C237" s="3" t="s">
        <v>638</v>
      </c>
      <c r="D237" s="3" t="s">
        <v>54</v>
      </c>
      <c r="E237" s="14">
        <v>44247</v>
      </c>
      <c r="F237" s="3">
        <v>9</v>
      </c>
      <c r="G237" s="3">
        <v>49.95</v>
      </c>
    </row>
    <row r="238" spans="2:7" outlineLevel="1" x14ac:dyDescent="0.2">
      <c r="B238" s="3" t="s">
        <v>427</v>
      </c>
      <c r="C238" s="3" t="s">
        <v>638</v>
      </c>
      <c r="D238" s="3" t="s">
        <v>54</v>
      </c>
      <c r="E238" s="14">
        <v>44252</v>
      </c>
      <c r="F238" s="3">
        <v>6</v>
      </c>
      <c r="G238" s="3">
        <v>33.299999999999997</v>
      </c>
    </row>
    <row r="239" spans="2:7" outlineLevel="1" x14ac:dyDescent="0.2">
      <c r="B239" s="3" t="s">
        <v>427</v>
      </c>
      <c r="C239" s="3" t="s">
        <v>638</v>
      </c>
      <c r="D239" s="3" t="s">
        <v>54</v>
      </c>
      <c r="E239" s="14">
        <v>44252</v>
      </c>
      <c r="F239" s="3">
        <v>3</v>
      </c>
      <c r="G239" s="3">
        <v>16.649999999999999</v>
      </c>
    </row>
    <row r="240" spans="2:7" outlineLevel="1" x14ac:dyDescent="0.2">
      <c r="B240" s="3" t="s">
        <v>427</v>
      </c>
      <c r="C240" s="3" t="s">
        <v>638</v>
      </c>
      <c r="D240" s="3" t="s">
        <v>54</v>
      </c>
      <c r="E240" s="14">
        <v>44253</v>
      </c>
      <c r="F240" s="3">
        <v>6</v>
      </c>
      <c r="G240" s="3">
        <v>33.299999999999997</v>
      </c>
    </row>
    <row r="241" spans="2:7" outlineLevel="1" x14ac:dyDescent="0.2">
      <c r="B241" s="3" t="s">
        <v>427</v>
      </c>
      <c r="C241" s="3" t="s">
        <v>638</v>
      </c>
      <c r="D241" s="3" t="s">
        <v>54</v>
      </c>
      <c r="E241" s="14">
        <v>44253</v>
      </c>
      <c r="F241" s="3">
        <v>3</v>
      </c>
      <c r="G241" s="3">
        <v>16.649999999999999</v>
      </c>
    </row>
    <row r="242" spans="2:7" outlineLevel="1" x14ac:dyDescent="0.2">
      <c r="B242" s="3" t="s">
        <v>427</v>
      </c>
      <c r="C242" s="3" t="s">
        <v>638</v>
      </c>
      <c r="D242" s="3" t="s">
        <v>54</v>
      </c>
      <c r="E242" s="14">
        <v>44256</v>
      </c>
      <c r="F242" s="3">
        <v>6</v>
      </c>
      <c r="G242" s="3">
        <v>33.299999999999997</v>
      </c>
    </row>
    <row r="243" spans="2:7" outlineLevel="1" x14ac:dyDescent="0.2">
      <c r="B243" s="3" t="s">
        <v>427</v>
      </c>
      <c r="C243" s="3" t="s">
        <v>638</v>
      </c>
      <c r="D243" s="3" t="s">
        <v>54</v>
      </c>
      <c r="E243" s="14">
        <v>44256</v>
      </c>
      <c r="F243" s="3">
        <v>3</v>
      </c>
      <c r="G243" s="3">
        <v>16.649999999999999</v>
      </c>
    </row>
    <row r="244" spans="2:7" outlineLevel="1" x14ac:dyDescent="0.2">
      <c r="B244" s="3" t="s">
        <v>427</v>
      </c>
      <c r="C244" s="3" t="s">
        <v>638</v>
      </c>
      <c r="D244" s="3" t="s">
        <v>54</v>
      </c>
      <c r="E244" s="14">
        <v>44257</v>
      </c>
      <c r="F244" s="3">
        <v>6</v>
      </c>
      <c r="G244" s="3">
        <v>33.299999999999997</v>
      </c>
    </row>
    <row r="245" spans="2:7" outlineLevel="1" x14ac:dyDescent="0.2">
      <c r="B245" s="3" t="s">
        <v>427</v>
      </c>
      <c r="C245" s="3" t="s">
        <v>638</v>
      </c>
      <c r="D245" s="3" t="s">
        <v>54</v>
      </c>
      <c r="E245" s="14">
        <v>44257</v>
      </c>
      <c r="F245" s="3">
        <v>3</v>
      </c>
      <c r="G245" s="3">
        <v>16.649999999999999</v>
      </c>
    </row>
    <row r="246" spans="2:7" outlineLevel="1" x14ac:dyDescent="0.2">
      <c r="B246" s="3" t="s">
        <v>427</v>
      </c>
      <c r="C246" s="3" t="s">
        <v>638</v>
      </c>
      <c r="D246" s="3" t="s">
        <v>54</v>
      </c>
      <c r="E246" s="14">
        <v>44264</v>
      </c>
      <c r="F246" s="3">
        <v>6</v>
      </c>
      <c r="G246" s="3">
        <v>33.299999999999997</v>
      </c>
    </row>
    <row r="247" spans="2:7" outlineLevel="1" x14ac:dyDescent="0.2">
      <c r="B247" s="3" t="s">
        <v>427</v>
      </c>
      <c r="C247" s="3" t="s">
        <v>638</v>
      </c>
      <c r="D247" s="3" t="s">
        <v>54</v>
      </c>
      <c r="E247" s="14">
        <v>44264</v>
      </c>
      <c r="F247" s="3">
        <v>3</v>
      </c>
      <c r="G247" s="3">
        <v>16.649999999999999</v>
      </c>
    </row>
    <row r="248" spans="2:7" outlineLevel="1" x14ac:dyDescent="0.2">
      <c r="B248" s="3" t="s">
        <v>427</v>
      </c>
      <c r="C248" s="3" t="s">
        <v>638</v>
      </c>
      <c r="D248" s="3" t="s">
        <v>54</v>
      </c>
      <c r="E248" s="14">
        <v>44265</v>
      </c>
      <c r="F248" s="3">
        <v>6</v>
      </c>
      <c r="G248" s="3">
        <v>33.299999999999997</v>
      </c>
    </row>
    <row r="249" spans="2:7" outlineLevel="1" x14ac:dyDescent="0.2">
      <c r="B249" s="3" t="s">
        <v>427</v>
      </c>
      <c r="C249" s="3" t="s">
        <v>638</v>
      </c>
      <c r="D249" s="3" t="s">
        <v>54</v>
      </c>
      <c r="E249" s="14">
        <v>44265</v>
      </c>
      <c r="F249" s="3">
        <v>3</v>
      </c>
      <c r="G249" s="3">
        <v>16.649999999999999</v>
      </c>
    </row>
    <row r="250" spans="2:7" outlineLevel="1" x14ac:dyDescent="0.2">
      <c r="B250" s="3" t="s">
        <v>427</v>
      </c>
      <c r="C250" s="3" t="s">
        <v>638</v>
      </c>
      <c r="D250" s="3" t="s">
        <v>54</v>
      </c>
      <c r="E250" s="14">
        <v>44266</v>
      </c>
      <c r="F250" s="3">
        <v>6</v>
      </c>
      <c r="G250" s="3">
        <v>33.299999999999997</v>
      </c>
    </row>
    <row r="251" spans="2:7" outlineLevel="1" x14ac:dyDescent="0.2">
      <c r="B251" s="3" t="s">
        <v>427</v>
      </c>
      <c r="C251" s="3" t="s">
        <v>638</v>
      </c>
      <c r="D251" s="3" t="s">
        <v>54</v>
      </c>
      <c r="E251" s="14">
        <v>44266</v>
      </c>
      <c r="F251" s="3">
        <v>3</v>
      </c>
      <c r="G251" s="3">
        <v>16.649999999999999</v>
      </c>
    </row>
    <row r="252" spans="2:7" outlineLevel="1" x14ac:dyDescent="0.2">
      <c r="B252" s="3" t="s">
        <v>427</v>
      </c>
      <c r="C252" s="3" t="s">
        <v>638</v>
      </c>
      <c r="D252" s="3" t="s">
        <v>54</v>
      </c>
      <c r="E252" s="14">
        <v>44267</v>
      </c>
      <c r="F252" s="3">
        <v>6</v>
      </c>
      <c r="G252" s="3">
        <v>33.299999999999997</v>
      </c>
    </row>
    <row r="253" spans="2:7" outlineLevel="1" x14ac:dyDescent="0.2">
      <c r="B253" s="3" t="s">
        <v>427</v>
      </c>
      <c r="C253" s="3" t="s">
        <v>638</v>
      </c>
      <c r="D253" s="3" t="s">
        <v>54</v>
      </c>
      <c r="E253" s="14">
        <v>44267</v>
      </c>
      <c r="F253" s="3">
        <v>3</v>
      </c>
      <c r="G253" s="3">
        <v>16.649999999999999</v>
      </c>
    </row>
    <row r="254" spans="2:7" outlineLevel="1" x14ac:dyDescent="0.2">
      <c r="B254" s="3" t="s">
        <v>427</v>
      </c>
      <c r="C254" s="3" t="s">
        <v>638</v>
      </c>
      <c r="D254" s="3" t="s">
        <v>54</v>
      </c>
      <c r="E254" s="14">
        <v>44270</v>
      </c>
      <c r="F254" s="3">
        <v>6</v>
      </c>
      <c r="G254" s="3">
        <v>33.299999999999997</v>
      </c>
    </row>
    <row r="255" spans="2:7" outlineLevel="1" x14ac:dyDescent="0.2">
      <c r="B255" s="3" t="s">
        <v>427</v>
      </c>
      <c r="C255" s="3" t="s">
        <v>638</v>
      </c>
      <c r="D255" s="3" t="s">
        <v>54</v>
      </c>
      <c r="E255" s="14">
        <v>44270</v>
      </c>
      <c r="F255" s="3">
        <v>3</v>
      </c>
      <c r="G255" s="3">
        <v>16.649999999999999</v>
      </c>
    </row>
    <row r="256" spans="2:7" outlineLevel="1" x14ac:dyDescent="0.2">
      <c r="B256" s="3" t="s">
        <v>427</v>
      </c>
      <c r="C256" s="3" t="s">
        <v>638</v>
      </c>
      <c r="D256" s="3" t="s">
        <v>54</v>
      </c>
      <c r="E256" s="14">
        <v>44271</v>
      </c>
      <c r="F256" s="3">
        <v>6</v>
      </c>
      <c r="G256" s="3">
        <v>33.299999999999997</v>
      </c>
    </row>
    <row r="257" spans="2:7" outlineLevel="1" x14ac:dyDescent="0.2">
      <c r="B257" s="3" t="s">
        <v>427</v>
      </c>
      <c r="C257" s="3" t="s">
        <v>638</v>
      </c>
      <c r="D257" s="3" t="s">
        <v>54</v>
      </c>
      <c r="E257" s="14">
        <v>44271</v>
      </c>
      <c r="F257" s="3">
        <v>3</v>
      </c>
      <c r="G257" s="3">
        <v>16.649999999999999</v>
      </c>
    </row>
    <row r="258" spans="2:7" outlineLevel="1" x14ac:dyDescent="0.2">
      <c r="B258" s="3" t="s">
        <v>427</v>
      </c>
      <c r="C258" s="3" t="s">
        <v>638</v>
      </c>
      <c r="D258" s="3" t="s">
        <v>54</v>
      </c>
      <c r="E258" s="14">
        <v>44272</v>
      </c>
      <c r="F258" s="3">
        <v>6</v>
      </c>
      <c r="G258" s="3">
        <v>33.299999999999997</v>
      </c>
    </row>
    <row r="259" spans="2:7" outlineLevel="1" x14ac:dyDescent="0.2">
      <c r="B259" s="3" t="s">
        <v>427</v>
      </c>
      <c r="C259" s="3" t="s">
        <v>638</v>
      </c>
      <c r="D259" s="3" t="s">
        <v>54</v>
      </c>
      <c r="E259" s="14">
        <v>44272</v>
      </c>
      <c r="F259" s="3">
        <v>3</v>
      </c>
      <c r="G259" s="3">
        <v>16.649999999999999</v>
      </c>
    </row>
    <row r="260" spans="2:7" outlineLevel="1" x14ac:dyDescent="0.2">
      <c r="B260" s="3" t="s">
        <v>427</v>
      </c>
      <c r="C260" s="3" t="s">
        <v>638</v>
      </c>
      <c r="D260" s="3" t="s">
        <v>54</v>
      </c>
      <c r="E260" s="14">
        <v>44273</v>
      </c>
      <c r="F260" s="3">
        <v>6</v>
      </c>
      <c r="G260" s="3">
        <v>33.299999999999997</v>
      </c>
    </row>
    <row r="261" spans="2:7" outlineLevel="1" x14ac:dyDescent="0.2">
      <c r="B261" s="3" t="s">
        <v>427</v>
      </c>
      <c r="C261" s="3" t="s">
        <v>638</v>
      </c>
      <c r="D261" s="3" t="s">
        <v>54</v>
      </c>
      <c r="E261" s="14">
        <v>44273</v>
      </c>
      <c r="F261" s="3">
        <v>3</v>
      </c>
      <c r="G261" s="3">
        <v>16.649999999999999</v>
      </c>
    </row>
    <row r="262" spans="2:7" outlineLevel="1" x14ac:dyDescent="0.2">
      <c r="B262" s="3" t="s">
        <v>427</v>
      </c>
      <c r="C262" s="3" t="s">
        <v>505</v>
      </c>
      <c r="D262" s="3" t="s">
        <v>506</v>
      </c>
      <c r="E262" s="14">
        <v>44229</v>
      </c>
      <c r="F262" s="3">
        <v>6</v>
      </c>
      <c r="G262" s="3">
        <v>49.98</v>
      </c>
    </row>
    <row r="263" spans="2:7" outlineLevel="1" x14ac:dyDescent="0.2">
      <c r="B263" s="3" t="s">
        <v>427</v>
      </c>
      <c r="C263" s="3" t="s">
        <v>505</v>
      </c>
      <c r="D263" s="3" t="s">
        <v>506</v>
      </c>
      <c r="E263" s="14">
        <v>44229</v>
      </c>
      <c r="F263" s="3">
        <v>3</v>
      </c>
      <c r="G263" s="3">
        <v>24.99</v>
      </c>
    </row>
    <row r="264" spans="2:7" outlineLevel="1" x14ac:dyDescent="0.2">
      <c r="B264" s="3" t="s">
        <v>427</v>
      </c>
      <c r="C264" s="3" t="s">
        <v>505</v>
      </c>
      <c r="D264" s="3" t="s">
        <v>506</v>
      </c>
      <c r="E264" s="14">
        <v>44230</v>
      </c>
      <c r="F264" s="3">
        <v>6</v>
      </c>
      <c r="G264" s="3">
        <v>49.98</v>
      </c>
    </row>
    <row r="265" spans="2:7" outlineLevel="1" x14ac:dyDescent="0.2">
      <c r="B265" s="3" t="s">
        <v>427</v>
      </c>
      <c r="C265" s="3" t="s">
        <v>505</v>
      </c>
      <c r="D265" s="3" t="s">
        <v>506</v>
      </c>
      <c r="E265" s="14">
        <v>44230</v>
      </c>
      <c r="F265" s="3">
        <v>3</v>
      </c>
      <c r="G265" s="3">
        <v>24.99</v>
      </c>
    </row>
    <row r="266" spans="2:7" outlineLevel="1" x14ac:dyDescent="0.2">
      <c r="B266" s="3" t="s">
        <v>427</v>
      </c>
      <c r="C266" s="3" t="s">
        <v>505</v>
      </c>
      <c r="D266" s="3" t="s">
        <v>506</v>
      </c>
      <c r="E266" s="14">
        <v>44231</v>
      </c>
      <c r="F266" s="3">
        <v>6</v>
      </c>
      <c r="G266" s="3">
        <v>49.98</v>
      </c>
    </row>
    <row r="267" spans="2:7" outlineLevel="1" x14ac:dyDescent="0.2">
      <c r="B267" s="3" t="s">
        <v>427</v>
      </c>
      <c r="C267" s="3" t="s">
        <v>505</v>
      </c>
      <c r="D267" s="3" t="s">
        <v>506</v>
      </c>
      <c r="E267" s="14">
        <v>44231</v>
      </c>
      <c r="F267" s="3">
        <v>3</v>
      </c>
      <c r="G267" s="3">
        <v>24.99</v>
      </c>
    </row>
    <row r="268" spans="2:7" outlineLevel="1" x14ac:dyDescent="0.2">
      <c r="B268" s="3" t="s">
        <v>427</v>
      </c>
      <c r="C268" s="3" t="s">
        <v>505</v>
      </c>
      <c r="D268" s="3" t="s">
        <v>506</v>
      </c>
      <c r="E268" s="14">
        <v>44232</v>
      </c>
      <c r="F268" s="3">
        <v>6</v>
      </c>
      <c r="G268" s="3">
        <v>49.98</v>
      </c>
    </row>
    <row r="269" spans="2:7" outlineLevel="1" x14ac:dyDescent="0.2">
      <c r="B269" s="3" t="s">
        <v>427</v>
      </c>
      <c r="C269" s="3" t="s">
        <v>505</v>
      </c>
      <c r="D269" s="3" t="s">
        <v>506</v>
      </c>
      <c r="E269" s="14">
        <v>44232</v>
      </c>
      <c r="F269" s="3">
        <v>3</v>
      </c>
      <c r="G269" s="3">
        <v>24.99</v>
      </c>
    </row>
    <row r="270" spans="2:7" outlineLevel="1" x14ac:dyDescent="0.2">
      <c r="B270" s="3" t="s">
        <v>427</v>
      </c>
      <c r="C270" s="3" t="s">
        <v>505</v>
      </c>
      <c r="D270" s="3" t="s">
        <v>506</v>
      </c>
      <c r="E270" s="14">
        <v>44235</v>
      </c>
      <c r="F270" s="3">
        <v>6</v>
      </c>
      <c r="G270" s="3">
        <v>49.98</v>
      </c>
    </row>
    <row r="271" spans="2:7" outlineLevel="1" x14ac:dyDescent="0.2">
      <c r="B271" s="3" t="s">
        <v>427</v>
      </c>
      <c r="C271" s="3" t="s">
        <v>505</v>
      </c>
      <c r="D271" s="3" t="s">
        <v>506</v>
      </c>
      <c r="E271" s="14">
        <v>44235</v>
      </c>
      <c r="F271" s="3">
        <v>3</v>
      </c>
      <c r="G271" s="3">
        <v>24.99</v>
      </c>
    </row>
    <row r="272" spans="2:7" outlineLevel="1" x14ac:dyDescent="0.2">
      <c r="B272" s="3" t="s">
        <v>427</v>
      </c>
      <c r="C272" s="3" t="s">
        <v>505</v>
      </c>
      <c r="D272" s="3" t="s">
        <v>506</v>
      </c>
      <c r="E272" s="14">
        <v>44238</v>
      </c>
      <c r="F272" s="3">
        <v>6</v>
      </c>
      <c r="G272" s="3">
        <v>49.98</v>
      </c>
    </row>
    <row r="273" spans="2:7" outlineLevel="1" x14ac:dyDescent="0.2">
      <c r="B273" s="3" t="s">
        <v>427</v>
      </c>
      <c r="C273" s="3" t="s">
        <v>505</v>
      </c>
      <c r="D273" s="3" t="s">
        <v>506</v>
      </c>
      <c r="E273" s="14">
        <v>44238</v>
      </c>
      <c r="F273" s="3">
        <v>3</v>
      </c>
      <c r="G273" s="3">
        <v>24.99</v>
      </c>
    </row>
    <row r="274" spans="2:7" outlineLevel="1" x14ac:dyDescent="0.2">
      <c r="B274" s="3" t="s">
        <v>427</v>
      </c>
      <c r="C274" s="3" t="s">
        <v>505</v>
      </c>
      <c r="D274" s="3" t="s">
        <v>506</v>
      </c>
      <c r="E274" s="14">
        <v>44239</v>
      </c>
      <c r="F274" s="3">
        <v>6</v>
      </c>
      <c r="G274" s="3">
        <v>49.98</v>
      </c>
    </row>
    <row r="275" spans="2:7" outlineLevel="1" x14ac:dyDescent="0.2">
      <c r="B275" s="3" t="s">
        <v>427</v>
      </c>
      <c r="C275" s="3" t="s">
        <v>505</v>
      </c>
      <c r="D275" s="3" t="s">
        <v>506</v>
      </c>
      <c r="E275" s="14">
        <v>44239</v>
      </c>
      <c r="F275" s="3">
        <v>3</v>
      </c>
      <c r="G275" s="3">
        <v>24.99</v>
      </c>
    </row>
    <row r="276" spans="2:7" outlineLevel="1" x14ac:dyDescent="0.2">
      <c r="B276" s="3" t="s">
        <v>427</v>
      </c>
      <c r="C276" s="3" t="s">
        <v>505</v>
      </c>
      <c r="D276" s="3" t="s">
        <v>506</v>
      </c>
      <c r="E276" s="14">
        <v>44242</v>
      </c>
      <c r="F276" s="3">
        <v>6</v>
      </c>
      <c r="G276" s="3">
        <v>49.98</v>
      </c>
    </row>
    <row r="277" spans="2:7" outlineLevel="1" x14ac:dyDescent="0.2">
      <c r="B277" s="3" t="s">
        <v>427</v>
      </c>
      <c r="C277" s="3" t="s">
        <v>505</v>
      </c>
      <c r="D277" s="3" t="s">
        <v>506</v>
      </c>
      <c r="E277" s="14">
        <v>44242</v>
      </c>
      <c r="F277" s="3">
        <v>3</v>
      </c>
      <c r="G277" s="3">
        <v>24.99</v>
      </c>
    </row>
    <row r="278" spans="2:7" outlineLevel="1" x14ac:dyDescent="0.2">
      <c r="B278" s="3" t="s">
        <v>427</v>
      </c>
      <c r="C278" s="3" t="s">
        <v>505</v>
      </c>
      <c r="D278" s="3" t="s">
        <v>506</v>
      </c>
      <c r="E278" s="14">
        <v>44245</v>
      </c>
      <c r="F278" s="3">
        <v>6</v>
      </c>
      <c r="G278" s="3">
        <v>49.98</v>
      </c>
    </row>
    <row r="279" spans="2:7" outlineLevel="1" x14ac:dyDescent="0.2">
      <c r="B279" s="3" t="s">
        <v>427</v>
      </c>
      <c r="C279" s="3" t="s">
        <v>505</v>
      </c>
      <c r="D279" s="3" t="s">
        <v>506</v>
      </c>
      <c r="E279" s="14">
        <v>44245</v>
      </c>
      <c r="F279" s="3">
        <v>3</v>
      </c>
      <c r="G279" s="3">
        <v>24.99</v>
      </c>
    </row>
    <row r="280" spans="2:7" outlineLevel="1" x14ac:dyDescent="0.2">
      <c r="B280" s="3" t="s">
        <v>427</v>
      </c>
      <c r="C280" s="3" t="s">
        <v>505</v>
      </c>
      <c r="D280" s="3" t="s">
        <v>506</v>
      </c>
      <c r="E280" s="14">
        <v>44246</v>
      </c>
      <c r="F280" s="3">
        <v>6</v>
      </c>
      <c r="G280" s="3">
        <v>49.98</v>
      </c>
    </row>
    <row r="281" spans="2:7" outlineLevel="1" x14ac:dyDescent="0.2">
      <c r="B281" s="3" t="s">
        <v>427</v>
      </c>
      <c r="C281" s="3" t="s">
        <v>505</v>
      </c>
      <c r="D281" s="3" t="s">
        <v>506</v>
      </c>
      <c r="E281" s="14">
        <v>44246</v>
      </c>
      <c r="F281" s="3">
        <v>3</v>
      </c>
      <c r="G281" s="3">
        <v>24.99</v>
      </c>
    </row>
    <row r="282" spans="2:7" outlineLevel="1" x14ac:dyDescent="0.2">
      <c r="B282" s="3" t="s">
        <v>427</v>
      </c>
      <c r="C282" s="3" t="s">
        <v>505</v>
      </c>
      <c r="D282" s="3" t="s">
        <v>506</v>
      </c>
      <c r="E282" s="14">
        <v>44249</v>
      </c>
      <c r="F282" s="3">
        <v>6</v>
      </c>
      <c r="G282" s="3">
        <v>49.98</v>
      </c>
    </row>
    <row r="283" spans="2:7" outlineLevel="1" x14ac:dyDescent="0.2">
      <c r="B283" s="3" t="s">
        <v>427</v>
      </c>
      <c r="C283" s="3" t="s">
        <v>505</v>
      </c>
      <c r="D283" s="3" t="s">
        <v>506</v>
      </c>
      <c r="E283" s="14">
        <v>44249</v>
      </c>
      <c r="F283" s="3">
        <v>3</v>
      </c>
      <c r="G283" s="3">
        <v>24.99</v>
      </c>
    </row>
    <row r="284" spans="2:7" outlineLevel="1" x14ac:dyDescent="0.2">
      <c r="B284" s="3" t="s">
        <v>427</v>
      </c>
      <c r="C284" s="3" t="s">
        <v>505</v>
      </c>
      <c r="D284" s="3" t="s">
        <v>506</v>
      </c>
      <c r="E284" s="14">
        <v>44250</v>
      </c>
      <c r="F284" s="3">
        <v>6</v>
      </c>
      <c r="G284" s="3">
        <v>49.98</v>
      </c>
    </row>
    <row r="285" spans="2:7" outlineLevel="1" x14ac:dyDescent="0.2">
      <c r="B285" s="3" t="s">
        <v>427</v>
      </c>
      <c r="C285" s="3" t="s">
        <v>505</v>
      </c>
      <c r="D285" s="3" t="s">
        <v>506</v>
      </c>
      <c r="E285" s="14">
        <v>44250</v>
      </c>
      <c r="F285" s="3">
        <v>3</v>
      </c>
      <c r="G285" s="3">
        <v>24.99</v>
      </c>
    </row>
    <row r="286" spans="2:7" outlineLevel="1" x14ac:dyDescent="0.2">
      <c r="B286" s="3" t="s">
        <v>427</v>
      </c>
      <c r="C286" s="3" t="s">
        <v>505</v>
      </c>
      <c r="D286" s="3" t="s">
        <v>506</v>
      </c>
      <c r="E286" s="14">
        <v>44251</v>
      </c>
      <c r="F286" s="3">
        <v>6</v>
      </c>
      <c r="G286" s="3">
        <v>49.98</v>
      </c>
    </row>
    <row r="287" spans="2:7" outlineLevel="1" x14ac:dyDescent="0.2">
      <c r="B287" s="3" t="s">
        <v>427</v>
      </c>
      <c r="C287" s="3" t="s">
        <v>505</v>
      </c>
      <c r="D287" s="3" t="s">
        <v>506</v>
      </c>
      <c r="E287" s="14">
        <v>44251</v>
      </c>
      <c r="F287" s="3">
        <v>3</v>
      </c>
      <c r="G287" s="3">
        <v>24.99</v>
      </c>
    </row>
    <row r="288" spans="2:7" outlineLevel="1" x14ac:dyDescent="0.2">
      <c r="B288" s="3" t="s">
        <v>427</v>
      </c>
      <c r="C288" s="3" t="s">
        <v>505</v>
      </c>
      <c r="D288" s="3" t="s">
        <v>506</v>
      </c>
      <c r="E288" s="14">
        <v>44252</v>
      </c>
      <c r="F288" s="3">
        <v>6</v>
      </c>
      <c r="G288" s="3">
        <v>49.98</v>
      </c>
    </row>
    <row r="289" spans="2:7" outlineLevel="1" x14ac:dyDescent="0.2">
      <c r="B289" s="3" t="s">
        <v>427</v>
      </c>
      <c r="C289" s="3" t="s">
        <v>505</v>
      </c>
      <c r="D289" s="3" t="s">
        <v>506</v>
      </c>
      <c r="E289" s="14">
        <v>44252</v>
      </c>
      <c r="F289" s="3">
        <v>3</v>
      </c>
      <c r="G289" s="3">
        <v>24.99</v>
      </c>
    </row>
    <row r="290" spans="2:7" outlineLevel="1" x14ac:dyDescent="0.2">
      <c r="B290" s="3" t="s">
        <v>427</v>
      </c>
      <c r="C290" s="3" t="s">
        <v>505</v>
      </c>
      <c r="D290" s="3" t="s">
        <v>506</v>
      </c>
      <c r="E290" s="14">
        <v>44253</v>
      </c>
      <c r="F290" s="3">
        <v>6</v>
      </c>
      <c r="G290" s="3">
        <v>49.98</v>
      </c>
    </row>
    <row r="291" spans="2:7" outlineLevel="1" x14ac:dyDescent="0.2">
      <c r="B291" s="3" t="s">
        <v>427</v>
      </c>
      <c r="C291" s="3" t="s">
        <v>505</v>
      </c>
      <c r="D291" s="3" t="s">
        <v>506</v>
      </c>
      <c r="E291" s="14">
        <v>44253</v>
      </c>
      <c r="F291" s="3">
        <v>3</v>
      </c>
      <c r="G291" s="3">
        <v>24.99</v>
      </c>
    </row>
    <row r="292" spans="2:7" outlineLevel="1" x14ac:dyDescent="0.2">
      <c r="B292" s="3" t="s">
        <v>427</v>
      </c>
      <c r="C292" s="3" t="s">
        <v>505</v>
      </c>
      <c r="D292" s="3" t="s">
        <v>506</v>
      </c>
      <c r="E292" s="14">
        <v>44270</v>
      </c>
      <c r="F292" s="3">
        <v>6</v>
      </c>
      <c r="G292" s="3">
        <v>49.98</v>
      </c>
    </row>
    <row r="293" spans="2:7" outlineLevel="1" x14ac:dyDescent="0.2">
      <c r="B293" s="3" t="s">
        <v>427</v>
      </c>
      <c r="C293" s="3" t="s">
        <v>505</v>
      </c>
      <c r="D293" s="3" t="s">
        <v>506</v>
      </c>
      <c r="E293" s="14">
        <v>44270</v>
      </c>
      <c r="F293" s="3">
        <v>3</v>
      </c>
      <c r="G293" s="3">
        <v>24.99</v>
      </c>
    </row>
    <row r="294" spans="2:7" outlineLevel="1" x14ac:dyDescent="0.2">
      <c r="B294" s="3" t="s">
        <v>427</v>
      </c>
      <c r="C294" s="3" t="s">
        <v>505</v>
      </c>
      <c r="D294" s="3" t="s">
        <v>506</v>
      </c>
      <c r="E294" s="14">
        <v>44271</v>
      </c>
      <c r="F294" s="3">
        <v>6</v>
      </c>
      <c r="G294" s="3">
        <v>49.98</v>
      </c>
    </row>
    <row r="295" spans="2:7" outlineLevel="1" x14ac:dyDescent="0.2">
      <c r="B295" s="3" t="s">
        <v>427</v>
      </c>
      <c r="C295" s="3" t="s">
        <v>505</v>
      </c>
      <c r="D295" s="3" t="s">
        <v>506</v>
      </c>
      <c r="E295" s="14">
        <v>44271</v>
      </c>
      <c r="F295" s="3">
        <v>3</v>
      </c>
      <c r="G295" s="3">
        <v>24.99</v>
      </c>
    </row>
    <row r="296" spans="2:7" outlineLevel="1" x14ac:dyDescent="0.2">
      <c r="B296" s="3" t="s">
        <v>427</v>
      </c>
      <c r="C296" s="3" t="s">
        <v>505</v>
      </c>
      <c r="D296" s="3" t="s">
        <v>506</v>
      </c>
      <c r="E296" s="14">
        <v>44272</v>
      </c>
      <c r="F296" s="3">
        <v>6</v>
      </c>
      <c r="G296" s="3">
        <v>49.98</v>
      </c>
    </row>
    <row r="297" spans="2:7" outlineLevel="1" x14ac:dyDescent="0.2">
      <c r="B297" s="3" t="s">
        <v>427</v>
      </c>
      <c r="C297" s="3" t="s">
        <v>505</v>
      </c>
      <c r="D297" s="3" t="s">
        <v>506</v>
      </c>
      <c r="E297" s="14">
        <v>44272</v>
      </c>
      <c r="F297" s="3">
        <v>3</v>
      </c>
      <c r="G297" s="3">
        <v>24.99</v>
      </c>
    </row>
    <row r="298" spans="2:7" outlineLevel="1" x14ac:dyDescent="0.2">
      <c r="B298" s="3" t="s">
        <v>428</v>
      </c>
      <c r="C298" s="3" t="s">
        <v>644</v>
      </c>
      <c r="D298" s="3" t="s">
        <v>31</v>
      </c>
      <c r="E298" s="14">
        <v>44230</v>
      </c>
      <c r="F298" s="3">
        <v>6</v>
      </c>
      <c r="G298" s="3">
        <v>53.28</v>
      </c>
    </row>
    <row r="299" spans="2:7" outlineLevel="1" x14ac:dyDescent="0.2">
      <c r="B299" s="3" t="s">
        <v>428</v>
      </c>
      <c r="C299" s="3" t="s">
        <v>644</v>
      </c>
      <c r="D299" s="3" t="s">
        <v>31</v>
      </c>
      <c r="E299" s="14">
        <v>44230</v>
      </c>
      <c r="F299" s="3">
        <v>3</v>
      </c>
      <c r="G299" s="3">
        <v>26.64</v>
      </c>
    </row>
    <row r="300" spans="2:7" outlineLevel="1" x14ac:dyDescent="0.2">
      <c r="B300" s="3" t="s">
        <v>428</v>
      </c>
      <c r="C300" s="3" t="s">
        <v>644</v>
      </c>
      <c r="D300" s="3" t="s">
        <v>31</v>
      </c>
      <c r="E300" s="14">
        <v>44231</v>
      </c>
      <c r="F300" s="3">
        <v>6</v>
      </c>
      <c r="G300" s="3">
        <v>53.28</v>
      </c>
    </row>
    <row r="301" spans="2:7" outlineLevel="1" x14ac:dyDescent="0.2">
      <c r="B301" s="3" t="s">
        <v>428</v>
      </c>
      <c r="C301" s="3" t="s">
        <v>644</v>
      </c>
      <c r="D301" s="3" t="s">
        <v>31</v>
      </c>
      <c r="E301" s="14">
        <v>44231</v>
      </c>
      <c r="F301" s="3">
        <v>3</v>
      </c>
      <c r="G301" s="3">
        <v>26.64</v>
      </c>
    </row>
    <row r="302" spans="2:7" outlineLevel="1" x14ac:dyDescent="0.2">
      <c r="B302" s="3" t="s">
        <v>428</v>
      </c>
      <c r="C302" s="3" t="s">
        <v>644</v>
      </c>
      <c r="D302" s="3" t="s">
        <v>31</v>
      </c>
      <c r="E302" s="14">
        <v>44232</v>
      </c>
      <c r="F302" s="3">
        <v>6</v>
      </c>
      <c r="G302" s="3">
        <v>53.28</v>
      </c>
    </row>
    <row r="303" spans="2:7" outlineLevel="1" x14ac:dyDescent="0.2">
      <c r="B303" s="3" t="s">
        <v>428</v>
      </c>
      <c r="C303" s="3" t="s">
        <v>644</v>
      </c>
      <c r="D303" s="3" t="s">
        <v>31</v>
      </c>
      <c r="E303" s="14">
        <v>44232</v>
      </c>
      <c r="F303" s="3">
        <v>3</v>
      </c>
      <c r="G303" s="3">
        <v>26.64</v>
      </c>
    </row>
    <row r="304" spans="2:7" outlineLevel="1" x14ac:dyDescent="0.2">
      <c r="B304" s="3" t="s">
        <v>428</v>
      </c>
      <c r="C304" s="3" t="s">
        <v>644</v>
      </c>
      <c r="D304" s="3" t="s">
        <v>31</v>
      </c>
      <c r="E304" s="14">
        <v>44235</v>
      </c>
      <c r="F304" s="3">
        <v>6</v>
      </c>
      <c r="G304" s="3">
        <v>53.28</v>
      </c>
    </row>
    <row r="305" spans="2:7" outlineLevel="1" x14ac:dyDescent="0.2">
      <c r="B305" s="3" t="s">
        <v>428</v>
      </c>
      <c r="C305" s="3" t="s">
        <v>644</v>
      </c>
      <c r="D305" s="3" t="s">
        <v>31</v>
      </c>
      <c r="E305" s="14">
        <v>44235</v>
      </c>
      <c r="F305" s="3">
        <v>3</v>
      </c>
      <c r="G305" s="3">
        <v>26.64</v>
      </c>
    </row>
    <row r="306" spans="2:7" outlineLevel="1" x14ac:dyDescent="0.2">
      <c r="B306" s="3" t="s">
        <v>428</v>
      </c>
      <c r="C306" s="3" t="s">
        <v>644</v>
      </c>
      <c r="D306" s="3" t="s">
        <v>31</v>
      </c>
      <c r="E306" s="14">
        <v>44236</v>
      </c>
      <c r="F306" s="3">
        <v>6</v>
      </c>
      <c r="G306" s="3">
        <v>53.28</v>
      </c>
    </row>
    <row r="307" spans="2:7" outlineLevel="1" x14ac:dyDescent="0.2">
      <c r="B307" s="3" t="s">
        <v>428</v>
      </c>
      <c r="C307" s="3" t="s">
        <v>644</v>
      </c>
      <c r="D307" s="3" t="s">
        <v>31</v>
      </c>
      <c r="E307" s="14">
        <v>44236</v>
      </c>
      <c r="F307" s="3">
        <v>3</v>
      </c>
      <c r="G307" s="3">
        <v>26.64</v>
      </c>
    </row>
    <row r="308" spans="2:7" outlineLevel="1" x14ac:dyDescent="0.2">
      <c r="B308" s="3" t="s">
        <v>428</v>
      </c>
      <c r="C308" s="3" t="s">
        <v>644</v>
      </c>
      <c r="D308" s="3" t="s">
        <v>31</v>
      </c>
      <c r="E308" s="14">
        <v>44237</v>
      </c>
      <c r="F308" s="3">
        <v>6</v>
      </c>
      <c r="G308" s="3">
        <v>53.28</v>
      </c>
    </row>
    <row r="309" spans="2:7" outlineLevel="1" x14ac:dyDescent="0.2">
      <c r="B309" s="3" t="s">
        <v>428</v>
      </c>
      <c r="C309" s="3" t="s">
        <v>644</v>
      </c>
      <c r="D309" s="3" t="s">
        <v>31</v>
      </c>
      <c r="E309" s="14">
        <v>44237</v>
      </c>
      <c r="F309" s="3">
        <v>3</v>
      </c>
      <c r="G309" s="3">
        <v>26.64</v>
      </c>
    </row>
    <row r="310" spans="2:7" outlineLevel="1" x14ac:dyDescent="0.2">
      <c r="B310" s="3" t="s">
        <v>428</v>
      </c>
      <c r="C310" s="3" t="s">
        <v>644</v>
      </c>
      <c r="D310" s="3" t="s">
        <v>31</v>
      </c>
      <c r="E310" s="14">
        <v>44238</v>
      </c>
      <c r="F310" s="3">
        <v>6</v>
      </c>
      <c r="G310" s="3">
        <v>53.28</v>
      </c>
    </row>
    <row r="311" spans="2:7" outlineLevel="1" x14ac:dyDescent="0.2">
      <c r="B311" s="3" t="s">
        <v>428</v>
      </c>
      <c r="C311" s="3" t="s">
        <v>644</v>
      </c>
      <c r="D311" s="3" t="s">
        <v>31</v>
      </c>
      <c r="E311" s="14">
        <v>44238</v>
      </c>
      <c r="F311" s="3">
        <v>3</v>
      </c>
      <c r="G311" s="3">
        <v>26.64</v>
      </c>
    </row>
    <row r="312" spans="2:7" outlineLevel="1" x14ac:dyDescent="0.2">
      <c r="B312" s="3" t="s">
        <v>428</v>
      </c>
      <c r="C312" s="3" t="s">
        <v>644</v>
      </c>
      <c r="D312" s="3" t="s">
        <v>31</v>
      </c>
      <c r="E312" s="14">
        <v>44239</v>
      </c>
      <c r="F312" s="3">
        <v>6</v>
      </c>
      <c r="G312" s="3">
        <v>53.28</v>
      </c>
    </row>
    <row r="313" spans="2:7" outlineLevel="1" x14ac:dyDescent="0.2">
      <c r="B313" s="3" t="s">
        <v>428</v>
      </c>
      <c r="C313" s="3" t="s">
        <v>644</v>
      </c>
      <c r="D313" s="3" t="s">
        <v>31</v>
      </c>
      <c r="E313" s="14">
        <v>44239</v>
      </c>
      <c r="F313" s="3">
        <v>3</v>
      </c>
      <c r="G313" s="3">
        <v>26.64</v>
      </c>
    </row>
    <row r="314" spans="2:7" outlineLevel="1" x14ac:dyDescent="0.2">
      <c r="B314" s="3" t="s">
        <v>428</v>
      </c>
      <c r="C314" s="3" t="s">
        <v>644</v>
      </c>
      <c r="D314" s="3" t="s">
        <v>31</v>
      </c>
      <c r="E314" s="14">
        <v>44242</v>
      </c>
      <c r="F314" s="3">
        <v>6</v>
      </c>
      <c r="G314" s="3">
        <v>53.28</v>
      </c>
    </row>
    <row r="315" spans="2:7" outlineLevel="1" x14ac:dyDescent="0.2">
      <c r="B315" s="3" t="s">
        <v>428</v>
      </c>
      <c r="C315" s="3" t="s">
        <v>644</v>
      </c>
      <c r="D315" s="3" t="s">
        <v>31</v>
      </c>
      <c r="E315" s="14">
        <v>44242</v>
      </c>
      <c r="F315" s="3">
        <v>3</v>
      </c>
      <c r="G315" s="3">
        <v>26.64</v>
      </c>
    </row>
    <row r="316" spans="2:7" outlineLevel="1" x14ac:dyDescent="0.2">
      <c r="B316" s="3" t="s">
        <v>428</v>
      </c>
      <c r="C316" s="3" t="s">
        <v>644</v>
      </c>
      <c r="D316" s="3" t="s">
        <v>31</v>
      </c>
      <c r="E316" s="14">
        <v>44243</v>
      </c>
      <c r="F316" s="3">
        <v>6</v>
      </c>
      <c r="G316" s="3">
        <v>53.28</v>
      </c>
    </row>
    <row r="317" spans="2:7" outlineLevel="1" x14ac:dyDescent="0.2">
      <c r="B317" s="3" t="s">
        <v>428</v>
      </c>
      <c r="C317" s="3" t="s">
        <v>644</v>
      </c>
      <c r="D317" s="3" t="s">
        <v>31</v>
      </c>
      <c r="E317" s="14">
        <v>44243</v>
      </c>
      <c r="F317" s="3">
        <v>3</v>
      </c>
      <c r="G317" s="3">
        <v>26.64</v>
      </c>
    </row>
    <row r="318" spans="2:7" outlineLevel="1" x14ac:dyDescent="0.2">
      <c r="B318" s="3" t="s">
        <v>428</v>
      </c>
      <c r="C318" s="3" t="s">
        <v>644</v>
      </c>
      <c r="D318" s="3" t="s">
        <v>31</v>
      </c>
      <c r="E318" s="14">
        <v>44244</v>
      </c>
      <c r="F318" s="3">
        <v>6</v>
      </c>
      <c r="G318" s="3">
        <v>53.28</v>
      </c>
    </row>
    <row r="319" spans="2:7" outlineLevel="1" x14ac:dyDescent="0.2">
      <c r="B319" s="3" t="s">
        <v>428</v>
      </c>
      <c r="C319" s="3" t="s">
        <v>644</v>
      </c>
      <c r="D319" s="3" t="s">
        <v>31</v>
      </c>
      <c r="E319" s="14">
        <v>44244</v>
      </c>
      <c r="F319" s="3">
        <v>3</v>
      </c>
      <c r="G319" s="3">
        <v>26.64</v>
      </c>
    </row>
    <row r="320" spans="2:7" outlineLevel="1" x14ac:dyDescent="0.2">
      <c r="B320" s="3" t="s">
        <v>428</v>
      </c>
      <c r="C320" s="3" t="s">
        <v>644</v>
      </c>
      <c r="D320" s="3" t="s">
        <v>31</v>
      </c>
      <c r="E320" s="14">
        <v>44245</v>
      </c>
      <c r="F320" s="3">
        <v>6</v>
      </c>
      <c r="G320" s="3">
        <v>53.28</v>
      </c>
    </row>
    <row r="321" spans="2:7" outlineLevel="1" x14ac:dyDescent="0.2">
      <c r="B321" s="3" t="s">
        <v>428</v>
      </c>
      <c r="C321" s="3" t="s">
        <v>644</v>
      </c>
      <c r="D321" s="3" t="s">
        <v>31</v>
      </c>
      <c r="E321" s="14">
        <v>44245</v>
      </c>
      <c r="F321" s="3">
        <v>3</v>
      </c>
      <c r="G321" s="3">
        <v>26.64</v>
      </c>
    </row>
    <row r="322" spans="2:7" outlineLevel="1" x14ac:dyDescent="0.2">
      <c r="B322" s="3" t="s">
        <v>428</v>
      </c>
      <c r="C322" s="3" t="s">
        <v>644</v>
      </c>
      <c r="D322" s="3" t="s">
        <v>31</v>
      </c>
      <c r="E322" s="14">
        <v>44246</v>
      </c>
      <c r="F322" s="3">
        <v>6</v>
      </c>
      <c r="G322" s="3">
        <v>53.28</v>
      </c>
    </row>
    <row r="323" spans="2:7" outlineLevel="1" x14ac:dyDescent="0.2">
      <c r="B323" s="3" t="s">
        <v>428</v>
      </c>
      <c r="C323" s="3" t="s">
        <v>644</v>
      </c>
      <c r="D323" s="3" t="s">
        <v>31</v>
      </c>
      <c r="E323" s="14">
        <v>44246</v>
      </c>
      <c r="F323" s="3">
        <v>3</v>
      </c>
      <c r="G323" s="3">
        <v>26.64</v>
      </c>
    </row>
    <row r="324" spans="2:7" outlineLevel="1" x14ac:dyDescent="0.2">
      <c r="B324" s="3" t="s">
        <v>428</v>
      </c>
      <c r="C324" s="3" t="s">
        <v>644</v>
      </c>
      <c r="D324" s="3" t="s">
        <v>31</v>
      </c>
      <c r="E324" s="14">
        <v>44249</v>
      </c>
      <c r="F324" s="3">
        <v>6</v>
      </c>
      <c r="G324" s="3">
        <v>53.28</v>
      </c>
    </row>
    <row r="325" spans="2:7" outlineLevel="1" x14ac:dyDescent="0.2">
      <c r="B325" s="3" t="s">
        <v>428</v>
      </c>
      <c r="C325" s="3" t="s">
        <v>644</v>
      </c>
      <c r="D325" s="3" t="s">
        <v>31</v>
      </c>
      <c r="E325" s="14">
        <v>44249</v>
      </c>
      <c r="F325" s="3">
        <v>3</v>
      </c>
      <c r="G325" s="3">
        <v>26.64</v>
      </c>
    </row>
    <row r="326" spans="2:7" outlineLevel="1" x14ac:dyDescent="0.2">
      <c r="B326" s="3" t="s">
        <v>428</v>
      </c>
      <c r="C326" s="3" t="s">
        <v>644</v>
      </c>
      <c r="D326" s="3" t="s">
        <v>31</v>
      </c>
      <c r="E326" s="14">
        <v>44250</v>
      </c>
      <c r="F326" s="3">
        <v>6</v>
      </c>
      <c r="G326" s="3">
        <v>53.28</v>
      </c>
    </row>
    <row r="327" spans="2:7" outlineLevel="1" x14ac:dyDescent="0.2">
      <c r="B327" s="3" t="s">
        <v>428</v>
      </c>
      <c r="C327" s="3" t="s">
        <v>644</v>
      </c>
      <c r="D327" s="3" t="s">
        <v>31</v>
      </c>
      <c r="E327" s="14">
        <v>44250</v>
      </c>
      <c r="F327" s="3">
        <v>3</v>
      </c>
      <c r="G327" s="3">
        <v>26.64</v>
      </c>
    </row>
    <row r="328" spans="2:7" outlineLevel="1" x14ac:dyDescent="0.2">
      <c r="B328" s="3" t="s">
        <v>428</v>
      </c>
      <c r="C328" s="3" t="s">
        <v>644</v>
      </c>
      <c r="D328" s="3" t="s">
        <v>31</v>
      </c>
      <c r="E328" s="14">
        <v>44251</v>
      </c>
      <c r="F328" s="3">
        <v>4</v>
      </c>
      <c r="G328" s="3">
        <v>35.520000000000003</v>
      </c>
    </row>
    <row r="329" spans="2:7" outlineLevel="1" x14ac:dyDescent="0.2">
      <c r="B329" s="3" t="s">
        <v>428</v>
      </c>
      <c r="C329" s="3" t="s">
        <v>644</v>
      </c>
      <c r="D329" s="3" t="s">
        <v>31</v>
      </c>
      <c r="E329" s="14">
        <v>44252</v>
      </c>
      <c r="F329" s="3">
        <v>6</v>
      </c>
      <c r="G329" s="3">
        <v>53.28</v>
      </c>
    </row>
    <row r="330" spans="2:7" outlineLevel="1" x14ac:dyDescent="0.2">
      <c r="B330" s="3" t="s">
        <v>428</v>
      </c>
      <c r="C330" s="3" t="s">
        <v>644</v>
      </c>
      <c r="D330" s="3" t="s">
        <v>31</v>
      </c>
      <c r="E330" s="14">
        <v>44252</v>
      </c>
      <c r="F330" s="3">
        <v>3</v>
      </c>
      <c r="G330" s="3">
        <v>26.64</v>
      </c>
    </row>
    <row r="331" spans="2:7" outlineLevel="1" x14ac:dyDescent="0.2">
      <c r="B331" s="3" t="s">
        <v>428</v>
      </c>
      <c r="C331" s="3" t="s">
        <v>644</v>
      </c>
      <c r="D331" s="3" t="s">
        <v>31</v>
      </c>
      <c r="E331" s="14">
        <v>44260</v>
      </c>
      <c r="F331" s="3">
        <v>6</v>
      </c>
      <c r="G331" s="3">
        <v>53.28</v>
      </c>
    </row>
    <row r="332" spans="2:7" outlineLevel="1" x14ac:dyDescent="0.2">
      <c r="B332" s="3" t="s">
        <v>428</v>
      </c>
      <c r="C332" s="3" t="s">
        <v>644</v>
      </c>
      <c r="D332" s="3" t="s">
        <v>31</v>
      </c>
      <c r="E332" s="14">
        <v>44260</v>
      </c>
      <c r="F332" s="3">
        <v>3</v>
      </c>
      <c r="G332" s="3">
        <v>26.64</v>
      </c>
    </row>
    <row r="333" spans="2:7" outlineLevel="1" x14ac:dyDescent="0.2">
      <c r="B333" s="3" t="s">
        <v>428</v>
      </c>
      <c r="C333" s="3" t="s">
        <v>644</v>
      </c>
      <c r="D333" s="3" t="s">
        <v>31</v>
      </c>
      <c r="E333" s="14">
        <v>44263</v>
      </c>
      <c r="F333" s="3">
        <v>6</v>
      </c>
      <c r="G333" s="3">
        <v>53.28</v>
      </c>
    </row>
    <row r="334" spans="2:7" outlineLevel="1" x14ac:dyDescent="0.2">
      <c r="B334" s="3" t="s">
        <v>428</v>
      </c>
      <c r="C334" s="3" t="s">
        <v>644</v>
      </c>
      <c r="D334" s="3" t="s">
        <v>31</v>
      </c>
      <c r="E334" s="14">
        <v>44263</v>
      </c>
      <c r="F334" s="3">
        <v>3</v>
      </c>
      <c r="G334" s="3">
        <v>26.64</v>
      </c>
    </row>
    <row r="335" spans="2:7" outlineLevel="1" x14ac:dyDescent="0.2">
      <c r="B335" s="3" t="s">
        <v>428</v>
      </c>
      <c r="C335" s="3" t="s">
        <v>644</v>
      </c>
      <c r="D335" s="3" t="s">
        <v>31</v>
      </c>
      <c r="E335" s="14">
        <v>44264</v>
      </c>
      <c r="F335" s="3">
        <v>6</v>
      </c>
      <c r="G335" s="3">
        <v>53.28</v>
      </c>
    </row>
    <row r="336" spans="2:7" outlineLevel="1" x14ac:dyDescent="0.2">
      <c r="B336" s="3" t="s">
        <v>428</v>
      </c>
      <c r="C336" s="3" t="s">
        <v>644</v>
      </c>
      <c r="D336" s="3" t="s">
        <v>31</v>
      </c>
      <c r="E336" s="14">
        <v>44264</v>
      </c>
      <c r="F336" s="3">
        <v>3</v>
      </c>
      <c r="G336" s="3">
        <v>26.64</v>
      </c>
    </row>
    <row r="337" spans="2:7" outlineLevel="1" x14ac:dyDescent="0.2">
      <c r="B337" s="3" t="s">
        <v>428</v>
      </c>
      <c r="C337" s="3" t="s">
        <v>644</v>
      </c>
      <c r="D337" s="3" t="s">
        <v>31</v>
      </c>
      <c r="E337" s="14">
        <v>44265</v>
      </c>
      <c r="F337" s="3">
        <v>6</v>
      </c>
      <c r="G337" s="3">
        <v>53.28</v>
      </c>
    </row>
    <row r="338" spans="2:7" outlineLevel="1" x14ac:dyDescent="0.2">
      <c r="B338" s="3" t="s">
        <v>428</v>
      </c>
      <c r="C338" s="3" t="s">
        <v>644</v>
      </c>
      <c r="D338" s="3" t="s">
        <v>31</v>
      </c>
      <c r="E338" s="14">
        <v>44265</v>
      </c>
      <c r="F338" s="3">
        <v>3</v>
      </c>
      <c r="G338" s="3">
        <v>26.64</v>
      </c>
    </row>
    <row r="339" spans="2:7" outlineLevel="1" x14ac:dyDescent="0.2">
      <c r="B339" s="3" t="s">
        <v>428</v>
      </c>
      <c r="C339" s="3" t="s">
        <v>644</v>
      </c>
      <c r="D339" s="3" t="s">
        <v>31</v>
      </c>
      <c r="E339" s="14">
        <v>44266</v>
      </c>
      <c r="F339" s="3">
        <v>3</v>
      </c>
      <c r="G339" s="3">
        <v>26.64</v>
      </c>
    </row>
    <row r="340" spans="2:7" outlineLevel="1" x14ac:dyDescent="0.2">
      <c r="B340" s="3" t="s">
        <v>428</v>
      </c>
      <c r="C340" s="3" t="s">
        <v>644</v>
      </c>
      <c r="D340" s="3" t="s">
        <v>31</v>
      </c>
      <c r="E340" s="14">
        <v>44267</v>
      </c>
      <c r="F340" s="3">
        <v>6</v>
      </c>
      <c r="G340" s="3">
        <v>53.28</v>
      </c>
    </row>
    <row r="341" spans="2:7" outlineLevel="1" x14ac:dyDescent="0.2">
      <c r="B341" s="3" t="s">
        <v>428</v>
      </c>
      <c r="C341" s="3" t="s">
        <v>644</v>
      </c>
      <c r="D341" s="3" t="s">
        <v>31</v>
      </c>
      <c r="E341" s="14">
        <v>44267</v>
      </c>
      <c r="F341" s="3">
        <v>3</v>
      </c>
      <c r="G341" s="3">
        <v>26.64</v>
      </c>
    </row>
    <row r="342" spans="2:7" outlineLevel="1" x14ac:dyDescent="0.2">
      <c r="B342" s="3" t="s">
        <v>428</v>
      </c>
      <c r="C342" s="3" t="s">
        <v>644</v>
      </c>
      <c r="D342" s="3" t="s">
        <v>31</v>
      </c>
      <c r="E342" s="14">
        <v>44270</v>
      </c>
      <c r="F342" s="3">
        <v>6</v>
      </c>
      <c r="G342" s="3">
        <v>53.28</v>
      </c>
    </row>
    <row r="343" spans="2:7" outlineLevel="1" x14ac:dyDescent="0.2">
      <c r="B343" s="3" t="s">
        <v>428</v>
      </c>
      <c r="C343" s="3" t="s">
        <v>644</v>
      </c>
      <c r="D343" s="3" t="s">
        <v>31</v>
      </c>
      <c r="E343" s="14">
        <v>44270</v>
      </c>
      <c r="F343" s="3">
        <v>3</v>
      </c>
      <c r="G343" s="3">
        <v>26.64</v>
      </c>
    </row>
    <row r="344" spans="2:7" outlineLevel="1" x14ac:dyDescent="0.2">
      <c r="B344" s="3" t="s">
        <v>428</v>
      </c>
      <c r="C344" s="3" t="s">
        <v>644</v>
      </c>
      <c r="D344" s="3" t="s">
        <v>31</v>
      </c>
      <c r="E344" s="14">
        <v>44271</v>
      </c>
      <c r="F344" s="3">
        <v>6</v>
      </c>
      <c r="G344" s="3">
        <v>53.28</v>
      </c>
    </row>
    <row r="345" spans="2:7" outlineLevel="1" x14ac:dyDescent="0.2">
      <c r="B345" s="3" t="s">
        <v>428</v>
      </c>
      <c r="C345" s="3" t="s">
        <v>644</v>
      </c>
      <c r="D345" s="3" t="s">
        <v>31</v>
      </c>
      <c r="E345" s="14">
        <v>44271</v>
      </c>
      <c r="F345" s="3">
        <v>3</v>
      </c>
      <c r="G345" s="3">
        <v>26.64</v>
      </c>
    </row>
    <row r="346" spans="2:7" outlineLevel="1" x14ac:dyDescent="0.2">
      <c r="B346" s="3" t="s">
        <v>428</v>
      </c>
      <c r="C346" s="3" t="s">
        <v>644</v>
      </c>
      <c r="D346" s="3" t="s">
        <v>31</v>
      </c>
      <c r="E346" s="14">
        <v>44272</v>
      </c>
      <c r="F346" s="3">
        <v>6</v>
      </c>
      <c r="G346" s="3">
        <v>53.28</v>
      </c>
    </row>
    <row r="347" spans="2:7" outlineLevel="1" x14ac:dyDescent="0.2">
      <c r="B347" s="3" t="s">
        <v>428</v>
      </c>
      <c r="C347" s="3" t="s">
        <v>644</v>
      </c>
      <c r="D347" s="3" t="s">
        <v>31</v>
      </c>
      <c r="E347" s="14">
        <v>44272</v>
      </c>
      <c r="F347" s="3">
        <v>3</v>
      </c>
      <c r="G347" s="3">
        <v>26.64</v>
      </c>
    </row>
    <row r="348" spans="2:7" outlineLevel="1" x14ac:dyDescent="0.2">
      <c r="B348" s="3" t="s">
        <v>427</v>
      </c>
      <c r="C348" s="3" t="s">
        <v>105</v>
      </c>
      <c r="D348" s="3" t="s">
        <v>54</v>
      </c>
      <c r="E348" s="14">
        <v>44222</v>
      </c>
      <c r="F348" s="3">
        <v>6</v>
      </c>
      <c r="G348" s="3">
        <v>39.96</v>
      </c>
    </row>
    <row r="349" spans="2:7" outlineLevel="1" x14ac:dyDescent="0.2">
      <c r="B349" s="3" t="s">
        <v>427</v>
      </c>
      <c r="C349" s="3" t="s">
        <v>105</v>
      </c>
      <c r="D349" s="3" t="s">
        <v>54</v>
      </c>
      <c r="E349" s="14">
        <v>44222</v>
      </c>
      <c r="F349" s="3">
        <v>3</v>
      </c>
      <c r="G349" s="3">
        <v>19.98</v>
      </c>
    </row>
    <row r="350" spans="2:7" outlineLevel="1" x14ac:dyDescent="0.2">
      <c r="B350" s="3" t="s">
        <v>427</v>
      </c>
      <c r="C350" s="3" t="s">
        <v>105</v>
      </c>
      <c r="D350" s="3" t="s">
        <v>54</v>
      </c>
      <c r="E350" s="14">
        <v>44223</v>
      </c>
      <c r="F350" s="3">
        <v>6</v>
      </c>
      <c r="G350" s="3">
        <v>39.96</v>
      </c>
    </row>
    <row r="351" spans="2:7" outlineLevel="1" x14ac:dyDescent="0.2">
      <c r="B351" s="3" t="s">
        <v>427</v>
      </c>
      <c r="C351" s="3" t="s">
        <v>105</v>
      </c>
      <c r="D351" s="3" t="s">
        <v>54</v>
      </c>
      <c r="E351" s="14">
        <v>44223</v>
      </c>
      <c r="F351" s="3">
        <v>3</v>
      </c>
      <c r="G351" s="3">
        <v>19.98</v>
      </c>
    </row>
    <row r="352" spans="2:7" outlineLevel="1" x14ac:dyDescent="0.2">
      <c r="B352" s="3" t="s">
        <v>427</v>
      </c>
      <c r="C352" s="3" t="s">
        <v>105</v>
      </c>
      <c r="D352" s="3" t="s">
        <v>54</v>
      </c>
      <c r="E352" s="14">
        <v>44224</v>
      </c>
      <c r="F352" s="3">
        <v>6</v>
      </c>
      <c r="G352" s="3">
        <v>39.96</v>
      </c>
    </row>
    <row r="353" spans="2:7" outlineLevel="1" x14ac:dyDescent="0.2">
      <c r="B353" s="3" t="s">
        <v>427</v>
      </c>
      <c r="C353" s="3" t="s">
        <v>105</v>
      </c>
      <c r="D353" s="3" t="s">
        <v>54</v>
      </c>
      <c r="E353" s="14">
        <v>44224</v>
      </c>
      <c r="F353" s="3">
        <v>3</v>
      </c>
      <c r="G353" s="3">
        <v>19.98</v>
      </c>
    </row>
    <row r="354" spans="2:7" outlineLevel="1" x14ac:dyDescent="0.2">
      <c r="B354" s="3" t="s">
        <v>427</v>
      </c>
      <c r="C354" s="3" t="s">
        <v>105</v>
      </c>
      <c r="D354" s="3" t="s">
        <v>54</v>
      </c>
      <c r="E354" s="14">
        <v>44225</v>
      </c>
      <c r="F354" s="3">
        <v>6</v>
      </c>
      <c r="G354" s="3">
        <v>39.96</v>
      </c>
    </row>
    <row r="355" spans="2:7" outlineLevel="1" x14ac:dyDescent="0.2">
      <c r="B355" s="3" t="s">
        <v>427</v>
      </c>
      <c r="C355" s="3" t="s">
        <v>105</v>
      </c>
      <c r="D355" s="3" t="s">
        <v>54</v>
      </c>
      <c r="E355" s="14">
        <v>44225</v>
      </c>
      <c r="F355" s="3">
        <v>3</v>
      </c>
      <c r="G355" s="3">
        <v>19.98</v>
      </c>
    </row>
    <row r="356" spans="2:7" outlineLevel="1" x14ac:dyDescent="0.2">
      <c r="B356" s="3" t="s">
        <v>427</v>
      </c>
      <c r="C356" s="3" t="s">
        <v>105</v>
      </c>
      <c r="D356" s="3" t="s">
        <v>54</v>
      </c>
      <c r="E356" s="14">
        <v>44228</v>
      </c>
      <c r="F356" s="3">
        <v>6</v>
      </c>
      <c r="G356" s="3">
        <v>39.96</v>
      </c>
    </row>
    <row r="357" spans="2:7" outlineLevel="1" x14ac:dyDescent="0.2">
      <c r="B357" s="3" t="s">
        <v>427</v>
      </c>
      <c r="C357" s="3" t="s">
        <v>105</v>
      </c>
      <c r="D357" s="3" t="s">
        <v>54</v>
      </c>
      <c r="E357" s="14">
        <v>44228</v>
      </c>
      <c r="F357" s="3">
        <v>3</v>
      </c>
      <c r="G357" s="3">
        <v>19.98</v>
      </c>
    </row>
    <row r="358" spans="2:7" outlineLevel="1" x14ac:dyDescent="0.2">
      <c r="B358" s="3" t="s">
        <v>427</v>
      </c>
      <c r="C358" s="3" t="s">
        <v>105</v>
      </c>
      <c r="D358" s="3" t="s">
        <v>54</v>
      </c>
      <c r="E358" s="14">
        <v>44260</v>
      </c>
      <c r="F358" s="3">
        <v>6</v>
      </c>
      <c r="G358" s="3">
        <v>39.96</v>
      </c>
    </row>
    <row r="359" spans="2:7" outlineLevel="1" x14ac:dyDescent="0.2">
      <c r="B359" s="3" t="s">
        <v>427</v>
      </c>
      <c r="C359" s="3" t="s">
        <v>105</v>
      </c>
      <c r="D359" s="3" t="s">
        <v>54</v>
      </c>
      <c r="E359" s="14">
        <v>44260</v>
      </c>
      <c r="F359" s="3">
        <v>3</v>
      </c>
      <c r="G359" s="3">
        <v>19.98</v>
      </c>
    </row>
    <row r="360" spans="2:7" outlineLevel="1" x14ac:dyDescent="0.2">
      <c r="B360" s="3" t="s">
        <v>427</v>
      </c>
      <c r="C360" s="3" t="s">
        <v>105</v>
      </c>
      <c r="D360" s="3" t="s">
        <v>54</v>
      </c>
      <c r="E360" s="14">
        <v>44264</v>
      </c>
      <c r="F360" s="3">
        <v>6</v>
      </c>
      <c r="G360" s="3">
        <v>39.96</v>
      </c>
    </row>
    <row r="361" spans="2:7" outlineLevel="1" x14ac:dyDescent="0.2">
      <c r="B361" s="3" t="s">
        <v>427</v>
      </c>
      <c r="C361" s="3" t="s">
        <v>105</v>
      </c>
      <c r="D361" s="3" t="s">
        <v>54</v>
      </c>
      <c r="E361" s="14">
        <v>44264</v>
      </c>
      <c r="F361" s="3">
        <v>3</v>
      </c>
      <c r="G361" s="3">
        <v>19.98</v>
      </c>
    </row>
    <row r="362" spans="2:7" outlineLevel="1" x14ac:dyDescent="0.2">
      <c r="B362" s="3" t="s">
        <v>429</v>
      </c>
      <c r="C362" s="3" t="s">
        <v>75</v>
      </c>
      <c r="D362" s="3" t="s">
        <v>31</v>
      </c>
      <c r="E362" s="14">
        <v>44228</v>
      </c>
      <c r="F362" s="3">
        <v>3</v>
      </c>
      <c r="G362" s="3">
        <v>22.5</v>
      </c>
    </row>
    <row r="363" spans="2:7" outlineLevel="1" x14ac:dyDescent="0.2">
      <c r="B363" s="3" t="s">
        <v>429</v>
      </c>
      <c r="C363" s="3" t="s">
        <v>75</v>
      </c>
      <c r="D363" s="3" t="s">
        <v>31</v>
      </c>
      <c r="E363" s="14">
        <v>44229</v>
      </c>
      <c r="F363" s="3">
        <v>6</v>
      </c>
      <c r="G363" s="3">
        <v>45</v>
      </c>
    </row>
    <row r="364" spans="2:7" outlineLevel="1" x14ac:dyDescent="0.2">
      <c r="B364" s="3" t="s">
        <v>429</v>
      </c>
      <c r="C364" s="3" t="s">
        <v>75</v>
      </c>
      <c r="D364" s="3" t="s">
        <v>31</v>
      </c>
      <c r="E364" s="14">
        <v>44229</v>
      </c>
      <c r="F364" s="3">
        <v>3</v>
      </c>
      <c r="G364" s="3">
        <v>22.5</v>
      </c>
    </row>
    <row r="365" spans="2:7" outlineLevel="1" x14ac:dyDescent="0.2">
      <c r="B365" s="3" t="s">
        <v>429</v>
      </c>
      <c r="C365" s="3" t="s">
        <v>75</v>
      </c>
      <c r="D365" s="3" t="s">
        <v>31</v>
      </c>
      <c r="E365" s="14">
        <v>44230</v>
      </c>
      <c r="F365" s="3">
        <v>6</v>
      </c>
      <c r="G365" s="3">
        <v>45</v>
      </c>
    </row>
    <row r="366" spans="2:7" outlineLevel="1" x14ac:dyDescent="0.2">
      <c r="B366" s="3" t="s">
        <v>429</v>
      </c>
      <c r="C366" s="3" t="s">
        <v>75</v>
      </c>
      <c r="D366" s="3" t="s">
        <v>31</v>
      </c>
      <c r="E366" s="14">
        <v>44230</v>
      </c>
      <c r="F366" s="3">
        <v>3</v>
      </c>
      <c r="G366" s="3">
        <v>22.5</v>
      </c>
    </row>
    <row r="367" spans="2:7" outlineLevel="1" x14ac:dyDescent="0.2">
      <c r="B367" s="3" t="s">
        <v>429</v>
      </c>
      <c r="C367" s="3" t="s">
        <v>75</v>
      </c>
      <c r="D367" s="3" t="s">
        <v>31</v>
      </c>
      <c r="E367" s="14">
        <v>44231</v>
      </c>
      <c r="F367" s="3">
        <v>6</v>
      </c>
      <c r="G367" s="3">
        <v>45</v>
      </c>
    </row>
    <row r="368" spans="2:7" outlineLevel="1" x14ac:dyDescent="0.2">
      <c r="B368" s="3" t="s">
        <v>429</v>
      </c>
      <c r="C368" s="3" t="s">
        <v>75</v>
      </c>
      <c r="D368" s="3" t="s">
        <v>31</v>
      </c>
      <c r="E368" s="14">
        <v>44231</v>
      </c>
      <c r="F368" s="3">
        <v>3</v>
      </c>
      <c r="G368" s="3">
        <v>22.5</v>
      </c>
    </row>
    <row r="369" spans="2:7" outlineLevel="1" x14ac:dyDescent="0.2">
      <c r="B369" s="3" t="s">
        <v>429</v>
      </c>
      <c r="C369" s="3" t="s">
        <v>75</v>
      </c>
      <c r="D369" s="3" t="s">
        <v>31</v>
      </c>
      <c r="E369" s="14">
        <v>44232</v>
      </c>
      <c r="F369" s="3">
        <v>3</v>
      </c>
      <c r="G369" s="3">
        <v>22.5</v>
      </c>
    </row>
    <row r="370" spans="2:7" outlineLevel="1" x14ac:dyDescent="0.2">
      <c r="E370" s="14"/>
      <c r="G370" s="3"/>
    </row>
    <row r="371" spans="2:7" ht="12.75" thickBot="1" x14ac:dyDescent="0.25">
      <c r="C371" s="16"/>
      <c r="D371" s="16"/>
      <c r="E371" s="16"/>
      <c r="F371" s="17">
        <f>+SUM(F130:F370)</f>
        <v>1082</v>
      </c>
      <c r="G371" s="17">
        <f>+SUM(G130:G370)</f>
        <v>8075.489999999998</v>
      </c>
    </row>
    <row r="372" spans="2:7" ht="12.75" thickTop="1" x14ac:dyDescent="0.2"/>
    <row r="374" spans="2:7" x14ac:dyDescent="0.2">
      <c r="C374" s="8" t="s">
        <v>722</v>
      </c>
    </row>
    <row r="376" spans="2:7" x14ac:dyDescent="0.2">
      <c r="C376" s="19" t="s">
        <v>81</v>
      </c>
      <c r="D376" s="20">
        <f>+G44-G124-G371</f>
        <v>2456.4750000000058</v>
      </c>
    </row>
    <row r="377" spans="2:7" ht="12.75" thickBot="1" x14ac:dyDescent="0.25">
      <c r="D377" s="9"/>
      <c r="G377" s="3"/>
    </row>
    <row r="378" spans="2:7" ht="12.75" thickBot="1" x14ac:dyDescent="0.25">
      <c r="C378" s="19" t="s">
        <v>713</v>
      </c>
      <c r="D378" s="21">
        <f>+D376/G44</f>
        <v>0.12282375000000029</v>
      </c>
      <c r="G378" s="3"/>
    </row>
    <row r="379" spans="2:7" x14ac:dyDescent="0.2">
      <c r="G379" s="3"/>
    </row>
    <row r="380" spans="2:7" x14ac:dyDescent="0.2">
      <c r="C380" s="19" t="s">
        <v>84</v>
      </c>
      <c r="D380" s="20">
        <f>+RESUMEN!O72</f>
        <v>-409.87371411039157</v>
      </c>
      <c r="G380" s="3"/>
    </row>
    <row r="381" spans="2:7" ht="12.75" thickBot="1" x14ac:dyDescent="0.25">
      <c r="D381" s="9"/>
    </row>
    <row r="382" spans="2:7" ht="12.75" thickBot="1" x14ac:dyDescent="0.25">
      <c r="C382" s="19" t="s">
        <v>716</v>
      </c>
      <c r="D382" s="83">
        <f>+RESUMEN!P72</f>
        <v>-2.0493685705519578E-2</v>
      </c>
    </row>
    <row r="383" spans="2:7" ht="12.75" thickBot="1" x14ac:dyDescent="0.25"/>
    <row r="384" spans="2:7" ht="12.75" thickBot="1" x14ac:dyDescent="0.25">
      <c r="C384" s="19" t="s">
        <v>719</v>
      </c>
      <c r="D384" s="86" t="str">
        <f>+IF(D382&gt;$D$24,"OK","REVISAR")</f>
        <v>REVISAR</v>
      </c>
    </row>
    <row r="385" spans="3:7" x14ac:dyDescent="0.2">
      <c r="G385" s="3"/>
    </row>
    <row r="387" spans="3:7" x14ac:dyDescent="0.2">
      <c r="C387" s="8" t="s">
        <v>85</v>
      </c>
    </row>
    <row r="389" spans="3:7" x14ac:dyDescent="0.2">
      <c r="C389" s="10" t="s">
        <v>731</v>
      </c>
      <c r="D389" s="10"/>
      <c r="E389" s="10"/>
      <c r="F389" s="10"/>
      <c r="G389" s="11"/>
    </row>
    <row r="390" spans="3:7" x14ac:dyDescent="0.2">
      <c r="C390" s="10"/>
      <c r="D390" s="10"/>
      <c r="E390" s="10"/>
      <c r="F390" s="10"/>
      <c r="G390" s="11"/>
    </row>
    <row r="391" spans="3:7" x14ac:dyDescent="0.2">
      <c r="C391" s="10"/>
      <c r="D391" s="10"/>
      <c r="E391" s="10"/>
      <c r="F391" s="10"/>
      <c r="G391" s="11"/>
    </row>
    <row r="394" spans="3:7" x14ac:dyDescent="0.2">
      <c r="C394" s="12"/>
      <c r="D394" s="23" t="s">
        <v>427</v>
      </c>
      <c r="E394" s="23" t="s">
        <v>428</v>
      </c>
      <c r="F394" s="23" t="s">
        <v>429</v>
      </c>
    </row>
    <row r="395" spans="3:7" x14ac:dyDescent="0.2">
      <c r="C395" s="3" t="s">
        <v>8</v>
      </c>
      <c r="D395" s="22">
        <f ca="1">+SUMIF(B38:B44,$D$394,G38:G42)</f>
        <v>0</v>
      </c>
      <c r="E395" s="22">
        <f>+SUMIF(B38:B42,$E$394,G38:G42)</f>
        <v>0</v>
      </c>
      <c r="F395" s="22">
        <f>+SUMIF(B38:B42,$F$394,G38:G42)</f>
        <v>20000</v>
      </c>
    </row>
    <row r="396" spans="3:7" x14ac:dyDescent="0.2">
      <c r="C396" s="3" t="s">
        <v>1019</v>
      </c>
      <c r="D396" s="22">
        <f>-SUMIF(B50:B123,$D$394,G50:G123)</f>
        <v>-5624.2350000000006</v>
      </c>
      <c r="E396" s="22">
        <f>-SUMIF(B50:B123,$E$394,G50:G123)</f>
        <v>-1781.7999999999997</v>
      </c>
      <c r="F396" s="22">
        <f>-SUMIF(B50:B123,$F$394,G50:G123)</f>
        <v>-2062</v>
      </c>
    </row>
    <row r="397" spans="3:7" x14ac:dyDescent="0.2">
      <c r="C397" s="3" t="s">
        <v>24</v>
      </c>
      <c r="D397" s="22">
        <f ca="1">-SUMIF(B130:B370,$D$394,G130:G369)</f>
        <v>-2984.4899999999989</v>
      </c>
      <c r="E397" s="22">
        <f>-SUMIF(B130:B370,$E$394,G130:G370)</f>
        <v>-4410.6000000000031</v>
      </c>
      <c r="F397" s="22">
        <f>-SUMIF(B130:B370,$F$394,G130:G370)</f>
        <v>-680.39999999999986</v>
      </c>
    </row>
    <row r="398" spans="3:7" ht="12.75" thickBot="1" x14ac:dyDescent="0.25">
      <c r="C398" s="16" t="s">
        <v>1036</v>
      </c>
      <c r="D398" s="182">
        <f ca="1">SUM(D395:D397)</f>
        <v>-8608.7249999999985</v>
      </c>
      <c r="E398" s="182">
        <f t="shared" ref="E398:F398" si="0">SUM(E395:E397)</f>
        <v>-6192.4000000000033</v>
      </c>
      <c r="F398" s="182">
        <f t="shared" si="0"/>
        <v>17257.599999999999</v>
      </c>
    </row>
    <row r="399" spans="3:7" ht="12.75" thickTop="1" x14ac:dyDescent="0.2"/>
  </sheetData>
  <autoFilter ref="B129:G369" xr:uid="{00000000-0009-0000-0000-000048000000}"/>
  <conditionalFormatting sqref="D384">
    <cfRule type="containsText" dxfId="82" priority="1" operator="containsText" text="OK">
      <formula>NOT(ISERROR(SEARCH("OK",D384)))</formula>
    </cfRule>
    <cfRule type="cellIs" dxfId="81" priority="2" operator="greaterThan">
      <formula>$D$89</formula>
    </cfRule>
  </conditionalFormatting>
  <pageMargins left="0.25" right="0.25" top="0.47" bottom="0.39" header="0.3" footer="0.3"/>
  <pageSetup paperSize="9" scale="66" fitToHeight="0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Hoja71">
    <tabColor rgb="FFFF0000"/>
    <pageSetUpPr fitToPage="1"/>
  </sheetPr>
  <dimension ref="A1:K91"/>
  <sheetViews>
    <sheetView topLeftCell="B4" zoomScale="90" zoomScaleNormal="90" zoomScaleSheetLayoutView="70" workbookViewId="0">
      <selection activeCell="F86" sqref="F86"/>
    </sheetView>
  </sheetViews>
  <sheetFormatPr baseColWidth="10" defaultColWidth="9.140625" defaultRowHeight="12" outlineLevelRow="1" x14ac:dyDescent="0.2"/>
  <cols>
    <col min="1" max="1" width="1.140625" style="3" hidden="1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0" width="9.140625" style="3"/>
    <col min="11" max="11" width="11.7109375" style="3" customWidth="1"/>
    <col min="12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549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474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428</v>
      </c>
      <c r="C37" s="24">
        <v>44232</v>
      </c>
      <c r="D37" s="3" t="s">
        <v>604</v>
      </c>
      <c r="E37" s="3"/>
      <c r="F37" s="9" t="s">
        <v>548</v>
      </c>
      <c r="G37" s="15">
        <v>165</v>
      </c>
      <c r="H37" s="3"/>
      <c r="I37" s="3"/>
      <c r="J37" s="3"/>
      <c r="K37" s="3"/>
    </row>
    <row r="38" spans="2:11" s="9" customFormat="1" outlineLevel="1" x14ac:dyDescent="0.2">
      <c r="B38" s="19" t="s">
        <v>428</v>
      </c>
      <c r="C38" s="24">
        <v>44315</v>
      </c>
      <c r="D38" s="3" t="s">
        <v>785</v>
      </c>
      <c r="E38" s="3"/>
      <c r="F38" s="9" t="s">
        <v>548</v>
      </c>
      <c r="G38" s="15">
        <v>11854.32</v>
      </c>
      <c r="H38" s="3"/>
      <c r="I38" s="3"/>
      <c r="J38" s="3"/>
      <c r="K38" s="3"/>
    </row>
    <row r="39" spans="2:11" s="9" customFormat="1" outlineLevel="1" x14ac:dyDescent="0.2">
      <c r="B39" s="3"/>
      <c r="C39" s="24"/>
      <c r="D39" s="3"/>
      <c r="E39" s="3"/>
      <c r="F39" s="3"/>
      <c r="G39" s="15"/>
      <c r="H39" s="3"/>
      <c r="I39" s="3"/>
      <c r="J39" s="3"/>
      <c r="K39" s="3"/>
    </row>
    <row r="40" spans="2:11" s="9" customFormat="1" ht="12.75" thickBot="1" x14ac:dyDescent="0.25">
      <c r="B40" s="3"/>
      <c r="C40" s="16"/>
      <c r="D40" s="16"/>
      <c r="E40" s="16"/>
      <c r="F40" s="16"/>
      <c r="G40" s="17">
        <f>SUM(G37:G39)</f>
        <v>12019.32</v>
      </c>
      <c r="H40" s="3"/>
      <c r="I40" s="3"/>
      <c r="J40" s="3"/>
      <c r="K40" s="3"/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outlineLevel="1" x14ac:dyDescent="0.2">
      <c r="B46" s="19" t="s">
        <v>428</v>
      </c>
      <c r="C46" s="25">
        <v>44264</v>
      </c>
      <c r="D46" s="49" t="s">
        <v>475</v>
      </c>
      <c r="E46" s="3">
        <v>41</v>
      </c>
      <c r="F46" s="27" t="s">
        <v>476</v>
      </c>
      <c r="G46" s="28">
        <v>2160</v>
      </c>
      <c r="H46" s="29"/>
    </row>
    <row r="47" spans="2:11" outlineLevel="1" x14ac:dyDescent="0.2">
      <c r="B47" s="67" t="s">
        <v>427</v>
      </c>
      <c r="C47" s="74">
        <v>44264</v>
      </c>
      <c r="D47" s="75" t="s">
        <v>477</v>
      </c>
      <c r="E47" s="69">
        <v>40</v>
      </c>
      <c r="F47" s="76" t="s">
        <v>473</v>
      </c>
      <c r="G47" s="77">
        <v>1820</v>
      </c>
      <c r="H47" s="29"/>
    </row>
    <row r="48" spans="2:11" outlineLevel="1" x14ac:dyDescent="0.2">
      <c r="B48" s="19" t="s">
        <v>428</v>
      </c>
      <c r="C48" s="25">
        <v>44215</v>
      </c>
      <c r="D48" s="30">
        <v>21102647</v>
      </c>
      <c r="F48" s="27" t="s">
        <v>486</v>
      </c>
      <c r="G48" s="28">
        <v>432.01</v>
      </c>
      <c r="H48" s="29"/>
    </row>
    <row r="49" spans="2:8" outlineLevel="1" x14ac:dyDescent="0.2">
      <c r="B49" s="19" t="s">
        <v>428</v>
      </c>
      <c r="C49" s="25">
        <v>44285</v>
      </c>
      <c r="D49" s="30">
        <v>101702</v>
      </c>
      <c r="E49" s="3">
        <v>26</v>
      </c>
      <c r="F49" s="27" t="s">
        <v>21</v>
      </c>
      <c r="G49" s="28">
        <v>48.13</v>
      </c>
      <c r="H49" s="29"/>
    </row>
    <row r="50" spans="2:8" outlineLevel="1" x14ac:dyDescent="0.2">
      <c r="B50" s="19" t="s">
        <v>427</v>
      </c>
      <c r="C50" s="25">
        <v>44229</v>
      </c>
      <c r="D50" s="30" t="s">
        <v>815</v>
      </c>
      <c r="E50" s="3">
        <v>18</v>
      </c>
      <c r="F50" s="27" t="s">
        <v>816</v>
      </c>
      <c r="G50" s="28">
        <v>3952.2</v>
      </c>
      <c r="H50" s="29"/>
    </row>
    <row r="51" spans="2:8" outlineLevel="1" x14ac:dyDescent="0.2">
      <c r="C51" s="14"/>
      <c r="G51" s="15"/>
    </row>
    <row r="52" spans="2:8" ht="12.75" thickBot="1" x14ac:dyDescent="0.25">
      <c r="C52" s="16"/>
      <c r="D52" s="16"/>
      <c r="E52" s="16"/>
      <c r="F52" s="16"/>
      <c r="G52" s="17">
        <f>+SUM(G46:G51)</f>
        <v>8412.34</v>
      </c>
    </row>
    <row r="53" spans="2:8" ht="12.75" thickTop="1" x14ac:dyDescent="0.2"/>
    <row r="55" spans="2:8" x14ac:dyDescent="0.2">
      <c r="C55" s="8" t="s">
        <v>24</v>
      </c>
    </row>
    <row r="57" spans="2:8" x14ac:dyDescent="0.2">
      <c r="B57" s="12" t="s">
        <v>1035</v>
      </c>
      <c r="C57" s="12" t="s">
        <v>25</v>
      </c>
      <c r="D57" s="12" t="s">
        <v>26</v>
      </c>
      <c r="E57" s="12" t="s">
        <v>27</v>
      </c>
      <c r="F57" s="12" t="s">
        <v>637</v>
      </c>
      <c r="G57" s="13" t="s">
        <v>29</v>
      </c>
    </row>
    <row r="58" spans="2:8" outlineLevel="1" x14ac:dyDescent="0.2">
      <c r="B58" s="19" t="s">
        <v>428</v>
      </c>
      <c r="C58" s="3" t="s">
        <v>103</v>
      </c>
      <c r="D58" s="3" t="s">
        <v>54</v>
      </c>
      <c r="E58" s="14">
        <v>44253</v>
      </c>
      <c r="F58" s="3">
        <v>5</v>
      </c>
      <c r="G58" s="19">
        <v>33.299999999999997</v>
      </c>
    </row>
    <row r="59" spans="2:8" outlineLevel="1" x14ac:dyDescent="0.2">
      <c r="B59" s="19" t="s">
        <v>428</v>
      </c>
      <c r="C59" s="3" t="s">
        <v>108</v>
      </c>
      <c r="D59" s="3" t="s">
        <v>54</v>
      </c>
      <c r="E59" s="14">
        <v>44285</v>
      </c>
      <c r="F59" s="3">
        <v>6</v>
      </c>
      <c r="G59" s="19">
        <v>49.98</v>
      </c>
    </row>
    <row r="60" spans="2:8" outlineLevel="1" x14ac:dyDescent="0.2">
      <c r="B60" s="19" t="s">
        <v>428</v>
      </c>
      <c r="C60" s="3" t="s">
        <v>108</v>
      </c>
      <c r="D60" s="3" t="s">
        <v>54</v>
      </c>
      <c r="E60" s="14">
        <v>44285</v>
      </c>
      <c r="F60" s="3">
        <v>3</v>
      </c>
      <c r="G60" s="19">
        <v>24.99</v>
      </c>
    </row>
    <row r="61" spans="2:8" outlineLevel="1" x14ac:dyDescent="0.2">
      <c r="E61" s="14"/>
      <c r="G61" s="19"/>
    </row>
    <row r="62" spans="2:8" ht="12.75" thickBot="1" x14ac:dyDescent="0.25">
      <c r="C62" s="16"/>
      <c r="D62" s="16"/>
      <c r="E62" s="16"/>
      <c r="F62" s="16"/>
      <c r="G62" s="17">
        <f>+SUM(G58:G61)</f>
        <v>108.27</v>
      </c>
    </row>
    <row r="63" spans="2:8" ht="12.75" thickTop="1" x14ac:dyDescent="0.2"/>
    <row r="65" spans="3:7" x14ac:dyDescent="0.2">
      <c r="C65" s="8" t="s">
        <v>722</v>
      </c>
    </row>
    <row r="67" spans="3:7" x14ac:dyDescent="0.2">
      <c r="C67" s="19" t="s">
        <v>81</v>
      </c>
      <c r="D67" s="20">
        <f>+G40-G52-G62</f>
        <v>3498.7099999999996</v>
      </c>
    </row>
    <row r="68" spans="3:7" ht="12.75" thickBot="1" x14ac:dyDescent="0.25">
      <c r="D68" s="9"/>
      <c r="G68" s="3"/>
    </row>
    <row r="69" spans="3:7" ht="12.75" thickBot="1" x14ac:dyDescent="0.25">
      <c r="C69" s="19" t="s">
        <v>713</v>
      </c>
      <c r="D69" s="21">
        <f>+D67/G40</f>
        <v>0.2910905109440467</v>
      </c>
      <c r="G69" s="3"/>
    </row>
    <row r="70" spans="3:7" x14ac:dyDescent="0.2">
      <c r="G70" s="3"/>
    </row>
    <row r="71" spans="3:7" x14ac:dyDescent="0.2">
      <c r="C71" s="19" t="s">
        <v>84</v>
      </c>
      <c r="D71" s="20">
        <f>+RESUMEN!O73</f>
        <v>1776.1318786759305</v>
      </c>
      <c r="G71" s="3"/>
    </row>
    <row r="72" spans="3:7" ht="12.75" thickBot="1" x14ac:dyDescent="0.25">
      <c r="D72" s="9"/>
    </row>
    <row r="73" spans="3:7" ht="12.75" thickBot="1" x14ac:dyDescent="0.25">
      <c r="C73" s="19" t="s">
        <v>716</v>
      </c>
      <c r="D73" s="83">
        <f>+RESUMEN!P73</f>
        <v>0.14777307523852684</v>
      </c>
    </row>
    <row r="74" spans="3:7" ht="12.75" thickBot="1" x14ac:dyDescent="0.25"/>
    <row r="75" spans="3:7" ht="12.75" thickBot="1" x14ac:dyDescent="0.25">
      <c r="C75" s="19" t="s">
        <v>719</v>
      </c>
      <c r="D75" s="86" t="str">
        <f>+IF(D73&gt;$D$24,"OK","REVISAR")</f>
        <v>REVISAR</v>
      </c>
    </row>
    <row r="76" spans="3:7" x14ac:dyDescent="0.2">
      <c r="G76" s="3"/>
    </row>
    <row r="77" spans="3:7" x14ac:dyDescent="0.2">
      <c r="G77" s="3"/>
    </row>
    <row r="79" spans="3:7" x14ac:dyDescent="0.2">
      <c r="C79" s="8" t="s">
        <v>85</v>
      </c>
    </row>
    <row r="81" spans="3:7" x14ac:dyDescent="0.2">
      <c r="C81" s="10" t="s">
        <v>909</v>
      </c>
      <c r="D81" s="10"/>
      <c r="E81" s="10"/>
      <c r="F81" s="10"/>
      <c r="G81" s="11"/>
    </row>
    <row r="82" spans="3:7" x14ac:dyDescent="0.2">
      <c r="C82" s="10"/>
      <c r="D82" s="10"/>
      <c r="E82" s="10"/>
      <c r="F82" s="10"/>
      <c r="G82" s="11"/>
    </row>
    <row r="83" spans="3:7" x14ac:dyDescent="0.2">
      <c r="C83" s="10"/>
      <c r="D83" s="10"/>
      <c r="E83" s="10"/>
      <c r="F83" s="10"/>
      <c r="G83" s="11"/>
    </row>
    <row r="86" spans="3:7" x14ac:dyDescent="0.2">
      <c r="C86" s="12"/>
      <c r="D86" s="23" t="s">
        <v>427</v>
      </c>
      <c r="E86" s="23" t="s">
        <v>428</v>
      </c>
      <c r="F86" s="23" t="s">
        <v>429</v>
      </c>
    </row>
    <row r="87" spans="3:7" x14ac:dyDescent="0.2">
      <c r="C87" s="3" t="s">
        <v>8</v>
      </c>
      <c r="D87" s="22">
        <f>+SUMIF(B37:B39,$D$86,G37:G39)</f>
        <v>0</v>
      </c>
      <c r="E87" s="22">
        <f>+SUMIF(B37:B39,$E$86,G37:G39)</f>
        <v>12019.32</v>
      </c>
      <c r="F87" s="22">
        <f>+SUMIF(B37:B39,$F$86,G37:G39)</f>
        <v>0</v>
      </c>
    </row>
    <row r="88" spans="3:7" x14ac:dyDescent="0.2">
      <c r="C88" s="3" t="s">
        <v>1019</v>
      </c>
      <c r="D88" s="22">
        <f>-SUMIF(B46:B51,$D$86,G46:G51)</f>
        <v>-5772.2</v>
      </c>
      <c r="E88" s="22">
        <f>-SUMIF(B46:B51,$E$86,G46:G51)</f>
        <v>-2640.1400000000003</v>
      </c>
      <c r="F88" s="22">
        <f>-SUMIF(B46:B51,$F$86,G46:G51)</f>
        <v>0</v>
      </c>
    </row>
    <row r="89" spans="3:7" x14ac:dyDescent="0.2">
      <c r="C89" s="3" t="s">
        <v>24</v>
      </c>
      <c r="D89" s="22">
        <f>-SUMIF(B58:B61,$D$86,G58:G61)</f>
        <v>0</v>
      </c>
      <c r="E89" s="22">
        <f>-SUMIF(B58:B61,$E$86,G58:G61)</f>
        <v>-108.27</v>
      </c>
      <c r="F89" s="22">
        <f t="shared" ref="F89" si="0">-SUMIF(D58:D61,$D$86,I58:I61)</f>
        <v>0</v>
      </c>
    </row>
    <row r="90" spans="3:7" ht="12.75" thickBot="1" x14ac:dyDescent="0.25">
      <c r="C90" s="16" t="s">
        <v>1036</v>
      </c>
      <c r="D90" s="182">
        <f>SUM(D87:D89)</f>
        <v>-5772.2</v>
      </c>
      <c r="E90" s="182">
        <f t="shared" ref="E90:F90" si="1">SUM(E87:E89)</f>
        <v>9270.91</v>
      </c>
      <c r="F90" s="182">
        <f t="shared" si="1"/>
        <v>0</v>
      </c>
    </row>
    <row r="91" spans="3:7" ht="12.75" thickTop="1" x14ac:dyDescent="0.2"/>
  </sheetData>
  <conditionalFormatting sqref="D75">
    <cfRule type="containsText" dxfId="80" priority="1" operator="containsText" text="OK">
      <formula>NOT(ISERROR(SEARCH("OK",D75)))</formula>
    </cfRule>
    <cfRule type="cellIs" dxfId="79" priority="2" operator="greaterThan">
      <formula>$D$72</formula>
    </cfRule>
  </conditionalFormatting>
  <pageMargins left="0.25" right="0.25" top="0.75" bottom="0.49" header="0.3" footer="0.3"/>
  <pageSetup paperSize="9" scale="67" fitToHeight="0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Hoja72">
    <tabColor theme="5" tint="0.59999389629810485"/>
    <pageSetUpPr fitToPage="1"/>
  </sheetPr>
  <dimension ref="B1:K132"/>
  <sheetViews>
    <sheetView topLeftCell="A16" zoomScale="90" zoomScaleNormal="90" workbookViewId="0">
      <selection activeCell="D34" sqref="D3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549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601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8" spans="3:7" x14ac:dyDescent="0.2">
      <c r="C28" s="8" t="s">
        <v>7</v>
      </c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5" spans="2:11" x14ac:dyDescent="0.2">
      <c r="C35" s="8" t="s">
        <v>8</v>
      </c>
    </row>
    <row r="37" spans="2:11" x14ac:dyDescent="0.2">
      <c r="B37" s="12" t="s">
        <v>1035</v>
      </c>
      <c r="C37" s="23" t="s">
        <v>9</v>
      </c>
      <c r="D37" s="23" t="s">
        <v>10</v>
      </c>
      <c r="E37" s="23" t="s">
        <v>11</v>
      </c>
      <c r="F37" s="23" t="s">
        <v>1</v>
      </c>
      <c r="G37" s="23" t="s">
        <v>12</v>
      </c>
    </row>
    <row r="38" spans="2:11" s="9" customFormat="1" outlineLevel="1" x14ac:dyDescent="0.2">
      <c r="B38" s="19" t="s">
        <v>428</v>
      </c>
      <c r="C38" s="24">
        <v>44232</v>
      </c>
      <c r="D38" s="3" t="s">
        <v>604</v>
      </c>
      <c r="E38" s="3"/>
      <c r="F38" s="3" t="s">
        <v>549</v>
      </c>
      <c r="G38" s="15">
        <v>165</v>
      </c>
      <c r="H38" s="3"/>
      <c r="I38" s="3"/>
      <c r="J38" s="3"/>
      <c r="K38" s="3"/>
    </row>
    <row r="39" spans="2:11" s="9" customFormat="1" outlineLevel="1" x14ac:dyDescent="0.2">
      <c r="B39" s="3"/>
      <c r="C39" s="345" t="s">
        <v>1766</v>
      </c>
      <c r="D39" s="3"/>
      <c r="E39" s="3"/>
      <c r="F39" s="3"/>
      <c r="G39" s="15"/>
      <c r="H39" s="3"/>
      <c r="I39" s="3"/>
      <c r="J39" s="3"/>
      <c r="K39" s="3"/>
    </row>
    <row r="40" spans="2:11" s="9" customFormat="1" ht="12.75" thickBot="1" x14ac:dyDescent="0.25">
      <c r="B40" s="3"/>
      <c r="C40" s="16"/>
      <c r="D40" s="16"/>
      <c r="E40" s="16"/>
      <c r="F40" s="16"/>
      <c r="G40" s="17">
        <f>SUM(G38:G39)</f>
        <v>165</v>
      </c>
      <c r="H40" s="3"/>
      <c r="I40" s="3"/>
      <c r="J40" s="3"/>
      <c r="K40" s="3"/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outlineLevel="1" x14ac:dyDescent="0.2">
      <c r="B46" s="19" t="s">
        <v>427</v>
      </c>
      <c r="C46" s="298">
        <v>44259</v>
      </c>
      <c r="D46" s="44">
        <v>69720</v>
      </c>
      <c r="E46" s="3">
        <v>26</v>
      </c>
      <c r="F46" s="27" t="s">
        <v>21</v>
      </c>
      <c r="G46" s="28">
        <v>22.12</v>
      </c>
      <c r="H46" s="29"/>
    </row>
    <row r="47" spans="2:11" outlineLevel="1" x14ac:dyDescent="0.2">
      <c r="B47" s="19" t="s">
        <v>427</v>
      </c>
      <c r="C47" s="298">
        <v>44259</v>
      </c>
      <c r="D47" s="30">
        <v>69743</v>
      </c>
      <c r="E47" s="3">
        <v>26</v>
      </c>
      <c r="F47" s="27" t="s">
        <v>21</v>
      </c>
      <c r="G47" s="28">
        <v>10.7</v>
      </c>
      <c r="H47" s="29"/>
    </row>
    <row r="48" spans="2:11" outlineLevel="1" x14ac:dyDescent="0.2">
      <c r="B48" s="19" t="s">
        <v>427</v>
      </c>
      <c r="C48" s="298">
        <v>44258</v>
      </c>
      <c r="D48" s="44">
        <v>715790</v>
      </c>
      <c r="E48" s="3">
        <v>26</v>
      </c>
      <c r="F48" s="27" t="s">
        <v>21</v>
      </c>
      <c r="G48" s="28">
        <v>25.95</v>
      </c>
      <c r="H48" s="29"/>
    </row>
    <row r="49" spans="2:9" outlineLevel="1" x14ac:dyDescent="0.2">
      <c r="B49" s="19" t="s">
        <v>427</v>
      </c>
      <c r="C49" s="298">
        <v>44258</v>
      </c>
      <c r="D49" s="30">
        <v>714838</v>
      </c>
      <c r="E49" s="3">
        <v>26</v>
      </c>
      <c r="F49" s="27" t="s">
        <v>21</v>
      </c>
      <c r="G49" s="28">
        <v>17.850000000000001</v>
      </c>
      <c r="H49" s="29"/>
    </row>
    <row r="50" spans="2:9" outlineLevel="1" x14ac:dyDescent="0.2">
      <c r="B50" s="19" t="s">
        <v>427</v>
      </c>
      <c r="C50" s="298">
        <v>44258</v>
      </c>
      <c r="D50" s="30">
        <v>68276</v>
      </c>
      <c r="E50" s="3">
        <v>26</v>
      </c>
      <c r="F50" s="27" t="s">
        <v>21</v>
      </c>
      <c r="G50" s="28">
        <v>41.49</v>
      </c>
      <c r="H50" s="29"/>
    </row>
    <row r="51" spans="2:9" outlineLevel="1" x14ac:dyDescent="0.2">
      <c r="B51" s="19" t="s">
        <v>428</v>
      </c>
      <c r="C51" s="298">
        <v>44209</v>
      </c>
      <c r="D51" s="30">
        <v>14271</v>
      </c>
      <c r="E51" s="3">
        <v>26</v>
      </c>
      <c r="F51" s="27" t="s">
        <v>21</v>
      </c>
      <c r="G51" s="28">
        <v>195.45</v>
      </c>
      <c r="H51" s="29"/>
      <c r="I51" s="45"/>
    </row>
    <row r="52" spans="2:9" outlineLevel="1" x14ac:dyDescent="0.2">
      <c r="B52" s="19" t="s">
        <v>427</v>
      </c>
      <c r="C52" s="298">
        <v>44500</v>
      </c>
      <c r="D52" s="30">
        <v>563</v>
      </c>
      <c r="F52" s="27" t="s">
        <v>1715</v>
      </c>
      <c r="G52" s="28">
        <v>130</v>
      </c>
      <c r="H52" s="29"/>
    </row>
    <row r="53" spans="2:9" outlineLevel="1" x14ac:dyDescent="0.2">
      <c r="C53" s="14"/>
      <c r="D53" s="50"/>
      <c r="G53" s="15"/>
    </row>
    <row r="54" spans="2:9" ht="12.75" thickBot="1" x14ac:dyDescent="0.25">
      <c r="C54" s="16"/>
      <c r="D54" s="16"/>
      <c r="E54" s="16"/>
      <c r="F54" s="16"/>
      <c r="G54" s="17">
        <f>+SUM(G46:G53)</f>
        <v>443.56</v>
      </c>
    </row>
    <row r="55" spans="2:9" ht="12.75" thickTop="1" x14ac:dyDescent="0.2"/>
    <row r="57" spans="2:9" x14ac:dyDescent="0.2">
      <c r="C57" s="8" t="s">
        <v>24</v>
      </c>
    </row>
    <row r="59" spans="2:9" x14ac:dyDescent="0.2">
      <c r="B59" s="12" t="s">
        <v>1035</v>
      </c>
      <c r="C59" s="12" t="s">
        <v>25</v>
      </c>
      <c r="D59" s="12" t="s">
        <v>26</v>
      </c>
      <c r="E59" s="12" t="s">
        <v>27</v>
      </c>
      <c r="F59" s="12" t="s">
        <v>637</v>
      </c>
      <c r="G59" s="13" t="s">
        <v>29</v>
      </c>
    </row>
    <row r="60" spans="2:9" outlineLevel="1" x14ac:dyDescent="0.2">
      <c r="B60" s="19" t="s">
        <v>428</v>
      </c>
      <c r="C60" s="3" t="s">
        <v>103</v>
      </c>
      <c r="D60" s="3" t="s">
        <v>54</v>
      </c>
      <c r="E60" s="14">
        <v>44211</v>
      </c>
      <c r="F60" s="3">
        <v>2</v>
      </c>
      <c r="G60" s="19">
        <v>13.32</v>
      </c>
    </row>
    <row r="61" spans="2:9" outlineLevel="1" x14ac:dyDescent="0.2">
      <c r="B61" s="19" t="s">
        <v>428</v>
      </c>
      <c r="C61" s="3" t="s">
        <v>644</v>
      </c>
      <c r="D61" s="3" t="s">
        <v>31</v>
      </c>
      <c r="E61" s="14">
        <v>44258</v>
      </c>
      <c r="F61" s="3">
        <v>6</v>
      </c>
      <c r="G61" s="19">
        <v>53.28</v>
      </c>
    </row>
    <row r="62" spans="2:9" outlineLevel="1" x14ac:dyDescent="0.2">
      <c r="B62" s="19" t="s">
        <v>428</v>
      </c>
      <c r="C62" s="3" t="s">
        <v>644</v>
      </c>
      <c r="D62" s="3" t="s">
        <v>31</v>
      </c>
      <c r="E62" s="14">
        <v>44258</v>
      </c>
      <c r="F62" s="3">
        <v>3</v>
      </c>
      <c r="G62" s="19">
        <v>26.64</v>
      </c>
    </row>
    <row r="63" spans="2:9" outlineLevel="1" x14ac:dyDescent="0.2">
      <c r="B63" s="19" t="s">
        <v>428</v>
      </c>
      <c r="C63" s="3" t="s">
        <v>644</v>
      </c>
      <c r="D63" s="3" t="s">
        <v>31</v>
      </c>
      <c r="E63" s="14">
        <v>44259</v>
      </c>
      <c r="F63" s="3">
        <v>6</v>
      </c>
      <c r="G63" s="19">
        <v>53.28</v>
      </c>
    </row>
    <row r="64" spans="2:9" outlineLevel="1" x14ac:dyDescent="0.2">
      <c r="B64" s="19" t="s">
        <v>429</v>
      </c>
      <c r="C64" s="3" t="s">
        <v>245</v>
      </c>
      <c r="D64" s="3" t="s">
        <v>54</v>
      </c>
      <c r="E64" s="14">
        <v>44258</v>
      </c>
      <c r="F64" s="3">
        <v>6</v>
      </c>
      <c r="G64" s="19">
        <v>33.299999999999997</v>
      </c>
    </row>
    <row r="65" spans="2:7" outlineLevel="1" x14ac:dyDescent="0.2">
      <c r="B65" s="19" t="s">
        <v>429</v>
      </c>
      <c r="C65" s="3" t="s">
        <v>245</v>
      </c>
      <c r="D65" s="3" t="s">
        <v>54</v>
      </c>
      <c r="E65" s="14">
        <v>44258</v>
      </c>
      <c r="F65" s="3">
        <v>3</v>
      </c>
      <c r="G65" s="19">
        <v>16.649999999999999</v>
      </c>
    </row>
    <row r="66" spans="2:7" outlineLevel="1" x14ac:dyDescent="0.2">
      <c r="B66" s="19" t="s">
        <v>429</v>
      </c>
      <c r="C66" s="3" t="s">
        <v>245</v>
      </c>
      <c r="D66" s="3" t="s">
        <v>54</v>
      </c>
      <c r="E66" s="14">
        <v>44259</v>
      </c>
      <c r="F66" s="3">
        <v>6</v>
      </c>
      <c r="G66" s="19">
        <v>33.299999999999997</v>
      </c>
    </row>
    <row r="67" spans="2:7" outlineLevel="1" x14ac:dyDescent="0.2">
      <c r="B67" s="19" t="s">
        <v>427</v>
      </c>
      <c r="C67" s="3" t="s">
        <v>107</v>
      </c>
      <c r="D67" s="3" t="s">
        <v>31</v>
      </c>
      <c r="E67" s="14">
        <v>44272</v>
      </c>
      <c r="F67" s="3">
        <v>6</v>
      </c>
      <c r="G67" s="19">
        <v>49.98</v>
      </c>
    </row>
    <row r="68" spans="2:7" outlineLevel="1" x14ac:dyDescent="0.2">
      <c r="B68" s="19" t="s">
        <v>427</v>
      </c>
      <c r="C68" s="3" t="s">
        <v>107</v>
      </c>
      <c r="D68" s="3" t="s">
        <v>31</v>
      </c>
      <c r="E68" s="14">
        <v>44272</v>
      </c>
      <c r="F68" s="3">
        <v>3</v>
      </c>
      <c r="G68" s="19">
        <v>24.99</v>
      </c>
    </row>
    <row r="69" spans="2:7" outlineLevel="1" x14ac:dyDescent="0.2">
      <c r="B69" s="19" t="s">
        <v>427</v>
      </c>
      <c r="C69" s="3" t="s">
        <v>107</v>
      </c>
      <c r="D69" s="3" t="s">
        <v>31</v>
      </c>
      <c r="E69" s="14">
        <v>44322</v>
      </c>
      <c r="F69" s="3">
        <v>6</v>
      </c>
      <c r="G69" s="3">
        <v>49.98</v>
      </c>
    </row>
    <row r="70" spans="2:7" outlineLevel="1" x14ac:dyDescent="0.2">
      <c r="B70" s="19" t="s">
        <v>427</v>
      </c>
      <c r="C70" s="3" t="s">
        <v>107</v>
      </c>
      <c r="D70" s="3" t="s">
        <v>31</v>
      </c>
      <c r="E70" s="14">
        <v>44322</v>
      </c>
      <c r="F70" s="3">
        <v>3</v>
      </c>
      <c r="G70" s="3">
        <v>24.99</v>
      </c>
    </row>
    <row r="71" spans="2:7" outlineLevel="1" x14ac:dyDescent="0.2">
      <c r="B71" s="19" t="s">
        <v>427</v>
      </c>
      <c r="C71" s="3" t="s">
        <v>107</v>
      </c>
      <c r="D71" s="3" t="s">
        <v>31</v>
      </c>
      <c r="E71" s="14">
        <v>44323</v>
      </c>
      <c r="F71" s="3">
        <v>6</v>
      </c>
      <c r="G71" s="3">
        <v>49.98</v>
      </c>
    </row>
    <row r="72" spans="2:7" outlineLevel="1" x14ac:dyDescent="0.2">
      <c r="B72" s="19" t="s">
        <v>427</v>
      </c>
      <c r="C72" s="3" t="s">
        <v>107</v>
      </c>
      <c r="D72" s="3" t="s">
        <v>31</v>
      </c>
      <c r="E72" s="14">
        <v>44323</v>
      </c>
      <c r="F72" s="3">
        <v>3</v>
      </c>
      <c r="G72" s="3">
        <v>24.99</v>
      </c>
    </row>
    <row r="73" spans="2:7" ht="12.75" outlineLevel="1" x14ac:dyDescent="0.2">
      <c r="B73" s="19" t="s">
        <v>429</v>
      </c>
      <c r="C73" s="261" t="s">
        <v>245</v>
      </c>
      <c r="D73" s="262" t="s">
        <v>54</v>
      </c>
      <c r="E73" s="268">
        <v>44480</v>
      </c>
      <c r="F73" s="263">
        <v>9</v>
      </c>
      <c r="G73" s="264">
        <v>54.99</v>
      </c>
    </row>
    <row r="74" spans="2:7" ht="12.75" outlineLevel="1" x14ac:dyDescent="0.2">
      <c r="B74" s="19" t="s">
        <v>428</v>
      </c>
      <c r="C74" s="261" t="s">
        <v>102</v>
      </c>
      <c r="D74" s="262" t="s">
        <v>31</v>
      </c>
      <c r="E74" s="268">
        <v>44476</v>
      </c>
      <c r="F74" s="263">
        <v>9</v>
      </c>
      <c r="G74" s="264">
        <v>75</v>
      </c>
    </row>
    <row r="75" spans="2:7" ht="12.75" outlineLevel="1" x14ac:dyDescent="0.2">
      <c r="B75" s="19" t="s">
        <v>428</v>
      </c>
      <c r="C75" s="261" t="s">
        <v>102</v>
      </c>
      <c r="D75" s="262" t="s">
        <v>31</v>
      </c>
      <c r="E75" s="268">
        <v>44477</v>
      </c>
      <c r="F75" s="263">
        <v>9</v>
      </c>
      <c r="G75" s="264">
        <v>75</v>
      </c>
    </row>
    <row r="76" spans="2:7" ht="12.75" outlineLevel="1" x14ac:dyDescent="0.2">
      <c r="B76" s="19" t="s">
        <v>428</v>
      </c>
      <c r="C76" s="261" t="s">
        <v>102</v>
      </c>
      <c r="D76" s="262" t="s">
        <v>31</v>
      </c>
      <c r="E76" s="268">
        <v>44478</v>
      </c>
      <c r="F76" s="263">
        <v>9</v>
      </c>
      <c r="G76" s="264">
        <v>75</v>
      </c>
    </row>
    <row r="77" spans="2:7" ht="12.75" outlineLevel="1" x14ac:dyDescent="0.2">
      <c r="B77" s="19" t="s">
        <v>428</v>
      </c>
      <c r="C77" s="261" t="s">
        <v>102</v>
      </c>
      <c r="D77" s="262" t="s">
        <v>31</v>
      </c>
      <c r="E77" s="268">
        <v>44480</v>
      </c>
      <c r="F77" s="263">
        <v>9</v>
      </c>
      <c r="G77" s="264">
        <v>75</v>
      </c>
    </row>
    <row r="78" spans="2:7" ht="12.75" outlineLevel="1" x14ac:dyDescent="0.2">
      <c r="B78" s="19" t="s">
        <v>428</v>
      </c>
      <c r="C78" s="261" t="s">
        <v>102</v>
      </c>
      <c r="D78" s="262" t="s">
        <v>31</v>
      </c>
      <c r="E78" s="268">
        <v>44481</v>
      </c>
      <c r="F78" s="263">
        <v>9</v>
      </c>
      <c r="G78" s="264">
        <v>75</v>
      </c>
    </row>
    <row r="79" spans="2:7" ht="12.75" outlineLevel="1" x14ac:dyDescent="0.2">
      <c r="B79" s="19" t="s">
        <v>428</v>
      </c>
      <c r="C79" s="261" t="s">
        <v>102</v>
      </c>
      <c r="D79" s="262" t="s">
        <v>31</v>
      </c>
      <c r="E79" s="268">
        <v>44482</v>
      </c>
      <c r="F79" s="263">
        <v>9</v>
      </c>
      <c r="G79" s="264">
        <v>75</v>
      </c>
    </row>
    <row r="80" spans="2:7" ht="12.75" outlineLevel="1" x14ac:dyDescent="0.2">
      <c r="B80" s="19" t="s">
        <v>428</v>
      </c>
      <c r="C80" s="261" t="s">
        <v>102</v>
      </c>
      <c r="D80" s="262" t="s">
        <v>31</v>
      </c>
      <c r="E80" s="268">
        <v>44483</v>
      </c>
      <c r="F80" s="263">
        <v>9</v>
      </c>
      <c r="G80" s="264">
        <v>75</v>
      </c>
    </row>
    <row r="81" spans="2:7" ht="12.75" outlineLevel="1" x14ac:dyDescent="0.2">
      <c r="B81" s="19" t="s">
        <v>428</v>
      </c>
      <c r="C81" s="261" t="s">
        <v>102</v>
      </c>
      <c r="D81" s="262" t="s">
        <v>31</v>
      </c>
      <c r="E81" s="268">
        <v>44484</v>
      </c>
      <c r="F81" s="263">
        <v>9</v>
      </c>
      <c r="G81" s="264">
        <v>75</v>
      </c>
    </row>
    <row r="82" spans="2:7" ht="12.75" outlineLevel="1" x14ac:dyDescent="0.2">
      <c r="B82" s="19" t="s">
        <v>428</v>
      </c>
      <c r="C82" s="261" t="s">
        <v>102</v>
      </c>
      <c r="D82" s="262" t="s">
        <v>31</v>
      </c>
      <c r="E82" s="268">
        <v>44485</v>
      </c>
      <c r="F82" s="263">
        <v>9</v>
      </c>
      <c r="G82" s="264">
        <v>75</v>
      </c>
    </row>
    <row r="83" spans="2:7" ht="12.75" outlineLevel="1" x14ac:dyDescent="0.2">
      <c r="B83" s="19" t="s">
        <v>1673</v>
      </c>
      <c r="C83" s="261" t="s">
        <v>1669</v>
      </c>
      <c r="D83" s="262" t="s">
        <v>54</v>
      </c>
      <c r="E83" s="268">
        <v>44478</v>
      </c>
      <c r="F83" s="263">
        <v>9</v>
      </c>
      <c r="G83" s="264">
        <v>50</v>
      </c>
    </row>
    <row r="84" spans="2:7" ht="12.75" outlineLevel="1" x14ac:dyDescent="0.2">
      <c r="B84" s="19" t="s">
        <v>429</v>
      </c>
      <c r="C84" s="261" t="s">
        <v>1669</v>
      </c>
      <c r="D84" s="262" t="s">
        <v>54</v>
      </c>
      <c r="E84" s="268">
        <v>44480</v>
      </c>
      <c r="F84" s="263">
        <v>9</v>
      </c>
      <c r="G84" s="264">
        <v>50</v>
      </c>
    </row>
    <row r="85" spans="2:7" ht="12.75" outlineLevel="1" x14ac:dyDescent="0.2">
      <c r="B85" s="19" t="s">
        <v>429</v>
      </c>
      <c r="C85" s="261" t="s">
        <v>1669</v>
      </c>
      <c r="D85" s="262" t="s">
        <v>54</v>
      </c>
      <c r="E85" s="268">
        <v>44481</v>
      </c>
      <c r="F85" s="263">
        <v>9</v>
      </c>
      <c r="G85" s="264">
        <v>50</v>
      </c>
    </row>
    <row r="86" spans="2:7" ht="12.75" outlineLevel="1" x14ac:dyDescent="0.2">
      <c r="B86" s="19" t="s">
        <v>429</v>
      </c>
      <c r="C86" s="261" t="s">
        <v>1669</v>
      </c>
      <c r="D86" s="262" t="s">
        <v>54</v>
      </c>
      <c r="E86" s="268">
        <v>44482</v>
      </c>
      <c r="F86" s="263">
        <v>9</v>
      </c>
      <c r="G86" s="264">
        <v>50</v>
      </c>
    </row>
    <row r="87" spans="2:7" ht="12.75" outlineLevel="1" x14ac:dyDescent="0.2">
      <c r="B87" s="19" t="s">
        <v>429</v>
      </c>
      <c r="C87" s="261" t="s">
        <v>1670</v>
      </c>
      <c r="D87" s="262" t="s">
        <v>54</v>
      </c>
      <c r="E87" s="268">
        <v>44480</v>
      </c>
      <c r="F87" s="263">
        <v>9</v>
      </c>
      <c r="G87" s="264">
        <v>50</v>
      </c>
    </row>
    <row r="88" spans="2:7" ht="12.75" outlineLevel="1" x14ac:dyDescent="0.2">
      <c r="B88" s="19" t="s">
        <v>429</v>
      </c>
      <c r="C88" s="261" t="s">
        <v>1670</v>
      </c>
      <c r="D88" s="262" t="s">
        <v>54</v>
      </c>
      <c r="E88" s="268">
        <v>44481</v>
      </c>
      <c r="F88" s="263">
        <v>9</v>
      </c>
      <c r="G88" s="264">
        <v>50</v>
      </c>
    </row>
    <row r="89" spans="2:7" ht="12.75" outlineLevel="1" x14ac:dyDescent="0.2">
      <c r="B89" s="19" t="s">
        <v>429</v>
      </c>
      <c r="C89" s="261" t="s">
        <v>1670</v>
      </c>
      <c r="D89" s="262" t="s">
        <v>54</v>
      </c>
      <c r="E89" s="268">
        <v>44482</v>
      </c>
      <c r="F89" s="263">
        <v>9</v>
      </c>
      <c r="G89" s="264">
        <v>50</v>
      </c>
    </row>
    <row r="90" spans="2:7" ht="12.75" outlineLevel="1" x14ac:dyDescent="0.2">
      <c r="B90" s="19" t="s">
        <v>429</v>
      </c>
      <c r="C90" s="261" t="s">
        <v>1670</v>
      </c>
      <c r="D90" s="262" t="s">
        <v>54</v>
      </c>
      <c r="E90" s="268">
        <v>44483</v>
      </c>
      <c r="F90" s="263">
        <v>9</v>
      </c>
      <c r="G90" s="264">
        <v>50</v>
      </c>
    </row>
    <row r="91" spans="2:7" ht="12.75" outlineLevel="1" x14ac:dyDescent="0.2">
      <c r="B91" s="19" t="s">
        <v>429</v>
      </c>
      <c r="C91" s="261" t="s">
        <v>1670</v>
      </c>
      <c r="D91" s="262" t="s">
        <v>54</v>
      </c>
      <c r="E91" s="268">
        <v>44484</v>
      </c>
      <c r="F91" s="263">
        <v>9</v>
      </c>
      <c r="G91" s="264">
        <v>50</v>
      </c>
    </row>
    <row r="92" spans="2:7" ht="12.75" outlineLevel="1" x14ac:dyDescent="0.2">
      <c r="B92" s="19" t="s">
        <v>429</v>
      </c>
      <c r="C92" s="261" t="s">
        <v>1671</v>
      </c>
      <c r="D92" s="262" t="s">
        <v>54</v>
      </c>
      <c r="E92" s="268">
        <v>44480</v>
      </c>
      <c r="F92" s="263">
        <v>9</v>
      </c>
      <c r="G92" s="264">
        <v>50</v>
      </c>
    </row>
    <row r="93" spans="2:7" ht="12.75" outlineLevel="1" x14ac:dyDescent="0.2">
      <c r="B93" s="19" t="s">
        <v>429</v>
      </c>
      <c r="C93" s="261" t="s">
        <v>1671</v>
      </c>
      <c r="D93" s="262" t="s">
        <v>54</v>
      </c>
      <c r="E93" s="268">
        <v>44481</v>
      </c>
      <c r="F93" s="263">
        <v>9</v>
      </c>
      <c r="G93" s="264">
        <v>50</v>
      </c>
    </row>
    <row r="94" spans="2:7" ht="12.75" outlineLevel="1" x14ac:dyDescent="0.2">
      <c r="B94" s="19" t="s">
        <v>429</v>
      </c>
      <c r="C94" s="261" t="s">
        <v>1671</v>
      </c>
      <c r="D94" s="262" t="s">
        <v>54</v>
      </c>
      <c r="E94" s="268">
        <v>44482</v>
      </c>
      <c r="F94" s="263">
        <v>9</v>
      </c>
      <c r="G94" s="264">
        <v>50</v>
      </c>
    </row>
    <row r="95" spans="2:7" ht="12.75" outlineLevel="1" x14ac:dyDescent="0.2">
      <c r="B95" s="19" t="s">
        <v>429</v>
      </c>
      <c r="C95" s="261" t="s">
        <v>1671</v>
      </c>
      <c r="D95" s="262" t="s">
        <v>54</v>
      </c>
      <c r="E95" s="268">
        <v>44483</v>
      </c>
      <c r="F95" s="263">
        <v>9</v>
      </c>
      <c r="G95" s="264">
        <v>50</v>
      </c>
    </row>
    <row r="96" spans="2:7" ht="12.75" outlineLevel="1" x14ac:dyDescent="0.2">
      <c r="B96" s="19" t="s">
        <v>429</v>
      </c>
      <c r="C96" s="261" t="s">
        <v>1671</v>
      </c>
      <c r="D96" s="262" t="s">
        <v>54</v>
      </c>
      <c r="E96" s="268">
        <v>44484</v>
      </c>
      <c r="F96" s="263">
        <v>9</v>
      </c>
      <c r="G96" s="264">
        <v>50</v>
      </c>
    </row>
    <row r="97" spans="2:7" ht="12.75" outlineLevel="1" x14ac:dyDescent="0.2">
      <c r="B97" s="19" t="s">
        <v>429</v>
      </c>
      <c r="C97" s="261" t="s">
        <v>1671</v>
      </c>
      <c r="D97" s="262" t="s">
        <v>54</v>
      </c>
      <c r="E97" s="268">
        <v>44485</v>
      </c>
      <c r="F97" s="263">
        <v>9</v>
      </c>
      <c r="G97" s="264">
        <v>50</v>
      </c>
    </row>
    <row r="98" spans="2:7" ht="12.75" outlineLevel="1" x14ac:dyDescent="0.2">
      <c r="B98" s="19" t="s">
        <v>429</v>
      </c>
      <c r="C98" s="261" t="s">
        <v>1672</v>
      </c>
      <c r="D98" s="262" t="s">
        <v>54</v>
      </c>
      <c r="E98" s="268">
        <v>44476</v>
      </c>
      <c r="F98" s="263">
        <v>9</v>
      </c>
      <c r="G98" s="264">
        <v>50</v>
      </c>
    </row>
    <row r="99" spans="2:7" ht="12.75" outlineLevel="1" x14ac:dyDescent="0.2">
      <c r="B99" s="19" t="s">
        <v>429</v>
      </c>
      <c r="C99" s="261" t="s">
        <v>1672</v>
      </c>
      <c r="D99" s="262" t="s">
        <v>54</v>
      </c>
      <c r="E99" s="268">
        <v>44477</v>
      </c>
      <c r="F99" s="263">
        <v>9</v>
      </c>
      <c r="G99" s="264">
        <v>50</v>
      </c>
    </row>
    <row r="100" spans="2:7" ht="12.75" outlineLevel="1" x14ac:dyDescent="0.2">
      <c r="B100" s="19" t="s">
        <v>429</v>
      </c>
      <c r="C100" s="261" t="s">
        <v>1672</v>
      </c>
      <c r="D100" s="262" t="s">
        <v>54</v>
      </c>
      <c r="E100" s="268">
        <v>44478</v>
      </c>
      <c r="F100" s="263">
        <v>9</v>
      </c>
      <c r="G100" s="264">
        <v>50</v>
      </c>
    </row>
    <row r="101" spans="2:7" ht="12.75" outlineLevel="1" x14ac:dyDescent="0.2">
      <c r="B101" s="19" t="s">
        <v>429</v>
      </c>
      <c r="C101" s="261" t="s">
        <v>1672</v>
      </c>
      <c r="D101" s="262" t="s">
        <v>54</v>
      </c>
      <c r="E101" s="268">
        <v>44480</v>
      </c>
      <c r="F101" s="263">
        <v>9</v>
      </c>
      <c r="G101" s="264">
        <v>50</v>
      </c>
    </row>
    <row r="102" spans="2:7" outlineLevel="1" x14ac:dyDescent="0.2">
      <c r="B102" s="19"/>
      <c r="E102" s="14"/>
      <c r="G102" s="3"/>
    </row>
    <row r="103" spans="2:7" outlineLevel="1" x14ac:dyDescent="0.2">
      <c r="B103" s="19"/>
    </row>
    <row r="104" spans="2:7" ht="12.75" thickBot="1" x14ac:dyDescent="0.25">
      <c r="C104" s="16"/>
      <c r="D104" s="16"/>
      <c r="E104" s="16"/>
      <c r="F104" s="90">
        <f>+SUM(F60:F103)</f>
        <v>320</v>
      </c>
      <c r="G104" s="17">
        <f>+SUM(G60:G103)</f>
        <v>2134.67</v>
      </c>
    </row>
    <row r="105" spans="2:7" ht="12.75" thickTop="1" x14ac:dyDescent="0.2"/>
    <row r="107" spans="2:7" x14ac:dyDescent="0.2">
      <c r="C107" s="8" t="s">
        <v>722</v>
      </c>
    </row>
    <row r="109" spans="2:7" x14ac:dyDescent="0.2">
      <c r="C109" s="19" t="s">
        <v>81</v>
      </c>
      <c r="D109" s="20">
        <f>+G40-G54-G104</f>
        <v>-2413.23</v>
      </c>
    </row>
    <row r="110" spans="2:7" ht="12.75" thickBot="1" x14ac:dyDescent="0.25">
      <c r="D110" s="9"/>
      <c r="G110" s="3"/>
    </row>
    <row r="111" spans="2:7" ht="12.75" thickBot="1" x14ac:dyDescent="0.25">
      <c r="C111" s="19" t="s">
        <v>713</v>
      </c>
      <c r="D111" s="21">
        <f>+D109/G40</f>
        <v>-14.625636363636364</v>
      </c>
      <c r="G111" s="3"/>
    </row>
    <row r="112" spans="2:7" x14ac:dyDescent="0.2">
      <c r="G112" s="3"/>
    </row>
    <row r="113" spans="3:7" x14ac:dyDescent="0.2">
      <c r="C113" s="19" t="s">
        <v>84</v>
      </c>
      <c r="D113" s="20">
        <f>+RESUMEN!O74</f>
        <v>-2436.8773768914107</v>
      </c>
      <c r="G113" s="3"/>
    </row>
    <row r="114" spans="3:7" ht="12.75" thickBot="1" x14ac:dyDescent="0.25">
      <c r="D114" s="9"/>
    </row>
    <row r="115" spans="3:7" ht="12.75" thickBot="1" x14ac:dyDescent="0.25">
      <c r="C115" s="19" t="s">
        <v>716</v>
      </c>
      <c r="D115" s="83">
        <f>+RESUMEN!P74</f>
        <v>-14.768953799341883</v>
      </c>
    </row>
    <row r="116" spans="3:7" ht="12.75" thickBot="1" x14ac:dyDescent="0.25"/>
    <row r="117" spans="3:7" ht="12.75" thickBot="1" x14ac:dyDescent="0.25">
      <c r="C117" s="19" t="s">
        <v>719</v>
      </c>
      <c r="D117" s="86" t="str">
        <f>+IF(D115&gt;$D$24,"OK","REVISAR")</f>
        <v>REVISAR</v>
      </c>
    </row>
    <row r="118" spans="3:7" x14ac:dyDescent="0.2">
      <c r="G118" s="3"/>
    </row>
    <row r="120" spans="3:7" x14ac:dyDescent="0.2">
      <c r="C120" s="8" t="s">
        <v>85</v>
      </c>
    </row>
    <row r="122" spans="3:7" x14ac:dyDescent="0.2">
      <c r="C122" s="10" t="s">
        <v>730</v>
      </c>
      <c r="D122" s="10"/>
      <c r="E122" s="10"/>
      <c r="F122" s="10"/>
      <c r="G122" s="11"/>
    </row>
    <row r="123" spans="3:7" x14ac:dyDescent="0.2">
      <c r="C123" s="10"/>
      <c r="D123" s="10"/>
      <c r="E123" s="10"/>
      <c r="F123" s="10"/>
      <c r="G123" s="11"/>
    </row>
    <row r="124" spans="3:7" x14ac:dyDescent="0.2">
      <c r="C124" s="10"/>
      <c r="D124" s="10"/>
      <c r="E124" s="10"/>
      <c r="F124" s="10"/>
      <c r="G124" s="11"/>
    </row>
    <row r="127" spans="3:7" x14ac:dyDescent="0.2">
      <c r="C127" s="12"/>
      <c r="D127" s="23" t="s">
        <v>427</v>
      </c>
      <c r="E127" s="23" t="s">
        <v>428</v>
      </c>
      <c r="F127" s="23" t="s">
        <v>429</v>
      </c>
    </row>
    <row r="128" spans="3:7" x14ac:dyDescent="0.2">
      <c r="C128" s="3" t="s">
        <v>8</v>
      </c>
      <c r="D128" s="22">
        <f>+SUMIF(B38:B39,$D$127,G38:G39)</f>
        <v>0</v>
      </c>
      <c r="E128" s="22">
        <f>+SUMIF(B38:B39,$E$127,G38:G39)</f>
        <v>165</v>
      </c>
      <c r="F128" s="22">
        <f>+SUMIF(B38:B39,$F$127,G38:G39)</f>
        <v>0</v>
      </c>
    </row>
    <row r="129" spans="3:6" x14ac:dyDescent="0.2">
      <c r="C129" s="3" t="s">
        <v>1019</v>
      </c>
      <c r="D129" s="22">
        <f>-SUMIF(B46:B51,$D$127,G46:G51)</f>
        <v>-118.11000000000001</v>
      </c>
      <c r="E129" s="22">
        <f>-SUMIF(B46:B53,$E$127,G46:G53)</f>
        <v>-195.45</v>
      </c>
      <c r="F129" s="22">
        <f>-SUMIF(B46:B53,$F$127,G46:G53)</f>
        <v>0</v>
      </c>
    </row>
    <row r="130" spans="3:6" x14ac:dyDescent="0.2">
      <c r="C130" s="3" t="s">
        <v>24</v>
      </c>
      <c r="D130" s="22">
        <f>-SUMIF(B60:B102,$D$127,G60:G102)</f>
        <v>-224.91</v>
      </c>
      <c r="E130" s="22">
        <f>-SUMIF(B60:B102,$E$127,G60:G102)</f>
        <v>-821.52</v>
      </c>
      <c r="F130" s="22">
        <f>-SUMIF(B60:B102,$F$127,G60:G102)</f>
        <v>-1038.24</v>
      </c>
    </row>
    <row r="131" spans="3:6" ht="12.75" thickBot="1" x14ac:dyDescent="0.25">
      <c r="C131" s="16" t="s">
        <v>1036</v>
      </c>
      <c r="D131" s="182">
        <f>SUM(D128:D130)</f>
        <v>-343.02</v>
      </c>
      <c r="E131" s="182">
        <f t="shared" ref="E131:F131" si="0">SUM(E128:E130)</f>
        <v>-851.97</v>
      </c>
      <c r="F131" s="182">
        <f t="shared" si="0"/>
        <v>-1038.24</v>
      </c>
    </row>
    <row r="132" spans="3:6" ht="12.75" thickTop="1" x14ac:dyDescent="0.2"/>
  </sheetData>
  <autoFilter ref="B59:G59" xr:uid="{00000000-0001-0000-4A00-000000000000}"/>
  <conditionalFormatting sqref="D117">
    <cfRule type="containsText" dxfId="78" priority="1" operator="containsText" text="OK">
      <formula>NOT(ISERROR(SEARCH("OK",D117)))</formula>
    </cfRule>
    <cfRule type="containsText" dxfId="77" priority="2" operator="containsText" text="OK">
      <formula>NOT(ISERROR(SEARCH("OK",D117)))</formula>
    </cfRule>
    <cfRule type="cellIs" dxfId="76" priority="3" operator="greaterThan">
      <formula>#REF!</formula>
    </cfRule>
  </conditionalFormatting>
  <pageMargins left="0.25" right="0.25" top="0.75" bottom="0.75" header="0.3" footer="0.3"/>
  <pageSetup paperSize="9" scale="66" fitToHeight="0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Hoja73">
    <tabColor theme="5" tint="0.59999389629810485"/>
    <pageSetUpPr fitToPage="1"/>
  </sheetPr>
  <dimension ref="B1:K172"/>
  <sheetViews>
    <sheetView topLeftCell="A96" zoomScale="90" zoomScaleNormal="90" workbookViewId="0">
      <selection activeCell="C39" sqref="C39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253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501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88"/>
      <c r="E25" s="80"/>
    </row>
    <row r="26" spans="3:7" x14ac:dyDescent="0.2">
      <c r="C26" s="81"/>
      <c r="D26" s="88"/>
      <c r="E26" s="80"/>
    </row>
    <row r="27" spans="3:7" x14ac:dyDescent="0.2">
      <c r="C27" s="8" t="s">
        <v>7</v>
      </c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outlineLevel="1" x14ac:dyDescent="0.2">
      <c r="B36" s="19" t="s">
        <v>428</v>
      </c>
      <c r="C36" s="24">
        <v>44232</v>
      </c>
      <c r="D36" s="3" t="s">
        <v>600</v>
      </c>
      <c r="E36" s="3"/>
      <c r="F36" s="3" t="s">
        <v>253</v>
      </c>
      <c r="G36" s="15">
        <v>1189</v>
      </c>
      <c r="H36" s="3"/>
      <c r="I36" s="3"/>
      <c r="J36" s="3"/>
      <c r="K36" s="3"/>
    </row>
    <row r="37" spans="2:11" s="9" customFormat="1" outlineLevel="1" x14ac:dyDescent="0.2">
      <c r="B37" s="19" t="s">
        <v>428</v>
      </c>
      <c r="C37" s="24">
        <v>44320</v>
      </c>
      <c r="D37" s="3" t="s">
        <v>633</v>
      </c>
      <c r="E37" s="3"/>
      <c r="F37" s="3" t="s">
        <v>253</v>
      </c>
      <c r="G37" s="15">
        <v>820</v>
      </c>
      <c r="H37" s="3"/>
      <c r="I37" s="3"/>
      <c r="J37" s="3"/>
      <c r="K37" s="3"/>
    </row>
    <row r="38" spans="2:11" s="9" customFormat="1" outlineLevel="1" x14ac:dyDescent="0.2">
      <c r="B38" s="19"/>
      <c r="C38" s="307" t="s">
        <v>1768</v>
      </c>
      <c r="D38" s="3"/>
      <c r="E38" s="3"/>
      <c r="F38" s="3"/>
      <c r="G38" s="15"/>
      <c r="H38" s="3"/>
      <c r="I38" s="3"/>
      <c r="J38" s="3"/>
      <c r="K38" s="3"/>
    </row>
    <row r="39" spans="2:11" s="9" customFormat="1" outlineLevel="1" x14ac:dyDescent="0.2">
      <c r="B39" s="3"/>
      <c r="C39" s="24"/>
      <c r="D39" s="3"/>
      <c r="E39" s="3"/>
      <c r="F39" s="3"/>
      <c r="G39" s="15"/>
      <c r="H39" s="3"/>
      <c r="I39" s="3"/>
      <c r="J39" s="3"/>
      <c r="K39" s="3"/>
    </row>
    <row r="40" spans="2:11" s="9" customFormat="1" ht="12.75" thickBot="1" x14ac:dyDescent="0.25">
      <c r="B40" s="3"/>
      <c r="C40" s="16"/>
      <c r="D40" s="16"/>
      <c r="E40" s="16"/>
      <c r="F40" s="16"/>
      <c r="G40" s="17">
        <f>SUM(G36:G39)</f>
        <v>2009</v>
      </c>
      <c r="H40" s="3"/>
      <c r="I40" s="3"/>
      <c r="J40" s="3"/>
      <c r="K40" s="3"/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hidden="1" outlineLevel="1" x14ac:dyDescent="0.2">
      <c r="B46" s="143" t="s">
        <v>428</v>
      </c>
      <c r="C46" s="144">
        <v>44224</v>
      </c>
      <c r="D46" s="145" t="s">
        <v>489</v>
      </c>
      <c r="E46" s="146">
        <v>0</v>
      </c>
      <c r="F46" s="147" t="s">
        <v>490</v>
      </c>
      <c r="G46" s="148">
        <v>850</v>
      </c>
      <c r="H46" s="29"/>
    </row>
    <row r="47" spans="2:11" hidden="1" outlineLevel="1" x14ac:dyDescent="0.2">
      <c r="B47" s="19" t="s">
        <v>428</v>
      </c>
      <c r="C47" s="25">
        <v>44286</v>
      </c>
      <c r="D47" s="30">
        <v>103969</v>
      </c>
      <c r="E47" s="3">
        <v>26</v>
      </c>
      <c r="F47" s="27" t="s">
        <v>21</v>
      </c>
      <c r="G47" s="28">
        <v>77.83</v>
      </c>
      <c r="H47" s="29"/>
    </row>
    <row r="48" spans="2:11" hidden="1" outlineLevel="1" x14ac:dyDescent="0.2">
      <c r="B48" s="19" t="s">
        <v>427</v>
      </c>
      <c r="C48" s="25">
        <v>44281</v>
      </c>
      <c r="D48" s="30">
        <v>774760</v>
      </c>
      <c r="E48" s="3">
        <v>26</v>
      </c>
      <c r="F48" s="27" t="s">
        <v>21</v>
      </c>
      <c r="G48" s="28">
        <v>38.31</v>
      </c>
      <c r="H48" s="29"/>
    </row>
    <row r="49" spans="2:8" hidden="1" outlineLevel="1" x14ac:dyDescent="0.2">
      <c r="B49" s="19" t="s">
        <v>427</v>
      </c>
      <c r="C49" s="25">
        <v>44281</v>
      </c>
      <c r="D49" s="30">
        <v>774733</v>
      </c>
      <c r="E49" s="3">
        <v>26</v>
      </c>
      <c r="F49" s="27" t="s">
        <v>21</v>
      </c>
      <c r="G49" s="28">
        <v>311.93</v>
      </c>
      <c r="H49" s="29"/>
    </row>
    <row r="50" spans="2:8" hidden="1" outlineLevel="1" x14ac:dyDescent="0.2">
      <c r="B50" s="19" t="s">
        <v>427</v>
      </c>
      <c r="C50" s="25">
        <v>44296</v>
      </c>
      <c r="D50" s="30">
        <v>115487</v>
      </c>
      <c r="E50" s="3">
        <v>26</v>
      </c>
      <c r="F50" s="27" t="s">
        <v>21</v>
      </c>
      <c r="G50" s="28">
        <v>30.17</v>
      </c>
      <c r="H50" s="29"/>
    </row>
    <row r="51" spans="2:8" hidden="1" outlineLevel="1" x14ac:dyDescent="0.2">
      <c r="B51" s="19" t="s">
        <v>427</v>
      </c>
      <c r="C51" s="25">
        <v>44296</v>
      </c>
      <c r="D51" s="30">
        <v>115729</v>
      </c>
      <c r="E51" s="3">
        <v>26</v>
      </c>
      <c r="F51" s="27" t="s">
        <v>21</v>
      </c>
      <c r="G51" s="28">
        <v>31.32</v>
      </c>
      <c r="H51" s="29"/>
    </row>
    <row r="52" spans="2:8" hidden="1" outlineLevel="1" x14ac:dyDescent="0.2">
      <c r="B52" s="19" t="s">
        <v>427</v>
      </c>
      <c r="C52" s="25">
        <v>44302</v>
      </c>
      <c r="D52" s="30">
        <v>826343</v>
      </c>
      <c r="E52" s="3">
        <v>26</v>
      </c>
      <c r="F52" s="27" t="s">
        <v>21</v>
      </c>
      <c r="G52" s="28">
        <v>58.68</v>
      </c>
      <c r="H52" s="29"/>
    </row>
    <row r="53" spans="2:8" hidden="1" outlineLevel="1" x14ac:dyDescent="0.2">
      <c r="B53" s="19" t="s">
        <v>427</v>
      </c>
      <c r="C53" s="25">
        <v>44302</v>
      </c>
      <c r="D53" s="30">
        <v>123286</v>
      </c>
      <c r="E53" s="3">
        <v>26</v>
      </c>
      <c r="F53" s="27" t="s">
        <v>21</v>
      </c>
      <c r="G53" s="28">
        <v>23.57</v>
      </c>
      <c r="H53" s="29"/>
    </row>
    <row r="54" spans="2:8" hidden="1" outlineLevel="1" x14ac:dyDescent="0.2">
      <c r="B54" s="19" t="s">
        <v>428</v>
      </c>
      <c r="C54" s="25">
        <v>44297</v>
      </c>
      <c r="D54" s="30">
        <v>811318</v>
      </c>
      <c r="E54" s="3">
        <v>26</v>
      </c>
      <c r="F54" s="27" t="s">
        <v>21</v>
      </c>
      <c r="G54" s="28">
        <v>40.51</v>
      </c>
      <c r="H54" s="29"/>
    </row>
    <row r="55" spans="2:8" hidden="1" outlineLevel="1" x14ac:dyDescent="0.2">
      <c r="B55" s="19" t="s">
        <v>428</v>
      </c>
      <c r="C55" s="25">
        <v>44295</v>
      </c>
      <c r="D55" s="30">
        <v>114784</v>
      </c>
      <c r="E55" s="3">
        <v>26</v>
      </c>
      <c r="F55" s="27" t="s">
        <v>21</v>
      </c>
      <c r="G55" s="28">
        <v>90.66</v>
      </c>
      <c r="H55" s="29"/>
    </row>
    <row r="56" spans="2:8" hidden="1" outlineLevel="1" x14ac:dyDescent="0.2">
      <c r="B56" s="19" t="s">
        <v>427</v>
      </c>
      <c r="C56" s="25">
        <v>44323</v>
      </c>
      <c r="D56" s="30">
        <v>150174</v>
      </c>
      <c r="E56" s="3">
        <v>26</v>
      </c>
      <c r="F56" s="27" t="s">
        <v>21</v>
      </c>
      <c r="G56" s="28">
        <v>68.010000000000005</v>
      </c>
      <c r="H56" s="29"/>
    </row>
    <row r="57" spans="2:8" hidden="1" outlineLevel="1" x14ac:dyDescent="0.2">
      <c r="B57" s="19" t="s">
        <v>427</v>
      </c>
      <c r="C57" s="25">
        <v>44329</v>
      </c>
      <c r="D57" s="30">
        <v>158440</v>
      </c>
      <c r="E57" s="3">
        <v>26</v>
      </c>
      <c r="F57" s="27" t="s">
        <v>21</v>
      </c>
      <c r="G57" s="28">
        <v>3.14</v>
      </c>
      <c r="H57" s="29"/>
    </row>
    <row r="58" spans="2:8" hidden="1" outlineLevel="1" x14ac:dyDescent="0.2">
      <c r="B58" s="19"/>
      <c r="C58" s="25"/>
      <c r="D58" s="30"/>
      <c r="F58" s="27"/>
      <c r="G58" s="28"/>
      <c r="H58" s="29"/>
    </row>
    <row r="59" spans="2:8" hidden="1" outlineLevel="1" x14ac:dyDescent="0.2">
      <c r="B59" s="19"/>
      <c r="C59" s="14"/>
      <c r="D59" s="50"/>
      <c r="G59" s="15"/>
    </row>
    <row r="60" spans="2:8" ht="12.75" collapsed="1" thickBot="1" x14ac:dyDescent="0.25">
      <c r="C60" s="16"/>
      <c r="D60" s="16"/>
      <c r="E60" s="16"/>
      <c r="F60" s="16"/>
      <c r="G60" s="17">
        <f>+SUM(G46:G59)</f>
        <v>1624.1300000000003</v>
      </c>
    </row>
    <row r="61" spans="2:8" ht="12.75" thickTop="1" x14ac:dyDescent="0.2"/>
    <row r="63" spans="2:8" x14ac:dyDescent="0.2">
      <c r="C63" s="8" t="s">
        <v>24</v>
      </c>
    </row>
    <row r="65" spans="2:7" x14ac:dyDescent="0.2">
      <c r="B65" s="12" t="s">
        <v>1035</v>
      </c>
      <c r="C65" s="12" t="s">
        <v>25</v>
      </c>
      <c r="D65" s="12" t="s">
        <v>26</v>
      </c>
      <c r="E65" s="12" t="s">
        <v>27</v>
      </c>
      <c r="F65" s="12" t="s">
        <v>637</v>
      </c>
      <c r="G65" s="13" t="s">
        <v>29</v>
      </c>
    </row>
    <row r="66" spans="2:7" outlineLevel="1" x14ac:dyDescent="0.2">
      <c r="B66" s="19" t="s">
        <v>429</v>
      </c>
      <c r="C66" s="3" t="s">
        <v>798</v>
      </c>
      <c r="D66" s="3" t="s">
        <v>54</v>
      </c>
      <c r="E66" s="14">
        <v>44351</v>
      </c>
      <c r="F66" s="3">
        <v>2</v>
      </c>
      <c r="G66" s="3">
        <v>13.32</v>
      </c>
    </row>
    <row r="67" spans="2:7" outlineLevel="1" x14ac:dyDescent="0.2">
      <c r="B67" s="19" t="s">
        <v>429</v>
      </c>
      <c r="C67" s="3" t="s">
        <v>798</v>
      </c>
      <c r="D67" s="3" t="s">
        <v>54</v>
      </c>
      <c r="E67" s="14">
        <v>44365</v>
      </c>
      <c r="F67" s="3">
        <v>6</v>
      </c>
      <c r="G67" s="3">
        <v>39.96</v>
      </c>
    </row>
    <row r="68" spans="2:7" outlineLevel="1" x14ac:dyDescent="0.2">
      <c r="B68" s="19" t="s">
        <v>429</v>
      </c>
      <c r="C68" s="3" t="s">
        <v>798</v>
      </c>
      <c r="D68" s="3" t="s">
        <v>54</v>
      </c>
      <c r="E68" s="14">
        <v>44365</v>
      </c>
      <c r="F68" s="3">
        <v>3</v>
      </c>
      <c r="G68" s="3">
        <v>19.98</v>
      </c>
    </row>
    <row r="69" spans="2:7" outlineLevel="1" x14ac:dyDescent="0.2">
      <c r="B69" s="19" t="s">
        <v>429</v>
      </c>
      <c r="C69" s="3" t="s">
        <v>798</v>
      </c>
      <c r="D69" s="3" t="s">
        <v>54</v>
      </c>
      <c r="E69" s="14">
        <v>44369</v>
      </c>
      <c r="F69" s="3">
        <v>6</v>
      </c>
      <c r="G69" s="3">
        <v>39.96</v>
      </c>
    </row>
    <row r="70" spans="2:7" outlineLevel="1" x14ac:dyDescent="0.2">
      <c r="B70" s="19" t="s">
        <v>429</v>
      </c>
      <c r="C70" s="3" t="s">
        <v>798</v>
      </c>
      <c r="D70" s="3" t="s">
        <v>54</v>
      </c>
      <c r="E70" s="14">
        <v>44369</v>
      </c>
      <c r="F70" s="3">
        <v>3</v>
      </c>
      <c r="G70" s="3">
        <v>19.98</v>
      </c>
    </row>
    <row r="71" spans="2:7" outlineLevel="1" x14ac:dyDescent="0.2">
      <c r="B71" s="19" t="s">
        <v>429</v>
      </c>
      <c r="C71" s="3" t="s">
        <v>798</v>
      </c>
      <c r="D71" s="3" t="s">
        <v>54</v>
      </c>
      <c r="E71" s="14">
        <v>44370</v>
      </c>
      <c r="F71" s="3">
        <v>6</v>
      </c>
      <c r="G71" s="3">
        <v>39.96</v>
      </c>
    </row>
    <row r="72" spans="2:7" outlineLevel="1" x14ac:dyDescent="0.2">
      <c r="B72" s="19" t="s">
        <v>429</v>
      </c>
      <c r="C72" s="3" t="s">
        <v>798</v>
      </c>
      <c r="D72" s="3" t="s">
        <v>54</v>
      </c>
      <c r="E72" s="14">
        <v>44370</v>
      </c>
      <c r="F72" s="3">
        <v>3</v>
      </c>
      <c r="G72" s="3">
        <v>19.98</v>
      </c>
    </row>
    <row r="73" spans="2:7" outlineLevel="1" x14ac:dyDescent="0.2">
      <c r="B73" s="19" t="s">
        <v>429</v>
      </c>
      <c r="C73" s="3" t="s">
        <v>798</v>
      </c>
      <c r="D73" s="3" t="s">
        <v>54</v>
      </c>
      <c r="E73" s="14">
        <v>44371</v>
      </c>
      <c r="F73" s="3">
        <v>6</v>
      </c>
      <c r="G73" s="3">
        <v>39.96</v>
      </c>
    </row>
    <row r="74" spans="2:7" outlineLevel="1" x14ac:dyDescent="0.2">
      <c r="B74" s="19" t="s">
        <v>429</v>
      </c>
      <c r="C74" s="3" t="s">
        <v>798</v>
      </c>
      <c r="D74" s="3" t="s">
        <v>54</v>
      </c>
      <c r="E74" s="14">
        <v>44371</v>
      </c>
      <c r="F74" s="3">
        <v>3</v>
      </c>
      <c r="G74" s="3">
        <v>19.98</v>
      </c>
    </row>
    <row r="75" spans="2:7" outlineLevel="1" x14ac:dyDescent="0.2">
      <c r="B75" s="19" t="s">
        <v>429</v>
      </c>
      <c r="C75" s="3" t="s">
        <v>798</v>
      </c>
      <c r="D75" s="3" t="s">
        <v>54</v>
      </c>
      <c r="E75" s="14">
        <v>44372</v>
      </c>
      <c r="F75" s="3">
        <v>6</v>
      </c>
      <c r="G75" s="3">
        <v>39.96</v>
      </c>
    </row>
    <row r="76" spans="2:7" outlineLevel="1" x14ac:dyDescent="0.2">
      <c r="B76" s="19" t="s">
        <v>429</v>
      </c>
      <c r="C76" s="3" t="s">
        <v>798</v>
      </c>
      <c r="D76" s="3" t="s">
        <v>54</v>
      </c>
      <c r="E76" s="14">
        <v>44372</v>
      </c>
      <c r="F76" s="3">
        <v>3</v>
      </c>
      <c r="G76" s="3">
        <v>19.98</v>
      </c>
    </row>
    <row r="77" spans="2:7" outlineLevel="1" x14ac:dyDescent="0.2">
      <c r="B77" s="19" t="s">
        <v>428</v>
      </c>
      <c r="C77" s="3" t="s">
        <v>104</v>
      </c>
      <c r="D77" s="3" t="s">
        <v>31</v>
      </c>
      <c r="E77" s="14">
        <v>44302</v>
      </c>
      <c r="F77" s="3">
        <v>3</v>
      </c>
      <c r="G77" s="3">
        <v>28.32</v>
      </c>
    </row>
    <row r="78" spans="2:7" outlineLevel="1" x14ac:dyDescent="0.2">
      <c r="B78" s="19" t="s">
        <v>428</v>
      </c>
      <c r="C78" s="3" t="s">
        <v>108</v>
      </c>
      <c r="D78" s="3" t="s">
        <v>54</v>
      </c>
      <c r="E78" s="14">
        <v>44281</v>
      </c>
      <c r="F78" s="3">
        <v>6</v>
      </c>
      <c r="G78" s="19">
        <v>49.98</v>
      </c>
    </row>
    <row r="79" spans="2:7" outlineLevel="1" x14ac:dyDescent="0.2">
      <c r="B79" s="19" t="s">
        <v>428</v>
      </c>
      <c r="C79" s="3" t="s">
        <v>108</v>
      </c>
      <c r="D79" s="3" t="s">
        <v>54</v>
      </c>
      <c r="E79" s="14">
        <v>44281</v>
      </c>
      <c r="F79" s="3">
        <v>3</v>
      </c>
      <c r="G79" s="19">
        <v>24.99</v>
      </c>
    </row>
    <row r="80" spans="2:7" outlineLevel="1" x14ac:dyDescent="0.2">
      <c r="B80" s="19" t="s">
        <v>428</v>
      </c>
      <c r="C80" s="3" t="s">
        <v>108</v>
      </c>
      <c r="D80" s="3" t="s">
        <v>54</v>
      </c>
      <c r="E80" s="14">
        <v>44286</v>
      </c>
      <c r="F80" s="3">
        <v>3</v>
      </c>
      <c r="G80" s="19">
        <v>24.99</v>
      </c>
    </row>
    <row r="81" spans="2:7" outlineLevel="1" x14ac:dyDescent="0.2">
      <c r="B81" s="19" t="s">
        <v>428</v>
      </c>
      <c r="C81" s="3" t="s">
        <v>108</v>
      </c>
      <c r="D81" s="3" t="s">
        <v>54</v>
      </c>
      <c r="E81" s="14">
        <v>44296</v>
      </c>
      <c r="F81" s="3">
        <v>9</v>
      </c>
      <c r="G81" s="3">
        <v>74.97</v>
      </c>
    </row>
    <row r="82" spans="2:7" outlineLevel="1" x14ac:dyDescent="0.2">
      <c r="B82" s="19" t="s">
        <v>428</v>
      </c>
      <c r="C82" s="3" t="s">
        <v>108</v>
      </c>
      <c r="D82" s="3" t="s">
        <v>54</v>
      </c>
      <c r="E82" s="14">
        <v>44297</v>
      </c>
      <c r="F82" s="3">
        <v>9</v>
      </c>
      <c r="G82" s="3">
        <v>74.97</v>
      </c>
    </row>
    <row r="83" spans="2:7" outlineLevel="1" x14ac:dyDescent="0.2">
      <c r="B83" s="19" t="s">
        <v>428</v>
      </c>
      <c r="C83" s="3" t="s">
        <v>102</v>
      </c>
      <c r="D83" s="3" t="s">
        <v>31</v>
      </c>
      <c r="E83" s="14">
        <v>44281</v>
      </c>
      <c r="F83" s="3">
        <v>9</v>
      </c>
      <c r="G83" s="19">
        <v>74.97</v>
      </c>
    </row>
    <row r="84" spans="2:7" outlineLevel="1" x14ac:dyDescent="0.2">
      <c r="B84" s="19" t="s">
        <v>428</v>
      </c>
      <c r="C84" s="3" t="s">
        <v>102</v>
      </c>
      <c r="D84" s="3" t="s">
        <v>31</v>
      </c>
      <c r="E84" s="14">
        <v>44284</v>
      </c>
      <c r="F84" s="3">
        <v>9</v>
      </c>
      <c r="G84" s="19">
        <v>74.97</v>
      </c>
    </row>
    <row r="85" spans="2:7" outlineLevel="1" x14ac:dyDescent="0.2">
      <c r="B85" s="19" t="s">
        <v>428</v>
      </c>
      <c r="C85" s="3" t="s">
        <v>102</v>
      </c>
      <c r="D85" s="3" t="s">
        <v>31</v>
      </c>
      <c r="E85" s="14">
        <v>44285</v>
      </c>
      <c r="F85" s="3">
        <v>6</v>
      </c>
      <c r="G85" s="19">
        <v>49.98</v>
      </c>
    </row>
    <row r="86" spans="2:7" outlineLevel="1" x14ac:dyDescent="0.2">
      <c r="B86" s="19" t="s">
        <v>428</v>
      </c>
      <c r="C86" s="3" t="s">
        <v>102</v>
      </c>
      <c r="D86" s="3" t="s">
        <v>31</v>
      </c>
      <c r="E86" s="14">
        <v>44285</v>
      </c>
      <c r="F86" s="3">
        <v>3</v>
      </c>
      <c r="G86" s="19">
        <v>24.99</v>
      </c>
    </row>
    <row r="87" spans="2:7" outlineLevel="1" x14ac:dyDescent="0.2">
      <c r="B87" s="19" t="s">
        <v>428</v>
      </c>
      <c r="C87" s="3" t="s">
        <v>102</v>
      </c>
      <c r="D87" s="3" t="s">
        <v>31</v>
      </c>
      <c r="E87" s="14">
        <v>44286</v>
      </c>
      <c r="F87" s="3">
        <v>6</v>
      </c>
      <c r="G87" s="19">
        <v>49.98</v>
      </c>
    </row>
    <row r="88" spans="2:7" outlineLevel="1" x14ac:dyDescent="0.2">
      <c r="B88" s="19" t="s">
        <v>428</v>
      </c>
      <c r="C88" s="3" t="s">
        <v>102</v>
      </c>
      <c r="D88" s="3" t="s">
        <v>31</v>
      </c>
      <c r="E88" s="14">
        <v>44286</v>
      </c>
      <c r="F88" s="3">
        <v>3</v>
      </c>
      <c r="G88" s="19">
        <v>24.99</v>
      </c>
    </row>
    <row r="89" spans="2:7" outlineLevel="1" x14ac:dyDescent="0.2">
      <c r="B89" s="19" t="s">
        <v>428</v>
      </c>
      <c r="C89" s="3" t="s">
        <v>102</v>
      </c>
      <c r="D89" s="3" t="s">
        <v>31</v>
      </c>
      <c r="E89" s="14">
        <v>44282</v>
      </c>
      <c r="F89" s="3">
        <v>12</v>
      </c>
      <c r="G89" s="19">
        <v>99.96</v>
      </c>
    </row>
    <row r="90" spans="2:7" outlineLevel="1" x14ac:dyDescent="0.2">
      <c r="B90" s="19" t="s">
        <v>428</v>
      </c>
      <c r="C90" s="3" t="s">
        <v>102</v>
      </c>
      <c r="D90" s="3" t="s">
        <v>31</v>
      </c>
      <c r="E90" s="14">
        <v>44351</v>
      </c>
      <c r="F90" s="3">
        <v>2</v>
      </c>
      <c r="G90" s="3">
        <v>16.66</v>
      </c>
    </row>
    <row r="91" spans="2:7" outlineLevel="1" x14ac:dyDescent="0.2">
      <c r="B91" s="19" t="s">
        <v>428</v>
      </c>
      <c r="C91" s="3" t="s">
        <v>103</v>
      </c>
      <c r="D91" s="3" t="s">
        <v>54</v>
      </c>
      <c r="E91" s="14">
        <v>44282</v>
      </c>
      <c r="F91" s="3">
        <v>7</v>
      </c>
      <c r="G91" s="19">
        <v>46.62</v>
      </c>
    </row>
    <row r="92" spans="2:7" outlineLevel="1" x14ac:dyDescent="0.2">
      <c r="B92" s="19" t="s">
        <v>428</v>
      </c>
      <c r="C92" s="3" t="s">
        <v>103</v>
      </c>
      <c r="D92" s="3" t="s">
        <v>54</v>
      </c>
      <c r="E92" s="14">
        <v>44291</v>
      </c>
      <c r="F92" s="3">
        <v>3</v>
      </c>
      <c r="G92" s="3">
        <v>19.98</v>
      </c>
    </row>
    <row r="93" spans="2:7" outlineLevel="1" x14ac:dyDescent="0.2">
      <c r="B93" s="19" t="s">
        <v>428</v>
      </c>
      <c r="C93" s="3" t="s">
        <v>103</v>
      </c>
      <c r="D93" s="3" t="s">
        <v>54</v>
      </c>
      <c r="E93" s="14">
        <v>44329</v>
      </c>
      <c r="F93" s="3">
        <v>4</v>
      </c>
      <c r="G93" s="3">
        <v>26.64</v>
      </c>
    </row>
    <row r="94" spans="2:7" outlineLevel="1" x14ac:dyDescent="0.2">
      <c r="B94" s="19" t="s">
        <v>428</v>
      </c>
      <c r="C94" s="3" t="s">
        <v>103</v>
      </c>
      <c r="D94" s="3" t="s">
        <v>54</v>
      </c>
      <c r="E94" s="14">
        <v>44340</v>
      </c>
      <c r="F94" s="3">
        <v>4</v>
      </c>
      <c r="G94" s="3">
        <v>26.64</v>
      </c>
    </row>
    <row r="95" spans="2:7" outlineLevel="1" x14ac:dyDescent="0.2">
      <c r="B95" s="19" t="s">
        <v>428</v>
      </c>
      <c r="C95" s="3" t="s">
        <v>103</v>
      </c>
      <c r="D95" s="3" t="s">
        <v>54</v>
      </c>
      <c r="E95" s="14">
        <v>44342</v>
      </c>
      <c r="F95" s="3">
        <v>3</v>
      </c>
      <c r="G95" s="3">
        <v>19.98</v>
      </c>
    </row>
    <row r="96" spans="2:7" outlineLevel="1" x14ac:dyDescent="0.2">
      <c r="B96" s="19" t="s">
        <v>429</v>
      </c>
      <c r="C96" s="3" t="s">
        <v>516</v>
      </c>
      <c r="D96" s="3" t="s">
        <v>54</v>
      </c>
      <c r="E96" s="14">
        <v>44238</v>
      </c>
      <c r="F96" s="3">
        <v>3</v>
      </c>
      <c r="G96" s="19">
        <v>24.99</v>
      </c>
    </row>
    <row r="97" spans="2:7" outlineLevel="1" x14ac:dyDescent="0.2">
      <c r="B97" s="19" t="s">
        <v>428</v>
      </c>
      <c r="C97" s="3" t="s">
        <v>644</v>
      </c>
      <c r="D97" s="3" t="s">
        <v>31</v>
      </c>
      <c r="E97" s="14">
        <v>44282</v>
      </c>
      <c r="F97" s="3">
        <v>9</v>
      </c>
      <c r="G97" s="19">
        <v>79.92</v>
      </c>
    </row>
    <row r="98" spans="2:7" outlineLevel="1" x14ac:dyDescent="0.2">
      <c r="B98" s="19" t="s">
        <v>427</v>
      </c>
      <c r="C98" s="3" t="s">
        <v>105</v>
      </c>
      <c r="D98" s="3" t="s">
        <v>54</v>
      </c>
      <c r="E98" s="14">
        <v>44281</v>
      </c>
      <c r="F98" s="3">
        <v>6</v>
      </c>
      <c r="G98" s="19">
        <v>39.96</v>
      </c>
    </row>
    <row r="99" spans="2:7" outlineLevel="1" x14ac:dyDescent="0.2">
      <c r="B99" s="19" t="s">
        <v>427</v>
      </c>
      <c r="C99" s="3" t="s">
        <v>105</v>
      </c>
      <c r="D99" s="3" t="s">
        <v>54</v>
      </c>
      <c r="E99" s="14">
        <v>44281</v>
      </c>
      <c r="F99" s="3">
        <v>3</v>
      </c>
      <c r="G99" s="19">
        <v>19.98</v>
      </c>
    </row>
    <row r="100" spans="2:7" outlineLevel="1" x14ac:dyDescent="0.2">
      <c r="B100" s="19" t="s">
        <v>427</v>
      </c>
      <c r="C100" s="3" t="s">
        <v>105</v>
      </c>
      <c r="D100" s="3" t="s">
        <v>54</v>
      </c>
      <c r="E100" s="14">
        <v>44282</v>
      </c>
      <c r="F100" s="3">
        <v>9</v>
      </c>
      <c r="G100" s="19">
        <v>59.94</v>
      </c>
    </row>
    <row r="101" spans="2:7" outlineLevel="1" x14ac:dyDescent="0.2">
      <c r="B101" s="19" t="s">
        <v>427</v>
      </c>
      <c r="C101" s="3" t="s">
        <v>105</v>
      </c>
      <c r="D101" s="3" t="s">
        <v>54</v>
      </c>
      <c r="E101" s="14">
        <v>44284</v>
      </c>
      <c r="F101" s="3">
        <v>6</v>
      </c>
      <c r="G101" s="19">
        <v>39.96</v>
      </c>
    </row>
    <row r="102" spans="2:7" outlineLevel="1" x14ac:dyDescent="0.2">
      <c r="B102" s="19" t="s">
        <v>427</v>
      </c>
      <c r="C102" s="3" t="s">
        <v>105</v>
      </c>
      <c r="D102" s="3" t="s">
        <v>54</v>
      </c>
      <c r="E102" s="14">
        <v>44284</v>
      </c>
      <c r="F102" s="3">
        <v>3</v>
      </c>
      <c r="G102" s="19">
        <v>19.98</v>
      </c>
    </row>
    <row r="103" spans="2:7" outlineLevel="1" x14ac:dyDescent="0.2">
      <c r="B103" s="19" t="s">
        <v>427</v>
      </c>
      <c r="C103" s="3" t="s">
        <v>105</v>
      </c>
      <c r="D103" s="3" t="s">
        <v>54</v>
      </c>
      <c r="E103" s="14">
        <v>44328</v>
      </c>
      <c r="F103" s="3">
        <v>6</v>
      </c>
      <c r="G103" s="3">
        <v>39.96</v>
      </c>
    </row>
    <row r="104" spans="2:7" outlineLevel="1" x14ac:dyDescent="0.2">
      <c r="B104" s="19" t="s">
        <v>427</v>
      </c>
      <c r="C104" s="3" t="s">
        <v>105</v>
      </c>
      <c r="D104" s="3" t="s">
        <v>54</v>
      </c>
      <c r="E104" s="14">
        <v>44328</v>
      </c>
      <c r="F104" s="3">
        <v>3</v>
      </c>
      <c r="G104" s="3">
        <v>19.98</v>
      </c>
    </row>
    <row r="105" spans="2:7" outlineLevel="1" x14ac:dyDescent="0.2">
      <c r="B105" s="19" t="s">
        <v>427</v>
      </c>
      <c r="C105" s="3" t="s">
        <v>105</v>
      </c>
      <c r="D105" s="3" t="s">
        <v>54</v>
      </c>
      <c r="E105" s="14">
        <v>44329</v>
      </c>
      <c r="F105" s="3">
        <v>5</v>
      </c>
      <c r="G105" s="3">
        <v>33.299999999999997</v>
      </c>
    </row>
    <row r="106" spans="2:7" outlineLevel="1" x14ac:dyDescent="0.2">
      <c r="B106" s="19" t="s">
        <v>429</v>
      </c>
      <c r="C106" s="3" t="s">
        <v>245</v>
      </c>
      <c r="D106" s="3" t="s">
        <v>54</v>
      </c>
      <c r="E106" s="14">
        <v>44282</v>
      </c>
      <c r="F106" s="3">
        <v>9</v>
      </c>
      <c r="G106" s="19">
        <v>49.95</v>
      </c>
    </row>
    <row r="107" spans="2:7" outlineLevel="1" x14ac:dyDescent="0.2">
      <c r="B107" s="19" t="s">
        <v>429</v>
      </c>
      <c r="C107" s="3" t="s">
        <v>245</v>
      </c>
      <c r="D107" s="3" t="s">
        <v>54</v>
      </c>
      <c r="E107" s="14">
        <v>44282</v>
      </c>
      <c r="F107" s="3">
        <v>2</v>
      </c>
      <c r="G107" s="19">
        <v>13.32</v>
      </c>
    </row>
    <row r="108" spans="2:7" outlineLevel="1" x14ac:dyDescent="0.2">
      <c r="B108" s="19" t="s">
        <v>429</v>
      </c>
      <c r="C108" s="3" t="s">
        <v>245</v>
      </c>
      <c r="D108" s="3" t="s">
        <v>54</v>
      </c>
      <c r="E108" s="14">
        <v>44296</v>
      </c>
      <c r="F108" s="3">
        <v>9</v>
      </c>
      <c r="G108" s="3">
        <v>54.99</v>
      </c>
    </row>
    <row r="109" spans="2:7" outlineLevel="1" x14ac:dyDescent="0.2">
      <c r="B109" s="19" t="s">
        <v>429</v>
      </c>
      <c r="C109" s="3" t="s">
        <v>245</v>
      </c>
      <c r="D109" s="3" t="s">
        <v>54</v>
      </c>
      <c r="E109" s="14">
        <v>44297</v>
      </c>
      <c r="F109" s="3">
        <v>5</v>
      </c>
      <c r="G109" s="3">
        <v>30.55</v>
      </c>
    </row>
    <row r="110" spans="2:7" outlineLevel="1" x14ac:dyDescent="0.2">
      <c r="B110" s="19" t="s">
        <v>429</v>
      </c>
      <c r="C110" s="223" t="s">
        <v>245</v>
      </c>
      <c r="D110" s="224" t="s">
        <v>54</v>
      </c>
      <c r="E110" s="311">
        <v>44482</v>
      </c>
      <c r="F110" s="226">
        <v>9</v>
      </c>
      <c r="G110" s="227">
        <v>54.99</v>
      </c>
    </row>
    <row r="111" spans="2:7" outlineLevel="1" x14ac:dyDescent="0.2">
      <c r="B111" s="19" t="s">
        <v>429</v>
      </c>
      <c r="C111" s="223" t="s">
        <v>245</v>
      </c>
      <c r="D111" s="224" t="s">
        <v>54</v>
      </c>
      <c r="E111" s="311">
        <v>44483</v>
      </c>
      <c r="F111" s="226">
        <v>9</v>
      </c>
      <c r="G111" s="227">
        <v>54.99</v>
      </c>
    </row>
    <row r="112" spans="2:7" outlineLevel="1" x14ac:dyDescent="0.2">
      <c r="B112" s="19" t="s">
        <v>429</v>
      </c>
      <c r="C112" s="223" t="s">
        <v>245</v>
      </c>
      <c r="D112" s="224" t="s">
        <v>54</v>
      </c>
      <c r="E112" s="311">
        <v>44484</v>
      </c>
      <c r="F112" s="226">
        <v>9</v>
      </c>
      <c r="G112" s="227">
        <v>54.99</v>
      </c>
    </row>
    <row r="113" spans="2:7" outlineLevel="1" x14ac:dyDescent="0.2">
      <c r="B113" s="19" t="s">
        <v>429</v>
      </c>
      <c r="C113" s="223" t="s">
        <v>245</v>
      </c>
      <c r="D113" s="224" t="s">
        <v>54</v>
      </c>
      <c r="E113" s="311">
        <v>44487</v>
      </c>
      <c r="F113" s="226">
        <v>9</v>
      </c>
      <c r="G113" s="227">
        <v>54.99</v>
      </c>
    </row>
    <row r="114" spans="2:7" outlineLevel="1" x14ac:dyDescent="0.2">
      <c r="B114" s="19" t="s">
        <v>429</v>
      </c>
      <c r="C114" s="223" t="s">
        <v>245</v>
      </c>
      <c r="D114" s="224" t="s">
        <v>54</v>
      </c>
      <c r="E114" s="311">
        <v>44488</v>
      </c>
      <c r="F114" s="226">
        <v>9</v>
      </c>
      <c r="G114" s="227">
        <v>54.99</v>
      </c>
    </row>
    <row r="115" spans="2:7" outlineLevel="1" x14ac:dyDescent="0.2">
      <c r="B115" s="19" t="s">
        <v>429</v>
      </c>
      <c r="C115" s="223" t="s">
        <v>245</v>
      </c>
      <c r="D115" s="224" t="s">
        <v>54</v>
      </c>
      <c r="E115" s="311">
        <v>44489</v>
      </c>
      <c r="F115" s="226">
        <v>9</v>
      </c>
      <c r="G115" s="227">
        <v>54.99</v>
      </c>
    </row>
    <row r="116" spans="2:7" outlineLevel="1" x14ac:dyDescent="0.2">
      <c r="B116" s="19" t="s">
        <v>429</v>
      </c>
      <c r="C116" s="223" t="s">
        <v>245</v>
      </c>
      <c r="D116" s="224" t="s">
        <v>54</v>
      </c>
      <c r="E116" s="311">
        <v>44491</v>
      </c>
      <c r="F116" s="226">
        <v>9</v>
      </c>
      <c r="G116" s="227">
        <v>54.99</v>
      </c>
    </row>
    <row r="117" spans="2:7" outlineLevel="1" x14ac:dyDescent="0.2">
      <c r="B117" s="19" t="s">
        <v>429</v>
      </c>
      <c r="C117" s="223" t="s">
        <v>245</v>
      </c>
      <c r="D117" s="224" t="s">
        <v>54</v>
      </c>
      <c r="E117" s="311">
        <v>44492</v>
      </c>
      <c r="F117" s="226">
        <v>9</v>
      </c>
      <c r="G117" s="227">
        <v>54.99</v>
      </c>
    </row>
    <row r="118" spans="2:7" outlineLevel="1" x14ac:dyDescent="0.2">
      <c r="B118" s="19" t="s">
        <v>428</v>
      </c>
      <c r="C118" s="223" t="s">
        <v>102</v>
      </c>
      <c r="D118" s="224" t="s">
        <v>31</v>
      </c>
      <c r="E118" s="311">
        <v>44473</v>
      </c>
      <c r="F118" s="226">
        <v>9</v>
      </c>
      <c r="G118" s="227">
        <v>74.97</v>
      </c>
    </row>
    <row r="119" spans="2:7" outlineLevel="1" x14ac:dyDescent="0.2">
      <c r="B119" s="19" t="s">
        <v>428</v>
      </c>
      <c r="C119" s="223" t="s">
        <v>102</v>
      </c>
      <c r="D119" s="224" t="s">
        <v>31</v>
      </c>
      <c r="E119" s="311">
        <v>44474</v>
      </c>
      <c r="F119" s="226">
        <v>9</v>
      </c>
      <c r="G119" s="227">
        <v>74.97</v>
      </c>
    </row>
    <row r="120" spans="2:7" outlineLevel="1" x14ac:dyDescent="0.2">
      <c r="B120" s="19" t="s">
        <v>428</v>
      </c>
      <c r="C120" s="223" t="s">
        <v>102</v>
      </c>
      <c r="D120" s="224" t="s">
        <v>31</v>
      </c>
      <c r="E120" s="311">
        <v>44475</v>
      </c>
      <c r="F120" s="226">
        <v>9</v>
      </c>
      <c r="G120" s="227">
        <v>74.97</v>
      </c>
    </row>
    <row r="121" spans="2:7" outlineLevel="1" x14ac:dyDescent="0.2">
      <c r="B121" s="19" t="s">
        <v>428</v>
      </c>
      <c r="C121" s="223" t="s">
        <v>102</v>
      </c>
      <c r="D121" s="224" t="s">
        <v>31</v>
      </c>
      <c r="E121" s="311">
        <v>44497</v>
      </c>
      <c r="F121" s="226">
        <v>9</v>
      </c>
      <c r="G121" s="227">
        <v>74.97</v>
      </c>
    </row>
    <row r="122" spans="2:7" outlineLevel="1" x14ac:dyDescent="0.2">
      <c r="B122" s="19" t="s">
        <v>428</v>
      </c>
      <c r="C122" s="223" t="s">
        <v>108</v>
      </c>
      <c r="D122" s="224" t="s">
        <v>31</v>
      </c>
      <c r="E122" s="311">
        <v>44473</v>
      </c>
      <c r="F122" s="226">
        <v>9</v>
      </c>
      <c r="G122" s="227">
        <v>74.97</v>
      </c>
    </row>
    <row r="123" spans="2:7" outlineLevel="1" x14ac:dyDescent="0.2">
      <c r="B123" s="19" t="s">
        <v>428</v>
      </c>
      <c r="C123" s="223" t="s">
        <v>108</v>
      </c>
      <c r="D123" s="224" t="s">
        <v>31</v>
      </c>
      <c r="E123" s="311">
        <v>44474</v>
      </c>
      <c r="F123" s="226">
        <v>9</v>
      </c>
      <c r="G123" s="227">
        <v>74.97</v>
      </c>
    </row>
    <row r="124" spans="2:7" outlineLevel="1" x14ac:dyDescent="0.2">
      <c r="B124" s="19" t="s">
        <v>428</v>
      </c>
      <c r="C124" s="223" t="s">
        <v>108</v>
      </c>
      <c r="D124" s="224" t="s">
        <v>31</v>
      </c>
      <c r="E124" s="311">
        <v>44475</v>
      </c>
      <c r="F124" s="226">
        <v>9</v>
      </c>
      <c r="G124" s="227">
        <v>74.97</v>
      </c>
    </row>
    <row r="125" spans="2:7" outlineLevel="1" x14ac:dyDescent="0.2">
      <c r="B125" s="19" t="s">
        <v>428</v>
      </c>
      <c r="C125" s="223" t="s">
        <v>108</v>
      </c>
      <c r="D125" s="224" t="s">
        <v>31</v>
      </c>
      <c r="E125" s="311">
        <v>44476</v>
      </c>
      <c r="F125" s="226">
        <v>9</v>
      </c>
      <c r="G125" s="227">
        <v>74.97</v>
      </c>
    </row>
    <row r="126" spans="2:7" outlineLevel="1" x14ac:dyDescent="0.2">
      <c r="B126" s="19" t="s">
        <v>428</v>
      </c>
      <c r="C126" s="223" t="s">
        <v>108</v>
      </c>
      <c r="D126" s="224" t="s">
        <v>31</v>
      </c>
      <c r="E126" s="311">
        <v>44477</v>
      </c>
      <c r="F126" s="226">
        <v>9</v>
      </c>
      <c r="G126" s="227">
        <v>74.97</v>
      </c>
    </row>
    <row r="127" spans="2:7" outlineLevel="1" x14ac:dyDescent="0.2">
      <c r="B127" s="19" t="s">
        <v>428</v>
      </c>
      <c r="C127" s="223" t="s">
        <v>108</v>
      </c>
      <c r="D127" s="224" t="s">
        <v>31</v>
      </c>
      <c r="E127" s="311">
        <v>44478</v>
      </c>
      <c r="F127" s="226">
        <v>9</v>
      </c>
      <c r="G127" s="227">
        <v>74.97</v>
      </c>
    </row>
    <row r="128" spans="2:7" outlineLevel="1" x14ac:dyDescent="0.2">
      <c r="B128" s="19" t="s">
        <v>428</v>
      </c>
      <c r="C128" s="223" t="s">
        <v>108</v>
      </c>
      <c r="D128" s="224" t="s">
        <v>31</v>
      </c>
      <c r="E128" s="311">
        <v>44480</v>
      </c>
      <c r="F128" s="226">
        <v>9</v>
      </c>
      <c r="G128" s="227">
        <v>74.97</v>
      </c>
    </row>
    <row r="129" spans="2:7" outlineLevel="1" x14ac:dyDescent="0.2">
      <c r="B129" s="19" t="s">
        <v>428</v>
      </c>
      <c r="C129" s="223" t="s">
        <v>108</v>
      </c>
      <c r="D129" s="224" t="s">
        <v>31</v>
      </c>
      <c r="E129" s="311">
        <v>44481</v>
      </c>
      <c r="F129" s="226">
        <v>9</v>
      </c>
      <c r="G129" s="227">
        <v>74.97</v>
      </c>
    </row>
    <row r="130" spans="2:7" outlineLevel="1" x14ac:dyDescent="0.2">
      <c r="B130" s="19" t="s">
        <v>428</v>
      </c>
      <c r="C130" s="223" t="s">
        <v>108</v>
      </c>
      <c r="D130" s="224" t="s">
        <v>31</v>
      </c>
      <c r="E130" s="311">
        <v>44482</v>
      </c>
      <c r="F130" s="226">
        <v>9</v>
      </c>
      <c r="G130" s="227">
        <v>74.97</v>
      </c>
    </row>
    <row r="131" spans="2:7" outlineLevel="1" x14ac:dyDescent="0.2">
      <c r="B131" s="19" t="s">
        <v>428</v>
      </c>
      <c r="C131" s="223" t="s">
        <v>108</v>
      </c>
      <c r="D131" s="224" t="s">
        <v>31</v>
      </c>
      <c r="E131" s="311">
        <v>44483</v>
      </c>
      <c r="F131" s="226">
        <v>9</v>
      </c>
      <c r="G131" s="227">
        <v>74.97</v>
      </c>
    </row>
    <row r="132" spans="2:7" outlineLevel="1" x14ac:dyDescent="0.2">
      <c r="B132" s="19" t="s">
        <v>428</v>
      </c>
      <c r="C132" s="223" t="s">
        <v>108</v>
      </c>
      <c r="D132" s="224" t="s">
        <v>31</v>
      </c>
      <c r="E132" s="311">
        <v>44484</v>
      </c>
      <c r="F132" s="226">
        <v>9</v>
      </c>
      <c r="G132" s="227">
        <v>74.97</v>
      </c>
    </row>
    <row r="133" spans="2:7" outlineLevel="1" x14ac:dyDescent="0.2">
      <c r="B133" s="19" t="s">
        <v>428</v>
      </c>
      <c r="C133" s="223" t="s">
        <v>108</v>
      </c>
      <c r="D133" s="224" t="s">
        <v>31</v>
      </c>
      <c r="E133" s="311">
        <v>44485</v>
      </c>
      <c r="F133" s="226">
        <v>9</v>
      </c>
      <c r="G133" s="227">
        <v>74.97</v>
      </c>
    </row>
    <row r="134" spans="2:7" outlineLevel="1" x14ac:dyDescent="0.2">
      <c r="B134" s="19" t="s">
        <v>428</v>
      </c>
      <c r="C134" s="223" t="s">
        <v>108</v>
      </c>
      <c r="D134" s="224" t="s">
        <v>31</v>
      </c>
      <c r="E134" s="311">
        <v>44487</v>
      </c>
      <c r="F134" s="226">
        <v>9</v>
      </c>
      <c r="G134" s="227">
        <v>74.97</v>
      </c>
    </row>
    <row r="135" spans="2:7" outlineLevel="1" x14ac:dyDescent="0.2">
      <c r="B135" s="19" t="s">
        <v>428</v>
      </c>
      <c r="C135" s="223" t="s">
        <v>108</v>
      </c>
      <c r="D135" s="224" t="s">
        <v>31</v>
      </c>
      <c r="E135" s="311">
        <v>44488</v>
      </c>
      <c r="F135" s="226">
        <v>9</v>
      </c>
      <c r="G135" s="227">
        <v>74.97</v>
      </c>
    </row>
    <row r="136" spans="2:7" outlineLevel="1" x14ac:dyDescent="0.2">
      <c r="B136" s="19" t="s">
        <v>428</v>
      </c>
      <c r="C136" s="223" t="s">
        <v>108</v>
      </c>
      <c r="D136" s="224" t="s">
        <v>31</v>
      </c>
      <c r="E136" s="311">
        <v>44489</v>
      </c>
      <c r="F136" s="226">
        <v>9</v>
      </c>
      <c r="G136" s="227">
        <v>74.97</v>
      </c>
    </row>
    <row r="137" spans="2:7" outlineLevel="1" x14ac:dyDescent="0.2">
      <c r="B137" s="19" t="s">
        <v>428</v>
      </c>
      <c r="C137" s="223" t="s">
        <v>108</v>
      </c>
      <c r="D137" s="224" t="s">
        <v>31</v>
      </c>
      <c r="E137" s="311">
        <v>44490</v>
      </c>
      <c r="F137" s="226">
        <v>9</v>
      </c>
      <c r="G137" s="227">
        <v>74.97</v>
      </c>
    </row>
    <row r="138" spans="2:7" outlineLevel="1" x14ac:dyDescent="0.2">
      <c r="B138" s="19" t="s">
        <v>428</v>
      </c>
      <c r="C138" s="223" t="s">
        <v>1316</v>
      </c>
      <c r="D138" s="224" t="s">
        <v>31</v>
      </c>
      <c r="E138" s="311">
        <v>44503</v>
      </c>
      <c r="F138" s="226">
        <v>9</v>
      </c>
      <c r="G138" s="227">
        <v>79.92</v>
      </c>
    </row>
    <row r="139" spans="2:7" outlineLevel="1" x14ac:dyDescent="0.2">
      <c r="B139" s="19" t="s">
        <v>428</v>
      </c>
      <c r="C139" s="223" t="s">
        <v>1316</v>
      </c>
      <c r="D139" s="224" t="s">
        <v>31</v>
      </c>
      <c r="E139" s="311">
        <v>44504</v>
      </c>
      <c r="F139" s="226">
        <v>9</v>
      </c>
      <c r="G139" s="227">
        <v>79.92</v>
      </c>
    </row>
    <row r="140" spans="2:7" outlineLevel="1" x14ac:dyDescent="0.2">
      <c r="B140" s="19" t="s">
        <v>428</v>
      </c>
      <c r="C140" s="223" t="s">
        <v>1316</v>
      </c>
      <c r="D140" s="224" t="s">
        <v>31</v>
      </c>
      <c r="E140" s="311">
        <v>44508</v>
      </c>
      <c r="F140" s="226">
        <v>9</v>
      </c>
      <c r="G140" s="227">
        <v>79.92</v>
      </c>
    </row>
    <row r="141" spans="2:7" outlineLevel="1" x14ac:dyDescent="0.2">
      <c r="B141" s="19" t="s">
        <v>429</v>
      </c>
      <c r="C141" s="223" t="s">
        <v>1670</v>
      </c>
      <c r="D141" s="224" t="s">
        <v>54</v>
      </c>
      <c r="E141" s="311">
        <v>44503</v>
      </c>
      <c r="F141" s="226">
        <v>9</v>
      </c>
      <c r="G141" s="227">
        <v>49.95</v>
      </c>
    </row>
    <row r="142" spans="2:7" outlineLevel="1" x14ac:dyDescent="0.2">
      <c r="B142" s="19" t="s">
        <v>429</v>
      </c>
      <c r="C142" s="223" t="s">
        <v>1669</v>
      </c>
      <c r="D142" s="224" t="s">
        <v>54</v>
      </c>
      <c r="E142" s="311">
        <v>44503</v>
      </c>
      <c r="F142" s="226">
        <v>9</v>
      </c>
      <c r="G142" s="227">
        <v>49.95</v>
      </c>
    </row>
    <row r="143" spans="2:7" outlineLevel="1" x14ac:dyDescent="0.2">
      <c r="E143" s="14"/>
      <c r="G143" s="3"/>
    </row>
    <row r="144" spans="2:7" outlineLevel="1" x14ac:dyDescent="0.2">
      <c r="E144" s="14"/>
    </row>
    <row r="145" spans="3:7" ht="12.75" thickBot="1" x14ac:dyDescent="0.25">
      <c r="C145" s="16"/>
      <c r="D145" s="16"/>
      <c r="E145" s="16"/>
      <c r="F145" s="73">
        <f>+SUM(F66:F144)</f>
        <v>526</v>
      </c>
      <c r="G145" s="17">
        <f>+SUM(G66:G144)</f>
        <v>3953.359999999996</v>
      </c>
    </row>
    <row r="146" spans="3:7" ht="12.75" thickTop="1" x14ac:dyDescent="0.2"/>
    <row r="148" spans="3:7" x14ac:dyDescent="0.2">
      <c r="C148" s="8" t="s">
        <v>722</v>
      </c>
    </row>
    <row r="150" spans="3:7" x14ac:dyDescent="0.2">
      <c r="C150" s="19" t="s">
        <v>81</v>
      </c>
      <c r="D150" s="20">
        <f>+G40-G60-G145</f>
        <v>-3568.4899999999961</v>
      </c>
    </row>
    <row r="151" spans="3:7" ht="12.75" thickBot="1" x14ac:dyDescent="0.25">
      <c r="D151" s="9"/>
      <c r="G151" s="3"/>
    </row>
    <row r="152" spans="3:7" ht="12.75" thickBot="1" x14ac:dyDescent="0.25">
      <c r="C152" s="19" t="s">
        <v>713</v>
      </c>
      <c r="D152" s="21">
        <f>+D150/G40</f>
        <v>-1.7762518666002967</v>
      </c>
      <c r="G152" s="3"/>
    </row>
    <row r="153" spans="3:7" x14ac:dyDescent="0.2">
      <c r="G153" s="3"/>
    </row>
    <row r="154" spans="3:7" x14ac:dyDescent="0.2">
      <c r="C154" s="19" t="s">
        <v>84</v>
      </c>
      <c r="D154" s="20">
        <f>+RESUMEN!O75</f>
        <v>-3856.4147283323855</v>
      </c>
      <c r="G154" s="3"/>
    </row>
    <row r="155" spans="3:7" ht="12.75" thickBot="1" x14ac:dyDescent="0.25">
      <c r="D155" s="9"/>
    </row>
    <row r="156" spans="3:7" ht="12.75" thickBot="1" x14ac:dyDescent="0.25">
      <c r="C156" s="19" t="s">
        <v>716</v>
      </c>
      <c r="D156" s="83">
        <f>+RESUMEN!P75</f>
        <v>-1.9195693023058167</v>
      </c>
    </row>
    <row r="157" spans="3:7" ht="12.75" thickBot="1" x14ac:dyDescent="0.25"/>
    <row r="158" spans="3:7" ht="12.75" thickBot="1" x14ac:dyDescent="0.25">
      <c r="C158" s="19" t="s">
        <v>719</v>
      </c>
      <c r="D158" s="86" t="str">
        <f>+IF(D156&gt;$D$24,"OK","REVISAR")</f>
        <v>REVISAR</v>
      </c>
    </row>
    <row r="159" spans="3:7" x14ac:dyDescent="0.2">
      <c r="G159" s="3"/>
    </row>
    <row r="161" spans="3:7" x14ac:dyDescent="0.2">
      <c r="C161" s="8" t="s">
        <v>85</v>
      </c>
    </row>
    <row r="163" spans="3:7" x14ac:dyDescent="0.2">
      <c r="C163" s="10" t="s">
        <v>910</v>
      </c>
      <c r="D163" s="10"/>
      <c r="E163" s="10"/>
      <c r="F163" s="10"/>
      <c r="G163" s="11"/>
    </row>
    <row r="164" spans="3:7" x14ac:dyDescent="0.2">
      <c r="C164" s="10"/>
      <c r="D164" s="10"/>
      <c r="E164" s="10"/>
      <c r="F164" s="10"/>
      <c r="G164" s="11"/>
    </row>
    <row r="165" spans="3:7" x14ac:dyDescent="0.2">
      <c r="C165" s="10"/>
      <c r="D165" s="10"/>
      <c r="E165" s="10"/>
      <c r="F165" s="10"/>
      <c r="G165" s="11"/>
    </row>
    <row r="167" spans="3:7" x14ac:dyDescent="0.2">
      <c r="C167" s="12"/>
      <c r="D167" s="23" t="s">
        <v>427</v>
      </c>
      <c r="E167" s="23" t="s">
        <v>428</v>
      </c>
      <c r="F167" s="23" t="s">
        <v>429</v>
      </c>
    </row>
    <row r="168" spans="3:7" x14ac:dyDescent="0.2">
      <c r="C168" s="3" t="s">
        <v>8</v>
      </c>
      <c r="D168" s="22">
        <f>+SUMIF(B36:B38,$D$167,G36:G38)</f>
        <v>0</v>
      </c>
      <c r="E168" s="22">
        <f>+SUMIF(B36:B38,$E$167,G36:G38)</f>
        <v>2009</v>
      </c>
      <c r="F168" s="22">
        <f>+SUMIF(B36:B38,$F$167,G36:G38)</f>
        <v>0</v>
      </c>
    </row>
    <row r="169" spans="3:7" x14ac:dyDescent="0.2">
      <c r="C169" s="3" t="s">
        <v>1019</v>
      </c>
      <c r="D169" s="22">
        <f ca="1">-SUMIF(B46:B59,$D$167,G46:G58)</f>
        <v>-565.13</v>
      </c>
      <c r="E169" s="22">
        <f ca="1">-SUMIF(B46:B59,$E$167,G46:G58)</f>
        <v>-1059</v>
      </c>
      <c r="F169" s="22">
        <f ca="1">-SUMIF(B46:B59,$F$167,G46:G58)</f>
        <v>0</v>
      </c>
    </row>
    <row r="170" spans="3:7" x14ac:dyDescent="0.2">
      <c r="C170" s="3" t="s">
        <v>24</v>
      </c>
      <c r="D170" s="22">
        <f>-SUMIF(B66:B144,$D$167,G66:G144)</f>
        <v>-273.06</v>
      </c>
      <c r="E170" s="22">
        <f>-SUMIF(B66:B144,$E$167,G66:G144)</f>
        <v>-2653.66</v>
      </c>
      <c r="F170" s="22">
        <f>-SUMIF(B66:B144,$F$167,G66:G144)</f>
        <v>-1026.6400000000001</v>
      </c>
    </row>
    <row r="171" spans="3:7" ht="12.75" thickBot="1" x14ac:dyDescent="0.25">
      <c r="C171" s="16" t="s">
        <v>1036</v>
      </c>
      <c r="D171" s="182">
        <f ca="1">SUM(D168:D170)</f>
        <v>-838.19</v>
      </c>
      <c r="E171" s="182">
        <f t="shared" ref="E171:F171" ca="1" si="0">SUM(E168:E170)</f>
        <v>-1703.6599999999999</v>
      </c>
      <c r="F171" s="182">
        <f t="shared" ca="1" si="0"/>
        <v>-1026.6400000000001</v>
      </c>
    </row>
    <row r="172" spans="3:7" ht="12.75" thickTop="1" x14ac:dyDescent="0.2"/>
  </sheetData>
  <autoFilter ref="C65:G109" xr:uid="{00000000-0009-0000-0000-00004B000000}">
    <sortState xmlns:xlrd2="http://schemas.microsoft.com/office/spreadsheetml/2017/richdata2" ref="C66:G109">
      <sortCondition ref="C65:C109"/>
    </sortState>
  </autoFilter>
  <conditionalFormatting sqref="D158">
    <cfRule type="containsText" dxfId="75" priority="1" operator="containsText" text="OK">
      <formula>NOT(ISERROR(SEARCH("OK",D158)))</formula>
    </cfRule>
    <cfRule type="cellIs" dxfId="74" priority="2" operator="greaterThan">
      <formula>$D$82</formula>
    </cfRule>
  </conditionalFormatting>
  <pageMargins left="0.25" right="0.25" top="0.75" bottom="0.35" header="0.3" footer="0.3"/>
  <pageSetup paperSize="9" scale="66" fitToHeight="0" orientation="portrait" r:id="rId1"/>
  <rowBreaks count="1" manualBreakCount="1">
    <brk id="160" max="7" man="1"/>
  </rowBreaks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Hoja74">
    <tabColor rgb="FFFF0000"/>
    <pageSetUpPr fitToPage="1"/>
  </sheetPr>
  <dimension ref="B1:K93"/>
  <sheetViews>
    <sheetView topLeftCell="A24" zoomScale="90" zoomScaleNormal="90" workbookViewId="0">
      <selection activeCell="F75" sqref="F75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5703125" style="3" customWidth="1"/>
    <col min="4" max="4" width="27.57031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573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574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2" spans="2:8" x14ac:dyDescent="0.2">
      <c r="H12" s="9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0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19"/>
      <c r="D25" s="43"/>
    </row>
    <row r="26" spans="3:7" x14ac:dyDescent="0.2">
      <c r="C26" s="19"/>
      <c r="D26" s="43"/>
    </row>
    <row r="27" spans="3:7" x14ac:dyDescent="0.2">
      <c r="C27" s="8" t="s">
        <v>7</v>
      </c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428</v>
      </c>
      <c r="C37" s="24">
        <v>44186</v>
      </c>
      <c r="D37" s="3" t="s">
        <v>572</v>
      </c>
      <c r="E37" s="3"/>
      <c r="F37" s="3" t="s">
        <v>573</v>
      </c>
      <c r="G37" s="15">
        <v>2399</v>
      </c>
      <c r="H37" s="3"/>
      <c r="I37" s="3"/>
      <c r="J37" s="3"/>
      <c r="K37" s="3"/>
    </row>
    <row r="38" spans="2:11" s="9" customFormat="1" outlineLevel="1" x14ac:dyDescent="0.2">
      <c r="B38" s="3"/>
      <c r="C38" s="24"/>
      <c r="D38" s="3"/>
      <c r="E38" s="3"/>
      <c r="F38" s="3"/>
      <c r="G38" s="15"/>
      <c r="H38" s="3"/>
      <c r="I38" s="3"/>
      <c r="J38" s="3"/>
      <c r="K38" s="3"/>
    </row>
    <row r="39" spans="2:11" s="9" customFormat="1" ht="12.75" thickBot="1" x14ac:dyDescent="0.25">
      <c r="B39" s="3"/>
      <c r="C39" s="16"/>
      <c r="D39" s="16"/>
      <c r="E39" s="16"/>
      <c r="F39" s="16"/>
      <c r="G39" s="17">
        <f>SUM(G37:G38)</f>
        <v>2399</v>
      </c>
      <c r="H39" s="3"/>
      <c r="I39" s="3"/>
      <c r="J39" s="3"/>
      <c r="K39" s="3"/>
    </row>
    <row r="40" spans="2:11" ht="12.75" thickTop="1" x14ac:dyDescent="0.2"/>
    <row r="42" spans="2:11" x14ac:dyDescent="0.2">
      <c r="C42" s="8" t="s">
        <v>13</v>
      </c>
    </row>
    <row r="43" spans="2:11" x14ac:dyDescent="0.2">
      <c r="C43" s="18"/>
    </row>
    <row r="44" spans="2:11" x14ac:dyDescent="0.2">
      <c r="B44" s="12" t="s">
        <v>1035</v>
      </c>
      <c r="C44" s="23" t="s">
        <v>9</v>
      </c>
      <c r="D44" s="23" t="s">
        <v>14</v>
      </c>
      <c r="E44" s="23" t="s">
        <v>15</v>
      </c>
      <c r="F44" s="23" t="s">
        <v>16</v>
      </c>
      <c r="G44" s="23" t="s">
        <v>17</v>
      </c>
    </row>
    <row r="45" spans="2:11" outlineLevel="1" x14ac:dyDescent="0.2">
      <c r="B45" s="19" t="s">
        <v>428</v>
      </c>
      <c r="C45" s="25">
        <v>44245</v>
      </c>
      <c r="D45" s="44">
        <v>682893</v>
      </c>
      <c r="E45" s="3">
        <v>26</v>
      </c>
      <c r="F45" s="27" t="s">
        <v>21</v>
      </c>
      <c r="G45" s="28">
        <v>59.47</v>
      </c>
      <c r="H45" s="29"/>
    </row>
    <row r="46" spans="2:11" outlineLevel="1" x14ac:dyDescent="0.2">
      <c r="C46" s="14"/>
      <c r="D46" s="50"/>
      <c r="G46" s="15"/>
    </row>
    <row r="47" spans="2:11" ht="12.75" thickBot="1" x14ac:dyDescent="0.25">
      <c r="C47" s="16"/>
      <c r="D47" s="16"/>
      <c r="E47" s="16"/>
      <c r="F47" s="16"/>
      <c r="G47" s="17">
        <f>+SUM(G45:G46)</f>
        <v>59.47</v>
      </c>
    </row>
    <row r="48" spans="2:11" ht="12.75" thickTop="1" x14ac:dyDescent="0.2"/>
    <row r="50" spans="2:7" x14ac:dyDescent="0.2">
      <c r="C50" s="8" t="s">
        <v>24</v>
      </c>
    </row>
    <row r="52" spans="2:7" x14ac:dyDescent="0.2">
      <c r="B52" s="12" t="s">
        <v>1035</v>
      </c>
      <c r="C52" s="12" t="s">
        <v>25</v>
      </c>
      <c r="D52" s="12" t="s">
        <v>26</v>
      </c>
      <c r="E52" s="12" t="s">
        <v>27</v>
      </c>
      <c r="F52" s="12" t="s">
        <v>28</v>
      </c>
      <c r="G52" s="13" t="s">
        <v>29</v>
      </c>
    </row>
    <row r="53" spans="2:7" hidden="1" outlineLevel="1" x14ac:dyDescent="0.2">
      <c r="B53" s="19" t="s">
        <v>428</v>
      </c>
      <c r="C53" s="3" t="s">
        <v>102</v>
      </c>
      <c r="D53" s="3" t="s">
        <v>31</v>
      </c>
      <c r="E53" s="14">
        <v>44155</v>
      </c>
      <c r="F53" s="3" t="s">
        <v>33</v>
      </c>
      <c r="G53" s="19">
        <v>49.98</v>
      </c>
    </row>
    <row r="54" spans="2:7" hidden="1" outlineLevel="1" x14ac:dyDescent="0.2">
      <c r="B54" s="19" t="s">
        <v>428</v>
      </c>
      <c r="C54" s="3" t="s">
        <v>102</v>
      </c>
      <c r="D54" s="3" t="s">
        <v>31</v>
      </c>
      <c r="E54" s="14">
        <v>44155</v>
      </c>
      <c r="F54" s="3" t="s">
        <v>33</v>
      </c>
      <c r="G54" s="19">
        <v>24.99</v>
      </c>
    </row>
    <row r="55" spans="2:7" hidden="1" outlineLevel="1" x14ac:dyDescent="0.2">
      <c r="B55" s="19" t="s">
        <v>427</v>
      </c>
      <c r="C55" s="3" t="s">
        <v>105</v>
      </c>
      <c r="D55" s="3" t="s">
        <v>54</v>
      </c>
      <c r="E55" s="14">
        <v>44154</v>
      </c>
      <c r="F55" s="3" t="s">
        <v>33</v>
      </c>
      <c r="G55" s="19">
        <v>39.96</v>
      </c>
    </row>
    <row r="56" spans="2:7" hidden="1" outlineLevel="1" x14ac:dyDescent="0.2">
      <c r="B56" s="19" t="s">
        <v>427</v>
      </c>
      <c r="C56" s="3" t="s">
        <v>105</v>
      </c>
      <c r="D56" s="3" t="s">
        <v>54</v>
      </c>
      <c r="E56" s="14">
        <v>44154</v>
      </c>
      <c r="F56" s="3" t="s">
        <v>33</v>
      </c>
      <c r="G56" s="19">
        <v>19.98</v>
      </c>
    </row>
    <row r="57" spans="2:7" hidden="1" outlineLevel="1" x14ac:dyDescent="0.2">
      <c r="B57" s="19" t="s">
        <v>427</v>
      </c>
      <c r="C57" s="3" t="s">
        <v>105</v>
      </c>
      <c r="D57" s="3" t="s">
        <v>54</v>
      </c>
      <c r="E57" s="14">
        <v>44155</v>
      </c>
      <c r="F57" s="3" t="s">
        <v>33</v>
      </c>
      <c r="G57" s="19">
        <v>39.96</v>
      </c>
    </row>
    <row r="58" spans="2:7" hidden="1" outlineLevel="1" x14ac:dyDescent="0.2">
      <c r="B58" s="19" t="s">
        <v>427</v>
      </c>
      <c r="C58" s="3" t="s">
        <v>105</v>
      </c>
      <c r="D58" s="3" t="s">
        <v>54</v>
      </c>
      <c r="E58" s="14">
        <v>44155</v>
      </c>
      <c r="F58" s="3" t="s">
        <v>33</v>
      </c>
      <c r="G58" s="19">
        <v>19.98</v>
      </c>
    </row>
    <row r="59" spans="2:7" hidden="1" outlineLevel="1" x14ac:dyDescent="0.2">
      <c r="B59" s="19" t="s">
        <v>428</v>
      </c>
      <c r="C59" s="3" t="s">
        <v>102</v>
      </c>
      <c r="D59" s="3" t="s">
        <v>31</v>
      </c>
      <c r="E59" s="14">
        <v>44245</v>
      </c>
      <c r="F59" s="3" t="s">
        <v>33</v>
      </c>
      <c r="G59" s="19">
        <v>49.98</v>
      </c>
    </row>
    <row r="60" spans="2:7" hidden="1" outlineLevel="1" x14ac:dyDescent="0.2">
      <c r="B60" s="19" t="s">
        <v>428</v>
      </c>
      <c r="C60" s="3" t="s">
        <v>102</v>
      </c>
      <c r="D60" s="3" t="s">
        <v>31</v>
      </c>
      <c r="E60" s="14">
        <v>44245</v>
      </c>
      <c r="F60" s="3" t="s">
        <v>33</v>
      </c>
      <c r="G60" s="19">
        <v>24.99</v>
      </c>
    </row>
    <row r="61" spans="2:7" hidden="1" outlineLevel="1" x14ac:dyDescent="0.2">
      <c r="B61" s="19" t="s">
        <v>427</v>
      </c>
      <c r="C61" s="3" t="s">
        <v>105</v>
      </c>
      <c r="D61" s="3" t="s">
        <v>54</v>
      </c>
      <c r="E61" s="14">
        <v>44245</v>
      </c>
      <c r="F61" s="3" t="s">
        <v>33</v>
      </c>
      <c r="G61" s="19">
        <v>39.96</v>
      </c>
    </row>
    <row r="62" spans="2:7" hidden="1" outlineLevel="1" x14ac:dyDescent="0.2">
      <c r="B62" s="19" t="s">
        <v>427</v>
      </c>
      <c r="C62" s="3" t="s">
        <v>105</v>
      </c>
      <c r="D62" s="3" t="s">
        <v>54</v>
      </c>
      <c r="E62" s="14">
        <v>44245</v>
      </c>
      <c r="F62" s="3" t="s">
        <v>33</v>
      </c>
      <c r="G62" s="19">
        <v>19.98</v>
      </c>
    </row>
    <row r="63" spans="2:7" hidden="1" outlineLevel="1" x14ac:dyDescent="0.2">
      <c r="B63" s="19" t="s">
        <v>428</v>
      </c>
      <c r="C63" s="3" t="s">
        <v>103</v>
      </c>
      <c r="D63" s="3" t="s">
        <v>54</v>
      </c>
      <c r="E63" s="14">
        <v>44253</v>
      </c>
      <c r="F63" s="3" t="s">
        <v>33</v>
      </c>
      <c r="G63" s="19">
        <v>26.64</v>
      </c>
    </row>
    <row r="64" spans="2:7" hidden="1" outlineLevel="1" x14ac:dyDescent="0.2"/>
    <row r="65" spans="3:7" ht="12.75" collapsed="1" thickBot="1" x14ac:dyDescent="0.25">
      <c r="C65" s="16"/>
      <c r="D65" s="16"/>
      <c r="E65" s="16"/>
      <c r="F65" s="16"/>
      <c r="G65" s="17">
        <f>+SUM(G53:G64)</f>
        <v>356.4</v>
      </c>
    </row>
    <row r="66" spans="3:7" ht="12.75" thickTop="1" x14ac:dyDescent="0.2"/>
    <row r="68" spans="3:7" x14ac:dyDescent="0.2">
      <c r="C68" s="8" t="s">
        <v>722</v>
      </c>
    </row>
    <row r="70" spans="3:7" x14ac:dyDescent="0.2">
      <c r="C70" s="19" t="s">
        <v>81</v>
      </c>
      <c r="D70" s="20">
        <f>+G39-G47-G65</f>
        <v>1983.13</v>
      </c>
    </row>
    <row r="71" spans="3:7" ht="12.75" thickBot="1" x14ac:dyDescent="0.25">
      <c r="D71" s="9"/>
      <c r="G71" s="3"/>
    </row>
    <row r="72" spans="3:7" ht="12.75" thickBot="1" x14ac:dyDescent="0.25">
      <c r="C72" s="19" t="s">
        <v>713</v>
      </c>
      <c r="D72" s="21">
        <f>+D70/G39</f>
        <v>0.82664860358482706</v>
      </c>
      <c r="G72" s="3"/>
    </row>
    <row r="73" spans="3:7" x14ac:dyDescent="0.2">
      <c r="G73" s="3"/>
    </row>
    <row r="74" spans="3:7" x14ac:dyDescent="0.2">
      <c r="C74" s="19" t="s">
        <v>84</v>
      </c>
      <c r="D74" s="20">
        <f>+RESUMEN!O76</f>
        <v>1639.3114717424578</v>
      </c>
      <c r="G74" s="3"/>
    </row>
    <row r="75" spans="3:7" ht="12.75" thickBot="1" x14ac:dyDescent="0.25">
      <c r="D75" s="9"/>
    </row>
    <row r="76" spans="3:7" ht="12.75" thickBot="1" x14ac:dyDescent="0.25">
      <c r="C76" s="19" t="s">
        <v>716</v>
      </c>
      <c r="D76" s="83">
        <f>+RESUMEN!P76</f>
        <v>0.68333116787930714</v>
      </c>
    </row>
    <row r="77" spans="3:7" ht="12.75" thickBot="1" x14ac:dyDescent="0.25"/>
    <row r="78" spans="3:7" ht="12.75" thickBot="1" x14ac:dyDescent="0.25">
      <c r="C78" s="19" t="s">
        <v>719</v>
      </c>
      <c r="D78" s="86" t="str">
        <f>+IF(D76&gt;$D$24,"OK","REVISAR")</f>
        <v>OK</v>
      </c>
    </row>
    <row r="79" spans="3:7" x14ac:dyDescent="0.2">
      <c r="G79" s="3"/>
    </row>
    <row r="80" spans="3:7" x14ac:dyDescent="0.2">
      <c r="G80" s="3"/>
    </row>
    <row r="81" spans="3:7" x14ac:dyDescent="0.2">
      <c r="C81" s="8" t="s">
        <v>85</v>
      </c>
    </row>
    <row r="83" spans="3:7" x14ac:dyDescent="0.2">
      <c r="C83" s="10"/>
      <c r="D83" s="10"/>
      <c r="E83" s="10"/>
      <c r="F83" s="10"/>
      <c r="G83" s="11"/>
    </row>
    <row r="84" spans="3:7" x14ac:dyDescent="0.2">
      <c r="C84" s="10"/>
      <c r="D84" s="10"/>
      <c r="E84" s="10"/>
      <c r="F84" s="10"/>
      <c r="G84" s="11"/>
    </row>
    <row r="85" spans="3:7" x14ac:dyDescent="0.2">
      <c r="C85" s="10"/>
      <c r="D85" s="10"/>
      <c r="E85" s="10"/>
      <c r="F85" s="10"/>
      <c r="G85" s="11"/>
    </row>
    <row r="88" spans="3:7" x14ac:dyDescent="0.2">
      <c r="C88" s="12"/>
      <c r="D88" s="23" t="s">
        <v>427</v>
      </c>
      <c r="E88" s="23" t="s">
        <v>428</v>
      </c>
      <c r="F88" s="23" t="s">
        <v>429</v>
      </c>
    </row>
    <row r="89" spans="3:7" x14ac:dyDescent="0.2">
      <c r="C89" s="3" t="s">
        <v>8</v>
      </c>
      <c r="D89" s="22">
        <f>+SUMIF(B37:B38,$D$88,G37:G38)</f>
        <v>0</v>
      </c>
      <c r="E89" s="22">
        <f>+SUMIF(B37:B38,$E$88,G37:G38)</f>
        <v>2399</v>
      </c>
      <c r="F89" s="22">
        <f>+SUMIF(B37:B38,$F$88,G37:G38)</f>
        <v>0</v>
      </c>
    </row>
    <row r="90" spans="3:7" x14ac:dyDescent="0.2">
      <c r="C90" s="3" t="s">
        <v>1019</v>
      </c>
      <c r="D90" s="22">
        <f>-SUMIF(B45:B46,$D$88,G45:G46)</f>
        <v>0</v>
      </c>
      <c r="E90" s="22">
        <f>-SUMIF(B45:B46,$E$88,G45:G46)</f>
        <v>-59.47</v>
      </c>
      <c r="F90" s="22">
        <f>-SUMIF(B45:B46,$F$88,G45:G46)</f>
        <v>0</v>
      </c>
    </row>
    <row r="91" spans="3:7" x14ac:dyDescent="0.2">
      <c r="C91" s="3" t="s">
        <v>24</v>
      </c>
      <c r="D91" s="22">
        <f>-SUMIF(B53:B64,$D$88,G53:G64)</f>
        <v>-179.82</v>
      </c>
      <c r="E91" s="22">
        <f>-SUMIF(B53:B64,$E$88,G53:G64)</f>
        <v>-176.57999999999998</v>
      </c>
      <c r="F91" s="22">
        <f>-SUMIF(B53:B64,$F$88,G53:G64)</f>
        <v>0</v>
      </c>
    </row>
    <row r="92" spans="3:7" ht="12.75" thickBot="1" x14ac:dyDescent="0.25">
      <c r="C92" s="16" t="s">
        <v>1036</v>
      </c>
      <c r="D92" s="182">
        <f>SUM(D89:D91)</f>
        <v>-179.82</v>
      </c>
      <c r="E92" s="182">
        <f t="shared" ref="E92:F92" si="0">SUM(E89:E91)</f>
        <v>2162.9500000000003</v>
      </c>
      <c r="F92" s="182">
        <f t="shared" si="0"/>
        <v>0</v>
      </c>
    </row>
    <row r="93" spans="3:7" ht="12.75" thickTop="1" x14ac:dyDescent="0.2"/>
  </sheetData>
  <conditionalFormatting sqref="D78">
    <cfRule type="containsText" dxfId="73" priority="1" operator="containsText" text="OK">
      <formula>NOT(ISERROR(SEARCH("OK",D78)))</formula>
    </cfRule>
    <cfRule type="cellIs" dxfId="72" priority="2" operator="greaterThan">
      <formula>$D$71</formula>
    </cfRule>
  </conditionalFormatting>
  <pageMargins left="0.25" right="0.25" top="0.75" bottom="0.75" header="0.3" footer="0.3"/>
  <pageSetup paperSize="9" scale="66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rgb="FFFF0000"/>
  </sheetPr>
  <dimension ref="B1:K77"/>
  <sheetViews>
    <sheetView topLeftCell="A14" zoomScale="90" zoomScaleNormal="90" workbookViewId="0">
      <selection activeCell="D14" sqref="D1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541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539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6</v>
      </c>
    </row>
    <row r="20" spans="2:11" x14ac:dyDescent="0.2">
      <c r="C20" s="8" t="s">
        <v>7</v>
      </c>
    </row>
    <row r="22" spans="2:11" x14ac:dyDescent="0.2">
      <c r="C22" s="10" t="s">
        <v>999</v>
      </c>
      <c r="D22" s="10"/>
      <c r="E22" s="10"/>
      <c r="F22" s="10"/>
      <c r="G22" s="11"/>
    </row>
    <row r="23" spans="2:11" x14ac:dyDescent="0.2">
      <c r="C23" s="10"/>
      <c r="D23" s="10"/>
      <c r="E23" s="10"/>
      <c r="F23" s="10"/>
      <c r="G23" s="11"/>
    </row>
    <row r="24" spans="2:11" x14ac:dyDescent="0.2">
      <c r="C24" s="10"/>
      <c r="D24" s="10"/>
      <c r="E24" s="10"/>
      <c r="F24" s="10"/>
      <c r="G24" s="11"/>
    </row>
    <row r="27" spans="2:11" x14ac:dyDescent="0.2">
      <c r="C27" s="8" t="s">
        <v>8</v>
      </c>
    </row>
    <row r="29" spans="2:11" x14ac:dyDescent="0.2">
      <c r="B29" s="12" t="s">
        <v>1035</v>
      </c>
      <c r="C29" s="23" t="s">
        <v>9</v>
      </c>
      <c r="D29" s="23" t="s">
        <v>10</v>
      </c>
      <c r="E29" s="23" t="s">
        <v>11</v>
      </c>
      <c r="F29" s="23" t="s">
        <v>1</v>
      </c>
      <c r="G29" s="23" t="s">
        <v>12</v>
      </c>
    </row>
    <row r="30" spans="2:11" s="9" customFormat="1" hidden="1" outlineLevel="1" x14ac:dyDescent="0.2">
      <c r="B30" s="19" t="s">
        <v>427</v>
      </c>
      <c r="C30" s="14">
        <v>44223</v>
      </c>
      <c r="D30" s="3" t="s">
        <v>540</v>
      </c>
      <c r="E30" s="3">
        <v>430000007</v>
      </c>
      <c r="F30" s="3" t="s">
        <v>541</v>
      </c>
      <c r="G30" s="15">
        <v>273</v>
      </c>
      <c r="H30" s="3"/>
      <c r="I30" s="3"/>
      <c r="J30" s="3"/>
      <c r="K30" s="3"/>
    </row>
    <row r="31" spans="2:11" collapsed="1" x14ac:dyDescent="0.2">
      <c r="C31" s="14"/>
      <c r="G31" s="15"/>
    </row>
    <row r="32" spans="2:11" ht="12.75" thickBot="1" x14ac:dyDescent="0.25">
      <c r="C32" s="16"/>
      <c r="D32" s="16"/>
      <c r="E32" s="16"/>
      <c r="F32" s="16"/>
      <c r="G32" s="17">
        <f>SUM(G30:G31)</f>
        <v>273</v>
      </c>
    </row>
    <row r="33" spans="2:7" ht="12.75" thickTop="1" x14ac:dyDescent="0.2"/>
    <row r="35" spans="2:7" x14ac:dyDescent="0.2">
      <c r="C35" s="8" t="s">
        <v>13</v>
      </c>
    </row>
    <row r="36" spans="2:7" x14ac:dyDescent="0.2">
      <c r="C36" s="18"/>
    </row>
    <row r="37" spans="2:7" x14ac:dyDescent="0.2">
      <c r="B37" s="12" t="s">
        <v>1035</v>
      </c>
      <c r="C37" s="23" t="s">
        <v>9</v>
      </c>
      <c r="D37" s="23" t="s">
        <v>14</v>
      </c>
      <c r="E37" s="23" t="s">
        <v>15</v>
      </c>
      <c r="F37" s="23" t="s">
        <v>16</v>
      </c>
      <c r="G37" s="23" t="s">
        <v>17</v>
      </c>
    </row>
    <row r="38" spans="2:7" outlineLevel="1" x14ac:dyDescent="0.2">
      <c r="C38" s="14"/>
      <c r="G38" s="15"/>
    </row>
    <row r="39" spans="2:7" outlineLevel="1" x14ac:dyDescent="0.2">
      <c r="C39" s="14"/>
      <c r="G39" s="15"/>
    </row>
    <row r="40" spans="2:7" ht="12.75" thickBot="1" x14ac:dyDescent="0.25">
      <c r="C40" s="16"/>
      <c r="D40" s="16"/>
      <c r="E40" s="16"/>
      <c r="F40" s="16"/>
      <c r="G40" s="17">
        <f>+SUM(G38:G39)</f>
        <v>0</v>
      </c>
    </row>
    <row r="41" spans="2:7" ht="12.75" thickTop="1" x14ac:dyDescent="0.2"/>
    <row r="43" spans="2:7" x14ac:dyDescent="0.2">
      <c r="C43" s="8" t="s">
        <v>24</v>
      </c>
    </row>
    <row r="45" spans="2:7" x14ac:dyDescent="0.2">
      <c r="B45" s="12" t="s">
        <v>1035</v>
      </c>
      <c r="C45" s="12" t="s">
        <v>25</v>
      </c>
      <c r="D45" s="12" t="s">
        <v>26</v>
      </c>
      <c r="E45" s="12" t="s">
        <v>27</v>
      </c>
      <c r="F45" s="12" t="s">
        <v>28</v>
      </c>
      <c r="G45" s="13" t="s">
        <v>29</v>
      </c>
    </row>
    <row r="46" spans="2:7" hidden="1" outlineLevel="1" x14ac:dyDescent="0.2">
      <c r="B46" s="19" t="s">
        <v>429</v>
      </c>
      <c r="C46" s="3" t="s">
        <v>145</v>
      </c>
      <c r="D46" s="3" t="s">
        <v>54</v>
      </c>
      <c r="E46" s="14">
        <v>44208</v>
      </c>
      <c r="F46" s="3" t="s">
        <v>33</v>
      </c>
      <c r="G46" s="19">
        <v>27.75</v>
      </c>
    </row>
    <row r="47" spans="2:7" hidden="1" outlineLevel="1" x14ac:dyDescent="0.2">
      <c r="B47" s="19" t="s">
        <v>429</v>
      </c>
      <c r="C47" s="3" t="s">
        <v>145</v>
      </c>
      <c r="D47" s="3" t="s">
        <v>54</v>
      </c>
      <c r="E47" s="14">
        <v>44209</v>
      </c>
      <c r="F47" s="3" t="s">
        <v>33</v>
      </c>
      <c r="G47" s="19">
        <v>30.524999999999999</v>
      </c>
    </row>
    <row r="48" spans="2:7" hidden="1" outlineLevel="1" x14ac:dyDescent="0.2">
      <c r="B48" s="19" t="s">
        <v>429</v>
      </c>
      <c r="C48" s="3" t="s">
        <v>118</v>
      </c>
      <c r="D48" s="3" t="s">
        <v>54</v>
      </c>
      <c r="E48" s="14">
        <v>44208</v>
      </c>
      <c r="F48" s="3" t="s">
        <v>33</v>
      </c>
      <c r="G48" s="19">
        <v>33.299999999999997</v>
      </c>
    </row>
    <row r="49" spans="2:7" hidden="1" outlineLevel="1" x14ac:dyDescent="0.2">
      <c r="B49" s="19" t="s">
        <v>429</v>
      </c>
      <c r="C49" s="3" t="s">
        <v>118</v>
      </c>
      <c r="D49" s="3" t="s">
        <v>54</v>
      </c>
      <c r="E49" s="14">
        <v>44209</v>
      </c>
      <c r="F49" s="3" t="s">
        <v>33</v>
      </c>
      <c r="G49" s="19">
        <v>36.630000000000003</v>
      </c>
    </row>
    <row r="50" spans="2:7" hidden="1" outlineLevel="1" x14ac:dyDescent="0.2"/>
    <row r="51" spans="2:7" ht="12.75" collapsed="1" thickBot="1" x14ac:dyDescent="0.25">
      <c r="C51" s="16"/>
      <c r="D51" s="16"/>
      <c r="E51" s="16"/>
      <c r="F51" s="16"/>
      <c r="G51" s="17">
        <f>+SUM(G46:G50)</f>
        <v>128.20499999999998</v>
      </c>
    </row>
    <row r="52" spans="2:7" ht="12.75" thickTop="1" x14ac:dyDescent="0.2"/>
    <row r="54" spans="2:7" x14ac:dyDescent="0.2">
      <c r="C54" s="8" t="s">
        <v>722</v>
      </c>
    </row>
    <row r="56" spans="2:7" x14ac:dyDescent="0.2">
      <c r="C56" s="19" t="s">
        <v>81</v>
      </c>
      <c r="D56" s="20">
        <f>+G40--G51</f>
        <v>128.20499999999998</v>
      </c>
    </row>
    <row r="57" spans="2:7" ht="12.75" thickBot="1" x14ac:dyDescent="0.25">
      <c r="D57" s="9"/>
      <c r="G57" s="3"/>
    </row>
    <row r="58" spans="2:7" ht="12.75" thickBot="1" x14ac:dyDescent="0.25">
      <c r="C58" s="19" t="s">
        <v>713</v>
      </c>
      <c r="D58" s="21">
        <f>+D56/G32</f>
        <v>0.46961538461538455</v>
      </c>
      <c r="G58" s="3"/>
    </row>
    <row r="59" spans="2:7" x14ac:dyDescent="0.2">
      <c r="G59" s="3"/>
    </row>
    <row r="60" spans="2:7" x14ac:dyDescent="0.2">
      <c r="C60" s="19" t="s">
        <v>84</v>
      </c>
      <c r="D60" s="20">
        <f>+RESUMEN!O5</f>
        <v>105.6693400523931</v>
      </c>
      <c r="G60" s="3"/>
    </row>
    <row r="61" spans="2:7" ht="12.75" thickBot="1" x14ac:dyDescent="0.25">
      <c r="D61" s="9"/>
    </row>
    <row r="62" spans="2:7" ht="12.75" thickBot="1" x14ac:dyDescent="0.25">
      <c r="C62" s="19" t="s">
        <v>716</v>
      </c>
      <c r="D62" s="83">
        <f>+RESUMEN!P5</f>
        <v>0.3870671796790956</v>
      </c>
    </row>
    <row r="63" spans="2:7" ht="12.75" thickBot="1" x14ac:dyDescent="0.25"/>
    <row r="64" spans="2:7" ht="12.75" thickBot="1" x14ac:dyDescent="0.25">
      <c r="C64" s="19" t="s">
        <v>719</v>
      </c>
      <c r="D64" s="86" t="str">
        <f>+IF($D$62&gt;$D$24,"OK","REVISAR")</f>
        <v>OK</v>
      </c>
    </row>
    <row r="66" spans="3:7" x14ac:dyDescent="0.2">
      <c r="C66" s="8" t="s">
        <v>85</v>
      </c>
    </row>
    <row r="68" spans="3:7" x14ac:dyDescent="0.2">
      <c r="C68" s="10"/>
      <c r="D68" s="10"/>
      <c r="E68" s="10"/>
      <c r="F68" s="10"/>
      <c r="G68" s="11"/>
    </row>
    <row r="69" spans="3:7" x14ac:dyDescent="0.2">
      <c r="C69" s="10"/>
      <c r="D69" s="10"/>
      <c r="E69" s="10"/>
      <c r="F69" s="10"/>
      <c r="G69" s="11"/>
    </row>
    <row r="72" spans="3:7" x14ac:dyDescent="0.2">
      <c r="C72" s="12"/>
      <c r="D72" s="23" t="s">
        <v>427</v>
      </c>
      <c r="E72" s="23" t="s">
        <v>428</v>
      </c>
      <c r="F72" s="23" t="s">
        <v>429</v>
      </c>
    </row>
    <row r="73" spans="3:7" x14ac:dyDescent="0.2">
      <c r="C73" s="3" t="s">
        <v>8</v>
      </c>
      <c r="D73" s="22">
        <f>+SUMIF(B30:B31,$D$72,G30:G31)</f>
        <v>273</v>
      </c>
      <c r="E73" s="22">
        <f>+SUMIF(B30:B31,$E$72,G30:G31)</f>
        <v>0</v>
      </c>
      <c r="F73" s="22">
        <f>+SUMIF(B30:B31,$F$72,G30:G31)</f>
        <v>0</v>
      </c>
    </row>
    <row r="74" spans="3:7" x14ac:dyDescent="0.2">
      <c r="C74" s="3" t="s">
        <v>1019</v>
      </c>
      <c r="D74" s="22">
        <f>+SUMIF(B38:B39,$D$72,G38:G39)</f>
        <v>0</v>
      </c>
      <c r="E74" s="22">
        <f>+SUMIF(B38:B39,$E$72,G38:G39)</f>
        <v>0</v>
      </c>
      <c r="F74" s="22">
        <f>+SUMIF(B38:B39,$F$72,G38:G39)</f>
        <v>0</v>
      </c>
    </row>
    <row r="75" spans="3:7" x14ac:dyDescent="0.2">
      <c r="C75" s="3" t="s">
        <v>24</v>
      </c>
      <c r="D75" s="22">
        <f>+SUMIF(B46:B50,$D$72,G46:G50)</f>
        <v>0</v>
      </c>
      <c r="E75" s="22">
        <f>+SUMIF(B46:B50,$E$72,G46:G50)</f>
        <v>0</v>
      </c>
      <c r="F75" s="22">
        <f>-SUMIF(B46:B50,$F$72,G46:G50)</f>
        <v>-128.20499999999998</v>
      </c>
    </row>
    <row r="76" spans="3:7" ht="12.75" thickBot="1" x14ac:dyDescent="0.25">
      <c r="C76" s="16" t="s">
        <v>1036</v>
      </c>
      <c r="D76" s="182">
        <f>SUM(D73:D75)</f>
        <v>273</v>
      </c>
      <c r="E76" s="182">
        <f t="shared" ref="E76:F76" si="0">SUM(E73:E75)</f>
        <v>0</v>
      </c>
      <c r="F76" s="182">
        <f t="shared" si="0"/>
        <v>-128.20499999999998</v>
      </c>
    </row>
    <row r="77" spans="3:7" ht="12.75" thickTop="1" x14ac:dyDescent="0.2"/>
  </sheetData>
  <autoFilter ref="B45:G49" xr:uid="{00000000-0009-0000-0000-000006000000}"/>
  <conditionalFormatting sqref="D64">
    <cfRule type="containsText" dxfId="216" priority="1" operator="containsText" text="OK">
      <formula>NOT(ISERROR(SEARCH("OK",D64)))</formula>
    </cfRule>
    <cfRule type="cellIs" dxfId="215" priority="2" operator="greaterThan">
      <formula>$D$109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Hoja75">
    <tabColor theme="5" tint="0.59999389629810485"/>
    <pageSetUpPr fitToPage="1"/>
  </sheetPr>
  <dimension ref="B1:K869"/>
  <sheetViews>
    <sheetView topLeftCell="A138" zoomScaleNormal="100" zoomScaleSheetLayoutView="55" workbookViewId="0">
      <selection activeCell="F170" sqref="F170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19" customWidth="1"/>
    <col min="3" max="3" width="33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53"/>
      <c r="C1" s="1"/>
      <c r="D1" s="1"/>
      <c r="E1" s="1"/>
      <c r="F1" s="1"/>
      <c r="G1" s="2"/>
      <c r="H1" s="2"/>
    </row>
    <row r="2" spans="2:8" x14ac:dyDescent="0.2">
      <c r="B2" s="290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290"/>
      <c r="C3" s="1"/>
      <c r="D3" s="1"/>
      <c r="E3" s="1"/>
      <c r="F3" s="1"/>
      <c r="G3" s="2"/>
      <c r="H3" s="2"/>
    </row>
    <row r="4" spans="2:8" x14ac:dyDescent="0.2">
      <c r="B4" s="290" t="s">
        <v>1</v>
      </c>
      <c r="C4" s="1" t="s">
        <v>676</v>
      </c>
      <c r="D4" s="1"/>
      <c r="E4" s="1"/>
      <c r="F4" s="1"/>
      <c r="G4" s="2"/>
      <c r="H4" s="2"/>
    </row>
    <row r="5" spans="2:8" x14ac:dyDescent="0.2">
      <c r="B5" s="290"/>
      <c r="C5" s="1"/>
      <c r="D5" s="1"/>
      <c r="E5" s="1"/>
      <c r="F5" s="1"/>
      <c r="G5" s="2"/>
      <c r="H5" s="2"/>
    </row>
    <row r="6" spans="2:8" x14ac:dyDescent="0.2">
      <c r="B6" s="290" t="s">
        <v>3</v>
      </c>
      <c r="C6" s="1" t="s">
        <v>579</v>
      </c>
      <c r="D6" s="1"/>
      <c r="E6" s="1"/>
      <c r="F6" s="1"/>
      <c r="G6" s="2"/>
      <c r="H6" s="2"/>
    </row>
    <row r="7" spans="2:8" x14ac:dyDescent="0.2">
      <c r="B7" s="290"/>
      <c r="C7" s="1"/>
      <c r="D7" s="1"/>
      <c r="E7" s="1"/>
      <c r="F7" s="1"/>
      <c r="G7" s="2"/>
      <c r="H7" s="2"/>
    </row>
    <row r="8" spans="2:8" x14ac:dyDescent="0.2">
      <c r="B8" s="290" t="s">
        <v>4</v>
      </c>
      <c r="C8" s="1"/>
      <c r="D8" s="1"/>
      <c r="E8" s="1"/>
      <c r="F8" s="1"/>
      <c r="G8" s="2"/>
      <c r="H8" s="2"/>
    </row>
    <row r="9" spans="2:8" x14ac:dyDescent="0.2">
      <c r="B9" s="290"/>
      <c r="C9" s="1"/>
      <c r="D9" s="1"/>
      <c r="E9" s="1"/>
      <c r="F9" s="1"/>
      <c r="G9" s="2"/>
      <c r="H9" s="2"/>
    </row>
    <row r="10" spans="2:8" x14ac:dyDescent="0.2">
      <c r="B10" s="290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233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728</v>
      </c>
      <c r="E14" s="15">
        <v>26359.19</v>
      </c>
    </row>
    <row r="15" spans="2:8" x14ac:dyDescent="0.2">
      <c r="D15" s="79" t="s">
        <v>969</v>
      </c>
      <c r="E15" s="15">
        <v>5775.07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44273</v>
      </c>
      <c r="D18" s="14">
        <v>44348</v>
      </c>
      <c r="E18" s="89">
        <f>+D18-C18</f>
        <v>75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32134.26</v>
      </c>
      <c r="E22" s="176"/>
      <c r="F22" s="82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G25" s="140"/>
    </row>
    <row r="27" spans="3:7" x14ac:dyDescent="0.2">
      <c r="C27" s="8" t="s">
        <v>7</v>
      </c>
    </row>
    <row r="29" spans="3:7" x14ac:dyDescent="0.2">
      <c r="C29" s="10" t="s">
        <v>578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2" spans="3:7" x14ac:dyDescent="0.2">
      <c r="G32" s="140"/>
    </row>
    <row r="33" spans="2:11" x14ac:dyDescent="0.2">
      <c r="C33" s="8" t="s">
        <v>8</v>
      </c>
    </row>
    <row r="35" spans="2:11" x14ac:dyDescent="0.2">
      <c r="B35" s="238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hidden="1" outlineLevel="1" x14ac:dyDescent="0.2">
      <c r="B36" s="19" t="s">
        <v>429</v>
      </c>
      <c r="C36" s="14">
        <v>44273</v>
      </c>
      <c r="D36" s="157" t="s">
        <v>667</v>
      </c>
      <c r="E36" s="157" t="s">
        <v>667</v>
      </c>
      <c r="F36" s="51" t="s">
        <v>676</v>
      </c>
      <c r="G36" s="15">
        <v>2000</v>
      </c>
      <c r="H36" s="3"/>
      <c r="I36" s="3"/>
      <c r="K36" s="3"/>
    </row>
    <row r="37" spans="2:11" s="9" customFormat="1" hidden="1" outlineLevel="1" x14ac:dyDescent="0.2">
      <c r="B37" s="19" t="s">
        <v>429</v>
      </c>
      <c r="C37" s="14">
        <v>44298</v>
      </c>
      <c r="D37" s="157" t="s">
        <v>667</v>
      </c>
      <c r="E37" s="157" t="s">
        <v>667</v>
      </c>
      <c r="F37" s="51" t="s">
        <v>676</v>
      </c>
      <c r="G37" s="22">
        <v>2720</v>
      </c>
      <c r="H37" s="3"/>
      <c r="I37" s="3"/>
      <c r="J37" s="3"/>
      <c r="K37" s="3"/>
    </row>
    <row r="38" spans="2:11" s="9" customFormat="1" hidden="1" outlineLevel="1" x14ac:dyDescent="0.2">
      <c r="B38" s="19" t="s">
        <v>429</v>
      </c>
      <c r="C38" s="14">
        <v>44314</v>
      </c>
      <c r="D38" s="157" t="s">
        <v>667</v>
      </c>
      <c r="E38" s="157" t="s">
        <v>667</v>
      </c>
      <c r="F38" s="51" t="s">
        <v>676</v>
      </c>
      <c r="G38" s="22">
        <v>5200</v>
      </c>
      <c r="H38" s="3"/>
      <c r="I38" s="3"/>
      <c r="J38" s="3"/>
      <c r="K38" s="3"/>
    </row>
    <row r="39" spans="2:11" s="9" customFormat="1" hidden="1" outlineLevel="1" x14ac:dyDescent="0.2">
      <c r="B39" s="19" t="s">
        <v>429</v>
      </c>
      <c r="C39" s="14">
        <v>44351</v>
      </c>
      <c r="D39" s="157" t="s">
        <v>915</v>
      </c>
      <c r="E39" s="157" t="s">
        <v>915</v>
      </c>
      <c r="F39" s="51" t="s">
        <v>676</v>
      </c>
      <c r="G39" s="22">
        <v>5200</v>
      </c>
      <c r="H39" s="3"/>
      <c r="I39" s="3"/>
      <c r="J39" s="3"/>
      <c r="K39" s="3"/>
    </row>
    <row r="40" spans="2:11" s="9" customFormat="1" hidden="1" outlineLevel="1" x14ac:dyDescent="0.2">
      <c r="B40" s="19" t="s">
        <v>429</v>
      </c>
      <c r="C40" s="14">
        <v>44390</v>
      </c>
      <c r="D40" s="157" t="s">
        <v>915</v>
      </c>
      <c r="E40" s="157" t="s">
        <v>915</v>
      </c>
      <c r="F40" s="51" t="s">
        <v>676</v>
      </c>
      <c r="G40" s="22">
        <v>5200</v>
      </c>
      <c r="H40" s="3"/>
      <c r="I40" s="3"/>
      <c r="J40" s="3"/>
      <c r="K40" s="3"/>
    </row>
    <row r="41" spans="2:11" s="9" customFormat="1" hidden="1" outlineLevel="1" x14ac:dyDescent="0.2">
      <c r="B41" s="19" t="s">
        <v>429</v>
      </c>
      <c r="C41" s="14">
        <v>44413</v>
      </c>
      <c r="D41" s="157" t="s">
        <v>915</v>
      </c>
      <c r="E41" s="157" t="s">
        <v>915</v>
      </c>
      <c r="F41" s="51" t="s">
        <v>676</v>
      </c>
      <c r="G41" s="22">
        <v>3500</v>
      </c>
      <c r="H41" s="3"/>
      <c r="I41" s="3"/>
      <c r="J41" s="3"/>
      <c r="K41" s="3"/>
    </row>
    <row r="42" spans="2:11" s="9" customFormat="1" hidden="1" outlineLevel="1" x14ac:dyDescent="0.2">
      <c r="B42" s="19" t="s">
        <v>429</v>
      </c>
      <c r="C42" s="14">
        <v>44447</v>
      </c>
      <c r="D42" s="157" t="s">
        <v>915</v>
      </c>
      <c r="E42" s="157" t="s">
        <v>915</v>
      </c>
      <c r="F42" s="51" t="s">
        <v>676</v>
      </c>
      <c r="G42" s="22">
        <v>5300</v>
      </c>
      <c r="H42" s="3"/>
      <c r="I42" s="3"/>
      <c r="J42" s="3"/>
      <c r="K42" s="3"/>
    </row>
    <row r="43" spans="2:11" collapsed="1" x14ac:dyDescent="0.2">
      <c r="C43" s="14"/>
      <c r="G43" s="15"/>
    </row>
    <row r="44" spans="2:11" ht="12.75" thickBot="1" x14ac:dyDescent="0.25">
      <c r="C44" s="16"/>
      <c r="D44" s="16"/>
      <c r="E44" s="16"/>
      <c r="F44" s="16"/>
      <c r="G44" s="17">
        <f>SUM(G36:G43)</f>
        <v>29120</v>
      </c>
    </row>
    <row r="45" spans="2:11" ht="12.75" thickTop="1" x14ac:dyDescent="0.2"/>
    <row r="47" spans="2:11" x14ac:dyDescent="0.2">
      <c r="C47" s="8" t="s">
        <v>13</v>
      </c>
    </row>
    <row r="48" spans="2:11" x14ac:dyDescent="0.2">
      <c r="C48" s="18"/>
    </row>
    <row r="49" spans="2:7" x14ac:dyDescent="0.2">
      <c r="B49" s="238" t="s">
        <v>1035</v>
      </c>
      <c r="C49" s="23" t="s">
        <v>9</v>
      </c>
      <c r="D49" s="23" t="s">
        <v>14</v>
      </c>
      <c r="E49" s="23" t="s">
        <v>15</v>
      </c>
      <c r="F49" s="23" t="s">
        <v>16</v>
      </c>
      <c r="G49" s="23" t="s">
        <v>17</v>
      </c>
    </row>
    <row r="50" spans="2:7" outlineLevel="1" x14ac:dyDescent="0.2">
      <c r="B50" s="19" t="s">
        <v>428</v>
      </c>
      <c r="C50" s="14">
        <v>44286</v>
      </c>
      <c r="D50" s="3">
        <v>103385</v>
      </c>
      <c r="E50" s="3">
        <v>26</v>
      </c>
      <c r="F50" s="3" t="s">
        <v>21</v>
      </c>
      <c r="G50" s="38">
        <v>306.77</v>
      </c>
    </row>
    <row r="51" spans="2:7" outlineLevel="1" x14ac:dyDescent="0.2">
      <c r="B51" s="19" t="s">
        <v>428</v>
      </c>
      <c r="C51" s="14">
        <v>44277</v>
      </c>
      <c r="D51" s="3">
        <v>184108116</v>
      </c>
      <c r="E51" s="3">
        <v>0</v>
      </c>
      <c r="F51" s="3" t="s">
        <v>674</v>
      </c>
      <c r="G51" s="38">
        <v>20.16</v>
      </c>
    </row>
    <row r="52" spans="2:7" outlineLevel="1" x14ac:dyDescent="0.2">
      <c r="B52" s="19" t="s">
        <v>428</v>
      </c>
      <c r="C52" s="14">
        <v>44286</v>
      </c>
      <c r="D52" s="3">
        <v>104213</v>
      </c>
      <c r="E52" s="3">
        <v>26</v>
      </c>
      <c r="F52" s="3" t="s">
        <v>21</v>
      </c>
      <c r="G52" s="38">
        <v>98.49</v>
      </c>
    </row>
    <row r="53" spans="2:7" outlineLevel="1" x14ac:dyDescent="0.2">
      <c r="B53" s="19" t="s">
        <v>427</v>
      </c>
      <c r="C53" s="14">
        <v>44285</v>
      </c>
      <c r="D53" s="3">
        <v>183103849</v>
      </c>
      <c r="E53" s="3">
        <v>0</v>
      </c>
      <c r="F53" s="3" t="s">
        <v>674</v>
      </c>
      <c r="G53" s="38">
        <v>21.69</v>
      </c>
    </row>
    <row r="54" spans="2:7" outlineLevel="1" x14ac:dyDescent="0.2">
      <c r="B54" s="19" t="s">
        <v>427</v>
      </c>
      <c r="C54" s="14">
        <v>44286</v>
      </c>
      <c r="D54" s="3">
        <v>119</v>
      </c>
      <c r="E54" s="3">
        <v>45</v>
      </c>
      <c r="F54" s="3" t="s">
        <v>706</v>
      </c>
      <c r="G54" s="38">
        <f>130+130</f>
        <v>260</v>
      </c>
    </row>
    <row r="55" spans="2:7" outlineLevel="1" x14ac:dyDescent="0.2">
      <c r="B55" s="19" t="s">
        <v>427</v>
      </c>
      <c r="C55" s="14">
        <v>44291</v>
      </c>
      <c r="D55" s="3">
        <v>107948</v>
      </c>
      <c r="E55" s="3">
        <v>26</v>
      </c>
      <c r="F55" s="3" t="s">
        <v>21</v>
      </c>
      <c r="G55" s="38">
        <v>51.24</v>
      </c>
    </row>
    <row r="56" spans="2:7" outlineLevel="1" x14ac:dyDescent="0.2">
      <c r="B56" s="19" t="s">
        <v>427</v>
      </c>
      <c r="C56" s="14">
        <v>44292</v>
      </c>
      <c r="D56" s="3">
        <v>109486</v>
      </c>
      <c r="E56" s="3">
        <v>26</v>
      </c>
      <c r="F56" s="3" t="s">
        <v>21</v>
      </c>
      <c r="G56" s="38">
        <v>113.68</v>
      </c>
    </row>
    <row r="57" spans="2:7" outlineLevel="1" x14ac:dyDescent="0.2">
      <c r="B57" s="19" t="s">
        <v>427</v>
      </c>
      <c r="C57" s="14">
        <v>44301</v>
      </c>
      <c r="D57" s="3">
        <v>121728</v>
      </c>
      <c r="E57" s="3">
        <v>26</v>
      </c>
      <c r="F57" s="3" t="s">
        <v>21</v>
      </c>
      <c r="G57" s="38">
        <v>44.63</v>
      </c>
    </row>
    <row r="58" spans="2:7" outlineLevel="1" x14ac:dyDescent="0.2">
      <c r="B58" s="19" t="s">
        <v>427</v>
      </c>
      <c r="C58" s="14">
        <v>44292</v>
      </c>
      <c r="D58" s="3">
        <v>109516</v>
      </c>
      <c r="E58" s="3">
        <v>26</v>
      </c>
      <c r="F58" s="3" t="s">
        <v>21</v>
      </c>
      <c r="G58" s="38">
        <v>68.760000000000005</v>
      </c>
    </row>
    <row r="59" spans="2:7" outlineLevel="1" x14ac:dyDescent="0.2">
      <c r="B59" s="19" t="s">
        <v>427</v>
      </c>
      <c r="C59" s="14">
        <v>44312</v>
      </c>
      <c r="D59" s="3">
        <v>183105199</v>
      </c>
      <c r="E59" s="3">
        <v>47</v>
      </c>
      <c r="F59" s="3" t="s">
        <v>674</v>
      </c>
      <c r="G59" s="38">
        <v>26.67</v>
      </c>
    </row>
    <row r="60" spans="2:7" outlineLevel="1" x14ac:dyDescent="0.2">
      <c r="B60" s="19" t="s">
        <v>427</v>
      </c>
      <c r="C60" s="14">
        <v>44316</v>
      </c>
      <c r="D60" s="3">
        <v>193</v>
      </c>
      <c r="E60" s="3">
        <v>45</v>
      </c>
      <c r="F60" s="3" t="s">
        <v>706</v>
      </c>
      <c r="G60" s="38">
        <v>130</v>
      </c>
    </row>
    <row r="61" spans="2:7" outlineLevel="1" x14ac:dyDescent="0.2">
      <c r="B61" s="19" t="s">
        <v>427</v>
      </c>
      <c r="C61" s="14">
        <v>44312</v>
      </c>
      <c r="D61" s="3">
        <v>135815</v>
      </c>
      <c r="E61" s="3">
        <v>26</v>
      </c>
      <c r="F61" s="3" t="s">
        <v>21</v>
      </c>
      <c r="G61" s="38">
        <f>2.73*2</f>
        <v>5.46</v>
      </c>
    </row>
    <row r="62" spans="2:7" outlineLevel="1" x14ac:dyDescent="0.2">
      <c r="B62" s="19" t="s">
        <v>427</v>
      </c>
      <c r="C62" s="14">
        <v>44312</v>
      </c>
      <c r="D62" s="3">
        <v>135801</v>
      </c>
      <c r="E62" s="3">
        <v>26</v>
      </c>
      <c r="F62" s="3" t="s">
        <v>21</v>
      </c>
      <c r="G62" s="38">
        <f>2.89+4.09</f>
        <v>6.98</v>
      </c>
    </row>
    <row r="63" spans="2:7" outlineLevel="1" x14ac:dyDescent="0.2">
      <c r="B63" s="19" t="s">
        <v>427</v>
      </c>
      <c r="C63" s="14">
        <v>44315</v>
      </c>
      <c r="D63" s="3">
        <v>845077</v>
      </c>
      <c r="E63" s="3">
        <v>26</v>
      </c>
      <c r="F63" s="3" t="s">
        <v>21</v>
      </c>
      <c r="G63" s="38">
        <f>+(20*0.25)+(2*2.73)+(5*0.89)</f>
        <v>14.91</v>
      </c>
    </row>
    <row r="64" spans="2:7" outlineLevel="1" x14ac:dyDescent="0.2">
      <c r="B64" s="19" t="s">
        <v>427</v>
      </c>
      <c r="C64" s="14">
        <v>44315</v>
      </c>
      <c r="D64" s="3">
        <v>845155</v>
      </c>
      <c r="E64" s="3">
        <v>26</v>
      </c>
      <c r="F64" s="3" t="s">
        <v>21</v>
      </c>
      <c r="G64" s="38">
        <f>4.09+5.17</f>
        <v>9.26</v>
      </c>
    </row>
    <row r="65" spans="2:7" outlineLevel="1" x14ac:dyDescent="0.2">
      <c r="B65" s="19" t="s">
        <v>427</v>
      </c>
      <c r="C65" s="14">
        <v>44316</v>
      </c>
      <c r="D65" s="3">
        <v>862696</v>
      </c>
      <c r="E65" s="3">
        <v>26</v>
      </c>
      <c r="F65" s="3" t="s">
        <v>21</v>
      </c>
      <c r="G65" s="38">
        <f>45.24-22.27-3.26</f>
        <v>19.71</v>
      </c>
    </row>
    <row r="66" spans="2:7" outlineLevel="1" x14ac:dyDescent="0.2">
      <c r="B66" s="19" t="s">
        <v>427</v>
      </c>
      <c r="C66" s="14">
        <v>44323</v>
      </c>
      <c r="D66" s="3">
        <v>878838</v>
      </c>
      <c r="E66" s="3">
        <v>26</v>
      </c>
      <c r="F66" s="3" t="s">
        <v>21</v>
      </c>
      <c r="G66" s="38">
        <v>34.14</v>
      </c>
    </row>
    <row r="67" spans="2:7" outlineLevel="1" x14ac:dyDescent="0.2">
      <c r="B67" s="19" t="s">
        <v>427</v>
      </c>
      <c r="C67" s="14">
        <v>44323</v>
      </c>
      <c r="D67" s="3">
        <v>878898</v>
      </c>
      <c r="E67" s="3">
        <v>26</v>
      </c>
      <c r="F67" s="3" t="s">
        <v>21</v>
      </c>
      <c r="G67" s="38">
        <v>23.77</v>
      </c>
    </row>
    <row r="68" spans="2:7" outlineLevel="1" x14ac:dyDescent="0.2">
      <c r="B68" s="19" t="s">
        <v>428</v>
      </c>
      <c r="C68" s="14">
        <v>44307</v>
      </c>
      <c r="D68" s="3">
        <v>837466</v>
      </c>
      <c r="E68" s="3">
        <v>26</v>
      </c>
      <c r="F68" s="3" t="s">
        <v>21</v>
      </c>
      <c r="G68" s="38">
        <v>66.78</v>
      </c>
    </row>
    <row r="69" spans="2:7" outlineLevel="1" x14ac:dyDescent="0.2">
      <c r="B69" s="19" t="s">
        <v>428</v>
      </c>
      <c r="C69" s="14">
        <v>44305</v>
      </c>
      <c r="D69" s="3">
        <v>832577</v>
      </c>
      <c r="E69" s="3">
        <v>26</v>
      </c>
      <c r="F69" s="3" t="s">
        <v>21</v>
      </c>
      <c r="G69" s="38">
        <v>62.57</v>
      </c>
    </row>
    <row r="70" spans="2:7" outlineLevel="1" x14ac:dyDescent="0.2">
      <c r="B70" s="19" t="s">
        <v>428</v>
      </c>
      <c r="C70" s="14">
        <v>44301</v>
      </c>
      <c r="D70" s="3">
        <v>122287</v>
      </c>
      <c r="E70" s="3">
        <v>26</v>
      </c>
      <c r="F70" s="3" t="s">
        <v>21</v>
      </c>
      <c r="G70" s="38">
        <v>29.83</v>
      </c>
    </row>
    <row r="71" spans="2:7" outlineLevel="1" x14ac:dyDescent="0.2">
      <c r="B71" s="19" t="s">
        <v>428</v>
      </c>
      <c r="C71" s="14">
        <v>44301</v>
      </c>
      <c r="D71" s="3">
        <v>822415</v>
      </c>
      <c r="E71" s="3">
        <v>26</v>
      </c>
      <c r="F71" s="3" t="s">
        <v>21</v>
      </c>
      <c r="G71" s="38">
        <v>31.83</v>
      </c>
    </row>
    <row r="72" spans="2:7" outlineLevel="1" x14ac:dyDescent="0.2">
      <c r="B72" s="19" t="s">
        <v>428</v>
      </c>
      <c r="C72" s="14">
        <v>44305</v>
      </c>
      <c r="D72" s="3">
        <v>831757</v>
      </c>
      <c r="E72" s="3">
        <v>26</v>
      </c>
      <c r="F72" s="3" t="s">
        <v>21</v>
      </c>
      <c r="G72" s="38">
        <v>115.97</v>
      </c>
    </row>
    <row r="73" spans="2:7" outlineLevel="1" x14ac:dyDescent="0.2">
      <c r="B73" s="19" t="s">
        <v>428</v>
      </c>
      <c r="C73" s="14">
        <v>44299</v>
      </c>
      <c r="D73" s="3">
        <v>815550</v>
      </c>
      <c r="E73" s="3">
        <v>26</v>
      </c>
      <c r="F73" s="3" t="s">
        <v>21</v>
      </c>
      <c r="G73" s="38">
        <v>92.55</v>
      </c>
    </row>
    <row r="74" spans="2:7" outlineLevel="1" x14ac:dyDescent="0.2">
      <c r="B74" s="19" t="s">
        <v>428</v>
      </c>
      <c r="C74" s="14">
        <v>44300</v>
      </c>
      <c r="D74" s="3">
        <v>121311</v>
      </c>
      <c r="E74" s="3">
        <v>26</v>
      </c>
      <c r="F74" s="3" t="s">
        <v>21</v>
      </c>
      <c r="G74" s="38">
        <v>180.45</v>
      </c>
    </row>
    <row r="75" spans="2:7" outlineLevel="1" x14ac:dyDescent="0.2">
      <c r="B75" s="19" t="s">
        <v>428</v>
      </c>
      <c r="C75" s="14">
        <v>44311</v>
      </c>
      <c r="D75" s="3">
        <v>794256</v>
      </c>
      <c r="E75" s="3">
        <v>26</v>
      </c>
      <c r="F75" s="3" t="s">
        <v>21</v>
      </c>
      <c r="G75" s="38">
        <v>70.06</v>
      </c>
    </row>
    <row r="76" spans="2:7" outlineLevel="1" x14ac:dyDescent="0.2">
      <c r="B76" s="19" t="s">
        <v>428</v>
      </c>
      <c r="C76" s="14">
        <v>44292</v>
      </c>
      <c r="D76" s="3">
        <v>797730</v>
      </c>
      <c r="E76" s="3">
        <v>26</v>
      </c>
      <c r="F76" s="3" t="s">
        <v>21</v>
      </c>
      <c r="G76" s="38">
        <v>58.99</v>
      </c>
    </row>
    <row r="77" spans="2:7" outlineLevel="1" x14ac:dyDescent="0.2">
      <c r="B77" s="19" t="s">
        <v>428</v>
      </c>
      <c r="C77" s="14">
        <v>44309</v>
      </c>
      <c r="D77" s="3">
        <v>132713</v>
      </c>
      <c r="E77" s="3">
        <v>26</v>
      </c>
      <c r="F77" s="3" t="s">
        <v>21</v>
      </c>
      <c r="G77" s="38">
        <v>26.81</v>
      </c>
    </row>
    <row r="78" spans="2:7" outlineLevel="1" x14ac:dyDescent="0.2">
      <c r="B78" s="19" t="s">
        <v>428</v>
      </c>
      <c r="C78" s="14">
        <v>44308</v>
      </c>
      <c r="D78" s="3">
        <v>131875</v>
      </c>
      <c r="E78" s="3">
        <v>26</v>
      </c>
      <c r="F78" s="3" t="s">
        <v>21</v>
      </c>
      <c r="G78" s="38">
        <v>36.97</v>
      </c>
    </row>
    <row r="79" spans="2:7" outlineLevel="1" x14ac:dyDescent="0.2">
      <c r="B79" s="19" t="s">
        <v>428</v>
      </c>
      <c r="C79" s="14">
        <v>44308</v>
      </c>
      <c r="D79" s="3">
        <v>132000</v>
      </c>
      <c r="E79" s="3">
        <v>26</v>
      </c>
      <c r="F79" s="3" t="s">
        <v>21</v>
      </c>
      <c r="G79" s="38">
        <v>261.86</v>
      </c>
    </row>
    <row r="80" spans="2:7" outlineLevel="1" x14ac:dyDescent="0.2">
      <c r="B80" s="19" t="s">
        <v>428</v>
      </c>
      <c r="C80" s="14">
        <v>44298</v>
      </c>
      <c r="D80" s="3">
        <v>184110210</v>
      </c>
      <c r="E80" s="3">
        <v>47</v>
      </c>
      <c r="F80" s="3" t="s">
        <v>674</v>
      </c>
      <c r="G80" s="38">
        <v>19.649999999999999</v>
      </c>
    </row>
    <row r="81" spans="2:7" outlineLevel="1" x14ac:dyDescent="0.2">
      <c r="B81" s="19" t="s">
        <v>427</v>
      </c>
      <c r="C81" s="14">
        <v>44321</v>
      </c>
      <c r="D81" s="3">
        <v>146995</v>
      </c>
      <c r="E81" s="3">
        <v>26</v>
      </c>
      <c r="F81" s="3" t="s">
        <v>21</v>
      </c>
      <c r="G81" s="38">
        <v>154.66</v>
      </c>
    </row>
    <row r="82" spans="2:7" outlineLevel="1" x14ac:dyDescent="0.2">
      <c r="B82" s="19" t="s">
        <v>427</v>
      </c>
      <c r="C82" s="14">
        <v>44322</v>
      </c>
      <c r="D82" s="3">
        <v>148606</v>
      </c>
      <c r="E82" s="3">
        <v>26</v>
      </c>
      <c r="F82" s="3" t="s">
        <v>21</v>
      </c>
      <c r="G82" s="38">
        <v>116.51</v>
      </c>
    </row>
    <row r="83" spans="2:7" outlineLevel="1" x14ac:dyDescent="0.2">
      <c r="B83" s="19" t="s">
        <v>427</v>
      </c>
      <c r="C83" s="14">
        <v>44326</v>
      </c>
      <c r="D83" s="3">
        <v>863342</v>
      </c>
      <c r="E83" s="3">
        <v>26</v>
      </c>
      <c r="F83" s="3" t="s">
        <v>21</v>
      </c>
      <c r="G83" s="38">
        <v>46.63</v>
      </c>
    </row>
    <row r="84" spans="2:7" outlineLevel="1" x14ac:dyDescent="0.2">
      <c r="B84" s="19" t="s">
        <v>427</v>
      </c>
      <c r="C84" s="14">
        <v>44328</v>
      </c>
      <c r="D84" s="3">
        <v>891249</v>
      </c>
      <c r="E84" s="3">
        <v>26</v>
      </c>
      <c r="F84" s="3" t="s">
        <v>21</v>
      </c>
      <c r="G84" s="38">
        <f>2*95.04+12.52+3.68+19.75</f>
        <v>226.03000000000003</v>
      </c>
    </row>
    <row r="85" spans="2:7" outlineLevel="1" x14ac:dyDescent="0.2">
      <c r="B85" s="19" t="s">
        <v>427</v>
      </c>
      <c r="C85" s="14">
        <v>44329</v>
      </c>
      <c r="D85" s="3">
        <v>158401</v>
      </c>
      <c r="E85" s="3">
        <v>26</v>
      </c>
      <c r="F85" s="3" t="s">
        <v>21</v>
      </c>
      <c r="G85" s="38">
        <f>2.31+1.15+2*4.78</f>
        <v>13.02</v>
      </c>
    </row>
    <row r="86" spans="2:7" outlineLevel="1" x14ac:dyDescent="0.2">
      <c r="B86" s="19" t="s">
        <v>427</v>
      </c>
      <c r="C86" s="14">
        <v>44330</v>
      </c>
      <c r="D86" s="3">
        <v>159935</v>
      </c>
      <c r="E86" s="3">
        <v>26</v>
      </c>
      <c r="F86" s="3" t="s">
        <v>21</v>
      </c>
      <c r="G86" s="38">
        <v>90.62</v>
      </c>
    </row>
    <row r="87" spans="2:7" outlineLevel="1" x14ac:dyDescent="0.2">
      <c r="B87" s="19" t="s">
        <v>427</v>
      </c>
      <c r="C87" s="14">
        <v>44328</v>
      </c>
      <c r="D87" s="3">
        <v>891010</v>
      </c>
      <c r="E87" s="3">
        <v>26</v>
      </c>
      <c r="F87" s="3" t="s">
        <v>21</v>
      </c>
      <c r="G87" s="38">
        <v>220.85</v>
      </c>
    </row>
    <row r="88" spans="2:7" outlineLevel="1" x14ac:dyDescent="0.2">
      <c r="B88" s="19" t="s">
        <v>427</v>
      </c>
      <c r="C88" s="14">
        <v>44330</v>
      </c>
      <c r="D88" s="3">
        <v>160934</v>
      </c>
      <c r="E88" s="3">
        <v>26</v>
      </c>
      <c r="F88" s="3" t="s">
        <v>21</v>
      </c>
      <c r="G88" s="38">
        <v>4.92</v>
      </c>
    </row>
    <row r="89" spans="2:7" outlineLevel="1" x14ac:dyDescent="0.2">
      <c r="B89" s="19" t="s">
        <v>427</v>
      </c>
      <c r="C89" s="14">
        <v>44330</v>
      </c>
      <c r="D89" s="3">
        <v>160972</v>
      </c>
      <c r="E89" s="3">
        <v>26</v>
      </c>
      <c r="F89" s="3" t="s">
        <v>21</v>
      </c>
      <c r="G89" s="38">
        <v>225</v>
      </c>
    </row>
    <row r="90" spans="2:7" outlineLevel="1" x14ac:dyDescent="0.2">
      <c r="B90" s="19" t="s">
        <v>427</v>
      </c>
      <c r="C90" s="14">
        <v>44333</v>
      </c>
      <c r="D90" s="3">
        <v>162902</v>
      </c>
      <c r="E90" s="3">
        <v>26</v>
      </c>
      <c r="F90" s="3" t="s">
        <v>21</v>
      </c>
      <c r="G90" s="38">
        <v>4.55</v>
      </c>
    </row>
    <row r="91" spans="2:7" outlineLevel="1" x14ac:dyDescent="0.2">
      <c r="B91" s="19" t="s">
        <v>427</v>
      </c>
      <c r="C91" s="14">
        <v>44334</v>
      </c>
      <c r="D91" s="3">
        <v>906200</v>
      </c>
      <c r="E91" s="3">
        <v>26</v>
      </c>
      <c r="F91" s="3" t="s">
        <v>21</v>
      </c>
      <c r="G91" s="38">
        <v>33.869999999999997</v>
      </c>
    </row>
    <row r="92" spans="2:7" outlineLevel="1" x14ac:dyDescent="0.2">
      <c r="B92" s="19" t="s">
        <v>427</v>
      </c>
      <c r="C92" s="14">
        <v>44334</v>
      </c>
      <c r="D92" s="3">
        <v>906232</v>
      </c>
      <c r="E92" s="3">
        <v>26</v>
      </c>
      <c r="F92" s="3" t="s">
        <v>21</v>
      </c>
      <c r="G92" s="38">
        <v>14.05</v>
      </c>
    </row>
    <row r="93" spans="2:7" outlineLevel="1" x14ac:dyDescent="0.2">
      <c r="B93" s="19" t="s">
        <v>427</v>
      </c>
      <c r="C93" s="14">
        <v>44335</v>
      </c>
      <c r="D93" s="3">
        <v>881794</v>
      </c>
      <c r="E93" s="3">
        <v>26</v>
      </c>
      <c r="F93" s="3" t="s">
        <v>21</v>
      </c>
      <c r="G93" s="38">
        <f>4.22+0.97+1.63+2.89+4.85+1.16</f>
        <v>15.719999999999999</v>
      </c>
    </row>
    <row r="94" spans="2:7" outlineLevel="1" x14ac:dyDescent="0.2">
      <c r="B94" s="19" t="s">
        <v>427</v>
      </c>
      <c r="C94" s="14">
        <v>44335</v>
      </c>
      <c r="D94" s="3">
        <v>881640</v>
      </c>
      <c r="E94" s="3">
        <v>26</v>
      </c>
      <c r="F94" s="3" t="s">
        <v>21</v>
      </c>
      <c r="G94" s="19">
        <f>4.55+4.63+12.6+0.89+0.7</f>
        <v>23.37</v>
      </c>
    </row>
    <row r="95" spans="2:7" outlineLevel="1" x14ac:dyDescent="0.2">
      <c r="B95" s="19" t="s">
        <v>427</v>
      </c>
      <c r="C95" s="14">
        <v>44336</v>
      </c>
      <c r="D95" s="3">
        <v>167976</v>
      </c>
      <c r="E95" s="3">
        <v>26</v>
      </c>
      <c r="F95" s="3" t="s">
        <v>21</v>
      </c>
      <c r="G95" s="38">
        <f>5*4.63+2.02</f>
        <v>25.169999999999998</v>
      </c>
    </row>
    <row r="96" spans="2:7" outlineLevel="1" x14ac:dyDescent="0.2">
      <c r="B96" s="19" t="s">
        <v>427</v>
      </c>
      <c r="C96" s="14">
        <v>44336</v>
      </c>
      <c r="D96" s="3">
        <v>243342</v>
      </c>
      <c r="E96" s="3">
        <v>26</v>
      </c>
      <c r="F96" s="3" t="s">
        <v>21</v>
      </c>
      <c r="G96" s="38">
        <v>29.34</v>
      </c>
    </row>
    <row r="97" spans="2:7" outlineLevel="1" x14ac:dyDescent="0.2">
      <c r="B97" s="19" t="s">
        <v>427</v>
      </c>
      <c r="C97" s="14">
        <v>44337</v>
      </c>
      <c r="D97" s="3">
        <v>169624</v>
      </c>
      <c r="E97" s="3">
        <v>26</v>
      </c>
      <c r="F97" s="3" t="s">
        <v>21</v>
      </c>
      <c r="G97" s="38">
        <v>13.1</v>
      </c>
    </row>
    <row r="98" spans="2:7" outlineLevel="1" x14ac:dyDescent="0.2">
      <c r="B98" s="19" t="s">
        <v>427</v>
      </c>
      <c r="C98" s="14">
        <v>44340</v>
      </c>
      <c r="D98" s="3">
        <v>173369</v>
      </c>
      <c r="E98" s="3">
        <v>26</v>
      </c>
      <c r="F98" s="3" t="s">
        <v>21</v>
      </c>
      <c r="G98" s="38">
        <v>79.400000000000006</v>
      </c>
    </row>
    <row r="99" spans="2:7" outlineLevel="1" x14ac:dyDescent="0.2">
      <c r="B99" s="19" t="s">
        <v>427</v>
      </c>
      <c r="C99" s="14">
        <v>44341</v>
      </c>
      <c r="D99" s="3">
        <v>174305</v>
      </c>
      <c r="E99" s="3">
        <v>26</v>
      </c>
      <c r="F99" s="3" t="s">
        <v>21</v>
      </c>
      <c r="G99" s="38">
        <v>40.49</v>
      </c>
    </row>
    <row r="100" spans="2:7" outlineLevel="1" x14ac:dyDescent="0.2">
      <c r="B100" s="19" t="s">
        <v>427</v>
      </c>
      <c r="C100" s="14">
        <v>44342</v>
      </c>
      <c r="D100" s="3">
        <v>176416</v>
      </c>
      <c r="E100" s="3">
        <v>26</v>
      </c>
      <c r="F100" s="3" t="s">
        <v>21</v>
      </c>
      <c r="G100" s="38">
        <v>1.64</v>
      </c>
    </row>
    <row r="101" spans="2:7" outlineLevel="1" x14ac:dyDescent="0.2">
      <c r="B101" s="19" t="s">
        <v>427</v>
      </c>
      <c r="C101" s="14">
        <v>44342</v>
      </c>
      <c r="D101" s="3">
        <v>928910</v>
      </c>
      <c r="E101" s="3">
        <v>26</v>
      </c>
      <c r="F101" s="3" t="s">
        <v>21</v>
      </c>
      <c r="G101" s="38">
        <v>12.6</v>
      </c>
    </row>
    <row r="102" spans="2:7" outlineLevel="1" x14ac:dyDescent="0.2">
      <c r="B102" s="19" t="s">
        <v>427</v>
      </c>
      <c r="C102" s="14">
        <v>44342</v>
      </c>
      <c r="D102" s="3">
        <v>177066</v>
      </c>
      <c r="E102" s="3">
        <v>26</v>
      </c>
      <c r="F102" s="3" t="s">
        <v>21</v>
      </c>
      <c r="G102" s="38">
        <v>25.23</v>
      </c>
    </row>
    <row r="103" spans="2:7" outlineLevel="1" x14ac:dyDescent="0.2">
      <c r="B103" s="19" t="s">
        <v>427</v>
      </c>
      <c r="C103" s="14">
        <v>44344</v>
      </c>
      <c r="D103" s="3">
        <v>179294</v>
      </c>
      <c r="E103" s="3">
        <v>26</v>
      </c>
      <c r="F103" s="3" t="s">
        <v>21</v>
      </c>
      <c r="G103" s="38">
        <v>109.34</v>
      </c>
    </row>
    <row r="104" spans="2:7" outlineLevel="1" x14ac:dyDescent="0.2">
      <c r="B104" s="19" t="s">
        <v>427</v>
      </c>
      <c r="C104" s="14">
        <v>44347</v>
      </c>
      <c r="D104" s="3">
        <v>183026</v>
      </c>
      <c r="E104" s="3">
        <v>26</v>
      </c>
      <c r="F104" s="3" t="s">
        <v>21</v>
      </c>
      <c r="G104" s="38">
        <v>32.75</v>
      </c>
    </row>
    <row r="105" spans="2:7" outlineLevel="1" x14ac:dyDescent="0.2">
      <c r="B105" s="19" t="s">
        <v>427</v>
      </c>
      <c r="C105" s="14">
        <v>44347</v>
      </c>
      <c r="D105" s="3">
        <v>182335</v>
      </c>
      <c r="E105" s="3">
        <v>26</v>
      </c>
      <c r="F105" s="3" t="s">
        <v>21</v>
      </c>
      <c r="G105" s="38">
        <v>34.01</v>
      </c>
    </row>
    <row r="106" spans="2:7" outlineLevel="1" x14ac:dyDescent="0.2">
      <c r="B106" s="19" t="s">
        <v>427</v>
      </c>
      <c r="C106" s="14">
        <v>44349</v>
      </c>
      <c r="D106" s="3">
        <v>947603</v>
      </c>
      <c r="E106" s="3">
        <v>26</v>
      </c>
      <c r="F106" s="3" t="s">
        <v>21</v>
      </c>
      <c r="G106" s="38">
        <v>5.74</v>
      </c>
    </row>
    <row r="107" spans="2:7" outlineLevel="1" x14ac:dyDescent="0.2">
      <c r="B107" s="19" t="s">
        <v>429</v>
      </c>
      <c r="C107" s="14">
        <v>44285</v>
      </c>
      <c r="F107" s="3" t="s">
        <v>932</v>
      </c>
      <c r="G107" s="38">
        <v>17.36</v>
      </c>
    </row>
    <row r="108" spans="2:7" outlineLevel="1" x14ac:dyDescent="0.2">
      <c r="B108" s="19" t="s">
        <v>429</v>
      </c>
      <c r="C108" s="14">
        <v>44285</v>
      </c>
      <c r="F108" s="3" t="s">
        <v>932</v>
      </c>
      <c r="G108" s="38">
        <v>5.69</v>
      </c>
    </row>
    <row r="109" spans="2:7" outlineLevel="1" x14ac:dyDescent="0.2">
      <c r="B109" s="19" t="s">
        <v>429</v>
      </c>
      <c r="C109" s="14">
        <v>44285</v>
      </c>
      <c r="F109" s="3" t="s">
        <v>932</v>
      </c>
      <c r="G109" s="38">
        <v>11.64</v>
      </c>
    </row>
    <row r="110" spans="2:7" outlineLevel="1" x14ac:dyDescent="0.2">
      <c r="B110" s="19" t="s">
        <v>427</v>
      </c>
      <c r="C110" s="14">
        <v>44350</v>
      </c>
      <c r="D110" s="3">
        <v>188254</v>
      </c>
      <c r="E110" s="3">
        <v>26</v>
      </c>
      <c r="F110" s="3" t="s">
        <v>21</v>
      </c>
      <c r="G110" s="38">
        <v>9.5</v>
      </c>
    </row>
    <row r="111" spans="2:7" outlineLevel="1" x14ac:dyDescent="0.2">
      <c r="B111" s="19" t="s">
        <v>427</v>
      </c>
      <c r="C111" s="14">
        <v>44350</v>
      </c>
      <c r="D111" s="3">
        <v>188276</v>
      </c>
      <c r="E111" s="3">
        <v>26</v>
      </c>
      <c r="F111" s="3" t="s">
        <v>21</v>
      </c>
      <c r="G111" s="38">
        <v>5.29</v>
      </c>
    </row>
    <row r="112" spans="2:7" outlineLevel="1" x14ac:dyDescent="0.2">
      <c r="B112" s="19" t="s">
        <v>427</v>
      </c>
      <c r="C112" s="14">
        <v>44351</v>
      </c>
      <c r="D112" s="3">
        <v>190098</v>
      </c>
      <c r="E112" s="3">
        <v>26</v>
      </c>
      <c r="F112" s="3" t="s">
        <v>21</v>
      </c>
      <c r="G112" s="38">
        <v>53.1</v>
      </c>
    </row>
    <row r="113" spans="2:7" outlineLevel="1" x14ac:dyDescent="0.2">
      <c r="B113" s="19" t="s">
        <v>427</v>
      </c>
      <c r="C113" s="14">
        <v>44354</v>
      </c>
      <c r="D113" s="3">
        <v>919206</v>
      </c>
      <c r="E113" s="3">
        <v>26</v>
      </c>
      <c r="F113" s="3" t="s">
        <v>21</v>
      </c>
      <c r="G113" s="38">
        <f>0.07*8</f>
        <v>0.56000000000000005</v>
      </c>
    </row>
    <row r="114" spans="2:7" outlineLevel="1" x14ac:dyDescent="0.2">
      <c r="B114" s="19" t="s">
        <v>427</v>
      </c>
      <c r="C114" s="14">
        <v>44354</v>
      </c>
      <c r="D114" s="3">
        <v>919955</v>
      </c>
      <c r="E114" s="3">
        <v>26</v>
      </c>
      <c r="F114" s="3" t="s">
        <v>21</v>
      </c>
      <c r="G114" s="38">
        <v>0.48</v>
      </c>
    </row>
    <row r="115" spans="2:7" outlineLevel="1" x14ac:dyDescent="0.2">
      <c r="B115" s="19" t="s">
        <v>427</v>
      </c>
      <c r="C115" s="14">
        <v>44354</v>
      </c>
      <c r="D115" s="3">
        <v>919070</v>
      </c>
      <c r="E115" s="3">
        <v>26</v>
      </c>
      <c r="F115" s="3" t="s">
        <v>21</v>
      </c>
      <c r="G115" s="38">
        <v>137.15</v>
      </c>
    </row>
    <row r="116" spans="2:7" outlineLevel="1" x14ac:dyDescent="0.2">
      <c r="B116" s="19" t="s">
        <v>427</v>
      </c>
      <c r="C116" s="14">
        <v>44355</v>
      </c>
      <c r="D116" s="3">
        <v>193871</v>
      </c>
      <c r="E116" s="3">
        <v>26</v>
      </c>
      <c r="F116" s="3" t="s">
        <v>21</v>
      </c>
      <c r="G116" s="38">
        <v>37.24</v>
      </c>
    </row>
    <row r="117" spans="2:7" outlineLevel="1" x14ac:dyDescent="0.2">
      <c r="B117" s="19" t="s">
        <v>427</v>
      </c>
      <c r="C117" s="14">
        <v>44356</v>
      </c>
      <c r="D117" s="3">
        <v>195478</v>
      </c>
      <c r="E117" s="3">
        <v>26</v>
      </c>
      <c r="F117" s="3" t="s">
        <v>21</v>
      </c>
      <c r="G117" s="38">
        <v>55.08</v>
      </c>
    </row>
    <row r="118" spans="2:7" outlineLevel="1" x14ac:dyDescent="0.2">
      <c r="B118" s="19" t="s">
        <v>427</v>
      </c>
      <c r="C118" s="14">
        <v>44356</v>
      </c>
      <c r="D118" s="3">
        <v>966886</v>
      </c>
      <c r="E118" s="3">
        <v>26</v>
      </c>
      <c r="F118" s="3" t="s">
        <v>21</v>
      </c>
      <c r="G118" s="38">
        <v>2.88</v>
      </c>
    </row>
    <row r="119" spans="2:7" outlineLevel="1" x14ac:dyDescent="0.2">
      <c r="B119" s="19" t="s">
        <v>427</v>
      </c>
      <c r="C119" s="14">
        <v>44356</v>
      </c>
      <c r="D119" s="3">
        <v>195443</v>
      </c>
      <c r="E119" s="3">
        <v>26</v>
      </c>
      <c r="F119" s="3" t="s">
        <v>21</v>
      </c>
      <c r="G119" s="38">
        <v>98.69</v>
      </c>
    </row>
    <row r="120" spans="2:7" outlineLevel="1" x14ac:dyDescent="0.2">
      <c r="B120" s="19" t="s">
        <v>427</v>
      </c>
      <c r="C120" s="14">
        <v>44357</v>
      </c>
      <c r="D120" s="3">
        <v>197071</v>
      </c>
      <c r="E120" s="3">
        <v>26</v>
      </c>
      <c r="F120" s="3" t="s">
        <v>21</v>
      </c>
      <c r="G120" s="38">
        <v>31.03</v>
      </c>
    </row>
    <row r="121" spans="2:7" outlineLevel="1" x14ac:dyDescent="0.2">
      <c r="B121" s="19" t="s">
        <v>427</v>
      </c>
      <c r="C121" s="14">
        <v>44357</v>
      </c>
      <c r="D121" s="3">
        <v>197091</v>
      </c>
      <c r="E121" s="3">
        <v>26</v>
      </c>
      <c r="F121" s="3" t="s">
        <v>21</v>
      </c>
      <c r="G121" s="38">
        <v>34.5</v>
      </c>
    </row>
    <row r="122" spans="2:7" outlineLevel="1" x14ac:dyDescent="0.2">
      <c r="B122" s="19" t="s">
        <v>427</v>
      </c>
      <c r="C122" s="14">
        <v>44358</v>
      </c>
      <c r="D122" s="3">
        <v>198728</v>
      </c>
      <c r="E122" s="3">
        <v>26</v>
      </c>
      <c r="F122" s="3" t="s">
        <v>21</v>
      </c>
      <c r="G122" s="38">
        <v>43.58</v>
      </c>
    </row>
    <row r="123" spans="2:7" outlineLevel="1" x14ac:dyDescent="0.2">
      <c r="B123" s="19" t="s">
        <v>427</v>
      </c>
      <c r="C123" s="14">
        <v>44358</v>
      </c>
      <c r="D123" s="19" t="s">
        <v>974</v>
      </c>
      <c r="E123" s="3">
        <v>49</v>
      </c>
      <c r="F123" s="3" t="s">
        <v>973</v>
      </c>
      <c r="G123" s="38">
        <v>759</v>
      </c>
    </row>
    <row r="124" spans="2:7" outlineLevel="1" x14ac:dyDescent="0.2">
      <c r="B124" s="19" t="s">
        <v>427</v>
      </c>
      <c r="C124" s="14">
        <v>44355</v>
      </c>
      <c r="D124" s="3">
        <v>193914</v>
      </c>
      <c r="E124" s="3">
        <v>26</v>
      </c>
      <c r="F124" s="3" t="s">
        <v>21</v>
      </c>
      <c r="G124" s="38">
        <v>134.5</v>
      </c>
    </row>
    <row r="125" spans="2:7" outlineLevel="1" x14ac:dyDescent="0.2">
      <c r="B125" s="19" t="s">
        <v>427</v>
      </c>
      <c r="C125" s="14">
        <v>44328</v>
      </c>
      <c r="D125" s="3">
        <v>891249</v>
      </c>
      <c r="E125" s="3">
        <v>26</v>
      </c>
      <c r="F125" s="3" t="s">
        <v>21</v>
      </c>
      <c r="G125" s="38">
        <v>246.69</v>
      </c>
    </row>
    <row r="126" spans="2:7" outlineLevel="1" x14ac:dyDescent="0.2">
      <c r="B126" s="19" t="s">
        <v>427</v>
      </c>
      <c r="C126" s="39" t="s">
        <v>980</v>
      </c>
      <c r="D126" s="3">
        <v>965314</v>
      </c>
      <c r="E126" s="3">
        <v>26</v>
      </c>
      <c r="F126" s="3" t="s">
        <v>21</v>
      </c>
      <c r="G126" s="38">
        <v>52.55</v>
      </c>
    </row>
    <row r="127" spans="2:7" outlineLevel="1" x14ac:dyDescent="0.2">
      <c r="B127" s="19" t="s">
        <v>427</v>
      </c>
      <c r="C127" s="14">
        <v>44375</v>
      </c>
      <c r="D127" s="3">
        <v>102706459</v>
      </c>
      <c r="E127" s="3">
        <v>0</v>
      </c>
      <c r="F127" s="3" t="s">
        <v>981</v>
      </c>
      <c r="G127" s="38">
        <v>93.74</v>
      </c>
    </row>
    <row r="128" spans="2:7" outlineLevel="1" x14ac:dyDescent="0.2">
      <c r="B128" s="19" t="s">
        <v>427</v>
      </c>
      <c r="C128" s="14">
        <v>44364</v>
      </c>
      <c r="D128" s="3">
        <v>207020</v>
      </c>
      <c r="E128" s="3">
        <v>26</v>
      </c>
      <c r="F128" s="3" t="s">
        <v>21</v>
      </c>
      <c r="G128" s="38">
        <f>116.15-40.74</f>
        <v>75.41</v>
      </c>
    </row>
    <row r="129" spans="2:7" outlineLevel="1" x14ac:dyDescent="0.2">
      <c r="B129" s="19" t="s">
        <v>427</v>
      </c>
      <c r="C129" s="14">
        <v>44365</v>
      </c>
      <c r="D129" s="3">
        <v>208522</v>
      </c>
      <c r="E129" s="3">
        <v>26</v>
      </c>
      <c r="F129" s="3" t="s">
        <v>21</v>
      </c>
      <c r="G129" s="38">
        <v>8.19</v>
      </c>
    </row>
    <row r="130" spans="2:7" outlineLevel="1" x14ac:dyDescent="0.2">
      <c r="B130" s="19" t="s">
        <v>427</v>
      </c>
      <c r="C130" s="14">
        <v>44366</v>
      </c>
      <c r="D130" s="3">
        <v>208533</v>
      </c>
      <c r="E130" s="3">
        <v>26</v>
      </c>
      <c r="F130" s="3" t="s">
        <v>21</v>
      </c>
      <c r="G130" s="38">
        <v>32.72</v>
      </c>
    </row>
    <row r="131" spans="2:7" outlineLevel="1" x14ac:dyDescent="0.2">
      <c r="B131" s="19" t="s">
        <v>427</v>
      </c>
      <c r="C131" s="14">
        <v>44365</v>
      </c>
      <c r="D131" s="3">
        <v>994163</v>
      </c>
      <c r="E131" s="3">
        <v>26</v>
      </c>
      <c r="F131" s="3" t="s">
        <v>21</v>
      </c>
      <c r="G131" s="19">
        <v>6.2</v>
      </c>
    </row>
    <row r="132" spans="2:7" outlineLevel="1" x14ac:dyDescent="0.2">
      <c r="B132" s="19" t="s">
        <v>427</v>
      </c>
      <c r="C132" s="14">
        <v>44369</v>
      </c>
      <c r="D132" s="3">
        <v>214195</v>
      </c>
      <c r="E132" s="3">
        <v>26</v>
      </c>
      <c r="F132" s="3" t="s">
        <v>21</v>
      </c>
      <c r="G132" s="19">
        <v>70.5</v>
      </c>
    </row>
    <row r="133" spans="2:7" outlineLevel="1" x14ac:dyDescent="0.2">
      <c r="B133" s="19" t="s">
        <v>427</v>
      </c>
      <c r="C133" s="14">
        <v>44370</v>
      </c>
      <c r="D133" s="3">
        <v>214935</v>
      </c>
      <c r="E133" s="3">
        <v>26</v>
      </c>
      <c r="F133" s="3" t="s">
        <v>21</v>
      </c>
      <c r="G133" s="38">
        <v>109.07</v>
      </c>
    </row>
    <row r="134" spans="2:7" outlineLevel="1" x14ac:dyDescent="0.2">
      <c r="B134" s="19" t="s">
        <v>427</v>
      </c>
      <c r="C134" s="14">
        <v>44370</v>
      </c>
      <c r="D134" s="3">
        <v>214998</v>
      </c>
      <c r="E134" s="3">
        <v>26</v>
      </c>
      <c r="F134" s="3" t="s">
        <v>21</v>
      </c>
      <c r="G134" s="38">
        <v>72.61</v>
      </c>
    </row>
    <row r="135" spans="2:7" outlineLevel="1" x14ac:dyDescent="0.2">
      <c r="B135" s="19" t="s">
        <v>427</v>
      </c>
      <c r="C135" s="14">
        <v>44370</v>
      </c>
      <c r="D135" s="3">
        <v>6049</v>
      </c>
      <c r="E135" s="3">
        <v>26</v>
      </c>
      <c r="F135" s="3" t="s">
        <v>21</v>
      </c>
      <c r="G135" s="38">
        <v>18.22</v>
      </c>
    </row>
    <row r="136" spans="2:7" outlineLevel="1" x14ac:dyDescent="0.2">
      <c r="B136" s="19" t="s">
        <v>427</v>
      </c>
      <c r="C136" s="14">
        <v>44372</v>
      </c>
      <c r="D136" s="3">
        <v>218167</v>
      </c>
      <c r="E136" s="3">
        <v>26</v>
      </c>
      <c r="F136" s="3" t="s">
        <v>21</v>
      </c>
      <c r="G136" s="15">
        <v>13.18</v>
      </c>
    </row>
    <row r="137" spans="2:7" outlineLevel="1" x14ac:dyDescent="0.2">
      <c r="B137" s="19" t="s">
        <v>427</v>
      </c>
      <c r="C137" s="14">
        <v>44368</v>
      </c>
      <c r="D137" s="3">
        <v>80063928</v>
      </c>
      <c r="E137" s="3">
        <v>28</v>
      </c>
      <c r="F137" s="3" t="s">
        <v>986</v>
      </c>
      <c r="G137" s="15">
        <v>402.29</v>
      </c>
    </row>
    <row r="138" spans="2:7" outlineLevel="1" x14ac:dyDescent="0.2">
      <c r="B138" s="19" t="s">
        <v>427</v>
      </c>
      <c r="C138" s="14">
        <v>44375</v>
      </c>
      <c r="D138" s="3">
        <v>221885</v>
      </c>
      <c r="E138" s="3">
        <v>26</v>
      </c>
      <c r="F138" s="3" t="s">
        <v>21</v>
      </c>
      <c r="G138" s="15">
        <v>69.37</v>
      </c>
    </row>
    <row r="139" spans="2:7" outlineLevel="1" x14ac:dyDescent="0.2">
      <c r="B139" s="19" t="s">
        <v>429</v>
      </c>
      <c r="C139" s="14">
        <v>44361</v>
      </c>
      <c r="F139" s="3" t="s">
        <v>1017</v>
      </c>
      <c r="G139" s="15">
        <v>50</v>
      </c>
    </row>
    <row r="140" spans="2:7" outlineLevel="1" x14ac:dyDescent="0.2">
      <c r="B140" s="19" t="s">
        <v>429</v>
      </c>
      <c r="C140" s="14">
        <v>44377</v>
      </c>
      <c r="F140" s="3" t="s">
        <v>1019</v>
      </c>
      <c r="G140" s="15">
        <v>59.33</v>
      </c>
    </row>
    <row r="141" spans="2:7" outlineLevel="1" x14ac:dyDescent="0.2">
      <c r="B141" s="19" t="s">
        <v>429</v>
      </c>
      <c r="C141" s="14">
        <v>44368</v>
      </c>
      <c r="F141" s="3" t="s">
        <v>1020</v>
      </c>
      <c r="G141" s="15">
        <v>100</v>
      </c>
    </row>
    <row r="142" spans="2:7" outlineLevel="1" x14ac:dyDescent="0.2">
      <c r="B142" s="19" t="s">
        <v>429</v>
      </c>
      <c r="C142" s="14">
        <v>44378</v>
      </c>
      <c r="F142" s="3" t="s">
        <v>1022</v>
      </c>
      <c r="G142" s="15">
        <v>160</v>
      </c>
    </row>
    <row r="143" spans="2:7" outlineLevel="1" x14ac:dyDescent="0.2">
      <c r="B143" s="19" t="s">
        <v>427</v>
      </c>
      <c r="C143" s="14">
        <v>44378</v>
      </c>
      <c r="D143" s="3">
        <v>183108816</v>
      </c>
      <c r="F143" s="3" t="s">
        <v>1127</v>
      </c>
      <c r="G143" s="15">
        <v>63.74</v>
      </c>
    </row>
    <row r="144" spans="2:7" outlineLevel="1" x14ac:dyDescent="0.2">
      <c r="B144" s="19" t="s">
        <v>427</v>
      </c>
      <c r="C144" s="14">
        <v>44378</v>
      </c>
      <c r="D144" s="3">
        <v>100003118</v>
      </c>
      <c r="F144" s="3" t="s">
        <v>1122</v>
      </c>
      <c r="G144" s="15">
        <v>19.05</v>
      </c>
    </row>
    <row r="145" spans="2:7" outlineLevel="1" x14ac:dyDescent="0.2">
      <c r="B145" s="19" t="s">
        <v>427</v>
      </c>
      <c r="C145" s="14">
        <v>44382</v>
      </c>
      <c r="D145" s="3">
        <v>976614</v>
      </c>
      <c r="E145" s="3">
        <v>26</v>
      </c>
      <c r="F145" s="3" t="s">
        <v>21</v>
      </c>
      <c r="G145" s="15">
        <v>48.93</v>
      </c>
    </row>
    <row r="146" spans="2:7" outlineLevel="1" x14ac:dyDescent="0.2">
      <c r="B146" s="19" t="s">
        <v>427</v>
      </c>
      <c r="C146" s="14">
        <v>44382</v>
      </c>
      <c r="D146" s="3">
        <v>102706745</v>
      </c>
      <c r="F146" s="3" t="s">
        <v>981</v>
      </c>
      <c r="G146" s="15">
        <v>669.08</v>
      </c>
    </row>
    <row r="147" spans="2:7" outlineLevel="1" x14ac:dyDescent="0.2">
      <c r="B147" s="19" t="s">
        <v>427</v>
      </c>
      <c r="C147" s="14">
        <v>44383</v>
      </c>
      <c r="D147" s="3">
        <v>979607</v>
      </c>
      <c r="E147" s="3">
        <v>26</v>
      </c>
      <c r="F147" s="3" t="s">
        <v>21</v>
      </c>
      <c r="G147" s="15">
        <v>42.54</v>
      </c>
    </row>
    <row r="148" spans="2:7" outlineLevel="1" x14ac:dyDescent="0.2">
      <c r="B148" s="19" t="s">
        <v>427</v>
      </c>
      <c r="C148" s="14">
        <v>44384</v>
      </c>
      <c r="D148" s="3">
        <v>102706842</v>
      </c>
      <c r="F148" s="3" t="s">
        <v>981</v>
      </c>
      <c r="G148" s="15">
        <v>109.67</v>
      </c>
    </row>
    <row r="149" spans="2:7" outlineLevel="1" x14ac:dyDescent="0.2">
      <c r="B149" s="19" t="s">
        <v>427</v>
      </c>
      <c r="C149" s="14">
        <v>44384</v>
      </c>
      <c r="D149" s="3">
        <v>44592</v>
      </c>
      <c r="E149" s="3">
        <v>26</v>
      </c>
      <c r="F149" s="3" t="s">
        <v>21</v>
      </c>
      <c r="G149" s="15">
        <v>92.08</v>
      </c>
    </row>
    <row r="150" spans="2:7" outlineLevel="1" x14ac:dyDescent="0.2">
      <c r="B150" s="19" t="s">
        <v>427</v>
      </c>
      <c r="C150" s="14">
        <v>44384</v>
      </c>
      <c r="D150" s="3">
        <v>233830</v>
      </c>
      <c r="E150" s="3">
        <v>26</v>
      </c>
      <c r="F150" s="3" t="s">
        <v>21</v>
      </c>
      <c r="G150" s="15">
        <v>16.850000000000001</v>
      </c>
    </row>
    <row r="151" spans="2:7" outlineLevel="1" x14ac:dyDescent="0.2">
      <c r="B151" s="19" t="s">
        <v>427</v>
      </c>
      <c r="C151" s="14">
        <v>44385</v>
      </c>
      <c r="D151" s="3">
        <v>102706886</v>
      </c>
      <c r="F151" s="3" t="s">
        <v>981</v>
      </c>
      <c r="G151" s="15">
        <v>31.74</v>
      </c>
    </row>
    <row r="152" spans="2:7" outlineLevel="1" x14ac:dyDescent="0.2">
      <c r="B152" s="19" t="s">
        <v>427</v>
      </c>
      <c r="C152" s="14">
        <v>44392</v>
      </c>
      <c r="D152" s="3">
        <v>102707149</v>
      </c>
      <c r="F152" s="3" t="s">
        <v>981</v>
      </c>
      <c r="G152" s="15">
        <v>74.08</v>
      </c>
    </row>
    <row r="153" spans="2:7" outlineLevel="1" x14ac:dyDescent="0.2">
      <c r="B153" s="19" t="s">
        <v>428</v>
      </c>
      <c r="C153" s="14">
        <v>44396</v>
      </c>
      <c r="D153" s="3">
        <v>33417</v>
      </c>
      <c r="F153" s="3" t="s">
        <v>1126</v>
      </c>
      <c r="G153" s="15">
        <v>70.400000000000006</v>
      </c>
    </row>
    <row r="154" spans="2:7" outlineLevel="1" x14ac:dyDescent="0.2">
      <c r="B154" s="19" t="s">
        <v>427</v>
      </c>
      <c r="C154" s="14">
        <v>44389</v>
      </c>
      <c r="D154" s="3">
        <v>240760</v>
      </c>
      <c r="E154" s="3">
        <v>26</v>
      </c>
      <c r="F154" s="3" t="s">
        <v>21</v>
      </c>
      <c r="G154" s="15">
        <v>49.63</v>
      </c>
    </row>
    <row r="155" spans="2:7" outlineLevel="1" x14ac:dyDescent="0.2">
      <c r="B155" s="19" t="s">
        <v>427</v>
      </c>
      <c r="C155" s="14">
        <v>44390</v>
      </c>
      <c r="D155" s="3">
        <v>54156</v>
      </c>
      <c r="E155" s="3">
        <v>26</v>
      </c>
      <c r="F155" s="3" t="s">
        <v>21</v>
      </c>
      <c r="G155" s="15">
        <v>35.03</v>
      </c>
    </row>
    <row r="156" spans="2:7" outlineLevel="1" x14ac:dyDescent="0.2">
      <c r="B156" s="19" t="s">
        <v>427</v>
      </c>
      <c r="C156" s="14">
        <v>44390</v>
      </c>
      <c r="D156" s="3">
        <v>241621</v>
      </c>
      <c r="E156" s="3">
        <v>26</v>
      </c>
      <c r="F156" s="3" t="s">
        <v>21</v>
      </c>
      <c r="G156" s="15">
        <v>7.49</v>
      </c>
    </row>
    <row r="157" spans="2:7" outlineLevel="1" x14ac:dyDescent="0.2">
      <c r="B157" s="19" t="s">
        <v>427</v>
      </c>
      <c r="C157" s="14">
        <v>44390</v>
      </c>
      <c r="D157" s="3">
        <v>241583</v>
      </c>
      <c r="E157" s="3">
        <v>26</v>
      </c>
      <c r="F157" s="3" t="s">
        <v>21</v>
      </c>
      <c r="G157" s="15">
        <v>58.32</v>
      </c>
    </row>
    <row r="158" spans="2:7" outlineLevel="1" x14ac:dyDescent="0.2">
      <c r="B158" s="19" t="s">
        <v>428</v>
      </c>
      <c r="C158" s="14">
        <v>44391</v>
      </c>
      <c r="D158" s="3">
        <v>243176</v>
      </c>
      <c r="E158" s="3">
        <v>26</v>
      </c>
      <c r="F158" s="3" t="s">
        <v>21</v>
      </c>
      <c r="G158" s="15">
        <v>14.88</v>
      </c>
    </row>
    <row r="159" spans="2:7" outlineLevel="1" x14ac:dyDescent="0.2">
      <c r="B159" s="19" t="s">
        <v>428</v>
      </c>
      <c r="C159" s="14">
        <v>44392</v>
      </c>
      <c r="D159" s="3">
        <v>244867</v>
      </c>
      <c r="E159" s="3">
        <v>26</v>
      </c>
      <c r="F159" s="3" t="s">
        <v>21</v>
      </c>
      <c r="G159" s="15">
        <v>32.06</v>
      </c>
    </row>
    <row r="160" spans="2:7" outlineLevel="1" x14ac:dyDescent="0.2">
      <c r="B160" s="19" t="s">
        <v>427</v>
      </c>
      <c r="C160" s="14">
        <v>44396</v>
      </c>
      <c r="D160" s="209" t="s">
        <v>1129</v>
      </c>
      <c r="E160" s="3">
        <v>26</v>
      </c>
      <c r="F160" s="3" t="s">
        <v>21</v>
      </c>
      <c r="G160" s="15">
        <v>59.73</v>
      </c>
    </row>
    <row r="161" spans="2:7" outlineLevel="1" x14ac:dyDescent="0.2">
      <c r="B161" s="19" t="s">
        <v>427</v>
      </c>
      <c r="C161" s="14">
        <v>44396</v>
      </c>
      <c r="D161" s="3">
        <v>249686</v>
      </c>
      <c r="E161" s="3">
        <v>26</v>
      </c>
      <c r="F161" s="3" t="s">
        <v>21</v>
      </c>
      <c r="G161" s="15">
        <v>13.54</v>
      </c>
    </row>
    <row r="162" spans="2:7" outlineLevel="1" x14ac:dyDescent="0.2">
      <c r="B162" s="19" t="s">
        <v>427</v>
      </c>
      <c r="C162" s="14">
        <v>44398</v>
      </c>
      <c r="D162" s="3">
        <v>252870</v>
      </c>
      <c r="E162" s="3">
        <v>26</v>
      </c>
      <c r="F162" s="3" t="s">
        <v>21</v>
      </c>
      <c r="G162" s="15">
        <v>10.99</v>
      </c>
    </row>
    <row r="163" spans="2:7" outlineLevel="1" x14ac:dyDescent="0.2">
      <c r="B163" s="19" t="s">
        <v>427</v>
      </c>
      <c r="C163" s="14">
        <v>44398</v>
      </c>
      <c r="D163" s="3">
        <v>252866</v>
      </c>
      <c r="E163" s="3">
        <v>26</v>
      </c>
      <c r="F163" s="3" t="s">
        <v>21</v>
      </c>
      <c r="G163" s="15">
        <v>28.38</v>
      </c>
    </row>
    <row r="164" spans="2:7" outlineLevel="1" x14ac:dyDescent="0.2">
      <c r="B164" s="19" t="s">
        <v>427</v>
      </c>
      <c r="C164" s="14">
        <v>44399</v>
      </c>
      <c r="D164" s="3">
        <v>11201</v>
      </c>
      <c r="E164" s="3">
        <v>26</v>
      </c>
      <c r="F164" s="3" t="s">
        <v>21</v>
      </c>
      <c r="G164" s="15">
        <v>4.55</v>
      </c>
    </row>
    <row r="165" spans="2:7" outlineLevel="1" x14ac:dyDescent="0.2">
      <c r="B165" s="19" t="s">
        <v>428</v>
      </c>
      <c r="C165" s="14">
        <v>44400</v>
      </c>
      <c r="D165" s="3">
        <v>34449</v>
      </c>
      <c r="F165" s="3" t="s">
        <v>1126</v>
      </c>
      <c r="G165" s="15">
        <v>26.5</v>
      </c>
    </row>
    <row r="166" spans="2:7" outlineLevel="1" x14ac:dyDescent="0.2">
      <c r="B166" s="19" t="s">
        <v>427</v>
      </c>
      <c r="C166" s="14">
        <v>44442</v>
      </c>
      <c r="D166" s="3">
        <v>300709</v>
      </c>
      <c r="E166" s="3">
        <v>26</v>
      </c>
      <c r="F166" s="3" t="s">
        <v>21</v>
      </c>
      <c r="G166" s="15">
        <v>2.02</v>
      </c>
    </row>
    <row r="167" spans="2:7" outlineLevel="1" x14ac:dyDescent="0.2">
      <c r="B167" s="19" t="s">
        <v>427</v>
      </c>
      <c r="C167" s="14">
        <v>44442</v>
      </c>
      <c r="D167" s="3">
        <v>192584</v>
      </c>
      <c r="E167" s="3">
        <v>26</v>
      </c>
      <c r="F167" s="3" t="s">
        <v>21</v>
      </c>
      <c r="G167" s="15">
        <v>8.5500000000000007</v>
      </c>
    </row>
    <row r="168" spans="2:7" outlineLevel="1" x14ac:dyDescent="0.2">
      <c r="B168" s="19" t="s">
        <v>427</v>
      </c>
      <c r="C168" s="14">
        <v>44460</v>
      </c>
      <c r="D168" s="3">
        <v>321269</v>
      </c>
      <c r="E168" s="3">
        <v>26</v>
      </c>
      <c r="F168" s="3" t="s">
        <v>21</v>
      </c>
      <c r="G168" s="15">
        <v>10.3</v>
      </c>
    </row>
    <row r="169" spans="2:7" outlineLevel="1" x14ac:dyDescent="0.2">
      <c r="B169" s="19" t="s">
        <v>427</v>
      </c>
      <c r="C169" s="14">
        <v>44512</v>
      </c>
      <c r="D169" s="3">
        <v>2129789</v>
      </c>
      <c r="F169" s="3" t="s">
        <v>1838</v>
      </c>
      <c r="G169" s="15">
        <v>122.5</v>
      </c>
    </row>
    <row r="170" spans="2:7" outlineLevel="1" x14ac:dyDescent="0.2">
      <c r="C170" s="14"/>
      <c r="G170" s="15"/>
    </row>
    <row r="171" spans="2:7" outlineLevel="1" x14ac:dyDescent="0.2">
      <c r="C171" s="14"/>
      <c r="G171" s="15"/>
    </row>
    <row r="172" spans="2:7" outlineLevel="1" x14ac:dyDescent="0.2">
      <c r="C172" s="14"/>
      <c r="G172" s="15"/>
    </row>
    <row r="173" spans="2:7" ht="12.75" thickBot="1" x14ac:dyDescent="0.25">
      <c r="C173" s="16"/>
      <c r="D173" s="16"/>
      <c r="E173" s="16"/>
      <c r="F173" s="16"/>
      <c r="G173" s="17">
        <f>+SUM(G50:G172)</f>
        <v>8709.2199999999939</v>
      </c>
    </row>
    <row r="174" spans="2:7" ht="12.75" thickTop="1" x14ac:dyDescent="0.2"/>
    <row r="175" spans="2:7" x14ac:dyDescent="0.2">
      <c r="C175" s="8" t="s">
        <v>24</v>
      </c>
    </row>
    <row r="177" spans="2:7" x14ac:dyDescent="0.2">
      <c r="B177" s="238" t="s">
        <v>1035</v>
      </c>
      <c r="C177" s="12" t="s">
        <v>25</v>
      </c>
      <c r="D177" s="12" t="s">
        <v>26</v>
      </c>
      <c r="E177" s="12" t="s">
        <v>27</v>
      </c>
      <c r="F177" s="12" t="s">
        <v>637</v>
      </c>
      <c r="G177" s="13" t="s">
        <v>29</v>
      </c>
    </row>
    <row r="178" spans="2:7" hidden="1" outlineLevel="1" x14ac:dyDescent="0.2">
      <c r="B178" s="19" t="s">
        <v>429</v>
      </c>
      <c r="C178" s="3" t="s">
        <v>799</v>
      </c>
      <c r="D178" s="3" t="s">
        <v>54</v>
      </c>
      <c r="E178" s="14">
        <v>44298</v>
      </c>
      <c r="F178" s="3">
        <v>6</v>
      </c>
      <c r="G178" s="3">
        <v>33.299999999999997</v>
      </c>
    </row>
    <row r="179" spans="2:7" hidden="1" outlineLevel="1" x14ac:dyDescent="0.2">
      <c r="B179" s="19" t="s">
        <v>429</v>
      </c>
      <c r="C179" s="3" t="s">
        <v>799</v>
      </c>
      <c r="D179" s="3" t="s">
        <v>54</v>
      </c>
      <c r="E179" s="14">
        <v>44298</v>
      </c>
      <c r="F179" s="3">
        <v>3</v>
      </c>
      <c r="G179" s="3">
        <v>16.649999999999999</v>
      </c>
    </row>
    <row r="180" spans="2:7" hidden="1" outlineLevel="1" x14ac:dyDescent="0.2">
      <c r="B180" s="19" t="s">
        <v>429</v>
      </c>
      <c r="C180" s="3" t="s">
        <v>799</v>
      </c>
      <c r="D180" s="3" t="s">
        <v>54</v>
      </c>
      <c r="E180" s="14">
        <v>44298</v>
      </c>
      <c r="F180" s="3">
        <v>6</v>
      </c>
      <c r="G180" s="3">
        <v>33.299999999999997</v>
      </c>
    </row>
    <row r="181" spans="2:7" hidden="1" outlineLevel="1" x14ac:dyDescent="0.2">
      <c r="B181" s="19" t="s">
        <v>429</v>
      </c>
      <c r="C181" s="3" t="s">
        <v>799</v>
      </c>
      <c r="D181" s="3" t="s">
        <v>54</v>
      </c>
      <c r="E181" s="14">
        <v>44298</v>
      </c>
      <c r="F181" s="3">
        <v>3</v>
      </c>
      <c r="G181" s="3">
        <v>16.649999999999999</v>
      </c>
    </row>
    <row r="182" spans="2:7" hidden="1" outlineLevel="1" x14ac:dyDescent="0.2">
      <c r="B182" s="19" t="s">
        <v>429</v>
      </c>
      <c r="C182" s="3" t="s">
        <v>799</v>
      </c>
      <c r="D182" s="3" t="s">
        <v>54</v>
      </c>
      <c r="E182" s="14">
        <v>44347</v>
      </c>
      <c r="F182" s="3">
        <v>9</v>
      </c>
      <c r="G182" s="3">
        <v>49.95</v>
      </c>
    </row>
    <row r="183" spans="2:7" hidden="1" outlineLevel="1" x14ac:dyDescent="0.2">
      <c r="B183" s="19" t="s">
        <v>429</v>
      </c>
      <c r="C183" s="3" t="s">
        <v>799</v>
      </c>
      <c r="D183" s="3" t="s">
        <v>54</v>
      </c>
      <c r="E183" s="14">
        <v>44348</v>
      </c>
      <c r="F183" s="3">
        <v>6</v>
      </c>
      <c r="G183" s="3">
        <v>33.299999999999997</v>
      </c>
    </row>
    <row r="184" spans="2:7" hidden="1" outlineLevel="1" x14ac:dyDescent="0.2">
      <c r="B184" s="19" t="s">
        <v>429</v>
      </c>
      <c r="C184" s="3" t="s">
        <v>799</v>
      </c>
      <c r="D184" s="3" t="s">
        <v>54</v>
      </c>
      <c r="E184" s="14">
        <v>44348</v>
      </c>
      <c r="F184" s="3">
        <v>3</v>
      </c>
      <c r="G184" s="3">
        <v>16.649999999999999</v>
      </c>
    </row>
    <row r="185" spans="2:7" hidden="1" outlineLevel="1" x14ac:dyDescent="0.2">
      <c r="B185" s="19" t="s">
        <v>429</v>
      </c>
      <c r="C185" s="3" t="s">
        <v>799</v>
      </c>
      <c r="D185" s="3" t="s">
        <v>54</v>
      </c>
      <c r="E185" s="14">
        <v>44349</v>
      </c>
      <c r="F185" s="3">
        <v>6</v>
      </c>
      <c r="G185" s="3">
        <v>33.299999999999997</v>
      </c>
    </row>
    <row r="186" spans="2:7" hidden="1" outlineLevel="1" x14ac:dyDescent="0.2">
      <c r="B186" s="19" t="s">
        <v>429</v>
      </c>
      <c r="C186" s="3" t="s">
        <v>799</v>
      </c>
      <c r="D186" s="3" t="s">
        <v>54</v>
      </c>
      <c r="E186" s="14">
        <v>44349</v>
      </c>
      <c r="F186" s="3">
        <v>3</v>
      </c>
      <c r="G186" s="3">
        <v>16.649999999999999</v>
      </c>
    </row>
    <row r="187" spans="2:7" hidden="1" outlineLevel="1" x14ac:dyDescent="0.2">
      <c r="B187" s="19" t="s">
        <v>429</v>
      </c>
      <c r="C187" s="3" t="s">
        <v>799</v>
      </c>
      <c r="D187" s="3" t="s">
        <v>54</v>
      </c>
      <c r="E187" s="14">
        <v>44350</v>
      </c>
      <c r="F187" s="3">
        <v>6</v>
      </c>
      <c r="G187" s="3">
        <v>33.299999999999997</v>
      </c>
    </row>
    <row r="188" spans="2:7" hidden="1" outlineLevel="1" x14ac:dyDescent="0.2">
      <c r="B188" s="19" t="s">
        <v>429</v>
      </c>
      <c r="C188" s="3" t="s">
        <v>799</v>
      </c>
      <c r="D188" s="3" t="s">
        <v>54</v>
      </c>
      <c r="E188" s="14">
        <v>44350</v>
      </c>
      <c r="F188" s="3">
        <v>3</v>
      </c>
      <c r="G188" s="3">
        <v>16.649999999999999</v>
      </c>
    </row>
    <row r="189" spans="2:7" hidden="1" outlineLevel="1" x14ac:dyDescent="0.2">
      <c r="B189" s="19" t="s">
        <v>429</v>
      </c>
      <c r="C189" s="3" t="s">
        <v>799</v>
      </c>
      <c r="D189" s="3" t="s">
        <v>54</v>
      </c>
      <c r="E189" s="14">
        <v>44351</v>
      </c>
      <c r="F189" s="3">
        <v>6</v>
      </c>
      <c r="G189" s="3">
        <v>33.299999999999997</v>
      </c>
    </row>
    <row r="190" spans="2:7" hidden="1" outlineLevel="1" x14ac:dyDescent="0.2">
      <c r="B190" s="19" t="s">
        <v>429</v>
      </c>
      <c r="C190" s="3" t="s">
        <v>799</v>
      </c>
      <c r="D190" s="3" t="s">
        <v>54</v>
      </c>
      <c r="E190" s="14">
        <v>44351</v>
      </c>
      <c r="F190" s="3">
        <v>3</v>
      </c>
      <c r="G190" s="3">
        <v>16.649999999999999</v>
      </c>
    </row>
    <row r="191" spans="2:7" hidden="1" outlineLevel="1" x14ac:dyDescent="0.2">
      <c r="B191" s="19" t="s">
        <v>429</v>
      </c>
      <c r="C191" s="3" t="s">
        <v>799</v>
      </c>
      <c r="D191" s="3" t="s">
        <v>54</v>
      </c>
      <c r="E191" s="14">
        <v>44354</v>
      </c>
      <c r="F191" s="3">
        <v>6</v>
      </c>
      <c r="G191" s="3">
        <v>33.299999999999997</v>
      </c>
    </row>
    <row r="192" spans="2:7" hidden="1" outlineLevel="1" x14ac:dyDescent="0.2">
      <c r="B192" s="19" t="s">
        <v>429</v>
      </c>
      <c r="C192" s="3" t="s">
        <v>799</v>
      </c>
      <c r="D192" s="3" t="s">
        <v>54</v>
      </c>
      <c r="E192" s="14">
        <v>44354</v>
      </c>
      <c r="F192" s="3">
        <v>3</v>
      </c>
      <c r="G192" s="3">
        <v>16.649999999999999</v>
      </c>
    </row>
    <row r="193" spans="2:7" hidden="1" outlineLevel="1" x14ac:dyDescent="0.2">
      <c r="B193" s="19" t="s">
        <v>429</v>
      </c>
      <c r="C193" s="3" t="s">
        <v>799</v>
      </c>
      <c r="D193" s="3" t="s">
        <v>54</v>
      </c>
      <c r="E193" s="14">
        <v>44355</v>
      </c>
      <c r="F193" s="3">
        <v>6</v>
      </c>
      <c r="G193" s="3">
        <v>33.299999999999997</v>
      </c>
    </row>
    <row r="194" spans="2:7" hidden="1" outlineLevel="1" x14ac:dyDescent="0.2">
      <c r="B194" s="19" t="s">
        <v>429</v>
      </c>
      <c r="C194" s="3" t="s">
        <v>799</v>
      </c>
      <c r="D194" s="3" t="s">
        <v>54</v>
      </c>
      <c r="E194" s="14">
        <v>44355</v>
      </c>
      <c r="F194" s="3">
        <v>3</v>
      </c>
      <c r="G194" s="3">
        <v>16.649999999999999</v>
      </c>
    </row>
    <row r="195" spans="2:7" hidden="1" outlineLevel="1" x14ac:dyDescent="0.2">
      <c r="B195" s="19" t="s">
        <v>429</v>
      </c>
      <c r="C195" s="3" t="s">
        <v>799</v>
      </c>
      <c r="D195" s="3" t="s">
        <v>54</v>
      </c>
      <c r="E195" s="14">
        <v>44356</v>
      </c>
      <c r="F195" s="3">
        <v>6</v>
      </c>
      <c r="G195" s="3">
        <v>33.299999999999997</v>
      </c>
    </row>
    <row r="196" spans="2:7" hidden="1" outlineLevel="1" x14ac:dyDescent="0.2">
      <c r="B196" s="19" t="s">
        <v>429</v>
      </c>
      <c r="C196" s="3" t="s">
        <v>799</v>
      </c>
      <c r="D196" s="3" t="s">
        <v>54</v>
      </c>
      <c r="E196" s="14">
        <v>44356</v>
      </c>
      <c r="F196" s="3">
        <v>3</v>
      </c>
      <c r="G196" s="3">
        <v>16.649999999999999</v>
      </c>
    </row>
    <row r="197" spans="2:7" hidden="1" outlineLevel="1" x14ac:dyDescent="0.2">
      <c r="B197" s="19" t="s">
        <v>429</v>
      </c>
      <c r="C197" s="3" t="s">
        <v>799</v>
      </c>
      <c r="D197" s="3" t="s">
        <v>54</v>
      </c>
      <c r="E197" s="14">
        <v>44357</v>
      </c>
      <c r="F197" s="3">
        <v>6</v>
      </c>
      <c r="G197" s="3">
        <v>33.299999999999997</v>
      </c>
    </row>
    <row r="198" spans="2:7" hidden="1" outlineLevel="1" x14ac:dyDescent="0.2">
      <c r="B198" s="19" t="s">
        <v>429</v>
      </c>
      <c r="C198" s="3" t="s">
        <v>799</v>
      </c>
      <c r="D198" s="3" t="s">
        <v>54</v>
      </c>
      <c r="E198" s="14">
        <v>44357</v>
      </c>
      <c r="F198" s="3">
        <v>3</v>
      </c>
      <c r="G198" s="3">
        <v>16.649999999999999</v>
      </c>
    </row>
    <row r="199" spans="2:7" hidden="1" outlineLevel="1" x14ac:dyDescent="0.2">
      <c r="B199" s="19" t="s">
        <v>429</v>
      </c>
      <c r="C199" s="3" t="s">
        <v>798</v>
      </c>
      <c r="D199" s="3" t="s">
        <v>54</v>
      </c>
      <c r="E199" s="14">
        <v>44305</v>
      </c>
      <c r="F199" s="3">
        <v>6</v>
      </c>
      <c r="G199" s="3">
        <v>33.299999999999997</v>
      </c>
    </row>
    <row r="200" spans="2:7" hidden="1" outlineLevel="1" x14ac:dyDescent="0.2">
      <c r="B200" s="19" t="s">
        <v>429</v>
      </c>
      <c r="C200" s="3" t="s">
        <v>798</v>
      </c>
      <c r="D200" s="3" t="s">
        <v>54</v>
      </c>
      <c r="E200" s="14">
        <v>44305</v>
      </c>
      <c r="F200" s="3">
        <v>6</v>
      </c>
      <c r="G200" s="3">
        <v>33.299999999999997</v>
      </c>
    </row>
    <row r="201" spans="2:7" hidden="1" outlineLevel="1" x14ac:dyDescent="0.2">
      <c r="B201" s="19" t="s">
        <v>429</v>
      </c>
      <c r="C201" s="3" t="s">
        <v>798</v>
      </c>
      <c r="D201" s="3" t="s">
        <v>54</v>
      </c>
      <c r="E201" s="14">
        <v>44354</v>
      </c>
      <c r="F201" s="3">
        <v>6</v>
      </c>
      <c r="G201" s="3">
        <v>39.96</v>
      </c>
    </row>
    <row r="202" spans="2:7" hidden="1" outlineLevel="1" x14ac:dyDescent="0.2">
      <c r="B202" s="19" t="s">
        <v>429</v>
      </c>
      <c r="C202" s="3" t="s">
        <v>798</v>
      </c>
      <c r="D202" s="3" t="s">
        <v>54</v>
      </c>
      <c r="E202" s="14">
        <v>44354</v>
      </c>
      <c r="F202" s="3">
        <v>3</v>
      </c>
      <c r="G202" s="3">
        <v>19.98</v>
      </c>
    </row>
    <row r="203" spans="2:7" hidden="1" outlineLevel="1" x14ac:dyDescent="0.2">
      <c r="B203" s="19" t="s">
        <v>429</v>
      </c>
      <c r="C203" s="3" t="s">
        <v>798</v>
      </c>
      <c r="D203" s="3" t="s">
        <v>54</v>
      </c>
      <c r="E203" s="14">
        <v>44355</v>
      </c>
      <c r="F203" s="3">
        <v>6</v>
      </c>
      <c r="G203" s="3">
        <v>39.96</v>
      </c>
    </row>
    <row r="204" spans="2:7" hidden="1" outlineLevel="1" x14ac:dyDescent="0.2">
      <c r="B204" s="19" t="s">
        <v>429</v>
      </c>
      <c r="C204" s="3" t="s">
        <v>798</v>
      </c>
      <c r="D204" s="3" t="s">
        <v>54</v>
      </c>
      <c r="E204" s="14">
        <v>44355</v>
      </c>
      <c r="F204" s="3">
        <v>3</v>
      </c>
      <c r="G204" s="3">
        <v>19.98</v>
      </c>
    </row>
    <row r="205" spans="2:7" hidden="1" outlineLevel="1" x14ac:dyDescent="0.2">
      <c r="B205" s="19" t="s">
        <v>429</v>
      </c>
      <c r="C205" s="3" t="s">
        <v>798</v>
      </c>
      <c r="D205" s="3" t="s">
        <v>54</v>
      </c>
      <c r="E205" s="14">
        <v>44356</v>
      </c>
      <c r="F205" s="3">
        <v>6</v>
      </c>
      <c r="G205" s="3">
        <v>39.96</v>
      </c>
    </row>
    <row r="206" spans="2:7" hidden="1" outlineLevel="1" x14ac:dyDescent="0.2">
      <c r="B206" s="19" t="s">
        <v>429</v>
      </c>
      <c r="C206" s="3" t="s">
        <v>798</v>
      </c>
      <c r="D206" s="3" t="s">
        <v>54</v>
      </c>
      <c r="E206" s="14">
        <v>44356</v>
      </c>
      <c r="F206" s="3">
        <v>3</v>
      </c>
      <c r="G206" s="3">
        <v>19.98</v>
      </c>
    </row>
    <row r="207" spans="2:7" hidden="1" outlineLevel="1" x14ac:dyDescent="0.2">
      <c r="B207" s="19" t="s">
        <v>429</v>
      </c>
      <c r="C207" s="3" t="s">
        <v>798</v>
      </c>
      <c r="D207" s="3" t="s">
        <v>54</v>
      </c>
      <c r="E207" s="14">
        <v>44364</v>
      </c>
      <c r="F207" s="3">
        <v>6</v>
      </c>
      <c r="G207" s="3">
        <v>39.96</v>
      </c>
    </row>
    <row r="208" spans="2:7" hidden="1" outlineLevel="1" x14ac:dyDescent="0.2">
      <c r="B208" s="19" t="s">
        <v>429</v>
      </c>
      <c r="C208" s="3" t="s">
        <v>798</v>
      </c>
      <c r="D208" s="3" t="s">
        <v>54</v>
      </c>
      <c r="E208" s="14">
        <v>44364</v>
      </c>
      <c r="F208" s="3">
        <v>3</v>
      </c>
      <c r="G208" s="3">
        <v>19.98</v>
      </c>
    </row>
    <row r="209" spans="2:7" hidden="1" outlineLevel="1" x14ac:dyDescent="0.2">
      <c r="B209" s="19" t="s">
        <v>429</v>
      </c>
      <c r="C209" s="3" t="s">
        <v>118</v>
      </c>
      <c r="D209" s="3" t="s">
        <v>54</v>
      </c>
      <c r="E209" s="14">
        <v>44365</v>
      </c>
      <c r="F209" s="3">
        <v>6</v>
      </c>
      <c r="G209" s="3">
        <v>39.96</v>
      </c>
    </row>
    <row r="210" spans="2:7" hidden="1" outlineLevel="1" x14ac:dyDescent="0.2">
      <c r="B210" s="19" t="s">
        <v>429</v>
      </c>
      <c r="C210" s="3" t="s">
        <v>118</v>
      </c>
      <c r="D210" s="3" t="s">
        <v>54</v>
      </c>
      <c r="E210" s="14">
        <v>44365</v>
      </c>
      <c r="F210" s="3">
        <v>3</v>
      </c>
      <c r="G210" s="3">
        <v>19.98</v>
      </c>
    </row>
    <row r="211" spans="2:7" hidden="1" outlineLevel="1" x14ac:dyDescent="0.2">
      <c r="B211" s="19" t="s">
        <v>429</v>
      </c>
      <c r="C211" s="3" t="s">
        <v>118</v>
      </c>
      <c r="D211" s="3" t="s">
        <v>54</v>
      </c>
      <c r="E211" s="14">
        <v>44368</v>
      </c>
      <c r="F211" s="3">
        <v>6</v>
      </c>
      <c r="G211" s="3">
        <v>39.96</v>
      </c>
    </row>
    <row r="212" spans="2:7" hidden="1" outlineLevel="1" x14ac:dyDescent="0.2">
      <c r="B212" s="19" t="s">
        <v>429</v>
      </c>
      <c r="C212" s="3" t="s">
        <v>118</v>
      </c>
      <c r="D212" s="3" t="s">
        <v>54</v>
      </c>
      <c r="E212" s="14">
        <v>44368</v>
      </c>
      <c r="F212" s="3">
        <v>3</v>
      </c>
      <c r="G212" s="3">
        <v>19.98</v>
      </c>
    </row>
    <row r="213" spans="2:7" hidden="1" outlineLevel="1" x14ac:dyDescent="0.2">
      <c r="B213" s="19" t="s">
        <v>429</v>
      </c>
      <c r="C213" s="3" t="s">
        <v>1011</v>
      </c>
      <c r="D213" s="3" t="s">
        <v>31</v>
      </c>
      <c r="E213" s="14">
        <v>44369</v>
      </c>
      <c r="F213" s="3">
        <v>6</v>
      </c>
      <c r="G213" s="3">
        <v>53.28</v>
      </c>
    </row>
    <row r="214" spans="2:7" hidden="1" outlineLevel="1" x14ac:dyDescent="0.2">
      <c r="B214" s="19" t="s">
        <v>429</v>
      </c>
      <c r="C214" s="3" t="s">
        <v>1011</v>
      </c>
      <c r="D214" s="3" t="s">
        <v>31</v>
      </c>
      <c r="E214" s="14">
        <v>44369</v>
      </c>
      <c r="F214" s="3">
        <v>3</v>
      </c>
      <c r="G214" s="3">
        <v>26.64</v>
      </c>
    </row>
    <row r="215" spans="2:7" hidden="1" outlineLevel="1" x14ac:dyDescent="0.2">
      <c r="B215" s="19" t="s">
        <v>429</v>
      </c>
      <c r="C215" s="3" t="s">
        <v>1011</v>
      </c>
      <c r="D215" s="3" t="s">
        <v>31</v>
      </c>
      <c r="E215" s="14">
        <v>44370</v>
      </c>
      <c r="F215" s="3">
        <v>6</v>
      </c>
      <c r="G215" s="3">
        <v>53.28</v>
      </c>
    </row>
    <row r="216" spans="2:7" hidden="1" outlineLevel="1" x14ac:dyDescent="0.2">
      <c r="B216" s="19" t="s">
        <v>429</v>
      </c>
      <c r="C216" s="3" t="s">
        <v>1011</v>
      </c>
      <c r="D216" s="3" t="s">
        <v>31</v>
      </c>
      <c r="E216" s="14">
        <v>44370</v>
      </c>
      <c r="F216" s="3">
        <v>3</v>
      </c>
      <c r="G216" s="3">
        <v>26.64</v>
      </c>
    </row>
    <row r="217" spans="2:7" hidden="1" outlineLevel="1" x14ac:dyDescent="0.2">
      <c r="B217" s="19" t="s">
        <v>429</v>
      </c>
      <c r="C217" s="3" t="s">
        <v>1011</v>
      </c>
      <c r="D217" s="3" t="s">
        <v>31</v>
      </c>
      <c r="E217" s="14">
        <v>44371</v>
      </c>
      <c r="F217" s="3">
        <v>6</v>
      </c>
      <c r="G217" s="3">
        <v>53.28</v>
      </c>
    </row>
    <row r="218" spans="2:7" hidden="1" outlineLevel="1" x14ac:dyDescent="0.2">
      <c r="B218" s="19" t="s">
        <v>429</v>
      </c>
      <c r="C218" s="3" t="s">
        <v>1011</v>
      </c>
      <c r="D218" s="3" t="s">
        <v>31</v>
      </c>
      <c r="E218" s="14">
        <v>44371</v>
      </c>
      <c r="F218" s="3">
        <v>3</v>
      </c>
      <c r="G218" s="3">
        <v>26.64</v>
      </c>
    </row>
    <row r="219" spans="2:7" hidden="1" outlineLevel="1" x14ac:dyDescent="0.2">
      <c r="B219" s="19" t="s">
        <v>429</v>
      </c>
      <c r="C219" s="3" t="s">
        <v>1011</v>
      </c>
      <c r="D219" s="3" t="s">
        <v>31</v>
      </c>
      <c r="E219" s="14">
        <v>44372</v>
      </c>
      <c r="F219" s="3">
        <v>6</v>
      </c>
      <c r="G219" s="3">
        <v>53.28</v>
      </c>
    </row>
    <row r="220" spans="2:7" hidden="1" outlineLevel="1" x14ac:dyDescent="0.2">
      <c r="B220" s="19" t="s">
        <v>429</v>
      </c>
      <c r="C220" s="3" t="s">
        <v>1011</v>
      </c>
      <c r="D220" s="3" t="s">
        <v>31</v>
      </c>
      <c r="E220" s="14">
        <v>44372</v>
      </c>
      <c r="F220" s="3">
        <v>3</v>
      </c>
      <c r="G220" s="3">
        <v>26.64</v>
      </c>
    </row>
    <row r="221" spans="2:7" hidden="1" outlineLevel="1" x14ac:dyDescent="0.2">
      <c r="B221" s="19" t="s">
        <v>429</v>
      </c>
      <c r="C221" s="3" t="s">
        <v>1011</v>
      </c>
      <c r="D221" s="3" t="s">
        <v>31</v>
      </c>
      <c r="E221" s="14">
        <v>44375</v>
      </c>
      <c r="F221" s="3">
        <v>6</v>
      </c>
      <c r="G221" s="3">
        <v>53.28</v>
      </c>
    </row>
    <row r="222" spans="2:7" hidden="1" outlineLevel="1" x14ac:dyDescent="0.2">
      <c r="B222" s="19" t="s">
        <v>429</v>
      </c>
      <c r="C222" s="3" t="s">
        <v>1011</v>
      </c>
      <c r="D222" s="3" t="s">
        <v>31</v>
      </c>
      <c r="E222" s="14">
        <v>44375</v>
      </c>
      <c r="F222" s="3">
        <v>3</v>
      </c>
      <c r="G222" s="3">
        <v>26.64</v>
      </c>
    </row>
    <row r="223" spans="2:7" hidden="1" outlineLevel="1" x14ac:dyDescent="0.2">
      <c r="B223" s="19" t="s">
        <v>429</v>
      </c>
      <c r="C223" s="3" t="s">
        <v>1011</v>
      </c>
      <c r="D223" s="3" t="s">
        <v>31</v>
      </c>
      <c r="E223" s="14">
        <v>44376</v>
      </c>
      <c r="F223" s="3">
        <v>6</v>
      </c>
      <c r="G223" s="3">
        <v>53.28</v>
      </c>
    </row>
    <row r="224" spans="2:7" hidden="1" outlineLevel="1" x14ac:dyDescent="0.2">
      <c r="B224" s="19" t="s">
        <v>429</v>
      </c>
      <c r="C224" s="3" t="s">
        <v>1011</v>
      </c>
      <c r="D224" s="3" t="s">
        <v>31</v>
      </c>
      <c r="E224" s="14">
        <v>44376</v>
      </c>
      <c r="F224" s="3">
        <v>3</v>
      </c>
      <c r="G224" s="3">
        <v>26.64</v>
      </c>
    </row>
    <row r="225" spans="2:7" hidden="1" outlineLevel="1" x14ac:dyDescent="0.2">
      <c r="B225" s="19" t="s">
        <v>429</v>
      </c>
      <c r="C225" s="3" t="s">
        <v>1011</v>
      </c>
      <c r="D225" s="3" t="s">
        <v>31</v>
      </c>
      <c r="E225" s="14">
        <v>44377</v>
      </c>
      <c r="F225" s="3">
        <v>6</v>
      </c>
      <c r="G225" s="3">
        <v>53.28</v>
      </c>
    </row>
    <row r="226" spans="2:7" hidden="1" outlineLevel="1" x14ac:dyDescent="0.2">
      <c r="B226" s="19" t="s">
        <v>429</v>
      </c>
      <c r="C226" s="3" t="s">
        <v>1011</v>
      </c>
      <c r="D226" s="3" t="s">
        <v>31</v>
      </c>
      <c r="E226" s="14">
        <v>44377</v>
      </c>
      <c r="F226" s="3">
        <v>3</v>
      </c>
      <c r="G226" s="3">
        <v>26.64</v>
      </c>
    </row>
    <row r="227" spans="2:7" hidden="1" outlineLevel="1" x14ac:dyDescent="0.2">
      <c r="B227" s="19" t="s">
        <v>427</v>
      </c>
      <c r="C227" s="3" t="s">
        <v>496</v>
      </c>
      <c r="D227" s="3" t="s">
        <v>54</v>
      </c>
      <c r="E227" s="14">
        <v>44279</v>
      </c>
      <c r="F227" s="3">
        <v>6</v>
      </c>
      <c r="G227" s="19">
        <v>39</v>
      </c>
    </row>
    <row r="228" spans="2:7" hidden="1" outlineLevel="1" x14ac:dyDescent="0.2">
      <c r="B228" s="19" t="s">
        <v>427</v>
      </c>
      <c r="C228" s="3" t="s">
        <v>496</v>
      </c>
      <c r="D228" s="3" t="s">
        <v>54</v>
      </c>
      <c r="E228" s="14">
        <v>44279</v>
      </c>
      <c r="F228" s="3">
        <v>3</v>
      </c>
      <c r="G228" s="19">
        <v>19.5</v>
      </c>
    </row>
    <row r="229" spans="2:7" hidden="1" outlineLevel="1" x14ac:dyDescent="0.2">
      <c r="B229" s="19" t="s">
        <v>427</v>
      </c>
      <c r="C229" s="3" t="s">
        <v>496</v>
      </c>
      <c r="D229" s="3" t="s">
        <v>54</v>
      </c>
      <c r="E229" s="14">
        <v>44280</v>
      </c>
      <c r="F229" s="3">
        <v>6</v>
      </c>
      <c r="G229" s="19">
        <v>39</v>
      </c>
    </row>
    <row r="230" spans="2:7" hidden="1" outlineLevel="1" x14ac:dyDescent="0.2">
      <c r="B230" s="19" t="s">
        <v>427</v>
      </c>
      <c r="C230" s="3" t="s">
        <v>496</v>
      </c>
      <c r="D230" s="3" t="s">
        <v>54</v>
      </c>
      <c r="E230" s="14">
        <v>44280</v>
      </c>
      <c r="F230" s="3">
        <v>3</v>
      </c>
      <c r="G230" s="19">
        <v>19.5</v>
      </c>
    </row>
    <row r="231" spans="2:7" hidden="1" outlineLevel="1" x14ac:dyDescent="0.2">
      <c r="B231" s="19" t="s">
        <v>427</v>
      </c>
      <c r="C231" s="3" t="s">
        <v>496</v>
      </c>
      <c r="D231" s="3" t="s">
        <v>54</v>
      </c>
      <c r="E231" s="14">
        <v>44281</v>
      </c>
      <c r="F231" s="3">
        <v>6</v>
      </c>
      <c r="G231" s="19">
        <v>39</v>
      </c>
    </row>
    <row r="232" spans="2:7" hidden="1" outlineLevel="1" x14ac:dyDescent="0.2">
      <c r="B232" s="19" t="s">
        <v>427</v>
      </c>
      <c r="C232" s="3" t="s">
        <v>496</v>
      </c>
      <c r="D232" s="3" t="s">
        <v>54</v>
      </c>
      <c r="E232" s="14">
        <v>44281</v>
      </c>
      <c r="F232" s="3">
        <v>3</v>
      </c>
      <c r="G232" s="19">
        <v>19.5</v>
      </c>
    </row>
    <row r="233" spans="2:7" hidden="1" outlineLevel="1" x14ac:dyDescent="0.2">
      <c r="B233" s="19" t="s">
        <v>427</v>
      </c>
      <c r="C233" s="3" t="s">
        <v>672</v>
      </c>
      <c r="D233" s="3" t="s">
        <v>54</v>
      </c>
      <c r="E233" s="14">
        <v>44292</v>
      </c>
      <c r="F233" s="3">
        <v>6</v>
      </c>
      <c r="G233" s="3">
        <v>33.299999999999997</v>
      </c>
    </row>
    <row r="234" spans="2:7" hidden="1" outlineLevel="1" x14ac:dyDescent="0.2">
      <c r="B234" s="19" t="s">
        <v>427</v>
      </c>
      <c r="C234" s="3" t="s">
        <v>672</v>
      </c>
      <c r="D234" s="3" t="s">
        <v>54</v>
      </c>
      <c r="E234" s="14">
        <v>44292</v>
      </c>
      <c r="F234" s="3">
        <v>3</v>
      </c>
      <c r="G234" s="3">
        <v>16.649999999999999</v>
      </c>
    </row>
    <row r="235" spans="2:7" hidden="1" outlineLevel="1" x14ac:dyDescent="0.2">
      <c r="B235" s="19" t="s">
        <v>427</v>
      </c>
      <c r="C235" s="3" t="s">
        <v>672</v>
      </c>
      <c r="D235" s="3" t="s">
        <v>54</v>
      </c>
      <c r="E235" s="14">
        <v>44299</v>
      </c>
      <c r="F235" s="3">
        <v>6</v>
      </c>
      <c r="G235" s="3">
        <v>33.299999999999997</v>
      </c>
    </row>
    <row r="236" spans="2:7" hidden="1" outlineLevel="1" x14ac:dyDescent="0.2">
      <c r="B236" s="19" t="s">
        <v>427</v>
      </c>
      <c r="C236" s="3" t="s">
        <v>672</v>
      </c>
      <c r="D236" s="3" t="s">
        <v>54</v>
      </c>
      <c r="E236" s="14">
        <v>44299</v>
      </c>
      <c r="F236" s="3">
        <v>3</v>
      </c>
      <c r="G236" s="3">
        <v>16.649999999999999</v>
      </c>
    </row>
    <row r="237" spans="2:7" hidden="1" outlineLevel="1" x14ac:dyDescent="0.2">
      <c r="B237" s="19" t="s">
        <v>427</v>
      </c>
      <c r="C237" s="3" t="s">
        <v>672</v>
      </c>
      <c r="D237" s="3" t="s">
        <v>54</v>
      </c>
      <c r="E237" s="14">
        <v>44292</v>
      </c>
      <c r="F237" s="3">
        <v>6</v>
      </c>
      <c r="G237" s="3">
        <v>33.299999999999997</v>
      </c>
    </row>
    <row r="238" spans="2:7" hidden="1" outlineLevel="1" x14ac:dyDescent="0.2">
      <c r="B238" s="19" t="s">
        <v>427</v>
      </c>
      <c r="C238" s="3" t="s">
        <v>672</v>
      </c>
      <c r="D238" s="3" t="s">
        <v>54</v>
      </c>
      <c r="E238" s="14">
        <v>44292</v>
      </c>
      <c r="F238" s="3">
        <v>3</v>
      </c>
      <c r="G238" s="3">
        <v>16.649999999999999</v>
      </c>
    </row>
    <row r="239" spans="2:7" hidden="1" outlineLevel="1" x14ac:dyDescent="0.2">
      <c r="B239" s="19" t="s">
        <v>427</v>
      </c>
      <c r="C239" s="3" t="s">
        <v>672</v>
      </c>
      <c r="D239" s="3" t="s">
        <v>54</v>
      </c>
      <c r="E239" s="14">
        <v>44299</v>
      </c>
      <c r="F239" s="3">
        <v>6</v>
      </c>
      <c r="G239" s="3">
        <v>33.299999999999997</v>
      </c>
    </row>
    <row r="240" spans="2:7" hidden="1" outlineLevel="1" x14ac:dyDescent="0.2">
      <c r="B240" s="19" t="s">
        <v>427</v>
      </c>
      <c r="C240" s="3" t="s">
        <v>672</v>
      </c>
      <c r="D240" s="3" t="s">
        <v>54</v>
      </c>
      <c r="E240" s="14">
        <v>44299</v>
      </c>
      <c r="F240" s="3">
        <v>3</v>
      </c>
      <c r="G240" s="3">
        <v>16.649999999999999</v>
      </c>
    </row>
    <row r="241" spans="2:7" hidden="1" outlineLevel="1" x14ac:dyDescent="0.2">
      <c r="B241" s="19" t="s">
        <v>429</v>
      </c>
      <c r="C241" s="3" t="s">
        <v>801</v>
      </c>
      <c r="D241" s="3" t="s">
        <v>54</v>
      </c>
      <c r="E241" s="14">
        <v>44294</v>
      </c>
      <c r="F241" s="3">
        <v>6</v>
      </c>
      <c r="G241" s="3">
        <v>39.96</v>
      </c>
    </row>
    <row r="242" spans="2:7" hidden="1" outlineLevel="1" x14ac:dyDescent="0.2">
      <c r="B242" s="19" t="s">
        <v>429</v>
      </c>
      <c r="C242" s="3" t="s">
        <v>801</v>
      </c>
      <c r="D242" s="3" t="s">
        <v>54</v>
      </c>
      <c r="E242" s="14">
        <v>44294</v>
      </c>
      <c r="F242" s="3">
        <v>3</v>
      </c>
      <c r="G242" s="3">
        <v>19.98</v>
      </c>
    </row>
    <row r="243" spans="2:7" hidden="1" outlineLevel="1" x14ac:dyDescent="0.2">
      <c r="B243" s="19" t="s">
        <v>429</v>
      </c>
      <c r="C243" s="3" t="s">
        <v>801</v>
      </c>
      <c r="D243" s="3" t="s">
        <v>54</v>
      </c>
      <c r="E243" s="14">
        <v>44312</v>
      </c>
      <c r="F243" s="3">
        <v>6</v>
      </c>
      <c r="G243" s="3">
        <v>39.96</v>
      </c>
    </row>
    <row r="244" spans="2:7" hidden="1" outlineLevel="1" x14ac:dyDescent="0.2">
      <c r="B244" s="19" t="s">
        <v>429</v>
      </c>
      <c r="C244" s="3" t="s">
        <v>801</v>
      </c>
      <c r="D244" s="3" t="s">
        <v>54</v>
      </c>
      <c r="E244" s="14">
        <v>44312</v>
      </c>
      <c r="F244" s="3">
        <v>3</v>
      </c>
      <c r="G244" s="3">
        <v>19.98</v>
      </c>
    </row>
    <row r="245" spans="2:7" hidden="1" outlineLevel="1" x14ac:dyDescent="0.2">
      <c r="B245" s="19" t="s">
        <v>429</v>
      </c>
      <c r="C245" s="3" t="s">
        <v>801</v>
      </c>
      <c r="D245" s="3" t="s">
        <v>54</v>
      </c>
      <c r="E245" s="14">
        <v>44313</v>
      </c>
      <c r="F245" s="3">
        <v>6</v>
      </c>
      <c r="G245" s="3">
        <v>39.96</v>
      </c>
    </row>
    <row r="246" spans="2:7" hidden="1" outlineLevel="1" x14ac:dyDescent="0.2">
      <c r="B246" s="19" t="s">
        <v>429</v>
      </c>
      <c r="C246" s="3" t="s">
        <v>801</v>
      </c>
      <c r="D246" s="3" t="s">
        <v>54</v>
      </c>
      <c r="E246" s="14">
        <v>44313</v>
      </c>
      <c r="F246" s="3">
        <v>3</v>
      </c>
      <c r="G246" s="3">
        <v>19.98</v>
      </c>
    </row>
    <row r="247" spans="2:7" hidden="1" outlineLevel="1" x14ac:dyDescent="0.2">
      <c r="B247" s="19" t="s">
        <v>429</v>
      </c>
      <c r="C247" s="3" t="s">
        <v>801</v>
      </c>
      <c r="D247" s="3" t="s">
        <v>54</v>
      </c>
      <c r="E247" s="14">
        <v>44314</v>
      </c>
      <c r="F247" s="3">
        <v>6</v>
      </c>
      <c r="G247" s="3">
        <v>39.96</v>
      </c>
    </row>
    <row r="248" spans="2:7" hidden="1" outlineLevel="1" x14ac:dyDescent="0.2">
      <c r="B248" s="19" t="s">
        <v>429</v>
      </c>
      <c r="C248" s="3" t="s">
        <v>801</v>
      </c>
      <c r="D248" s="3" t="s">
        <v>54</v>
      </c>
      <c r="E248" s="14">
        <v>44314</v>
      </c>
      <c r="F248" s="3">
        <v>3</v>
      </c>
      <c r="G248" s="3">
        <v>19.98</v>
      </c>
    </row>
    <row r="249" spans="2:7" hidden="1" outlineLevel="1" x14ac:dyDescent="0.2">
      <c r="B249" s="19" t="s">
        <v>429</v>
      </c>
      <c r="C249" s="3" t="s">
        <v>801</v>
      </c>
      <c r="D249" s="3" t="s">
        <v>54</v>
      </c>
      <c r="E249" s="14">
        <v>44315</v>
      </c>
      <c r="F249" s="3">
        <v>6</v>
      </c>
      <c r="G249" s="3">
        <v>39.96</v>
      </c>
    </row>
    <row r="250" spans="2:7" hidden="1" outlineLevel="1" x14ac:dyDescent="0.2">
      <c r="B250" s="19" t="s">
        <v>429</v>
      </c>
      <c r="C250" s="3" t="s">
        <v>801</v>
      </c>
      <c r="D250" s="3" t="s">
        <v>54</v>
      </c>
      <c r="E250" s="14">
        <v>44315</v>
      </c>
      <c r="F250" s="3">
        <v>3</v>
      </c>
      <c r="G250" s="3">
        <v>19.98</v>
      </c>
    </row>
    <row r="251" spans="2:7" hidden="1" outlineLevel="1" x14ac:dyDescent="0.2">
      <c r="B251" s="19" t="s">
        <v>429</v>
      </c>
      <c r="C251" s="3" t="s">
        <v>801</v>
      </c>
      <c r="D251" s="3" t="s">
        <v>54</v>
      </c>
      <c r="E251" s="14">
        <v>44316</v>
      </c>
      <c r="F251" s="3">
        <v>6</v>
      </c>
      <c r="G251" s="3">
        <v>39.96</v>
      </c>
    </row>
    <row r="252" spans="2:7" hidden="1" outlineLevel="1" x14ac:dyDescent="0.2">
      <c r="B252" s="19" t="s">
        <v>429</v>
      </c>
      <c r="C252" s="3" t="s">
        <v>801</v>
      </c>
      <c r="D252" s="3" t="s">
        <v>54</v>
      </c>
      <c r="E252" s="14">
        <v>44316</v>
      </c>
      <c r="F252" s="3">
        <v>3</v>
      </c>
      <c r="G252" s="3">
        <v>19.98</v>
      </c>
    </row>
    <row r="253" spans="2:7" hidden="1" outlineLevel="1" x14ac:dyDescent="0.2">
      <c r="B253" s="19" t="s">
        <v>429</v>
      </c>
      <c r="C253" s="3" t="s">
        <v>801</v>
      </c>
      <c r="D253" s="3" t="s">
        <v>54</v>
      </c>
      <c r="E253" s="14">
        <v>44294</v>
      </c>
      <c r="F253" s="3">
        <v>6</v>
      </c>
      <c r="G253" s="3">
        <v>39.96</v>
      </c>
    </row>
    <row r="254" spans="2:7" hidden="1" outlineLevel="1" x14ac:dyDescent="0.2">
      <c r="B254" s="19" t="s">
        <v>429</v>
      </c>
      <c r="C254" s="3" t="s">
        <v>801</v>
      </c>
      <c r="D254" s="3" t="s">
        <v>54</v>
      </c>
      <c r="E254" s="14">
        <v>44294</v>
      </c>
      <c r="F254" s="3">
        <v>3</v>
      </c>
      <c r="G254" s="3">
        <v>19.98</v>
      </c>
    </row>
    <row r="255" spans="2:7" hidden="1" outlineLevel="1" x14ac:dyDescent="0.2">
      <c r="B255" s="19" t="s">
        <v>429</v>
      </c>
      <c r="C255" s="3" t="s">
        <v>801</v>
      </c>
      <c r="D255" s="3" t="s">
        <v>54</v>
      </c>
      <c r="E255" s="14">
        <v>44312</v>
      </c>
      <c r="F255" s="3">
        <v>6</v>
      </c>
      <c r="G255" s="3">
        <v>39.96</v>
      </c>
    </row>
    <row r="256" spans="2:7" hidden="1" outlineLevel="1" x14ac:dyDescent="0.2">
      <c r="B256" s="19" t="s">
        <v>429</v>
      </c>
      <c r="C256" s="3" t="s">
        <v>801</v>
      </c>
      <c r="D256" s="3" t="s">
        <v>54</v>
      </c>
      <c r="E256" s="14">
        <v>44312</v>
      </c>
      <c r="F256" s="3">
        <v>3</v>
      </c>
      <c r="G256" s="3">
        <v>19.98</v>
      </c>
    </row>
    <row r="257" spans="2:7" hidden="1" outlineLevel="1" x14ac:dyDescent="0.2">
      <c r="B257" s="19" t="s">
        <v>429</v>
      </c>
      <c r="C257" s="3" t="s">
        <v>801</v>
      </c>
      <c r="D257" s="3" t="s">
        <v>54</v>
      </c>
      <c r="E257" s="14">
        <v>44313</v>
      </c>
      <c r="F257" s="3">
        <v>6</v>
      </c>
      <c r="G257" s="3">
        <v>39.96</v>
      </c>
    </row>
    <row r="258" spans="2:7" hidden="1" outlineLevel="1" x14ac:dyDescent="0.2">
      <c r="B258" s="19" t="s">
        <v>429</v>
      </c>
      <c r="C258" s="3" t="s">
        <v>801</v>
      </c>
      <c r="D258" s="3" t="s">
        <v>54</v>
      </c>
      <c r="E258" s="14">
        <v>44313</v>
      </c>
      <c r="F258" s="3">
        <v>3</v>
      </c>
      <c r="G258" s="3">
        <v>19.98</v>
      </c>
    </row>
    <row r="259" spans="2:7" hidden="1" outlineLevel="1" x14ac:dyDescent="0.2">
      <c r="B259" s="19" t="s">
        <v>429</v>
      </c>
      <c r="C259" s="3" t="s">
        <v>801</v>
      </c>
      <c r="D259" s="3" t="s">
        <v>54</v>
      </c>
      <c r="E259" s="14">
        <v>44314</v>
      </c>
      <c r="F259" s="3">
        <v>6</v>
      </c>
      <c r="G259" s="3">
        <v>39.96</v>
      </c>
    </row>
    <row r="260" spans="2:7" hidden="1" outlineLevel="1" x14ac:dyDescent="0.2">
      <c r="B260" s="19" t="s">
        <v>429</v>
      </c>
      <c r="C260" s="3" t="s">
        <v>801</v>
      </c>
      <c r="D260" s="3" t="s">
        <v>54</v>
      </c>
      <c r="E260" s="14">
        <v>44314</v>
      </c>
      <c r="F260" s="3">
        <v>3</v>
      </c>
      <c r="G260" s="3">
        <v>19.98</v>
      </c>
    </row>
    <row r="261" spans="2:7" hidden="1" outlineLevel="1" x14ac:dyDescent="0.2">
      <c r="B261" s="19" t="s">
        <v>429</v>
      </c>
      <c r="C261" s="3" t="s">
        <v>801</v>
      </c>
      <c r="D261" s="3" t="s">
        <v>54</v>
      </c>
      <c r="E261" s="14">
        <v>44315</v>
      </c>
      <c r="F261" s="3">
        <v>6</v>
      </c>
      <c r="G261" s="3">
        <v>39.96</v>
      </c>
    </row>
    <row r="262" spans="2:7" hidden="1" outlineLevel="1" x14ac:dyDescent="0.2">
      <c r="B262" s="19" t="s">
        <v>429</v>
      </c>
      <c r="C262" s="3" t="s">
        <v>801</v>
      </c>
      <c r="D262" s="3" t="s">
        <v>54</v>
      </c>
      <c r="E262" s="14">
        <v>44315</v>
      </c>
      <c r="F262" s="3">
        <v>3</v>
      </c>
      <c r="G262" s="3">
        <v>19.98</v>
      </c>
    </row>
    <row r="263" spans="2:7" hidden="1" outlineLevel="1" x14ac:dyDescent="0.2">
      <c r="B263" s="19" t="s">
        <v>429</v>
      </c>
      <c r="C263" s="3" t="s">
        <v>801</v>
      </c>
      <c r="D263" s="3" t="s">
        <v>54</v>
      </c>
      <c r="E263" s="14">
        <v>44316</v>
      </c>
      <c r="F263" s="3">
        <v>6</v>
      </c>
      <c r="G263" s="3">
        <v>39.96</v>
      </c>
    </row>
    <row r="264" spans="2:7" hidden="1" outlineLevel="1" x14ac:dyDescent="0.2">
      <c r="B264" s="19" t="s">
        <v>429</v>
      </c>
      <c r="C264" s="3" t="s">
        <v>801</v>
      </c>
      <c r="D264" s="3" t="s">
        <v>54</v>
      </c>
      <c r="E264" s="14">
        <v>44316</v>
      </c>
      <c r="F264" s="3">
        <v>3</v>
      </c>
      <c r="G264" s="3">
        <v>19.98</v>
      </c>
    </row>
    <row r="265" spans="2:7" hidden="1" outlineLevel="1" x14ac:dyDescent="0.2">
      <c r="B265" s="19" t="s">
        <v>429</v>
      </c>
      <c r="C265" s="3" t="s">
        <v>801</v>
      </c>
      <c r="D265" s="3" t="s">
        <v>54</v>
      </c>
      <c r="E265" s="14">
        <v>44320</v>
      </c>
      <c r="F265" s="3">
        <v>6</v>
      </c>
      <c r="G265" s="3">
        <v>39.96</v>
      </c>
    </row>
    <row r="266" spans="2:7" hidden="1" outlineLevel="1" x14ac:dyDescent="0.2">
      <c r="B266" s="19" t="s">
        <v>429</v>
      </c>
      <c r="C266" s="3" t="s">
        <v>801</v>
      </c>
      <c r="D266" s="3" t="s">
        <v>54</v>
      </c>
      <c r="E266" s="14">
        <v>44320</v>
      </c>
      <c r="F266" s="3">
        <v>3</v>
      </c>
      <c r="G266" s="3">
        <v>19.98</v>
      </c>
    </row>
    <row r="267" spans="2:7" hidden="1" outlineLevel="1" x14ac:dyDescent="0.2">
      <c r="B267" s="19" t="s">
        <v>429</v>
      </c>
      <c r="C267" s="3" t="s">
        <v>801</v>
      </c>
      <c r="D267" s="3" t="s">
        <v>54</v>
      </c>
      <c r="E267" s="14">
        <v>44321</v>
      </c>
      <c r="F267" s="3">
        <v>6</v>
      </c>
      <c r="G267" s="3">
        <v>39.96</v>
      </c>
    </row>
    <row r="268" spans="2:7" hidden="1" outlineLevel="1" x14ac:dyDescent="0.2">
      <c r="B268" s="19" t="s">
        <v>429</v>
      </c>
      <c r="C268" s="3" t="s">
        <v>801</v>
      </c>
      <c r="D268" s="3" t="s">
        <v>54</v>
      </c>
      <c r="E268" s="14">
        <v>44321</v>
      </c>
      <c r="F268" s="3">
        <v>3</v>
      </c>
      <c r="G268" s="3">
        <v>19.98</v>
      </c>
    </row>
    <row r="269" spans="2:7" hidden="1" outlineLevel="1" x14ac:dyDescent="0.2">
      <c r="B269" s="19" t="s">
        <v>429</v>
      </c>
      <c r="C269" s="3" t="s">
        <v>801</v>
      </c>
      <c r="D269" s="3" t="s">
        <v>54</v>
      </c>
      <c r="E269" s="14">
        <v>44322</v>
      </c>
      <c r="F269" s="3">
        <v>6</v>
      </c>
      <c r="G269" s="3">
        <v>39.96</v>
      </c>
    </row>
    <row r="270" spans="2:7" hidden="1" outlineLevel="1" x14ac:dyDescent="0.2">
      <c r="B270" s="19" t="s">
        <v>429</v>
      </c>
      <c r="C270" s="3" t="s">
        <v>801</v>
      </c>
      <c r="D270" s="3" t="s">
        <v>54</v>
      </c>
      <c r="E270" s="14">
        <v>44322</v>
      </c>
      <c r="F270" s="3">
        <v>3</v>
      </c>
      <c r="G270" s="3">
        <v>19.98</v>
      </c>
    </row>
    <row r="271" spans="2:7" hidden="1" outlineLevel="1" x14ac:dyDescent="0.2">
      <c r="B271" s="19" t="s">
        <v>429</v>
      </c>
      <c r="C271" s="3" t="s">
        <v>801</v>
      </c>
      <c r="D271" s="3" t="s">
        <v>54</v>
      </c>
      <c r="E271" s="14">
        <v>44323</v>
      </c>
      <c r="F271" s="3">
        <v>6</v>
      </c>
      <c r="G271" s="3">
        <v>39.96</v>
      </c>
    </row>
    <row r="272" spans="2:7" hidden="1" outlineLevel="1" x14ac:dyDescent="0.2">
      <c r="B272" s="19" t="s">
        <v>429</v>
      </c>
      <c r="C272" s="3" t="s">
        <v>801</v>
      </c>
      <c r="D272" s="3" t="s">
        <v>54</v>
      </c>
      <c r="E272" s="14">
        <v>44323</v>
      </c>
      <c r="F272" s="3">
        <v>3</v>
      </c>
      <c r="G272" s="3">
        <v>19.98</v>
      </c>
    </row>
    <row r="273" spans="2:7" hidden="1" outlineLevel="1" x14ac:dyDescent="0.2">
      <c r="B273" s="19" t="s">
        <v>429</v>
      </c>
      <c r="C273" s="3" t="s">
        <v>801</v>
      </c>
      <c r="D273" s="3" t="s">
        <v>54</v>
      </c>
      <c r="E273" s="14">
        <v>44326</v>
      </c>
      <c r="F273" s="3">
        <v>6</v>
      </c>
      <c r="G273" s="3">
        <v>39.96</v>
      </c>
    </row>
    <row r="274" spans="2:7" hidden="1" outlineLevel="1" x14ac:dyDescent="0.2">
      <c r="B274" s="19" t="s">
        <v>429</v>
      </c>
      <c r="C274" s="3" t="s">
        <v>801</v>
      </c>
      <c r="D274" s="3" t="s">
        <v>54</v>
      </c>
      <c r="E274" s="14">
        <v>44326</v>
      </c>
      <c r="F274" s="3">
        <v>3</v>
      </c>
      <c r="G274" s="3">
        <v>19.98</v>
      </c>
    </row>
    <row r="275" spans="2:7" hidden="1" outlineLevel="1" x14ac:dyDescent="0.2">
      <c r="B275" s="19" t="s">
        <v>429</v>
      </c>
      <c r="C275" s="3" t="s">
        <v>801</v>
      </c>
      <c r="D275" s="3" t="s">
        <v>54</v>
      </c>
      <c r="E275" s="14">
        <v>44327</v>
      </c>
      <c r="F275" s="3">
        <v>6</v>
      </c>
      <c r="G275" s="3">
        <v>39.96</v>
      </c>
    </row>
    <row r="276" spans="2:7" hidden="1" outlineLevel="1" x14ac:dyDescent="0.2">
      <c r="B276" s="19" t="s">
        <v>429</v>
      </c>
      <c r="C276" s="3" t="s">
        <v>801</v>
      </c>
      <c r="D276" s="3" t="s">
        <v>54</v>
      </c>
      <c r="E276" s="14">
        <v>44327</v>
      </c>
      <c r="F276" s="3">
        <v>3</v>
      </c>
      <c r="G276" s="3">
        <v>19.98</v>
      </c>
    </row>
    <row r="277" spans="2:7" hidden="1" outlineLevel="1" x14ac:dyDescent="0.2">
      <c r="B277" s="19" t="s">
        <v>429</v>
      </c>
      <c r="C277" s="3" t="s">
        <v>801</v>
      </c>
      <c r="D277" s="3" t="s">
        <v>54</v>
      </c>
      <c r="E277" s="14">
        <v>44328</v>
      </c>
      <c r="F277" s="3">
        <v>6</v>
      </c>
      <c r="G277" s="3">
        <v>39.96</v>
      </c>
    </row>
    <row r="278" spans="2:7" hidden="1" outlineLevel="1" x14ac:dyDescent="0.2">
      <c r="B278" s="19" t="s">
        <v>429</v>
      </c>
      <c r="C278" s="3" t="s">
        <v>801</v>
      </c>
      <c r="D278" s="3" t="s">
        <v>54</v>
      </c>
      <c r="E278" s="14">
        <v>44328</v>
      </c>
      <c r="F278" s="3">
        <v>3</v>
      </c>
      <c r="G278" s="3">
        <v>19.98</v>
      </c>
    </row>
    <row r="279" spans="2:7" hidden="1" outlineLevel="1" x14ac:dyDescent="0.2">
      <c r="B279" s="19" t="s">
        <v>429</v>
      </c>
      <c r="C279" s="3" t="s">
        <v>801</v>
      </c>
      <c r="D279" s="3" t="s">
        <v>54</v>
      </c>
      <c r="E279" s="14">
        <v>44329</v>
      </c>
      <c r="F279" s="3">
        <v>6</v>
      </c>
      <c r="G279" s="3">
        <v>39.96</v>
      </c>
    </row>
    <row r="280" spans="2:7" hidden="1" outlineLevel="1" x14ac:dyDescent="0.2">
      <c r="B280" s="19" t="s">
        <v>429</v>
      </c>
      <c r="C280" s="3" t="s">
        <v>801</v>
      </c>
      <c r="D280" s="3" t="s">
        <v>54</v>
      </c>
      <c r="E280" s="14">
        <v>44329</v>
      </c>
      <c r="F280" s="3">
        <v>3</v>
      </c>
      <c r="G280" s="3">
        <v>19.98</v>
      </c>
    </row>
    <row r="281" spans="2:7" hidden="1" outlineLevel="1" x14ac:dyDescent="0.2">
      <c r="B281" s="19" t="s">
        <v>429</v>
      </c>
      <c r="C281" s="3" t="s">
        <v>801</v>
      </c>
      <c r="D281" s="3" t="s">
        <v>54</v>
      </c>
      <c r="E281" s="14">
        <v>44330</v>
      </c>
      <c r="F281" s="3">
        <v>6</v>
      </c>
      <c r="G281" s="3">
        <v>39.96</v>
      </c>
    </row>
    <row r="282" spans="2:7" hidden="1" outlineLevel="1" x14ac:dyDescent="0.2">
      <c r="B282" s="19" t="s">
        <v>429</v>
      </c>
      <c r="C282" s="3" t="s">
        <v>801</v>
      </c>
      <c r="D282" s="3" t="s">
        <v>54</v>
      </c>
      <c r="E282" s="14">
        <v>44330</v>
      </c>
      <c r="F282" s="3">
        <v>3</v>
      </c>
      <c r="G282" s="3">
        <v>19.98</v>
      </c>
    </row>
    <row r="283" spans="2:7" hidden="1" outlineLevel="1" x14ac:dyDescent="0.2">
      <c r="B283" s="19" t="s">
        <v>429</v>
      </c>
      <c r="C283" s="3" t="s">
        <v>801</v>
      </c>
      <c r="D283" s="3" t="s">
        <v>54</v>
      </c>
      <c r="E283" s="14">
        <v>44333</v>
      </c>
      <c r="F283" s="3">
        <v>6</v>
      </c>
      <c r="G283" s="3">
        <v>39.96</v>
      </c>
    </row>
    <row r="284" spans="2:7" hidden="1" outlineLevel="1" x14ac:dyDescent="0.2">
      <c r="B284" s="19" t="s">
        <v>429</v>
      </c>
      <c r="C284" s="3" t="s">
        <v>801</v>
      </c>
      <c r="D284" s="3" t="s">
        <v>54</v>
      </c>
      <c r="E284" s="14">
        <v>44333</v>
      </c>
      <c r="F284" s="3">
        <v>3</v>
      </c>
      <c r="G284" s="3">
        <v>19.98</v>
      </c>
    </row>
    <row r="285" spans="2:7" hidden="1" outlineLevel="1" x14ac:dyDescent="0.2">
      <c r="B285" s="19" t="s">
        <v>429</v>
      </c>
      <c r="C285" s="3" t="s">
        <v>801</v>
      </c>
      <c r="D285" s="3" t="s">
        <v>54</v>
      </c>
      <c r="E285" s="14">
        <v>44334</v>
      </c>
      <c r="F285" s="3">
        <v>6</v>
      </c>
      <c r="G285" s="3">
        <v>39.96</v>
      </c>
    </row>
    <row r="286" spans="2:7" hidden="1" outlineLevel="1" x14ac:dyDescent="0.2">
      <c r="B286" s="19" t="s">
        <v>429</v>
      </c>
      <c r="C286" s="3" t="s">
        <v>801</v>
      </c>
      <c r="D286" s="3" t="s">
        <v>54</v>
      </c>
      <c r="E286" s="14">
        <v>44334</v>
      </c>
      <c r="F286" s="3">
        <v>3</v>
      </c>
      <c r="G286" s="3">
        <v>19.98</v>
      </c>
    </row>
    <row r="287" spans="2:7" hidden="1" outlineLevel="1" x14ac:dyDescent="0.2">
      <c r="B287" s="19" t="s">
        <v>429</v>
      </c>
      <c r="C287" s="3" t="s">
        <v>801</v>
      </c>
      <c r="D287" s="3" t="s">
        <v>54</v>
      </c>
      <c r="E287" s="14">
        <v>44335</v>
      </c>
      <c r="F287" s="3">
        <v>6</v>
      </c>
      <c r="G287" s="3">
        <v>39.96</v>
      </c>
    </row>
    <row r="288" spans="2:7" hidden="1" outlineLevel="1" x14ac:dyDescent="0.2">
      <c r="B288" s="19" t="s">
        <v>429</v>
      </c>
      <c r="C288" s="3" t="s">
        <v>801</v>
      </c>
      <c r="D288" s="3" t="s">
        <v>54</v>
      </c>
      <c r="E288" s="14">
        <v>44335</v>
      </c>
      <c r="F288" s="3">
        <v>3</v>
      </c>
      <c r="G288" s="3">
        <v>19.98</v>
      </c>
    </row>
    <row r="289" spans="2:7" hidden="1" outlineLevel="1" x14ac:dyDescent="0.2">
      <c r="B289" s="19" t="s">
        <v>429</v>
      </c>
      <c r="C289" s="3" t="s">
        <v>801</v>
      </c>
      <c r="D289" s="3" t="s">
        <v>54</v>
      </c>
      <c r="E289" s="14">
        <v>44338</v>
      </c>
      <c r="F289" s="3">
        <v>6</v>
      </c>
      <c r="G289" s="3">
        <v>39.96</v>
      </c>
    </row>
    <row r="290" spans="2:7" hidden="1" outlineLevel="1" x14ac:dyDescent="0.2">
      <c r="B290" s="19" t="s">
        <v>429</v>
      </c>
      <c r="C290" s="3" t="s">
        <v>801</v>
      </c>
      <c r="D290" s="3" t="s">
        <v>54</v>
      </c>
      <c r="E290" s="14">
        <v>44341</v>
      </c>
      <c r="F290" s="3">
        <v>6</v>
      </c>
      <c r="G290" s="3">
        <v>39.96</v>
      </c>
    </row>
    <row r="291" spans="2:7" hidden="1" outlineLevel="1" x14ac:dyDescent="0.2">
      <c r="B291" s="19" t="s">
        <v>429</v>
      </c>
      <c r="C291" s="3" t="s">
        <v>801</v>
      </c>
      <c r="D291" s="3" t="s">
        <v>54</v>
      </c>
      <c r="E291" s="14">
        <v>44341</v>
      </c>
      <c r="F291" s="3">
        <v>3</v>
      </c>
      <c r="G291" s="3">
        <v>19.98</v>
      </c>
    </row>
    <row r="292" spans="2:7" hidden="1" outlineLevel="1" x14ac:dyDescent="0.2">
      <c r="B292" s="19" t="s">
        <v>429</v>
      </c>
      <c r="C292" s="3" t="s">
        <v>801</v>
      </c>
      <c r="D292" s="3" t="s">
        <v>54</v>
      </c>
      <c r="E292" s="14">
        <v>44342</v>
      </c>
      <c r="F292" s="3">
        <v>6</v>
      </c>
      <c r="G292" s="3">
        <v>39.96</v>
      </c>
    </row>
    <row r="293" spans="2:7" hidden="1" outlineLevel="1" x14ac:dyDescent="0.2">
      <c r="B293" s="19" t="s">
        <v>429</v>
      </c>
      <c r="C293" s="3" t="s">
        <v>801</v>
      </c>
      <c r="D293" s="3" t="s">
        <v>54</v>
      </c>
      <c r="E293" s="14">
        <v>44342</v>
      </c>
      <c r="F293" s="3">
        <v>3</v>
      </c>
      <c r="G293" s="3">
        <v>19.98</v>
      </c>
    </row>
    <row r="294" spans="2:7" hidden="1" outlineLevel="1" x14ac:dyDescent="0.2">
      <c r="B294" s="19" t="s">
        <v>429</v>
      </c>
      <c r="C294" s="3" t="s">
        <v>801</v>
      </c>
      <c r="D294" s="3" t="s">
        <v>54</v>
      </c>
      <c r="E294" s="14">
        <v>44343</v>
      </c>
      <c r="F294" s="3">
        <v>6</v>
      </c>
      <c r="G294" s="3">
        <v>39.96</v>
      </c>
    </row>
    <row r="295" spans="2:7" hidden="1" outlineLevel="1" x14ac:dyDescent="0.2">
      <c r="B295" s="19" t="s">
        <v>429</v>
      </c>
      <c r="C295" s="3" t="s">
        <v>801</v>
      </c>
      <c r="D295" s="3" t="s">
        <v>54</v>
      </c>
      <c r="E295" s="14">
        <v>44343</v>
      </c>
      <c r="F295" s="3">
        <v>3</v>
      </c>
      <c r="G295" s="3">
        <v>19.98</v>
      </c>
    </row>
    <row r="296" spans="2:7" hidden="1" outlineLevel="1" x14ac:dyDescent="0.2">
      <c r="B296" s="19" t="s">
        <v>429</v>
      </c>
      <c r="C296" s="3" t="s">
        <v>801</v>
      </c>
      <c r="D296" s="3" t="s">
        <v>54</v>
      </c>
      <c r="E296" s="14">
        <v>44350</v>
      </c>
      <c r="F296" s="3">
        <v>6</v>
      </c>
      <c r="G296" s="3">
        <v>39.96</v>
      </c>
    </row>
    <row r="297" spans="2:7" hidden="1" outlineLevel="1" x14ac:dyDescent="0.2">
      <c r="B297" s="19" t="s">
        <v>429</v>
      </c>
      <c r="C297" s="3" t="s">
        <v>801</v>
      </c>
      <c r="D297" s="3" t="s">
        <v>54</v>
      </c>
      <c r="E297" s="14">
        <v>44350</v>
      </c>
      <c r="F297" s="3">
        <v>3</v>
      </c>
      <c r="G297" s="3">
        <v>19.98</v>
      </c>
    </row>
    <row r="298" spans="2:7" hidden="1" outlineLevel="1" x14ac:dyDescent="0.2">
      <c r="B298" s="19" t="s">
        <v>429</v>
      </c>
      <c r="C298" s="3" t="s">
        <v>1012</v>
      </c>
      <c r="D298" s="3" t="s">
        <v>54</v>
      </c>
      <c r="E298" s="14">
        <v>44369</v>
      </c>
      <c r="F298" s="3">
        <v>6</v>
      </c>
      <c r="G298" s="3">
        <v>33.299999999999997</v>
      </c>
    </row>
    <row r="299" spans="2:7" hidden="1" outlineLevel="1" x14ac:dyDescent="0.2">
      <c r="B299" s="19" t="s">
        <v>429</v>
      </c>
      <c r="C299" s="3" t="s">
        <v>1012</v>
      </c>
      <c r="D299" s="3" t="s">
        <v>54</v>
      </c>
      <c r="E299" s="14">
        <v>44369</v>
      </c>
      <c r="F299" s="3">
        <v>3</v>
      </c>
      <c r="G299" s="3">
        <v>16.649999999999999</v>
      </c>
    </row>
    <row r="300" spans="2:7" hidden="1" outlineLevel="1" x14ac:dyDescent="0.2">
      <c r="B300" s="19" t="s">
        <v>429</v>
      </c>
      <c r="C300" s="3" t="s">
        <v>1012</v>
      </c>
      <c r="D300" s="3" t="s">
        <v>54</v>
      </c>
      <c r="E300" s="14">
        <v>44370</v>
      </c>
      <c r="F300" s="3">
        <v>6</v>
      </c>
      <c r="G300" s="3">
        <v>33.299999999999997</v>
      </c>
    </row>
    <row r="301" spans="2:7" hidden="1" outlineLevel="1" x14ac:dyDescent="0.2">
      <c r="B301" s="19" t="s">
        <v>429</v>
      </c>
      <c r="C301" s="3" t="s">
        <v>1012</v>
      </c>
      <c r="D301" s="3" t="s">
        <v>54</v>
      </c>
      <c r="E301" s="14">
        <v>44370</v>
      </c>
      <c r="F301" s="3">
        <v>3</v>
      </c>
      <c r="G301" s="3">
        <v>16.649999999999999</v>
      </c>
    </row>
    <row r="302" spans="2:7" hidden="1" outlineLevel="1" x14ac:dyDescent="0.2">
      <c r="B302" s="19" t="s">
        <v>429</v>
      </c>
      <c r="C302" s="3" t="s">
        <v>1012</v>
      </c>
      <c r="D302" s="3" t="s">
        <v>54</v>
      </c>
      <c r="E302" s="14">
        <v>44371</v>
      </c>
      <c r="F302" s="3">
        <v>6</v>
      </c>
      <c r="G302" s="3">
        <v>33.299999999999997</v>
      </c>
    </row>
    <row r="303" spans="2:7" hidden="1" outlineLevel="1" x14ac:dyDescent="0.2">
      <c r="B303" s="19" t="s">
        <v>429</v>
      </c>
      <c r="C303" s="3" t="s">
        <v>1012</v>
      </c>
      <c r="D303" s="3" t="s">
        <v>54</v>
      </c>
      <c r="E303" s="14">
        <v>44371</v>
      </c>
      <c r="F303" s="3">
        <v>3</v>
      </c>
      <c r="G303" s="3">
        <v>16.649999999999999</v>
      </c>
    </row>
    <row r="304" spans="2:7" hidden="1" outlineLevel="1" x14ac:dyDescent="0.2">
      <c r="B304" s="19" t="s">
        <v>429</v>
      </c>
      <c r="C304" s="3" t="s">
        <v>1012</v>
      </c>
      <c r="D304" s="3" t="s">
        <v>54</v>
      </c>
      <c r="E304" s="14">
        <v>44372</v>
      </c>
      <c r="F304" s="3">
        <v>6</v>
      </c>
      <c r="G304" s="3">
        <v>33.299999999999997</v>
      </c>
    </row>
    <row r="305" spans="2:7" hidden="1" outlineLevel="1" x14ac:dyDescent="0.2">
      <c r="B305" s="19" t="s">
        <v>429</v>
      </c>
      <c r="C305" s="3" t="s">
        <v>1012</v>
      </c>
      <c r="D305" s="3" t="s">
        <v>54</v>
      </c>
      <c r="E305" s="14">
        <v>44372</v>
      </c>
      <c r="F305" s="3">
        <v>3</v>
      </c>
      <c r="G305" s="3">
        <v>16.649999999999999</v>
      </c>
    </row>
    <row r="306" spans="2:7" hidden="1" outlineLevel="1" x14ac:dyDescent="0.2">
      <c r="B306" s="19" t="s">
        <v>429</v>
      </c>
      <c r="C306" s="3" t="s">
        <v>1012</v>
      </c>
      <c r="D306" s="3" t="s">
        <v>54</v>
      </c>
      <c r="E306" s="14">
        <v>44375</v>
      </c>
      <c r="F306" s="3">
        <v>6</v>
      </c>
      <c r="G306" s="3">
        <v>33.299999999999997</v>
      </c>
    </row>
    <row r="307" spans="2:7" hidden="1" outlineLevel="1" x14ac:dyDescent="0.2">
      <c r="B307" s="19" t="s">
        <v>429</v>
      </c>
      <c r="C307" s="3" t="s">
        <v>1012</v>
      </c>
      <c r="D307" s="3" t="s">
        <v>54</v>
      </c>
      <c r="E307" s="14">
        <v>44375</v>
      </c>
      <c r="F307" s="3">
        <v>3</v>
      </c>
      <c r="G307" s="3">
        <v>16.649999999999999</v>
      </c>
    </row>
    <row r="308" spans="2:7" hidden="1" outlineLevel="1" x14ac:dyDescent="0.2">
      <c r="B308" s="19" t="s">
        <v>429</v>
      </c>
      <c r="C308" s="3" t="s">
        <v>1012</v>
      </c>
      <c r="D308" s="3" t="s">
        <v>54</v>
      </c>
      <c r="E308" s="14">
        <v>44376</v>
      </c>
      <c r="F308" s="3">
        <v>6</v>
      </c>
      <c r="G308" s="3">
        <v>33.299999999999997</v>
      </c>
    </row>
    <row r="309" spans="2:7" hidden="1" outlineLevel="1" x14ac:dyDescent="0.2">
      <c r="B309" s="19" t="s">
        <v>429</v>
      </c>
      <c r="C309" s="3" t="s">
        <v>1012</v>
      </c>
      <c r="D309" s="3" t="s">
        <v>54</v>
      </c>
      <c r="E309" s="14">
        <v>44376</v>
      </c>
      <c r="F309" s="3">
        <v>3</v>
      </c>
      <c r="G309" s="3">
        <v>16.649999999999999</v>
      </c>
    </row>
    <row r="310" spans="2:7" hidden="1" outlineLevel="1" x14ac:dyDescent="0.2">
      <c r="B310" s="19" t="s">
        <v>429</v>
      </c>
      <c r="C310" s="3" t="s">
        <v>1012</v>
      </c>
      <c r="D310" s="3" t="s">
        <v>54</v>
      </c>
      <c r="E310" s="14">
        <v>44377</v>
      </c>
      <c r="F310" s="3">
        <v>6</v>
      </c>
      <c r="G310" s="3">
        <v>33.299999999999997</v>
      </c>
    </row>
    <row r="311" spans="2:7" hidden="1" outlineLevel="1" x14ac:dyDescent="0.2">
      <c r="B311" s="19" t="s">
        <v>429</v>
      </c>
      <c r="C311" s="3" t="s">
        <v>1012</v>
      </c>
      <c r="D311" s="3" t="s">
        <v>54</v>
      </c>
      <c r="E311" s="14">
        <v>44377</v>
      </c>
      <c r="F311" s="3">
        <v>3</v>
      </c>
      <c r="G311" s="3">
        <v>16.649999999999999</v>
      </c>
    </row>
    <row r="312" spans="2:7" hidden="1" outlineLevel="1" x14ac:dyDescent="0.2">
      <c r="B312" s="19" t="s">
        <v>428</v>
      </c>
      <c r="C312" s="3" t="s">
        <v>104</v>
      </c>
      <c r="D312" s="3" t="s">
        <v>31</v>
      </c>
      <c r="E312" s="14">
        <v>44286</v>
      </c>
      <c r="F312" s="3">
        <v>6</v>
      </c>
      <c r="G312" s="19">
        <v>56.64</v>
      </c>
    </row>
    <row r="313" spans="2:7" hidden="1" outlineLevel="1" x14ac:dyDescent="0.2">
      <c r="B313" s="19" t="s">
        <v>428</v>
      </c>
      <c r="C313" s="3" t="s">
        <v>104</v>
      </c>
      <c r="D313" s="3" t="s">
        <v>31</v>
      </c>
      <c r="E313" s="14">
        <v>44286</v>
      </c>
      <c r="F313" s="3">
        <v>3</v>
      </c>
      <c r="G313" s="19">
        <v>28.32</v>
      </c>
    </row>
    <row r="314" spans="2:7" hidden="1" outlineLevel="1" x14ac:dyDescent="0.2">
      <c r="B314" s="19" t="s">
        <v>428</v>
      </c>
      <c r="C314" s="3" t="s">
        <v>104</v>
      </c>
      <c r="D314" s="3" t="s">
        <v>31</v>
      </c>
      <c r="E314" s="14">
        <v>44291</v>
      </c>
      <c r="F314" s="3">
        <v>6</v>
      </c>
      <c r="G314" s="3">
        <v>56.64</v>
      </c>
    </row>
    <row r="315" spans="2:7" hidden="1" outlineLevel="1" x14ac:dyDescent="0.2">
      <c r="B315" s="19" t="s">
        <v>428</v>
      </c>
      <c r="C315" s="3" t="s">
        <v>104</v>
      </c>
      <c r="D315" s="3" t="s">
        <v>31</v>
      </c>
      <c r="E315" s="14">
        <v>44291</v>
      </c>
      <c r="F315" s="3">
        <v>3</v>
      </c>
      <c r="G315" s="3">
        <v>28.32</v>
      </c>
    </row>
    <row r="316" spans="2:7" hidden="1" outlineLevel="1" x14ac:dyDescent="0.2">
      <c r="B316" s="19" t="s">
        <v>428</v>
      </c>
      <c r="C316" s="3" t="s">
        <v>104</v>
      </c>
      <c r="D316" s="3" t="s">
        <v>31</v>
      </c>
      <c r="E316" s="14">
        <v>44293</v>
      </c>
      <c r="F316" s="3">
        <v>6</v>
      </c>
      <c r="G316" s="3">
        <v>56.64</v>
      </c>
    </row>
    <row r="317" spans="2:7" hidden="1" outlineLevel="1" x14ac:dyDescent="0.2">
      <c r="B317" s="19" t="s">
        <v>428</v>
      </c>
      <c r="C317" s="3" t="s">
        <v>104</v>
      </c>
      <c r="D317" s="3" t="s">
        <v>31</v>
      </c>
      <c r="E317" s="14">
        <v>44293</v>
      </c>
      <c r="F317" s="3">
        <v>3</v>
      </c>
      <c r="G317" s="3">
        <v>28.32</v>
      </c>
    </row>
    <row r="318" spans="2:7" hidden="1" outlineLevel="1" x14ac:dyDescent="0.2">
      <c r="B318" s="19" t="s">
        <v>428</v>
      </c>
      <c r="C318" s="3" t="s">
        <v>104</v>
      </c>
      <c r="D318" s="3" t="s">
        <v>31</v>
      </c>
      <c r="E318" s="14">
        <v>44294</v>
      </c>
      <c r="F318" s="3">
        <v>6</v>
      </c>
      <c r="G318" s="3">
        <v>56.64</v>
      </c>
    </row>
    <row r="319" spans="2:7" hidden="1" outlineLevel="1" x14ac:dyDescent="0.2">
      <c r="B319" s="19" t="s">
        <v>428</v>
      </c>
      <c r="C319" s="3" t="s">
        <v>104</v>
      </c>
      <c r="D319" s="3" t="s">
        <v>31</v>
      </c>
      <c r="E319" s="14">
        <v>44294</v>
      </c>
      <c r="F319" s="3">
        <v>3</v>
      </c>
      <c r="G319" s="3">
        <v>28.32</v>
      </c>
    </row>
    <row r="320" spans="2:7" hidden="1" outlineLevel="1" x14ac:dyDescent="0.2">
      <c r="B320" s="19" t="s">
        <v>428</v>
      </c>
      <c r="C320" s="3" t="s">
        <v>104</v>
      </c>
      <c r="D320" s="3" t="s">
        <v>31</v>
      </c>
      <c r="E320" s="14">
        <v>44305</v>
      </c>
      <c r="F320" s="3">
        <v>6</v>
      </c>
      <c r="G320" s="3">
        <v>56.64</v>
      </c>
    </row>
    <row r="321" spans="2:7" hidden="1" outlineLevel="1" x14ac:dyDescent="0.2">
      <c r="B321" s="19" t="s">
        <v>428</v>
      </c>
      <c r="C321" s="3" t="s">
        <v>104</v>
      </c>
      <c r="D321" s="3" t="s">
        <v>31</v>
      </c>
      <c r="E321" s="14">
        <v>44306</v>
      </c>
      <c r="F321" s="3">
        <v>5</v>
      </c>
      <c r="G321" s="3">
        <v>47.2</v>
      </c>
    </row>
    <row r="322" spans="2:7" hidden="1" outlineLevel="1" x14ac:dyDescent="0.2">
      <c r="B322" s="19" t="s">
        <v>428</v>
      </c>
      <c r="C322" s="3" t="s">
        <v>104</v>
      </c>
      <c r="D322" s="3" t="s">
        <v>31</v>
      </c>
      <c r="E322" s="14">
        <v>44308</v>
      </c>
      <c r="F322" s="3">
        <v>6</v>
      </c>
      <c r="G322" s="3">
        <v>56.64</v>
      </c>
    </row>
    <row r="323" spans="2:7" hidden="1" outlineLevel="1" x14ac:dyDescent="0.2">
      <c r="B323" s="19" t="s">
        <v>428</v>
      </c>
      <c r="C323" s="3" t="s">
        <v>104</v>
      </c>
      <c r="D323" s="3" t="s">
        <v>31</v>
      </c>
      <c r="E323" s="14">
        <v>44308</v>
      </c>
      <c r="F323" s="3">
        <v>3</v>
      </c>
      <c r="G323" s="3">
        <v>28.32</v>
      </c>
    </row>
    <row r="324" spans="2:7" hidden="1" outlineLevel="1" x14ac:dyDescent="0.2">
      <c r="B324" s="19" t="s">
        <v>428</v>
      </c>
      <c r="C324" s="3" t="s">
        <v>104</v>
      </c>
      <c r="D324" s="3" t="s">
        <v>31</v>
      </c>
      <c r="E324" s="14">
        <v>44309</v>
      </c>
      <c r="F324" s="3">
        <v>6</v>
      </c>
      <c r="G324" s="3">
        <v>56.64</v>
      </c>
    </row>
    <row r="325" spans="2:7" hidden="1" outlineLevel="1" x14ac:dyDescent="0.2">
      <c r="B325" s="19" t="s">
        <v>428</v>
      </c>
      <c r="C325" s="3" t="s">
        <v>104</v>
      </c>
      <c r="D325" s="3" t="s">
        <v>31</v>
      </c>
      <c r="E325" s="14">
        <v>44309</v>
      </c>
      <c r="F325" s="3">
        <v>3</v>
      </c>
      <c r="G325" s="3">
        <v>28.32</v>
      </c>
    </row>
    <row r="326" spans="2:7" hidden="1" outlineLevel="1" x14ac:dyDescent="0.2">
      <c r="B326" s="19" t="s">
        <v>428</v>
      </c>
      <c r="C326" s="3" t="s">
        <v>104</v>
      </c>
      <c r="D326" s="3" t="s">
        <v>31</v>
      </c>
      <c r="E326" s="14">
        <v>44291</v>
      </c>
      <c r="F326" s="3">
        <v>6</v>
      </c>
      <c r="G326" s="3">
        <v>56.64</v>
      </c>
    </row>
    <row r="327" spans="2:7" hidden="1" outlineLevel="1" x14ac:dyDescent="0.2">
      <c r="B327" s="19" t="s">
        <v>428</v>
      </c>
      <c r="C327" s="3" t="s">
        <v>104</v>
      </c>
      <c r="D327" s="3" t="s">
        <v>31</v>
      </c>
      <c r="E327" s="14">
        <v>44291</v>
      </c>
      <c r="F327" s="3">
        <v>3</v>
      </c>
      <c r="G327" s="3">
        <v>28.32</v>
      </c>
    </row>
    <row r="328" spans="2:7" hidden="1" outlineLevel="1" x14ac:dyDescent="0.2">
      <c r="B328" s="19" t="s">
        <v>428</v>
      </c>
      <c r="C328" s="3" t="s">
        <v>104</v>
      </c>
      <c r="D328" s="3" t="s">
        <v>31</v>
      </c>
      <c r="E328" s="14">
        <v>44293</v>
      </c>
      <c r="F328" s="3">
        <v>6</v>
      </c>
      <c r="G328" s="3">
        <v>56.64</v>
      </c>
    </row>
    <row r="329" spans="2:7" hidden="1" outlineLevel="1" x14ac:dyDescent="0.2">
      <c r="B329" s="19" t="s">
        <v>428</v>
      </c>
      <c r="C329" s="3" t="s">
        <v>104</v>
      </c>
      <c r="D329" s="3" t="s">
        <v>31</v>
      </c>
      <c r="E329" s="14">
        <v>44293</v>
      </c>
      <c r="F329" s="3">
        <v>3</v>
      </c>
      <c r="G329" s="3">
        <v>28.32</v>
      </c>
    </row>
    <row r="330" spans="2:7" hidden="1" outlineLevel="1" x14ac:dyDescent="0.2">
      <c r="B330" s="19" t="s">
        <v>428</v>
      </c>
      <c r="C330" s="3" t="s">
        <v>104</v>
      </c>
      <c r="D330" s="3" t="s">
        <v>31</v>
      </c>
      <c r="E330" s="14">
        <v>44294</v>
      </c>
      <c r="F330" s="3">
        <v>6</v>
      </c>
      <c r="G330" s="3">
        <v>56.64</v>
      </c>
    </row>
    <row r="331" spans="2:7" hidden="1" outlineLevel="1" x14ac:dyDescent="0.2">
      <c r="B331" s="19" t="s">
        <v>428</v>
      </c>
      <c r="C331" s="3" t="s">
        <v>104</v>
      </c>
      <c r="D331" s="3" t="s">
        <v>31</v>
      </c>
      <c r="E331" s="14">
        <v>44294</v>
      </c>
      <c r="F331" s="3">
        <v>3</v>
      </c>
      <c r="G331" s="3">
        <v>28.32</v>
      </c>
    </row>
    <row r="332" spans="2:7" hidden="1" outlineLevel="1" x14ac:dyDescent="0.2">
      <c r="B332" s="19" t="s">
        <v>428</v>
      </c>
      <c r="C332" s="3" t="s">
        <v>104</v>
      </c>
      <c r="D332" s="3" t="s">
        <v>31</v>
      </c>
      <c r="E332" s="14">
        <v>44305</v>
      </c>
      <c r="F332" s="3">
        <v>6</v>
      </c>
      <c r="G332" s="3">
        <v>56.64</v>
      </c>
    </row>
    <row r="333" spans="2:7" hidden="1" outlineLevel="1" x14ac:dyDescent="0.2">
      <c r="B333" s="19" t="s">
        <v>428</v>
      </c>
      <c r="C333" s="3" t="s">
        <v>104</v>
      </c>
      <c r="D333" s="3" t="s">
        <v>31</v>
      </c>
      <c r="E333" s="14">
        <v>44306</v>
      </c>
      <c r="F333" s="3">
        <v>5</v>
      </c>
      <c r="G333" s="3">
        <v>47.2</v>
      </c>
    </row>
    <row r="334" spans="2:7" hidden="1" outlineLevel="1" x14ac:dyDescent="0.2">
      <c r="B334" s="19" t="s">
        <v>428</v>
      </c>
      <c r="C334" s="3" t="s">
        <v>104</v>
      </c>
      <c r="D334" s="3" t="s">
        <v>31</v>
      </c>
      <c r="E334" s="14">
        <v>44308</v>
      </c>
      <c r="F334" s="3">
        <v>6</v>
      </c>
      <c r="G334" s="3">
        <v>56.64</v>
      </c>
    </row>
    <row r="335" spans="2:7" hidden="1" outlineLevel="1" x14ac:dyDescent="0.2">
      <c r="B335" s="19" t="s">
        <v>428</v>
      </c>
      <c r="C335" s="3" t="s">
        <v>104</v>
      </c>
      <c r="D335" s="3" t="s">
        <v>31</v>
      </c>
      <c r="E335" s="14">
        <v>44308</v>
      </c>
      <c r="F335" s="3">
        <v>3</v>
      </c>
      <c r="G335" s="3">
        <v>28.32</v>
      </c>
    </row>
    <row r="336" spans="2:7" hidden="1" outlineLevel="1" x14ac:dyDescent="0.2">
      <c r="B336" s="19" t="s">
        <v>428</v>
      </c>
      <c r="C336" s="3" t="s">
        <v>104</v>
      </c>
      <c r="D336" s="3" t="s">
        <v>31</v>
      </c>
      <c r="E336" s="14">
        <v>44309</v>
      </c>
      <c r="F336" s="3">
        <v>6</v>
      </c>
      <c r="G336" s="3">
        <v>56.64</v>
      </c>
    </row>
    <row r="337" spans="2:7" hidden="1" outlineLevel="1" x14ac:dyDescent="0.2">
      <c r="B337" s="19" t="s">
        <v>428</v>
      </c>
      <c r="C337" s="3" t="s">
        <v>104</v>
      </c>
      <c r="D337" s="3" t="s">
        <v>31</v>
      </c>
      <c r="E337" s="14">
        <v>44309</v>
      </c>
      <c r="F337" s="3">
        <v>3</v>
      </c>
      <c r="G337" s="3">
        <v>28.32</v>
      </c>
    </row>
    <row r="338" spans="2:7" hidden="1" outlineLevel="1" x14ac:dyDescent="0.2">
      <c r="B338" s="19" t="s">
        <v>429</v>
      </c>
      <c r="C338" s="3" t="s">
        <v>671</v>
      </c>
      <c r="D338" s="3" t="s">
        <v>54</v>
      </c>
      <c r="E338" s="14">
        <v>44286</v>
      </c>
      <c r="F338" s="3">
        <v>2</v>
      </c>
      <c r="G338" s="19">
        <v>11.1</v>
      </c>
    </row>
    <row r="339" spans="2:7" hidden="1" outlineLevel="1" x14ac:dyDescent="0.2">
      <c r="B339" s="19" t="s">
        <v>428</v>
      </c>
      <c r="C339" s="3" t="s">
        <v>108</v>
      </c>
      <c r="D339" s="3" t="s">
        <v>54</v>
      </c>
      <c r="E339" s="14">
        <v>44329</v>
      </c>
      <c r="F339" s="3">
        <v>6</v>
      </c>
      <c r="G339" s="3">
        <v>49.98</v>
      </c>
    </row>
    <row r="340" spans="2:7" hidden="1" outlineLevel="1" x14ac:dyDescent="0.2">
      <c r="B340" s="19" t="s">
        <v>428</v>
      </c>
      <c r="C340" s="3" t="s">
        <v>108</v>
      </c>
      <c r="D340" s="3" t="s">
        <v>54</v>
      </c>
      <c r="E340" s="14">
        <v>44329</v>
      </c>
      <c r="F340" s="3">
        <v>3</v>
      </c>
      <c r="G340" s="3">
        <v>24.99</v>
      </c>
    </row>
    <row r="341" spans="2:7" hidden="1" outlineLevel="1" x14ac:dyDescent="0.2">
      <c r="B341" s="19" t="s">
        <v>428</v>
      </c>
      <c r="C341" s="3" t="s">
        <v>108</v>
      </c>
      <c r="D341" s="3" t="s">
        <v>54</v>
      </c>
      <c r="E341" s="14">
        <v>44330</v>
      </c>
      <c r="F341" s="3">
        <v>6</v>
      </c>
      <c r="G341" s="3">
        <v>49.98</v>
      </c>
    </row>
    <row r="342" spans="2:7" hidden="1" outlineLevel="1" x14ac:dyDescent="0.2">
      <c r="B342" s="19" t="s">
        <v>428</v>
      </c>
      <c r="C342" s="3" t="s">
        <v>108</v>
      </c>
      <c r="D342" s="3" t="s">
        <v>54</v>
      </c>
      <c r="E342" s="14">
        <v>44330</v>
      </c>
      <c r="F342" s="3">
        <v>3</v>
      </c>
      <c r="G342" s="3">
        <v>24.99</v>
      </c>
    </row>
    <row r="343" spans="2:7" hidden="1" outlineLevel="1" x14ac:dyDescent="0.2">
      <c r="B343" s="19" t="s">
        <v>428</v>
      </c>
      <c r="C343" s="3" t="s">
        <v>108</v>
      </c>
      <c r="D343" s="3" t="s">
        <v>54</v>
      </c>
      <c r="E343" s="14">
        <v>44333</v>
      </c>
      <c r="F343" s="3">
        <v>6</v>
      </c>
      <c r="G343" s="3">
        <v>49.98</v>
      </c>
    </row>
    <row r="344" spans="2:7" hidden="1" outlineLevel="1" x14ac:dyDescent="0.2">
      <c r="B344" s="19" t="s">
        <v>428</v>
      </c>
      <c r="C344" s="3" t="s">
        <v>108</v>
      </c>
      <c r="D344" s="3" t="s">
        <v>54</v>
      </c>
      <c r="E344" s="14">
        <v>44333</v>
      </c>
      <c r="F344" s="3">
        <v>3</v>
      </c>
      <c r="G344" s="3">
        <v>24.99</v>
      </c>
    </row>
    <row r="345" spans="2:7" hidden="1" outlineLevel="1" x14ac:dyDescent="0.2">
      <c r="B345" s="19" t="s">
        <v>428</v>
      </c>
      <c r="C345" s="3" t="s">
        <v>108</v>
      </c>
      <c r="D345" s="3" t="s">
        <v>54</v>
      </c>
      <c r="E345" s="14">
        <v>44334</v>
      </c>
      <c r="F345" s="3">
        <v>6</v>
      </c>
      <c r="G345" s="3">
        <v>49.98</v>
      </c>
    </row>
    <row r="346" spans="2:7" hidden="1" outlineLevel="1" x14ac:dyDescent="0.2">
      <c r="B346" s="19" t="s">
        <v>428</v>
      </c>
      <c r="C346" s="3" t="s">
        <v>108</v>
      </c>
      <c r="D346" s="3" t="s">
        <v>54</v>
      </c>
      <c r="E346" s="14">
        <v>44334</v>
      </c>
      <c r="F346" s="3">
        <v>3</v>
      </c>
      <c r="G346" s="3">
        <v>24.99</v>
      </c>
    </row>
    <row r="347" spans="2:7" hidden="1" outlineLevel="1" x14ac:dyDescent="0.2">
      <c r="B347" s="19" t="s">
        <v>428</v>
      </c>
      <c r="C347" s="3" t="s">
        <v>108</v>
      </c>
      <c r="D347" s="3" t="s">
        <v>54</v>
      </c>
      <c r="E347" s="14">
        <v>44335</v>
      </c>
      <c r="F347" s="3">
        <v>6</v>
      </c>
      <c r="G347" s="3">
        <v>49.98</v>
      </c>
    </row>
    <row r="348" spans="2:7" hidden="1" outlineLevel="1" x14ac:dyDescent="0.2">
      <c r="B348" s="19" t="s">
        <v>428</v>
      </c>
      <c r="C348" s="3" t="s">
        <v>108</v>
      </c>
      <c r="D348" s="3" t="s">
        <v>54</v>
      </c>
      <c r="E348" s="14">
        <v>44335</v>
      </c>
      <c r="F348" s="3">
        <v>3</v>
      </c>
      <c r="G348" s="3">
        <v>24.99</v>
      </c>
    </row>
    <row r="349" spans="2:7" hidden="1" outlineLevel="1" x14ac:dyDescent="0.2">
      <c r="B349" s="19" t="s">
        <v>428</v>
      </c>
      <c r="C349" s="3" t="s">
        <v>108</v>
      </c>
      <c r="D349" s="3" t="s">
        <v>54</v>
      </c>
      <c r="E349" s="14">
        <v>44336</v>
      </c>
      <c r="F349" s="3">
        <v>6</v>
      </c>
      <c r="G349" s="3">
        <v>49.98</v>
      </c>
    </row>
    <row r="350" spans="2:7" hidden="1" outlineLevel="1" x14ac:dyDescent="0.2">
      <c r="B350" s="19" t="s">
        <v>428</v>
      </c>
      <c r="C350" s="3" t="s">
        <v>108</v>
      </c>
      <c r="D350" s="3" t="s">
        <v>54</v>
      </c>
      <c r="E350" s="14">
        <v>44336</v>
      </c>
      <c r="F350" s="3">
        <v>3</v>
      </c>
      <c r="G350" s="3">
        <v>24.99</v>
      </c>
    </row>
    <row r="351" spans="2:7" hidden="1" outlineLevel="1" x14ac:dyDescent="0.2">
      <c r="B351" s="19" t="s">
        <v>428</v>
      </c>
      <c r="C351" s="3" t="s">
        <v>108</v>
      </c>
      <c r="D351" s="3" t="s">
        <v>54</v>
      </c>
      <c r="E351" s="14">
        <v>44337</v>
      </c>
      <c r="F351" s="3">
        <v>6</v>
      </c>
      <c r="G351" s="3">
        <v>49.98</v>
      </c>
    </row>
    <row r="352" spans="2:7" hidden="1" outlineLevel="1" x14ac:dyDescent="0.2">
      <c r="B352" s="19" t="s">
        <v>428</v>
      </c>
      <c r="C352" s="3" t="s">
        <v>108</v>
      </c>
      <c r="D352" s="3" t="s">
        <v>54</v>
      </c>
      <c r="E352" s="14">
        <v>44337</v>
      </c>
      <c r="F352" s="3">
        <v>3</v>
      </c>
      <c r="G352" s="3">
        <v>24.99</v>
      </c>
    </row>
    <row r="353" spans="2:7" hidden="1" outlineLevel="1" x14ac:dyDescent="0.2">
      <c r="B353" s="19" t="s">
        <v>428</v>
      </c>
      <c r="C353" s="3" t="s">
        <v>108</v>
      </c>
      <c r="D353" s="3" t="s">
        <v>54</v>
      </c>
      <c r="E353" s="14">
        <v>44340</v>
      </c>
      <c r="F353" s="3">
        <v>6</v>
      </c>
      <c r="G353" s="3">
        <v>49.98</v>
      </c>
    </row>
    <row r="354" spans="2:7" hidden="1" outlineLevel="1" x14ac:dyDescent="0.2">
      <c r="B354" s="19" t="s">
        <v>428</v>
      </c>
      <c r="C354" s="3" t="s">
        <v>108</v>
      </c>
      <c r="D354" s="3" t="s">
        <v>54</v>
      </c>
      <c r="E354" s="14">
        <v>44340</v>
      </c>
      <c r="F354" s="3">
        <v>3</v>
      </c>
      <c r="G354" s="3">
        <v>24.99</v>
      </c>
    </row>
    <row r="355" spans="2:7" hidden="1" outlineLevel="1" x14ac:dyDescent="0.2">
      <c r="B355" s="19" t="s">
        <v>428</v>
      </c>
      <c r="C355" s="3" t="s">
        <v>108</v>
      </c>
      <c r="D355" s="3" t="s">
        <v>54</v>
      </c>
      <c r="E355" s="14">
        <v>44341</v>
      </c>
      <c r="F355" s="3">
        <v>6</v>
      </c>
      <c r="G355" s="3">
        <v>49.98</v>
      </c>
    </row>
    <row r="356" spans="2:7" hidden="1" outlineLevel="1" x14ac:dyDescent="0.2">
      <c r="B356" s="19" t="s">
        <v>428</v>
      </c>
      <c r="C356" s="3" t="s">
        <v>108</v>
      </c>
      <c r="D356" s="3" t="s">
        <v>54</v>
      </c>
      <c r="E356" s="14">
        <v>44341</v>
      </c>
      <c r="F356" s="3">
        <v>3</v>
      </c>
      <c r="G356" s="3">
        <v>24.99</v>
      </c>
    </row>
    <row r="357" spans="2:7" hidden="1" outlineLevel="1" x14ac:dyDescent="0.2">
      <c r="B357" s="19" t="s">
        <v>428</v>
      </c>
      <c r="C357" s="3" t="s">
        <v>108</v>
      </c>
      <c r="D357" s="3" t="s">
        <v>54</v>
      </c>
      <c r="E357" s="14">
        <v>44348</v>
      </c>
      <c r="F357" s="3">
        <v>6</v>
      </c>
      <c r="G357" s="3">
        <v>49.98</v>
      </c>
    </row>
    <row r="358" spans="2:7" hidden="1" outlineLevel="1" x14ac:dyDescent="0.2">
      <c r="B358" s="19" t="s">
        <v>428</v>
      </c>
      <c r="C358" s="3" t="s">
        <v>108</v>
      </c>
      <c r="D358" s="3" t="s">
        <v>54</v>
      </c>
      <c r="E358" s="14">
        <v>44348</v>
      </c>
      <c r="F358" s="3">
        <v>3</v>
      </c>
      <c r="G358" s="3">
        <v>24.99</v>
      </c>
    </row>
    <row r="359" spans="2:7" hidden="1" outlineLevel="1" x14ac:dyDescent="0.2">
      <c r="B359" s="19" t="s">
        <v>428</v>
      </c>
      <c r="C359" s="3" t="s">
        <v>108</v>
      </c>
      <c r="D359" s="3" t="s">
        <v>54</v>
      </c>
      <c r="E359" s="14">
        <v>44349</v>
      </c>
      <c r="F359" s="3">
        <v>6</v>
      </c>
      <c r="G359" s="3">
        <v>49.98</v>
      </c>
    </row>
    <row r="360" spans="2:7" hidden="1" outlineLevel="1" x14ac:dyDescent="0.2">
      <c r="B360" s="19" t="s">
        <v>428</v>
      </c>
      <c r="C360" s="3" t="s">
        <v>108</v>
      </c>
      <c r="D360" s="3" t="s">
        <v>54</v>
      </c>
      <c r="E360" s="14">
        <v>44349</v>
      </c>
      <c r="F360" s="3">
        <v>3</v>
      </c>
      <c r="G360" s="3">
        <v>24.99</v>
      </c>
    </row>
    <row r="361" spans="2:7" hidden="1" outlineLevel="1" x14ac:dyDescent="0.2">
      <c r="B361" s="19" t="s">
        <v>428</v>
      </c>
      <c r="C361" s="3" t="s">
        <v>108</v>
      </c>
      <c r="D361" s="3" t="s">
        <v>54</v>
      </c>
      <c r="E361" s="14">
        <v>44350</v>
      </c>
      <c r="F361" s="3">
        <v>6</v>
      </c>
      <c r="G361" s="3">
        <v>49.98</v>
      </c>
    </row>
    <row r="362" spans="2:7" hidden="1" outlineLevel="1" x14ac:dyDescent="0.2">
      <c r="B362" s="19" t="s">
        <v>428</v>
      </c>
      <c r="C362" s="3" t="s">
        <v>108</v>
      </c>
      <c r="D362" s="3" t="s">
        <v>54</v>
      </c>
      <c r="E362" s="14">
        <v>44350</v>
      </c>
      <c r="F362" s="3">
        <v>3</v>
      </c>
      <c r="G362" s="3">
        <v>24.99</v>
      </c>
    </row>
    <row r="363" spans="2:7" hidden="1" outlineLevel="1" x14ac:dyDescent="0.2">
      <c r="B363" s="19" t="s">
        <v>428</v>
      </c>
      <c r="C363" s="3" t="s">
        <v>108</v>
      </c>
      <c r="D363" s="3" t="s">
        <v>54</v>
      </c>
      <c r="E363" s="14">
        <v>44351</v>
      </c>
      <c r="F363" s="3">
        <v>6</v>
      </c>
      <c r="G363" s="3">
        <v>49.98</v>
      </c>
    </row>
    <row r="364" spans="2:7" hidden="1" outlineLevel="1" x14ac:dyDescent="0.2">
      <c r="B364" s="19" t="s">
        <v>428</v>
      </c>
      <c r="C364" s="3" t="s">
        <v>108</v>
      </c>
      <c r="D364" s="3" t="s">
        <v>54</v>
      </c>
      <c r="E364" s="14">
        <v>44351</v>
      </c>
      <c r="F364" s="3">
        <v>3</v>
      </c>
      <c r="G364" s="3">
        <v>24.99</v>
      </c>
    </row>
    <row r="365" spans="2:7" hidden="1" outlineLevel="1" x14ac:dyDescent="0.2">
      <c r="B365" s="19" t="s">
        <v>428</v>
      </c>
      <c r="C365" s="3" t="s">
        <v>108</v>
      </c>
      <c r="D365" s="3" t="s">
        <v>54</v>
      </c>
      <c r="E365" s="14">
        <v>44354</v>
      </c>
      <c r="F365" s="3">
        <v>6</v>
      </c>
      <c r="G365" s="3">
        <v>49.98</v>
      </c>
    </row>
    <row r="366" spans="2:7" hidden="1" outlineLevel="1" x14ac:dyDescent="0.2">
      <c r="B366" s="19" t="s">
        <v>428</v>
      </c>
      <c r="C366" s="3" t="s">
        <v>108</v>
      </c>
      <c r="D366" s="3" t="s">
        <v>54</v>
      </c>
      <c r="E366" s="14">
        <v>44354</v>
      </c>
      <c r="F366" s="3">
        <v>3</v>
      </c>
      <c r="G366" s="3">
        <v>24.99</v>
      </c>
    </row>
    <row r="367" spans="2:7" hidden="1" outlineLevel="1" x14ac:dyDescent="0.2">
      <c r="B367" s="19" t="s">
        <v>428</v>
      </c>
      <c r="C367" s="3" t="s">
        <v>108</v>
      </c>
      <c r="D367" s="3" t="s">
        <v>54</v>
      </c>
      <c r="E367" s="14">
        <v>44355</v>
      </c>
      <c r="F367" s="3">
        <v>6</v>
      </c>
      <c r="G367" s="3">
        <v>49.98</v>
      </c>
    </row>
    <row r="368" spans="2:7" hidden="1" outlineLevel="1" x14ac:dyDescent="0.2">
      <c r="B368" s="19" t="s">
        <v>428</v>
      </c>
      <c r="C368" s="3" t="s">
        <v>108</v>
      </c>
      <c r="D368" s="3" t="s">
        <v>54</v>
      </c>
      <c r="E368" s="14">
        <v>44355</v>
      </c>
      <c r="F368" s="3">
        <v>3</v>
      </c>
      <c r="G368" s="3">
        <v>24.99</v>
      </c>
    </row>
    <row r="369" spans="2:7" hidden="1" outlineLevel="1" x14ac:dyDescent="0.2">
      <c r="B369" s="19" t="s">
        <v>428</v>
      </c>
      <c r="C369" s="3" t="s">
        <v>108</v>
      </c>
      <c r="D369" s="3" t="s">
        <v>54</v>
      </c>
      <c r="E369" s="14">
        <v>44356</v>
      </c>
      <c r="F369" s="3">
        <v>6</v>
      </c>
      <c r="G369" s="3">
        <v>49.98</v>
      </c>
    </row>
    <row r="370" spans="2:7" hidden="1" outlineLevel="1" x14ac:dyDescent="0.2">
      <c r="B370" s="19" t="s">
        <v>428</v>
      </c>
      <c r="C370" s="3" t="s">
        <v>108</v>
      </c>
      <c r="D370" s="3" t="s">
        <v>54</v>
      </c>
      <c r="E370" s="14">
        <v>44356</v>
      </c>
      <c r="F370" s="3">
        <v>3</v>
      </c>
      <c r="G370" s="3">
        <v>24.99</v>
      </c>
    </row>
    <row r="371" spans="2:7" hidden="1" outlineLevel="1" x14ac:dyDescent="0.2">
      <c r="B371" s="19" t="s">
        <v>428</v>
      </c>
      <c r="C371" s="3" t="s">
        <v>108</v>
      </c>
      <c r="D371" s="3" t="s">
        <v>54</v>
      </c>
      <c r="E371" s="14">
        <v>44357</v>
      </c>
      <c r="F371" s="3">
        <v>6</v>
      </c>
      <c r="G371" s="3">
        <v>49.98</v>
      </c>
    </row>
    <row r="372" spans="2:7" hidden="1" outlineLevel="1" x14ac:dyDescent="0.2">
      <c r="B372" s="19" t="s">
        <v>428</v>
      </c>
      <c r="C372" s="3" t="s">
        <v>108</v>
      </c>
      <c r="D372" s="3" t="s">
        <v>54</v>
      </c>
      <c r="E372" s="14">
        <v>44357</v>
      </c>
      <c r="F372" s="3">
        <v>3</v>
      </c>
      <c r="G372" s="3">
        <v>24.99</v>
      </c>
    </row>
    <row r="373" spans="2:7" hidden="1" outlineLevel="1" x14ac:dyDescent="0.2">
      <c r="B373" s="19" t="s">
        <v>428</v>
      </c>
      <c r="C373" s="3" t="s">
        <v>108</v>
      </c>
      <c r="D373" s="3" t="s">
        <v>54</v>
      </c>
      <c r="E373" s="14">
        <v>44358</v>
      </c>
      <c r="F373" s="3">
        <v>6</v>
      </c>
      <c r="G373" s="3">
        <v>49.98</v>
      </c>
    </row>
    <row r="374" spans="2:7" hidden="1" outlineLevel="1" x14ac:dyDescent="0.2">
      <c r="B374" s="19" t="s">
        <v>428</v>
      </c>
      <c r="C374" s="3" t="s">
        <v>108</v>
      </c>
      <c r="D374" s="3" t="s">
        <v>54</v>
      </c>
      <c r="E374" s="14">
        <v>44358</v>
      </c>
      <c r="F374" s="3">
        <v>3</v>
      </c>
      <c r="G374" s="3">
        <v>24.99</v>
      </c>
    </row>
    <row r="375" spans="2:7" hidden="1" outlineLevel="1" x14ac:dyDescent="0.2">
      <c r="B375" s="19" t="s">
        <v>428</v>
      </c>
      <c r="C375" s="3" t="s">
        <v>108</v>
      </c>
      <c r="D375" s="3" t="s">
        <v>54</v>
      </c>
      <c r="E375" s="14">
        <v>44361</v>
      </c>
      <c r="F375" s="3">
        <v>6</v>
      </c>
      <c r="G375" s="3">
        <v>49.98</v>
      </c>
    </row>
    <row r="376" spans="2:7" hidden="1" outlineLevel="1" x14ac:dyDescent="0.2">
      <c r="B376" s="19" t="s">
        <v>428</v>
      </c>
      <c r="C376" s="3" t="s">
        <v>108</v>
      </c>
      <c r="D376" s="3" t="s">
        <v>54</v>
      </c>
      <c r="E376" s="14">
        <v>44361</v>
      </c>
      <c r="F376" s="3">
        <v>3</v>
      </c>
      <c r="G376" s="3">
        <v>24.99</v>
      </c>
    </row>
    <row r="377" spans="2:7" hidden="1" outlineLevel="1" x14ac:dyDescent="0.2">
      <c r="B377" s="19" t="s">
        <v>428</v>
      </c>
      <c r="C377" s="3" t="s">
        <v>108</v>
      </c>
      <c r="D377" s="3" t="s">
        <v>54</v>
      </c>
      <c r="E377" s="14">
        <v>44362</v>
      </c>
      <c r="F377" s="3">
        <v>6</v>
      </c>
      <c r="G377" s="3">
        <v>49.98</v>
      </c>
    </row>
    <row r="378" spans="2:7" hidden="1" outlineLevel="1" x14ac:dyDescent="0.2">
      <c r="B378" s="19" t="s">
        <v>428</v>
      </c>
      <c r="C378" s="3" t="s">
        <v>108</v>
      </c>
      <c r="D378" s="3" t="s">
        <v>54</v>
      </c>
      <c r="E378" s="14">
        <v>44362</v>
      </c>
      <c r="F378" s="3">
        <v>3</v>
      </c>
      <c r="G378" s="3">
        <v>24.99</v>
      </c>
    </row>
    <row r="379" spans="2:7" hidden="1" outlineLevel="1" x14ac:dyDescent="0.2">
      <c r="B379" s="19" t="s">
        <v>428</v>
      </c>
      <c r="C379" s="3" t="s">
        <v>108</v>
      </c>
      <c r="D379" s="3" t="s">
        <v>54</v>
      </c>
      <c r="E379" s="14">
        <v>44363</v>
      </c>
      <c r="F379" s="3">
        <v>6</v>
      </c>
      <c r="G379" s="3">
        <v>49.98</v>
      </c>
    </row>
    <row r="380" spans="2:7" hidden="1" outlineLevel="1" x14ac:dyDescent="0.2">
      <c r="B380" s="19" t="s">
        <v>428</v>
      </c>
      <c r="C380" s="3" t="s">
        <v>108</v>
      </c>
      <c r="D380" s="3" t="s">
        <v>54</v>
      </c>
      <c r="E380" s="14">
        <v>44363</v>
      </c>
      <c r="F380" s="3">
        <v>3</v>
      </c>
      <c r="G380" s="3">
        <v>24.99</v>
      </c>
    </row>
    <row r="381" spans="2:7" hidden="1" outlineLevel="1" x14ac:dyDescent="0.2">
      <c r="B381" s="19" t="s">
        <v>428</v>
      </c>
      <c r="C381" s="3" t="s">
        <v>108</v>
      </c>
      <c r="D381" s="3" t="s">
        <v>54</v>
      </c>
      <c r="E381" s="14">
        <v>44364</v>
      </c>
      <c r="F381" s="3">
        <v>6</v>
      </c>
      <c r="G381" s="3">
        <v>49.98</v>
      </c>
    </row>
    <row r="382" spans="2:7" hidden="1" outlineLevel="1" x14ac:dyDescent="0.2">
      <c r="B382" s="19" t="s">
        <v>428</v>
      </c>
      <c r="C382" s="3" t="s">
        <v>108</v>
      </c>
      <c r="D382" s="3" t="s">
        <v>54</v>
      </c>
      <c r="E382" s="14">
        <v>44364</v>
      </c>
      <c r="F382" s="3">
        <v>3</v>
      </c>
      <c r="G382" s="3">
        <v>24.99</v>
      </c>
    </row>
    <row r="383" spans="2:7" hidden="1" outlineLevel="1" x14ac:dyDescent="0.2">
      <c r="B383" s="19" t="s">
        <v>428</v>
      </c>
      <c r="C383" s="3" t="s">
        <v>108</v>
      </c>
      <c r="D383" s="3" t="s">
        <v>54</v>
      </c>
      <c r="E383" s="14">
        <v>44365</v>
      </c>
      <c r="F383" s="3">
        <v>6</v>
      </c>
      <c r="G383" s="3">
        <v>49.98</v>
      </c>
    </row>
    <row r="384" spans="2:7" hidden="1" outlineLevel="1" x14ac:dyDescent="0.2">
      <c r="B384" s="19" t="s">
        <v>428</v>
      </c>
      <c r="C384" s="3" t="s">
        <v>108</v>
      </c>
      <c r="D384" s="3" t="s">
        <v>54</v>
      </c>
      <c r="E384" s="14">
        <v>44365</v>
      </c>
      <c r="F384" s="3">
        <v>3</v>
      </c>
      <c r="G384" s="3">
        <v>24.99</v>
      </c>
    </row>
    <row r="385" spans="2:7" hidden="1" outlineLevel="1" x14ac:dyDescent="0.2">
      <c r="B385" s="19" t="s">
        <v>428</v>
      </c>
      <c r="C385" s="3" t="s">
        <v>108</v>
      </c>
      <c r="D385" s="3" t="s">
        <v>54</v>
      </c>
      <c r="E385" s="14">
        <v>44368</v>
      </c>
      <c r="F385" s="3">
        <v>6</v>
      </c>
      <c r="G385" s="3">
        <v>49.98</v>
      </c>
    </row>
    <row r="386" spans="2:7" hidden="1" outlineLevel="1" x14ac:dyDescent="0.2">
      <c r="B386" s="19" t="s">
        <v>428</v>
      </c>
      <c r="C386" s="3" t="s">
        <v>108</v>
      </c>
      <c r="D386" s="3" t="s">
        <v>54</v>
      </c>
      <c r="E386" s="14">
        <v>44368</v>
      </c>
      <c r="F386" s="3">
        <v>3</v>
      </c>
      <c r="G386" s="3">
        <v>24.99</v>
      </c>
    </row>
    <row r="387" spans="2:7" hidden="1" outlineLevel="1" x14ac:dyDescent="0.2">
      <c r="B387" s="19" t="s">
        <v>428</v>
      </c>
      <c r="C387" s="3" t="s">
        <v>108</v>
      </c>
      <c r="D387" s="3" t="s">
        <v>54</v>
      </c>
      <c r="E387" s="14">
        <v>44369</v>
      </c>
      <c r="F387" s="3">
        <v>6</v>
      </c>
      <c r="G387" s="3">
        <v>49.98</v>
      </c>
    </row>
    <row r="388" spans="2:7" hidden="1" outlineLevel="1" x14ac:dyDescent="0.2">
      <c r="B388" s="19" t="s">
        <v>428</v>
      </c>
      <c r="C388" s="3" t="s">
        <v>108</v>
      </c>
      <c r="D388" s="3" t="s">
        <v>54</v>
      </c>
      <c r="E388" s="14">
        <v>44369</v>
      </c>
      <c r="F388" s="3">
        <v>3</v>
      </c>
      <c r="G388" s="3">
        <v>24.99</v>
      </c>
    </row>
    <row r="389" spans="2:7" hidden="1" outlineLevel="1" x14ac:dyDescent="0.2">
      <c r="B389" s="19" t="s">
        <v>428</v>
      </c>
      <c r="C389" s="3" t="s">
        <v>108</v>
      </c>
      <c r="D389" s="3" t="s">
        <v>54</v>
      </c>
      <c r="E389" s="14">
        <v>44370</v>
      </c>
      <c r="F389" s="3">
        <v>6</v>
      </c>
      <c r="G389" s="3">
        <v>49.98</v>
      </c>
    </row>
    <row r="390" spans="2:7" hidden="1" outlineLevel="1" x14ac:dyDescent="0.2">
      <c r="B390" s="19" t="s">
        <v>428</v>
      </c>
      <c r="C390" s="3" t="s">
        <v>108</v>
      </c>
      <c r="D390" s="3" t="s">
        <v>54</v>
      </c>
      <c r="E390" s="14">
        <v>44370</v>
      </c>
      <c r="F390" s="3">
        <v>3</v>
      </c>
      <c r="G390" s="3">
        <v>24.99</v>
      </c>
    </row>
    <row r="391" spans="2:7" hidden="1" outlineLevel="1" x14ac:dyDescent="0.2">
      <c r="B391" s="19" t="s">
        <v>428</v>
      </c>
      <c r="C391" s="3" t="s">
        <v>108</v>
      </c>
      <c r="D391" s="3" t="s">
        <v>54</v>
      </c>
      <c r="E391" s="14">
        <v>44371</v>
      </c>
      <c r="F391" s="3">
        <v>6</v>
      </c>
      <c r="G391" s="3">
        <v>49.98</v>
      </c>
    </row>
    <row r="392" spans="2:7" hidden="1" outlineLevel="1" x14ac:dyDescent="0.2">
      <c r="B392" s="19" t="s">
        <v>428</v>
      </c>
      <c r="C392" s="3" t="s">
        <v>108</v>
      </c>
      <c r="D392" s="3" t="s">
        <v>54</v>
      </c>
      <c r="E392" s="14">
        <v>44371</v>
      </c>
      <c r="F392" s="3">
        <v>3</v>
      </c>
      <c r="G392" s="3">
        <v>24.99</v>
      </c>
    </row>
    <row r="393" spans="2:7" hidden="1" outlineLevel="1" x14ac:dyDescent="0.2">
      <c r="B393" s="19" t="s">
        <v>428</v>
      </c>
      <c r="C393" s="3" t="s">
        <v>108</v>
      </c>
      <c r="D393" s="3" t="s">
        <v>54</v>
      </c>
      <c r="E393" s="14">
        <v>44372</v>
      </c>
      <c r="F393" s="3">
        <v>6</v>
      </c>
      <c r="G393" s="3">
        <v>49.98</v>
      </c>
    </row>
    <row r="394" spans="2:7" hidden="1" outlineLevel="1" x14ac:dyDescent="0.2">
      <c r="B394" s="19" t="s">
        <v>428</v>
      </c>
      <c r="C394" s="3" t="s">
        <v>108</v>
      </c>
      <c r="D394" s="3" t="s">
        <v>54</v>
      </c>
      <c r="E394" s="14">
        <v>44372</v>
      </c>
      <c r="F394" s="3">
        <v>3</v>
      </c>
      <c r="G394" s="3">
        <v>24.99</v>
      </c>
    </row>
    <row r="395" spans="2:7" hidden="1" outlineLevel="1" x14ac:dyDescent="0.2">
      <c r="B395" s="19" t="s">
        <v>428</v>
      </c>
      <c r="C395" s="3" t="s">
        <v>102</v>
      </c>
      <c r="D395" s="3" t="s">
        <v>31</v>
      </c>
      <c r="E395" s="14">
        <v>44347</v>
      </c>
      <c r="F395" s="3">
        <v>6</v>
      </c>
      <c r="G395" s="3">
        <v>49.98</v>
      </c>
    </row>
    <row r="396" spans="2:7" hidden="1" outlineLevel="1" x14ac:dyDescent="0.2">
      <c r="B396" s="19" t="s">
        <v>428</v>
      </c>
      <c r="C396" s="3" t="s">
        <v>102</v>
      </c>
      <c r="D396" s="3" t="s">
        <v>31</v>
      </c>
      <c r="E396" s="14">
        <v>44347</v>
      </c>
      <c r="F396" s="3">
        <v>3</v>
      </c>
      <c r="G396" s="3">
        <v>24.99</v>
      </c>
    </row>
    <row r="397" spans="2:7" hidden="1" outlineLevel="1" x14ac:dyDescent="0.2">
      <c r="B397" s="19" t="s">
        <v>428</v>
      </c>
      <c r="C397" s="3" t="s">
        <v>102</v>
      </c>
      <c r="D397" s="3" t="s">
        <v>31</v>
      </c>
      <c r="E397" s="14">
        <v>44355</v>
      </c>
      <c r="F397" s="3">
        <v>6</v>
      </c>
      <c r="G397" s="3">
        <v>49.98</v>
      </c>
    </row>
    <row r="398" spans="2:7" hidden="1" outlineLevel="1" x14ac:dyDescent="0.2">
      <c r="B398" s="19" t="s">
        <v>428</v>
      </c>
      <c r="C398" s="3" t="s">
        <v>102</v>
      </c>
      <c r="D398" s="3" t="s">
        <v>31</v>
      </c>
      <c r="E398" s="14">
        <v>44355</v>
      </c>
      <c r="F398" s="3">
        <v>3</v>
      </c>
      <c r="G398" s="3">
        <v>24.99</v>
      </c>
    </row>
    <row r="399" spans="2:7" hidden="1" outlineLevel="1" x14ac:dyDescent="0.2">
      <c r="B399" s="19" t="s">
        <v>428</v>
      </c>
      <c r="C399" s="3" t="s">
        <v>103</v>
      </c>
      <c r="D399" s="3" t="s">
        <v>54</v>
      </c>
      <c r="E399" s="14">
        <v>44351</v>
      </c>
      <c r="F399" s="3">
        <v>3</v>
      </c>
      <c r="G399" s="3">
        <v>21.66</v>
      </c>
    </row>
    <row r="400" spans="2:7" hidden="1" outlineLevel="1" x14ac:dyDescent="0.2">
      <c r="B400" s="19" t="s">
        <v>428</v>
      </c>
      <c r="C400" s="3" t="s">
        <v>103</v>
      </c>
      <c r="D400" s="3" t="s">
        <v>54</v>
      </c>
      <c r="E400" s="14">
        <v>44358</v>
      </c>
      <c r="F400" s="3">
        <v>5</v>
      </c>
      <c r="G400" s="3">
        <v>36.1</v>
      </c>
    </row>
    <row r="401" spans="2:7" hidden="1" outlineLevel="1" x14ac:dyDescent="0.2">
      <c r="B401" s="19" t="s">
        <v>429</v>
      </c>
      <c r="C401" s="3" t="s">
        <v>516</v>
      </c>
      <c r="D401" s="3" t="s">
        <v>54</v>
      </c>
      <c r="E401" s="14">
        <v>44327</v>
      </c>
      <c r="F401" s="3">
        <v>6</v>
      </c>
      <c r="G401" s="3">
        <v>49.98</v>
      </c>
    </row>
    <row r="402" spans="2:7" hidden="1" outlineLevel="1" x14ac:dyDescent="0.2">
      <c r="B402" s="19" t="s">
        <v>429</v>
      </c>
      <c r="C402" s="3" t="s">
        <v>516</v>
      </c>
      <c r="D402" s="3" t="s">
        <v>54</v>
      </c>
      <c r="E402" s="14">
        <v>44327</v>
      </c>
      <c r="F402" s="3">
        <v>3</v>
      </c>
      <c r="G402" s="3">
        <v>24.99</v>
      </c>
    </row>
    <row r="403" spans="2:7" hidden="1" outlineLevel="1" x14ac:dyDescent="0.2">
      <c r="B403" s="19" t="s">
        <v>429</v>
      </c>
      <c r="C403" s="3" t="s">
        <v>516</v>
      </c>
      <c r="D403" s="3" t="s">
        <v>54</v>
      </c>
      <c r="E403" s="14">
        <v>44328</v>
      </c>
      <c r="F403" s="3">
        <v>6</v>
      </c>
      <c r="G403" s="3">
        <v>49.98</v>
      </c>
    </row>
    <row r="404" spans="2:7" hidden="1" outlineLevel="1" x14ac:dyDescent="0.2">
      <c r="B404" s="19" t="s">
        <v>429</v>
      </c>
      <c r="C404" s="3" t="s">
        <v>516</v>
      </c>
      <c r="D404" s="3" t="s">
        <v>54</v>
      </c>
      <c r="E404" s="14">
        <v>44328</v>
      </c>
      <c r="F404" s="3">
        <v>3</v>
      </c>
      <c r="G404" s="3">
        <v>24.99</v>
      </c>
    </row>
    <row r="405" spans="2:7" hidden="1" outlineLevel="1" x14ac:dyDescent="0.2">
      <c r="B405" s="19" t="s">
        <v>429</v>
      </c>
      <c r="C405" s="3" t="s">
        <v>516</v>
      </c>
      <c r="D405" s="3" t="s">
        <v>54</v>
      </c>
      <c r="E405" s="14">
        <v>44329</v>
      </c>
      <c r="F405" s="3">
        <v>6</v>
      </c>
      <c r="G405" s="3">
        <v>49.98</v>
      </c>
    </row>
    <row r="406" spans="2:7" hidden="1" outlineLevel="1" x14ac:dyDescent="0.2">
      <c r="B406" s="19" t="s">
        <v>429</v>
      </c>
      <c r="C406" s="3" t="s">
        <v>516</v>
      </c>
      <c r="D406" s="3" t="s">
        <v>54</v>
      </c>
      <c r="E406" s="14">
        <v>44329</v>
      </c>
      <c r="F406" s="3">
        <v>3</v>
      </c>
      <c r="G406" s="3">
        <v>24.99</v>
      </c>
    </row>
    <row r="407" spans="2:7" hidden="1" outlineLevel="1" x14ac:dyDescent="0.2">
      <c r="B407" s="19" t="s">
        <v>429</v>
      </c>
      <c r="C407" s="3" t="s">
        <v>516</v>
      </c>
      <c r="D407" s="3" t="s">
        <v>54</v>
      </c>
      <c r="E407" s="14">
        <v>44330</v>
      </c>
      <c r="F407" s="3">
        <v>6</v>
      </c>
      <c r="G407" s="3">
        <v>49.98</v>
      </c>
    </row>
    <row r="408" spans="2:7" hidden="1" outlineLevel="1" x14ac:dyDescent="0.2">
      <c r="B408" s="19" t="s">
        <v>429</v>
      </c>
      <c r="C408" s="3" t="s">
        <v>516</v>
      </c>
      <c r="D408" s="3" t="s">
        <v>54</v>
      </c>
      <c r="E408" s="14">
        <v>44330</v>
      </c>
      <c r="F408" s="3">
        <v>3</v>
      </c>
      <c r="G408" s="3">
        <v>24.99</v>
      </c>
    </row>
    <row r="409" spans="2:7" hidden="1" outlineLevel="1" x14ac:dyDescent="0.2">
      <c r="B409" s="19" t="s">
        <v>429</v>
      </c>
      <c r="C409" s="3" t="s">
        <v>516</v>
      </c>
      <c r="D409" s="3" t="s">
        <v>54</v>
      </c>
      <c r="E409" s="14">
        <v>44333</v>
      </c>
      <c r="F409" s="3">
        <v>6</v>
      </c>
      <c r="G409" s="3">
        <v>49.98</v>
      </c>
    </row>
    <row r="410" spans="2:7" hidden="1" outlineLevel="1" x14ac:dyDescent="0.2">
      <c r="B410" s="19" t="s">
        <v>429</v>
      </c>
      <c r="C410" s="3" t="s">
        <v>516</v>
      </c>
      <c r="D410" s="3" t="s">
        <v>54</v>
      </c>
      <c r="E410" s="14">
        <v>44333</v>
      </c>
      <c r="F410" s="3">
        <v>3</v>
      </c>
      <c r="G410" s="3">
        <v>24.99</v>
      </c>
    </row>
    <row r="411" spans="2:7" hidden="1" outlineLevel="1" x14ac:dyDescent="0.2">
      <c r="B411" s="19" t="s">
        <v>429</v>
      </c>
      <c r="C411" s="3" t="s">
        <v>516</v>
      </c>
      <c r="D411" s="3" t="s">
        <v>54</v>
      </c>
      <c r="E411" s="14">
        <v>44334</v>
      </c>
      <c r="F411" s="3">
        <v>6</v>
      </c>
      <c r="G411" s="3">
        <v>49.98</v>
      </c>
    </row>
    <row r="412" spans="2:7" hidden="1" outlineLevel="1" x14ac:dyDescent="0.2">
      <c r="B412" s="19" t="s">
        <v>429</v>
      </c>
      <c r="C412" s="3" t="s">
        <v>516</v>
      </c>
      <c r="D412" s="3" t="s">
        <v>54</v>
      </c>
      <c r="E412" s="14">
        <v>44334</v>
      </c>
      <c r="F412" s="3">
        <v>3</v>
      </c>
      <c r="G412" s="3">
        <v>24.99</v>
      </c>
    </row>
    <row r="413" spans="2:7" hidden="1" outlineLevel="1" x14ac:dyDescent="0.2">
      <c r="B413" s="19" t="s">
        <v>429</v>
      </c>
      <c r="C413" s="3" t="s">
        <v>516</v>
      </c>
      <c r="D413" s="3" t="s">
        <v>54</v>
      </c>
      <c r="E413" s="14">
        <v>44335</v>
      </c>
      <c r="F413" s="3">
        <v>6</v>
      </c>
      <c r="G413" s="3">
        <v>49.98</v>
      </c>
    </row>
    <row r="414" spans="2:7" hidden="1" outlineLevel="1" x14ac:dyDescent="0.2">
      <c r="B414" s="19" t="s">
        <v>429</v>
      </c>
      <c r="C414" s="3" t="s">
        <v>516</v>
      </c>
      <c r="D414" s="3" t="s">
        <v>54</v>
      </c>
      <c r="E414" s="14">
        <v>44335</v>
      </c>
      <c r="F414" s="3">
        <v>3</v>
      </c>
      <c r="G414" s="3">
        <v>24.99</v>
      </c>
    </row>
    <row r="415" spans="2:7" hidden="1" outlineLevel="1" x14ac:dyDescent="0.2">
      <c r="B415" s="19" t="s">
        <v>429</v>
      </c>
      <c r="C415" s="3" t="s">
        <v>516</v>
      </c>
      <c r="D415" s="3" t="s">
        <v>54</v>
      </c>
      <c r="E415" s="14">
        <v>44336</v>
      </c>
      <c r="F415" s="3">
        <v>6</v>
      </c>
      <c r="G415" s="3">
        <v>49.98</v>
      </c>
    </row>
    <row r="416" spans="2:7" hidden="1" outlineLevel="1" x14ac:dyDescent="0.2">
      <c r="B416" s="19" t="s">
        <v>429</v>
      </c>
      <c r="C416" s="3" t="s">
        <v>516</v>
      </c>
      <c r="D416" s="3" t="s">
        <v>54</v>
      </c>
      <c r="E416" s="14">
        <v>44336</v>
      </c>
      <c r="F416" s="3">
        <v>3</v>
      </c>
      <c r="G416" s="3">
        <v>24.99</v>
      </c>
    </row>
    <row r="417" spans="2:7" hidden="1" outlineLevel="1" x14ac:dyDescent="0.2">
      <c r="B417" s="19" t="s">
        <v>429</v>
      </c>
      <c r="C417" s="3" t="s">
        <v>516</v>
      </c>
      <c r="D417" s="3" t="s">
        <v>54</v>
      </c>
      <c r="E417" s="14">
        <v>44337</v>
      </c>
      <c r="F417" s="3">
        <v>6</v>
      </c>
      <c r="G417" s="3">
        <v>49.98</v>
      </c>
    </row>
    <row r="418" spans="2:7" hidden="1" outlineLevel="1" x14ac:dyDescent="0.2">
      <c r="B418" s="19" t="s">
        <v>429</v>
      </c>
      <c r="C418" s="3" t="s">
        <v>516</v>
      </c>
      <c r="D418" s="3" t="s">
        <v>54</v>
      </c>
      <c r="E418" s="14">
        <v>44337</v>
      </c>
      <c r="F418" s="3">
        <v>3</v>
      </c>
      <c r="G418" s="3">
        <v>24.99</v>
      </c>
    </row>
    <row r="419" spans="2:7" hidden="1" outlineLevel="1" x14ac:dyDescent="0.2">
      <c r="B419" s="19" t="s">
        <v>429</v>
      </c>
      <c r="C419" s="3" t="s">
        <v>516</v>
      </c>
      <c r="D419" s="3" t="s">
        <v>54</v>
      </c>
      <c r="E419" s="14">
        <v>44340</v>
      </c>
      <c r="F419" s="3">
        <v>6</v>
      </c>
      <c r="G419" s="3">
        <v>49.98</v>
      </c>
    </row>
    <row r="420" spans="2:7" hidden="1" outlineLevel="1" x14ac:dyDescent="0.2">
      <c r="B420" s="19" t="s">
        <v>429</v>
      </c>
      <c r="C420" s="3" t="s">
        <v>516</v>
      </c>
      <c r="D420" s="3" t="s">
        <v>54</v>
      </c>
      <c r="E420" s="14">
        <v>44340</v>
      </c>
      <c r="F420" s="3">
        <v>3</v>
      </c>
      <c r="G420" s="3">
        <v>24.99</v>
      </c>
    </row>
    <row r="421" spans="2:7" hidden="1" outlineLevel="1" x14ac:dyDescent="0.2">
      <c r="B421" s="19" t="s">
        <v>429</v>
      </c>
      <c r="C421" s="3" t="s">
        <v>516</v>
      </c>
      <c r="D421" s="3" t="s">
        <v>54</v>
      </c>
      <c r="E421" s="14">
        <v>44341</v>
      </c>
      <c r="F421" s="3">
        <v>6</v>
      </c>
      <c r="G421" s="3">
        <v>49.98</v>
      </c>
    </row>
    <row r="422" spans="2:7" hidden="1" outlineLevel="1" x14ac:dyDescent="0.2">
      <c r="B422" s="19" t="s">
        <v>429</v>
      </c>
      <c r="C422" s="3" t="s">
        <v>516</v>
      </c>
      <c r="D422" s="3" t="s">
        <v>54</v>
      </c>
      <c r="E422" s="14">
        <v>44341</v>
      </c>
      <c r="F422" s="3">
        <v>3</v>
      </c>
      <c r="G422" s="3">
        <v>24.99</v>
      </c>
    </row>
    <row r="423" spans="2:7" hidden="1" outlineLevel="1" x14ac:dyDescent="0.2">
      <c r="B423" s="19" t="s">
        <v>429</v>
      </c>
      <c r="C423" s="3" t="s">
        <v>516</v>
      </c>
      <c r="D423" s="3" t="s">
        <v>54</v>
      </c>
      <c r="E423" s="14">
        <v>44342</v>
      </c>
      <c r="F423" s="3">
        <v>6</v>
      </c>
      <c r="G423" s="3">
        <v>49.98</v>
      </c>
    </row>
    <row r="424" spans="2:7" hidden="1" outlineLevel="1" x14ac:dyDescent="0.2">
      <c r="B424" s="19" t="s">
        <v>429</v>
      </c>
      <c r="C424" s="3" t="s">
        <v>516</v>
      </c>
      <c r="D424" s="3" t="s">
        <v>54</v>
      </c>
      <c r="E424" s="14">
        <v>44342</v>
      </c>
      <c r="F424" s="3">
        <v>3</v>
      </c>
      <c r="G424" s="3">
        <v>24.99</v>
      </c>
    </row>
    <row r="425" spans="2:7" hidden="1" outlineLevel="1" x14ac:dyDescent="0.2">
      <c r="B425" s="19" t="s">
        <v>429</v>
      </c>
      <c r="C425" s="3" t="s">
        <v>516</v>
      </c>
      <c r="D425" s="3" t="s">
        <v>54</v>
      </c>
      <c r="E425" s="14">
        <v>44343</v>
      </c>
      <c r="F425" s="3">
        <v>6</v>
      </c>
      <c r="G425" s="3">
        <v>49.98</v>
      </c>
    </row>
    <row r="426" spans="2:7" hidden="1" outlineLevel="1" x14ac:dyDescent="0.2">
      <c r="B426" s="19" t="s">
        <v>429</v>
      </c>
      <c r="C426" s="3" t="s">
        <v>516</v>
      </c>
      <c r="D426" s="3" t="s">
        <v>54</v>
      </c>
      <c r="E426" s="14">
        <v>44343</v>
      </c>
      <c r="F426" s="3">
        <v>3</v>
      </c>
      <c r="G426" s="3">
        <v>24.99</v>
      </c>
    </row>
    <row r="427" spans="2:7" hidden="1" outlineLevel="1" x14ac:dyDescent="0.2">
      <c r="B427" s="19" t="s">
        <v>429</v>
      </c>
      <c r="C427" s="3" t="s">
        <v>516</v>
      </c>
      <c r="D427" s="3" t="s">
        <v>54</v>
      </c>
      <c r="E427" s="14">
        <v>44344</v>
      </c>
      <c r="F427" s="3">
        <v>6</v>
      </c>
      <c r="G427" s="3">
        <v>49.98</v>
      </c>
    </row>
    <row r="428" spans="2:7" hidden="1" outlineLevel="1" x14ac:dyDescent="0.2">
      <c r="B428" s="19" t="s">
        <v>429</v>
      </c>
      <c r="C428" s="3" t="s">
        <v>516</v>
      </c>
      <c r="D428" s="3" t="s">
        <v>54</v>
      </c>
      <c r="E428" s="14">
        <v>44344</v>
      </c>
      <c r="F428" s="3">
        <v>3</v>
      </c>
      <c r="G428" s="3">
        <v>24.99</v>
      </c>
    </row>
    <row r="429" spans="2:7" hidden="1" outlineLevel="1" x14ac:dyDescent="0.2">
      <c r="B429" s="19" t="s">
        <v>429</v>
      </c>
      <c r="C429" s="3" t="s">
        <v>516</v>
      </c>
      <c r="D429" s="3" t="s">
        <v>54</v>
      </c>
      <c r="E429" s="14">
        <v>44347</v>
      </c>
      <c r="F429" s="3">
        <v>6</v>
      </c>
      <c r="G429" s="3">
        <v>49.98</v>
      </c>
    </row>
    <row r="430" spans="2:7" hidden="1" outlineLevel="1" x14ac:dyDescent="0.2">
      <c r="B430" s="19" t="s">
        <v>429</v>
      </c>
      <c r="C430" s="3" t="s">
        <v>516</v>
      </c>
      <c r="D430" s="3" t="s">
        <v>54</v>
      </c>
      <c r="E430" s="14">
        <v>44347</v>
      </c>
      <c r="F430" s="3">
        <v>3</v>
      </c>
      <c r="G430" s="3">
        <v>24.99</v>
      </c>
    </row>
    <row r="431" spans="2:7" hidden="1" outlineLevel="1" x14ac:dyDescent="0.2">
      <c r="B431" s="19" t="s">
        <v>429</v>
      </c>
      <c r="C431" s="3" t="s">
        <v>516</v>
      </c>
      <c r="D431" s="3" t="s">
        <v>54</v>
      </c>
      <c r="E431" s="14">
        <v>44348</v>
      </c>
      <c r="F431" s="3">
        <v>6</v>
      </c>
      <c r="G431" s="3">
        <v>49.98</v>
      </c>
    </row>
    <row r="432" spans="2:7" hidden="1" outlineLevel="1" x14ac:dyDescent="0.2">
      <c r="B432" s="19" t="s">
        <v>429</v>
      </c>
      <c r="C432" s="3" t="s">
        <v>516</v>
      </c>
      <c r="D432" s="3" t="s">
        <v>54</v>
      </c>
      <c r="E432" s="14">
        <v>44348</v>
      </c>
      <c r="F432" s="3">
        <v>3</v>
      </c>
      <c r="G432" s="3">
        <v>24.99</v>
      </c>
    </row>
    <row r="433" spans="2:7" hidden="1" outlineLevel="1" x14ac:dyDescent="0.2">
      <c r="B433" s="19" t="s">
        <v>427</v>
      </c>
      <c r="C433" s="3" t="s">
        <v>516</v>
      </c>
      <c r="D433" s="3" t="s">
        <v>54</v>
      </c>
      <c r="E433" s="14">
        <v>44349</v>
      </c>
      <c r="F433" s="3">
        <v>6</v>
      </c>
      <c r="G433" s="3">
        <v>49.98</v>
      </c>
    </row>
    <row r="434" spans="2:7" hidden="1" outlineLevel="1" x14ac:dyDescent="0.2">
      <c r="B434" s="19" t="s">
        <v>427</v>
      </c>
      <c r="C434" s="3" t="s">
        <v>516</v>
      </c>
      <c r="D434" s="3" t="s">
        <v>54</v>
      </c>
      <c r="E434" s="14">
        <v>44349</v>
      </c>
      <c r="F434" s="3">
        <v>3</v>
      </c>
      <c r="G434" s="3">
        <v>24.99</v>
      </c>
    </row>
    <row r="435" spans="2:7" hidden="1" outlineLevel="1" x14ac:dyDescent="0.2">
      <c r="B435" s="19" t="s">
        <v>427</v>
      </c>
      <c r="C435" s="3" t="s">
        <v>516</v>
      </c>
      <c r="D435" s="3" t="s">
        <v>54</v>
      </c>
      <c r="E435" s="14">
        <v>44350</v>
      </c>
      <c r="F435" s="3">
        <v>6</v>
      </c>
      <c r="G435" s="3">
        <v>49.98</v>
      </c>
    </row>
    <row r="436" spans="2:7" hidden="1" outlineLevel="1" x14ac:dyDescent="0.2">
      <c r="B436" s="19" t="s">
        <v>427</v>
      </c>
      <c r="C436" s="3" t="s">
        <v>516</v>
      </c>
      <c r="D436" s="3" t="s">
        <v>54</v>
      </c>
      <c r="E436" s="14">
        <v>44350</v>
      </c>
      <c r="F436" s="3">
        <v>3</v>
      </c>
      <c r="G436" s="3">
        <v>24.99</v>
      </c>
    </row>
    <row r="437" spans="2:7" hidden="1" outlineLevel="1" x14ac:dyDescent="0.2">
      <c r="B437" s="19" t="s">
        <v>427</v>
      </c>
      <c r="C437" s="3" t="s">
        <v>516</v>
      </c>
      <c r="D437" s="3" t="s">
        <v>54</v>
      </c>
      <c r="E437" s="14">
        <v>44351</v>
      </c>
      <c r="F437" s="3">
        <v>6</v>
      </c>
      <c r="G437" s="3">
        <v>49.98</v>
      </c>
    </row>
    <row r="438" spans="2:7" hidden="1" outlineLevel="1" x14ac:dyDescent="0.2">
      <c r="B438" s="19" t="s">
        <v>427</v>
      </c>
      <c r="C438" s="3" t="s">
        <v>516</v>
      </c>
      <c r="D438" s="3" t="s">
        <v>54</v>
      </c>
      <c r="E438" s="14">
        <v>44351</v>
      </c>
      <c r="F438" s="3">
        <v>3</v>
      </c>
      <c r="G438" s="3">
        <v>24.99</v>
      </c>
    </row>
    <row r="439" spans="2:7" hidden="1" outlineLevel="1" x14ac:dyDescent="0.2">
      <c r="B439" s="19" t="s">
        <v>427</v>
      </c>
      <c r="C439" s="3" t="s">
        <v>516</v>
      </c>
      <c r="D439" s="3" t="s">
        <v>54</v>
      </c>
      <c r="E439" s="14">
        <v>44354</v>
      </c>
      <c r="F439" s="3">
        <v>6</v>
      </c>
      <c r="G439" s="3">
        <v>49.98</v>
      </c>
    </row>
    <row r="440" spans="2:7" hidden="1" outlineLevel="1" x14ac:dyDescent="0.2">
      <c r="B440" s="19" t="s">
        <v>427</v>
      </c>
      <c r="C440" s="3" t="s">
        <v>516</v>
      </c>
      <c r="D440" s="3" t="s">
        <v>54</v>
      </c>
      <c r="E440" s="14">
        <v>44354</v>
      </c>
      <c r="F440" s="3">
        <v>3</v>
      </c>
      <c r="G440" s="3">
        <v>24.99</v>
      </c>
    </row>
    <row r="441" spans="2:7" hidden="1" outlineLevel="1" x14ac:dyDescent="0.2">
      <c r="B441" s="19" t="s">
        <v>427</v>
      </c>
      <c r="C441" s="3" t="s">
        <v>516</v>
      </c>
      <c r="D441" s="3" t="s">
        <v>54</v>
      </c>
      <c r="E441" s="14">
        <v>44355</v>
      </c>
      <c r="F441" s="3">
        <v>6</v>
      </c>
      <c r="G441" s="3">
        <v>49.98</v>
      </c>
    </row>
    <row r="442" spans="2:7" hidden="1" outlineLevel="1" x14ac:dyDescent="0.2">
      <c r="B442" s="19" t="s">
        <v>427</v>
      </c>
      <c r="C442" s="3" t="s">
        <v>516</v>
      </c>
      <c r="D442" s="3" t="s">
        <v>54</v>
      </c>
      <c r="E442" s="14">
        <v>44355</v>
      </c>
      <c r="F442" s="3">
        <v>3</v>
      </c>
      <c r="G442" s="3">
        <v>24.99</v>
      </c>
    </row>
    <row r="443" spans="2:7" hidden="1" outlineLevel="1" x14ac:dyDescent="0.2">
      <c r="B443" s="19" t="s">
        <v>427</v>
      </c>
      <c r="C443" s="3" t="s">
        <v>516</v>
      </c>
      <c r="D443" s="3" t="s">
        <v>54</v>
      </c>
      <c r="E443" s="14">
        <v>44356</v>
      </c>
      <c r="F443" s="3">
        <v>6</v>
      </c>
      <c r="G443" s="3">
        <v>49.98</v>
      </c>
    </row>
    <row r="444" spans="2:7" hidden="1" outlineLevel="1" x14ac:dyDescent="0.2">
      <c r="B444" s="19" t="s">
        <v>427</v>
      </c>
      <c r="C444" s="3" t="s">
        <v>516</v>
      </c>
      <c r="D444" s="3" t="s">
        <v>54</v>
      </c>
      <c r="E444" s="14">
        <v>44356</v>
      </c>
      <c r="F444" s="3">
        <v>3</v>
      </c>
      <c r="G444" s="3">
        <v>24.99</v>
      </c>
    </row>
    <row r="445" spans="2:7" hidden="1" outlineLevel="1" x14ac:dyDescent="0.2">
      <c r="B445" s="19" t="s">
        <v>427</v>
      </c>
      <c r="C445" s="3" t="s">
        <v>516</v>
      </c>
      <c r="D445" s="3" t="s">
        <v>54</v>
      </c>
      <c r="E445" s="14">
        <v>44357</v>
      </c>
      <c r="F445" s="3">
        <v>6</v>
      </c>
      <c r="G445" s="3">
        <v>49.98</v>
      </c>
    </row>
    <row r="446" spans="2:7" hidden="1" outlineLevel="1" x14ac:dyDescent="0.2">
      <c r="B446" s="19" t="s">
        <v>427</v>
      </c>
      <c r="C446" s="3" t="s">
        <v>516</v>
      </c>
      <c r="D446" s="3" t="s">
        <v>54</v>
      </c>
      <c r="E446" s="14">
        <v>44357</v>
      </c>
      <c r="F446" s="3">
        <v>3</v>
      </c>
      <c r="G446" s="3">
        <v>24.99</v>
      </c>
    </row>
    <row r="447" spans="2:7" hidden="1" outlineLevel="1" x14ac:dyDescent="0.2">
      <c r="B447" s="19" t="s">
        <v>427</v>
      </c>
      <c r="C447" s="3" t="s">
        <v>516</v>
      </c>
      <c r="D447" s="3" t="s">
        <v>54</v>
      </c>
      <c r="E447" s="14">
        <v>44358</v>
      </c>
      <c r="F447" s="3">
        <v>6</v>
      </c>
      <c r="G447" s="3">
        <v>49.98</v>
      </c>
    </row>
    <row r="448" spans="2:7" hidden="1" outlineLevel="1" x14ac:dyDescent="0.2">
      <c r="B448" s="19" t="s">
        <v>427</v>
      </c>
      <c r="C448" s="3" t="s">
        <v>516</v>
      </c>
      <c r="D448" s="3" t="s">
        <v>54</v>
      </c>
      <c r="E448" s="14">
        <v>44358</v>
      </c>
      <c r="F448" s="3">
        <v>3</v>
      </c>
      <c r="G448" s="3">
        <v>24.99</v>
      </c>
    </row>
    <row r="449" spans="2:7" hidden="1" outlineLevel="1" x14ac:dyDescent="0.2">
      <c r="B449" s="19" t="s">
        <v>427</v>
      </c>
      <c r="C449" s="3" t="s">
        <v>516</v>
      </c>
      <c r="D449" s="3" t="s">
        <v>54</v>
      </c>
      <c r="E449" s="14">
        <v>44361</v>
      </c>
      <c r="F449" s="3">
        <v>6</v>
      </c>
      <c r="G449" s="3">
        <v>49.98</v>
      </c>
    </row>
    <row r="450" spans="2:7" hidden="1" outlineLevel="1" x14ac:dyDescent="0.2">
      <c r="B450" s="19" t="s">
        <v>427</v>
      </c>
      <c r="C450" s="3" t="s">
        <v>516</v>
      </c>
      <c r="D450" s="3" t="s">
        <v>54</v>
      </c>
      <c r="E450" s="14">
        <v>44361</v>
      </c>
      <c r="F450" s="3">
        <v>3</v>
      </c>
      <c r="G450" s="3">
        <v>24.99</v>
      </c>
    </row>
    <row r="451" spans="2:7" hidden="1" outlineLevel="1" x14ac:dyDescent="0.2">
      <c r="B451" s="19" t="s">
        <v>427</v>
      </c>
      <c r="C451" s="3" t="s">
        <v>516</v>
      </c>
      <c r="D451" s="3" t="s">
        <v>54</v>
      </c>
      <c r="E451" s="14">
        <v>44362</v>
      </c>
      <c r="F451" s="3">
        <v>6</v>
      </c>
      <c r="G451" s="3">
        <v>49.98</v>
      </c>
    </row>
    <row r="452" spans="2:7" hidden="1" outlineLevel="1" x14ac:dyDescent="0.2">
      <c r="B452" s="19" t="s">
        <v>427</v>
      </c>
      <c r="C452" s="3" t="s">
        <v>516</v>
      </c>
      <c r="D452" s="3" t="s">
        <v>54</v>
      </c>
      <c r="E452" s="14">
        <v>44362</v>
      </c>
      <c r="F452" s="3">
        <v>3</v>
      </c>
      <c r="G452" s="3">
        <v>24.99</v>
      </c>
    </row>
    <row r="453" spans="2:7" hidden="1" outlineLevel="1" x14ac:dyDescent="0.2">
      <c r="B453" s="19" t="s">
        <v>427</v>
      </c>
      <c r="C453" s="3" t="s">
        <v>516</v>
      </c>
      <c r="D453" s="3" t="s">
        <v>54</v>
      </c>
      <c r="E453" s="14">
        <v>44363</v>
      </c>
      <c r="F453" s="3">
        <v>6</v>
      </c>
      <c r="G453" s="3">
        <v>49.98</v>
      </c>
    </row>
    <row r="454" spans="2:7" hidden="1" outlineLevel="1" x14ac:dyDescent="0.2">
      <c r="B454" s="19" t="s">
        <v>427</v>
      </c>
      <c r="C454" s="3" t="s">
        <v>516</v>
      </c>
      <c r="D454" s="3" t="s">
        <v>54</v>
      </c>
      <c r="E454" s="14">
        <v>44363</v>
      </c>
      <c r="F454" s="3">
        <v>3</v>
      </c>
      <c r="G454" s="3">
        <v>24.99</v>
      </c>
    </row>
    <row r="455" spans="2:7" hidden="1" outlineLevel="1" x14ac:dyDescent="0.2">
      <c r="B455" s="19" t="s">
        <v>427</v>
      </c>
      <c r="C455" s="3" t="s">
        <v>516</v>
      </c>
      <c r="D455" s="3" t="s">
        <v>54</v>
      </c>
      <c r="E455" s="14">
        <v>44365</v>
      </c>
      <c r="F455" s="3">
        <v>6</v>
      </c>
      <c r="G455" s="3">
        <v>49.98</v>
      </c>
    </row>
    <row r="456" spans="2:7" hidden="1" outlineLevel="1" x14ac:dyDescent="0.2">
      <c r="B456" s="19" t="s">
        <v>427</v>
      </c>
      <c r="C456" s="3" t="s">
        <v>516</v>
      </c>
      <c r="D456" s="3" t="s">
        <v>54</v>
      </c>
      <c r="E456" s="14">
        <v>44365</v>
      </c>
      <c r="F456" s="3">
        <v>3</v>
      </c>
      <c r="G456" s="3">
        <v>24.99</v>
      </c>
    </row>
    <row r="457" spans="2:7" hidden="1" outlineLevel="1" x14ac:dyDescent="0.2">
      <c r="B457" s="19" t="s">
        <v>427</v>
      </c>
      <c r="C457" s="3" t="s">
        <v>516</v>
      </c>
      <c r="D457" s="3" t="s">
        <v>54</v>
      </c>
      <c r="E457" s="14">
        <v>44368</v>
      </c>
      <c r="F457" s="3">
        <v>6</v>
      </c>
      <c r="G457" s="3">
        <v>49.98</v>
      </c>
    </row>
    <row r="458" spans="2:7" hidden="1" outlineLevel="1" x14ac:dyDescent="0.2">
      <c r="B458" s="19" t="s">
        <v>427</v>
      </c>
      <c r="C458" s="3" t="s">
        <v>516</v>
      </c>
      <c r="D458" s="3" t="s">
        <v>54</v>
      </c>
      <c r="E458" s="14">
        <v>44368</v>
      </c>
      <c r="F458" s="3">
        <v>3</v>
      </c>
      <c r="G458" s="3">
        <v>24.99</v>
      </c>
    </row>
    <row r="459" spans="2:7" hidden="1" outlineLevel="1" x14ac:dyDescent="0.2">
      <c r="B459" s="19" t="s">
        <v>427</v>
      </c>
      <c r="C459" s="3" t="s">
        <v>516</v>
      </c>
      <c r="D459" s="3" t="s">
        <v>54</v>
      </c>
      <c r="E459" s="14">
        <v>44369</v>
      </c>
      <c r="F459" s="3">
        <v>6</v>
      </c>
      <c r="G459" s="3">
        <v>49.98</v>
      </c>
    </row>
    <row r="460" spans="2:7" hidden="1" outlineLevel="1" x14ac:dyDescent="0.2">
      <c r="B460" s="19" t="s">
        <v>427</v>
      </c>
      <c r="C460" s="3" t="s">
        <v>516</v>
      </c>
      <c r="D460" s="3" t="s">
        <v>54</v>
      </c>
      <c r="E460" s="14">
        <v>44369</v>
      </c>
      <c r="F460" s="3">
        <v>3</v>
      </c>
      <c r="G460" s="3">
        <v>24.99</v>
      </c>
    </row>
    <row r="461" spans="2:7" hidden="1" outlineLevel="1" x14ac:dyDescent="0.2">
      <c r="B461" s="19" t="s">
        <v>427</v>
      </c>
      <c r="C461" s="3" t="s">
        <v>516</v>
      </c>
      <c r="D461" s="3" t="s">
        <v>54</v>
      </c>
      <c r="E461" s="14">
        <v>44370</v>
      </c>
      <c r="F461" s="3">
        <v>6</v>
      </c>
      <c r="G461" s="3">
        <v>49.98</v>
      </c>
    </row>
    <row r="462" spans="2:7" hidden="1" outlineLevel="1" x14ac:dyDescent="0.2">
      <c r="B462" s="19" t="s">
        <v>427</v>
      </c>
      <c r="C462" s="3" t="s">
        <v>516</v>
      </c>
      <c r="D462" s="3" t="s">
        <v>54</v>
      </c>
      <c r="E462" s="14">
        <v>44370</v>
      </c>
      <c r="F462" s="3">
        <v>3</v>
      </c>
      <c r="G462" s="3">
        <v>24.99</v>
      </c>
    </row>
    <row r="463" spans="2:7" hidden="1" outlineLevel="1" x14ac:dyDescent="0.2">
      <c r="B463" s="19" t="s">
        <v>427</v>
      </c>
      <c r="C463" s="3" t="s">
        <v>516</v>
      </c>
      <c r="D463" s="3" t="s">
        <v>54</v>
      </c>
      <c r="E463" s="14">
        <v>44371</v>
      </c>
      <c r="F463" s="3">
        <v>6</v>
      </c>
      <c r="G463" s="3">
        <v>49.98</v>
      </c>
    </row>
    <row r="464" spans="2:7" hidden="1" outlineLevel="1" x14ac:dyDescent="0.2">
      <c r="B464" s="19" t="s">
        <v>427</v>
      </c>
      <c r="C464" s="3" t="s">
        <v>516</v>
      </c>
      <c r="D464" s="3" t="s">
        <v>54</v>
      </c>
      <c r="E464" s="14">
        <v>44371</v>
      </c>
      <c r="F464" s="3">
        <v>3</v>
      </c>
      <c r="G464" s="3">
        <v>24.99</v>
      </c>
    </row>
    <row r="465" spans="2:7" hidden="1" outlineLevel="1" x14ac:dyDescent="0.2">
      <c r="B465" s="19" t="s">
        <v>427</v>
      </c>
      <c r="C465" s="3" t="s">
        <v>516</v>
      </c>
      <c r="D465" s="3" t="s">
        <v>54</v>
      </c>
      <c r="E465" s="14">
        <v>44372</v>
      </c>
      <c r="F465" s="3">
        <v>6</v>
      </c>
      <c r="G465" s="3">
        <v>49.98</v>
      </c>
    </row>
    <row r="466" spans="2:7" hidden="1" outlineLevel="1" x14ac:dyDescent="0.2">
      <c r="B466" s="19" t="s">
        <v>427</v>
      </c>
      <c r="C466" s="3" t="s">
        <v>516</v>
      </c>
      <c r="D466" s="3" t="s">
        <v>54</v>
      </c>
      <c r="E466" s="14">
        <v>44372</v>
      </c>
      <c r="F466" s="3">
        <v>3</v>
      </c>
      <c r="G466" s="3">
        <v>24.99</v>
      </c>
    </row>
    <row r="467" spans="2:7" hidden="1" outlineLevel="1" x14ac:dyDescent="0.2">
      <c r="B467" s="19" t="s">
        <v>427</v>
      </c>
      <c r="C467" s="3" t="s">
        <v>516</v>
      </c>
      <c r="D467" s="3" t="s">
        <v>54</v>
      </c>
      <c r="E467" s="14">
        <v>44375</v>
      </c>
      <c r="F467" s="3">
        <v>6</v>
      </c>
      <c r="G467" s="3">
        <v>49.98</v>
      </c>
    </row>
    <row r="468" spans="2:7" hidden="1" outlineLevel="1" x14ac:dyDescent="0.2">
      <c r="B468" s="19" t="s">
        <v>427</v>
      </c>
      <c r="C468" s="3" t="s">
        <v>516</v>
      </c>
      <c r="D468" s="3" t="s">
        <v>54</v>
      </c>
      <c r="E468" s="14">
        <v>44375</v>
      </c>
      <c r="F468" s="3">
        <v>3</v>
      </c>
      <c r="G468" s="3">
        <v>24.99</v>
      </c>
    </row>
    <row r="469" spans="2:7" hidden="1" outlineLevel="1" x14ac:dyDescent="0.2">
      <c r="B469" s="19" t="s">
        <v>427</v>
      </c>
      <c r="C469" s="3" t="s">
        <v>516</v>
      </c>
      <c r="D469" s="3" t="s">
        <v>54</v>
      </c>
      <c r="E469" s="14">
        <v>44376</v>
      </c>
      <c r="F469" s="3">
        <v>6</v>
      </c>
      <c r="G469" s="3">
        <v>49.98</v>
      </c>
    </row>
    <row r="470" spans="2:7" hidden="1" outlineLevel="1" x14ac:dyDescent="0.2">
      <c r="B470" s="19" t="s">
        <v>427</v>
      </c>
      <c r="C470" s="3" t="s">
        <v>516</v>
      </c>
      <c r="D470" s="3" t="s">
        <v>54</v>
      </c>
      <c r="E470" s="14">
        <v>44376</v>
      </c>
      <c r="F470" s="3">
        <v>3</v>
      </c>
      <c r="G470" s="3">
        <v>24.99</v>
      </c>
    </row>
    <row r="471" spans="2:7" hidden="1" outlineLevel="1" x14ac:dyDescent="0.2">
      <c r="B471" s="19" t="s">
        <v>427</v>
      </c>
      <c r="C471" s="3" t="s">
        <v>516</v>
      </c>
      <c r="D471" s="3" t="s">
        <v>54</v>
      </c>
      <c r="E471" s="14">
        <v>44377</v>
      </c>
      <c r="F471" s="3">
        <v>6</v>
      </c>
      <c r="G471" s="3">
        <v>49.98</v>
      </c>
    </row>
    <row r="472" spans="2:7" hidden="1" outlineLevel="1" x14ac:dyDescent="0.2">
      <c r="B472" s="19" t="s">
        <v>427</v>
      </c>
      <c r="C472" s="3" t="s">
        <v>516</v>
      </c>
      <c r="D472" s="3" t="s">
        <v>54</v>
      </c>
      <c r="E472" s="14">
        <v>44377</v>
      </c>
      <c r="F472" s="3">
        <v>3</v>
      </c>
      <c r="G472" s="3">
        <v>24.99</v>
      </c>
    </row>
    <row r="473" spans="2:7" hidden="1" outlineLevel="1" x14ac:dyDescent="0.2">
      <c r="B473" s="19" t="s">
        <v>427</v>
      </c>
      <c r="C473" s="3" t="s">
        <v>107</v>
      </c>
      <c r="D473" s="3" t="s">
        <v>31</v>
      </c>
      <c r="E473" s="14">
        <v>44309</v>
      </c>
      <c r="F473" s="3">
        <v>6</v>
      </c>
      <c r="G473" s="3">
        <v>49.98</v>
      </c>
    </row>
    <row r="474" spans="2:7" hidden="1" outlineLevel="1" x14ac:dyDescent="0.2">
      <c r="B474" s="19" t="s">
        <v>427</v>
      </c>
      <c r="C474" s="3" t="s">
        <v>107</v>
      </c>
      <c r="D474" s="3" t="s">
        <v>31</v>
      </c>
      <c r="E474" s="14">
        <v>44309</v>
      </c>
      <c r="F474" s="3">
        <v>3</v>
      </c>
      <c r="G474" s="3">
        <v>24.99</v>
      </c>
    </row>
    <row r="475" spans="2:7" hidden="1" outlineLevel="1" x14ac:dyDescent="0.2">
      <c r="B475" s="19" t="s">
        <v>427</v>
      </c>
      <c r="C475" s="3" t="s">
        <v>107</v>
      </c>
      <c r="D475" s="3" t="s">
        <v>31</v>
      </c>
      <c r="E475" s="14">
        <v>44312</v>
      </c>
      <c r="F475" s="3">
        <v>6</v>
      </c>
      <c r="G475" s="3">
        <v>49.98</v>
      </c>
    </row>
    <row r="476" spans="2:7" hidden="1" outlineLevel="1" x14ac:dyDescent="0.2">
      <c r="B476" s="19" t="s">
        <v>427</v>
      </c>
      <c r="C476" s="3" t="s">
        <v>107</v>
      </c>
      <c r="D476" s="3" t="s">
        <v>31</v>
      </c>
      <c r="E476" s="14">
        <v>44312</v>
      </c>
      <c r="F476" s="3">
        <v>3</v>
      </c>
      <c r="G476" s="3">
        <v>24.99</v>
      </c>
    </row>
    <row r="477" spans="2:7" hidden="1" outlineLevel="1" x14ac:dyDescent="0.2">
      <c r="B477" s="19" t="s">
        <v>427</v>
      </c>
      <c r="C477" s="3" t="s">
        <v>107</v>
      </c>
      <c r="D477" s="3" t="s">
        <v>31</v>
      </c>
      <c r="E477" s="14">
        <v>44309</v>
      </c>
      <c r="F477" s="3">
        <v>6</v>
      </c>
      <c r="G477" s="3">
        <v>49.98</v>
      </c>
    </row>
    <row r="478" spans="2:7" hidden="1" outlineLevel="1" x14ac:dyDescent="0.2">
      <c r="B478" s="19" t="s">
        <v>427</v>
      </c>
      <c r="C478" s="3" t="s">
        <v>107</v>
      </c>
      <c r="D478" s="3" t="s">
        <v>31</v>
      </c>
      <c r="E478" s="14">
        <v>44309</v>
      </c>
      <c r="F478" s="3">
        <v>3</v>
      </c>
      <c r="G478" s="3">
        <v>24.99</v>
      </c>
    </row>
    <row r="479" spans="2:7" hidden="1" outlineLevel="1" x14ac:dyDescent="0.2">
      <c r="B479" s="19" t="s">
        <v>427</v>
      </c>
      <c r="C479" s="3" t="s">
        <v>107</v>
      </c>
      <c r="D479" s="3" t="s">
        <v>31</v>
      </c>
      <c r="E479" s="14">
        <v>44312</v>
      </c>
      <c r="F479" s="3">
        <v>6</v>
      </c>
      <c r="G479" s="3">
        <v>49.98</v>
      </c>
    </row>
    <row r="480" spans="2:7" hidden="1" outlineLevel="1" x14ac:dyDescent="0.2">
      <c r="B480" s="19" t="s">
        <v>427</v>
      </c>
      <c r="C480" s="3" t="s">
        <v>107</v>
      </c>
      <c r="D480" s="3" t="s">
        <v>31</v>
      </c>
      <c r="E480" s="14">
        <v>44312</v>
      </c>
      <c r="F480" s="3">
        <v>3</v>
      </c>
      <c r="G480" s="3">
        <v>24.99</v>
      </c>
    </row>
    <row r="481" spans="2:7" hidden="1" outlineLevel="1" x14ac:dyDescent="0.2">
      <c r="B481" s="19" t="s">
        <v>427</v>
      </c>
      <c r="C481" s="3" t="s">
        <v>107</v>
      </c>
      <c r="D481" s="3" t="s">
        <v>31</v>
      </c>
      <c r="E481" s="14">
        <v>44351</v>
      </c>
      <c r="F481" s="3">
        <v>6</v>
      </c>
      <c r="G481" s="3">
        <v>49.98</v>
      </c>
    </row>
    <row r="482" spans="2:7" hidden="1" outlineLevel="1" x14ac:dyDescent="0.2">
      <c r="B482" s="19" t="s">
        <v>427</v>
      </c>
      <c r="C482" s="3" t="s">
        <v>107</v>
      </c>
      <c r="D482" s="3" t="s">
        <v>31</v>
      </c>
      <c r="E482" s="14">
        <v>44351</v>
      </c>
      <c r="F482" s="3">
        <v>3</v>
      </c>
      <c r="G482" s="3">
        <v>24.99</v>
      </c>
    </row>
    <row r="483" spans="2:7" hidden="1" outlineLevel="1" x14ac:dyDescent="0.2">
      <c r="B483" s="19" t="s">
        <v>427</v>
      </c>
      <c r="C483" s="3" t="s">
        <v>882</v>
      </c>
      <c r="D483" s="3" t="s">
        <v>54</v>
      </c>
      <c r="E483" s="14">
        <v>44336</v>
      </c>
      <c r="F483" s="3">
        <v>6</v>
      </c>
      <c r="G483" s="3">
        <v>33.299999999999997</v>
      </c>
    </row>
    <row r="484" spans="2:7" hidden="1" outlineLevel="1" x14ac:dyDescent="0.2">
      <c r="B484" s="19" t="s">
        <v>427</v>
      </c>
      <c r="C484" s="3" t="s">
        <v>882</v>
      </c>
      <c r="D484" s="3" t="s">
        <v>54</v>
      </c>
      <c r="E484" s="14">
        <v>44336</v>
      </c>
      <c r="F484" s="3">
        <v>3</v>
      </c>
      <c r="G484" s="3">
        <v>16.649999999999999</v>
      </c>
    </row>
    <row r="485" spans="2:7" hidden="1" outlineLevel="1" x14ac:dyDescent="0.2">
      <c r="B485" s="19" t="s">
        <v>427</v>
      </c>
      <c r="C485" s="3" t="s">
        <v>882</v>
      </c>
      <c r="D485" s="3" t="s">
        <v>54</v>
      </c>
      <c r="E485" s="14">
        <v>44337</v>
      </c>
      <c r="F485" s="3">
        <v>6</v>
      </c>
      <c r="G485" s="3">
        <v>33.299999999999997</v>
      </c>
    </row>
    <row r="486" spans="2:7" hidden="1" outlineLevel="1" x14ac:dyDescent="0.2">
      <c r="B486" s="19" t="s">
        <v>427</v>
      </c>
      <c r="C486" s="3" t="s">
        <v>882</v>
      </c>
      <c r="D486" s="3" t="s">
        <v>54</v>
      </c>
      <c r="E486" s="14">
        <v>44337</v>
      </c>
      <c r="F486" s="3">
        <v>3</v>
      </c>
      <c r="G486" s="3">
        <v>16.649999999999999</v>
      </c>
    </row>
    <row r="487" spans="2:7" hidden="1" outlineLevel="1" x14ac:dyDescent="0.2">
      <c r="B487" s="19" t="s">
        <v>427</v>
      </c>
      <c r="C487" s="3" t="s">
        <v>882</v>
      </c>
      <c r="D487" s="3" t="s">
        <v>54</v>
      </c>
      <c r="E487" s="14">
        <v>44340</v>
      </c>
      <c r="F487" s="3">
        <v>6</v>
      </c>
      <c r="G487" s="3">
        <v>33.299999999999997</v>
      </c>
    </row>
    <row r="488" spans="2:7" hidden="1" outlineLevel="1" x14ac:dyDescent="0.2">
      <c r="B488" s="19" t="s">
        <v>427</v>
      </c>
      <c r="C488" s="3" t="s">
        <v>882</v>
      </c>
      <c r="D488" s="3" t="s">
        <v>54</v>
      </c>
      <c r="E488" s="14">
        <v>44340</v>
      </c>
      <c r="F488" s="3">
        <v>3</v>
      </c>
      <c r="G488" s="3">
        <v>16.649999999999999</v>
      </c>
    </row>
    <row r="489" spans="2:7" hidden="1" outlineLevel="1" x14ac:dyDescent="0.2">
      <c r="B489" s="19" t="s">
        <v>429</v>
      </c>
      <c r="C489" s="3" t="s">
        <v>517</v>
      </c>
      <c r="D489" s="3" t="s">
        <v>54</v>
      </c>
      <c r="E489" s="14">
        <v>44277</v>
      </c>
      <c r="F489" s="3">
        <v>6</v>
      </c>
      <c r="G489" s="19">
        <v>33.299999999999997</v>
      </c>
    </row>
    <row r="490" spans="2:7" hidden="1" outlineLevel="1" x14ac:dyDescent="0.2">
      <c r="B490" s="19" t="s">
        <v>429</v>
      </c>
      <c r="C490" s="3" t="s">
        <v>517</v>
      </c>
      <c r="D490" s="3" t="s">
        <v>54</v>
      </c>
      <c r="E490" s="14">
        <v>44277</v>
      </c>
      <c r="F490" s="3">
        <v>3</v>
      </c>
      <c r="G490" s="19">
        <v>16.649999999999999</v>
      </c>
    </row>
    <row r="491" spans="2:7" hidden="1" outlineLevel="1" x14ac:dyDescent="0.2">
      <c r="B491" s="19" t="s">
        <v>429</v>
      </c>
      <c r="C491" s="3" t="s">
        <v>517</v>
      </c>
      <c r="D491" s="3" t="s">
        <v>54</v>
      </c>
      <c r="E491" s="14">
        <v>44278</v>
      </c>
      <c r="F491" s="3">
        <v>6</v>
      </c>
      <c r="G491" s="19">
        <v>33.299999999999997</v>
      </c>
    </row>
    <row r="492" spans="2:7" hidden="1" outlineLevel="1" x14ac:dyDescent="0.2">
      <c r="B492" s="19" t="s">
        <v>429</v>
      </c>
      <c r="C492" s="3" t="s">
        <v>517</v>
      </c>
      <c r="D492" s="3" t="s">
        <v>54</v>
      </c>
      <c r="E492" s="14">
        <v>44278</v>
      </c>
      <c r="F492" s="3">
        <v>3</v>
      </c>
      <c r="G492" s="19">
        <v>16.649999999999999</v>
      </c>
    </row>
    <row r="493" spans="2:7" hidden="1" outlineLevel="1" x14ac:dyDescent="0.2">
      <c r="B493" s="19" t="s">
        <v>429</v>
      </c>
      <c r="C493" s="3" t="s">
        <v>517</v>
      </c>
      <c r="D493" s="3" t="s">
        <v>54</v>
      </c>
      <c r="E493" s="14">
        <v>44279</v>
      </c>
      <c r="F493" s="3">
        <v>6</v>
      </c>
      <c r="G493" s="19">
        <v>33.299999999999997</v>
      </c>
    </row>
    <row r="494" spans="2:7" hidden="1" outlineLevel="1" x14ac:dyDescent="0.2">
      <c r="B494" s="19" t="s">
        <v>429</v>
      </c>
      <c r="C494" s="3" t="s">
        <v>517</v>
      </c>
      <c r="D494" s="3" t="s">
        <v>54</v>
      </c>
      <c r="E494" s="14">
        <v>44279</v>
      </c>
      <c r="F494" s="3">
        <v>3</v>
      </c>
      <c r="G494" s="19">
        <v>16.649999999999999</v>
      </c>
    </row>
    <row r="495" spans="2:7" hidden="1" outlineLevel="1" x14ac:dyDescent="0.2">
      <c r="B495" s="19" t="s">
        <v>429</v>
      </c>
      <c r="C495" s="3" t="s">
        <v>517</v>
      </c>
      <c r="D495" s="3" t="s">
        <v>54</v>
      </c>
      <c r="E495" s="14">
        <v>44280</v>
      </c>
      <c r="F495" s="3">
        <v>6</v>
      </c>
      <c r="G495" s="19">
        <v>33.299999999999997</v>
      </c>
    </row>
    <row r="496" spans="2:7" hidden="1" outlineLevel="1" x14ac:dyDescent="0.2">
      <c r="B496" s="19" t="s">
        <v>429</v>
      </c>
      <c r="C496" s="3" t="s">
        <v>517</v>
      </c>
      <c r="D496" s="3" t="s">
        <v>54</v>
      </c>
      <c r="E496" s="14">
        <v>44280</v>
      </c>
      <c r="F496" s="3">
        <v>3</v>
      </c>
      <c r="G496" s="19">
        <v>16.649999999999999</v>
      </c>
    </row>
    <row r="497" spans="2:7" hidden="1" outlineLevel="1" x14ac:dyDescent="0.2">
      <c r="B497" s="19" t="s">
        <v>429</v>
      </c>
      <c r="C497" s="3" t="s">
        <v>517</v>
      </c>
      <c r="D497" s="3" t="s">
        <v>54</v>
      </c>
      <c r="E497" s="14">
        <v>44281</v>
      </c>
      <c r="F497" s="3">
        <v>6</v>
      </c>
      <c r="G497" s="19">
        <v>33.299999999999997</v>
      </c>
    </row>
    <row r="498" spans="2:7" hidden="1" outlineLevel="1" x14ac:dyDescent="0.2">
      <c r="B498" s="19" t="s">
        <v>429</v>
      </c>
      <c r="C498" s="3" t="s">
        <v>517</v>
      </c>
      <c r="D498" s="3" t="s">
        <v>54</v>
      </c>
      <c r="E498" s="14">
        <v>44281</v>
      </c>
      <c r="F498" s="3">
        <v>3</v>
      </c>
      <c r="G498" s="19">
        <v>16.649999999999999</v>
      </c>
    </row>
    <row r="499" spans="2:7" hidden="1" outlineLevel="1" x14ac:dyDescent="0.2">
      <c r="B499" s="19" t="s">
        <v>429</v>
      </c>
      <c r="C499" s="3" t="s">
        <v>517</v>
      </c>
      <c r="D499" s="3" t="s">
        <v>54</v>
      </c>
      <c r="E499" s="14">
        <v>44291</v>
      </c>
      <c r="F499" s="3">
        <v>5.5</v>
      </c>
      <c r="G499" s="149">
        <v>30.524999999999999</v>
      </c>
    </row>
    <row r="500" spans="2:7" hidden="1" outlineLevel="1" x14ac:dyDescent="0.2">
      <c r="B500" s="19" t="s">
        <v>429</v>
      </c>
      <c r="C500" s="3" t="s">
        <v>517</v>
      </c>
      <c r="D500" s="3" t="s">
        <v>54</v>
      </c>
      <c r="E500" s="14">
        <v>44291</v>
      </c>
      <c r="F500" s="3">
        <v>5.5</v>
      </c>
      <c r="G500" s="3">
        <v>30.524999999999999</v>
      </c>
    </row>
    <row r="501" spans="2:7" hidden="1" outlineLevel="1" x14ac:dyDescent="0.2">
      <c r="B501" s="19" t="s">
        <v>427</v>
      </c>
      <c r="C501" s="3" t="s">
        <v>505</v>
      </c>
      <c r="D501" s="3" t="s">
        <v>506</v>
      </c>
      <c r="E501" s="14">
        <v>44286</v>
      </c>
      <c r="F501" s="3">
        <v>3</v>
      </c>
      <c r="G501" s="19">
        <v>24.99</v>
      </c>
    </row>
    <row r="502" spans="2:7" hidden="1" outlineLevel="1" x14ac:dyDescent="0.2">
      <c r="B502" s="19" t="s">
        <v>427</v>
      </c>
      <c r="C502" s="3" t="s">
        <v>505</v>
      </c>
      <c r="D502" s="3" t="s">
        <v>506</v>
      </c>
      <c r="E502" s="14">
        <v>44294</v>
      </c>
      <c r="F502" s="3">
        <v>6</v>
      </c>
      <c r="G502" s="3">
        <v>49.98</v>
      </c>
    </row>
    <row r="503" spans="2:7" hidden="1" outlineLevel="1" x14ac:dyDescent="0.2">
      <c r="B503" s="19" t="s">
        <v>427</v>
      </c>
      <c r="C503" s="3" t="s">
        <v>505</v>
      </c>
      <c r="D503" s="3" t="s">
        <v>506</v>
      </c>
      <c r="E503" s="14">
        <v>44294</v>
      </c>
      <c r="F503" s="3">
        <v>3</v>
      </c>
      <c r="G503" s="3">
        <v>24.99</v>
      </c>
    </row>
    <row r="504" spans="2:7" hidden="1" outlineLevel="1" x14ac:dyDescent="0.2">
      <c r="B504" s="19" t="s">
        <v>427</v>
      </c>
      <c r="C504" s="3" t="s">
        <v>505</v>
      </c>
      <c r="D504" s="3" t="s">
        <v>506</v>
      </c>
      <c r="E504" s="14">
        <v>44295</v>
      </c>
      <c r="F504" s="3">
        <v>6</v>
      </c>
      <c r="G504" s="3">
        <v>49.98</v>
      </c>
    </row>
    <row r="505" spans="2:7" hidden="1" outlineLevel="1" x14ac:dyDescent="0.2">
      <c r="B505" s="19" t="s">
        <v>427</v>
      </c>
      <c r="C505" s="3" t="s">
        <v>505</v>
      </c>
      <c r="D505" s="3" t="s">
        <v>506</v>
      </c>
      <c r="E505" s="14">
        <v>44295</v>
      </c>
      <c r="F505" s="3">
        <v>3</v>
      </c>
      <c r="G505" s="3">
        <v>24.99</v>
      </c>
    </row>
    <row r="506" spans="2:7" hidden="1" outlineLevel="1" x14ac:dyDescent="0.2">
      <c r="B506" s="19" t="s">
        <v>427</v>
      </c>
      <c r="C506" s="3" t="s">
        <v>505</v>
      </c>
      <c r="D506" s="3" t="s">
        <v>506</v>
      </c>
      <c r="E506" s="14">
        <v>44298</v>
      </c>
      <c r="F506" s="3">
        <v>6</v>
      </c>
      <c r="G506" s="3">
        <v>49.98</v>
      </c>
    </row>
    <row r="507" spans="2:7" hidden="1" outlineLevel="1" x14ac:dyDescent="0.2">
      <c r="B507" s="19" t="s">
        <v>427</v>
      </c>
      <c r="C507" s="3" t="s">
        <v>505</v>
      </c>
      <c r="D507" s="3" t="s">
        <v>506</v>
      </c>
      <c r="E507" s="14">
        <v>44298</v>
      </c>
      <c r="F507" s="3">
        <v>3</v>
      </c>
      <c r="G507" s="3">
        <v>24.99</v>
      </c>
    </row>
    <row r="508" spans="2:7" hidden="1" outlineLevel="1" x14ac:dyDescent="0.2">
      <c r="B508" s="19" t="s">
        <v>427</v>
      </c>
      <c r="C508" s="3" t="s">
        <v>505</v>
      </c>
      <c r="D508" s="3" t="s">
        <v>506</v>
      </c>
      <c r="E508" s="14">
        <v>44299</v>
      </c>
      <c r="F508" s="3">
        <v>6</v>
      </c>
      <c r="G508" s="3">
        <v>49.98</v>
      </c>
    </row>
    <row r="509" spans="2:7" hidden="1" outlineLevel="1" x14ac:dyDescent="0.2">
      <c r="B509" s="19" t="s">
        <v>427</v>
      </c>
      <c r="C509" s="3" t="s">
        <v>505</v>
      </c>
      <c r="D509" s="3" t="s">
        <v>506</v>
      </c>
      <c r="E509" s="14">
        <v>44299</v>
      </c>
      <c r="F509" s="3">
        <v>3</v>
      </c>
      <c r="G509" s="3">
        <v>24.99</v>
      </c>
    </row>
    <row r="510" spans="2:7" hidden="1" outlineLevel="1" x14ac:dyDescent="0.2">
      <c r="B510" s="19" t="s">
        <v>427</v>
      </c>
      <c r="C510" s="3" t="s">
        <v>505</v>
      </c>
      <c r="D510" s="3" t="s">
        <v>506</v>
      </c>
      <c r="E510" s="14">
        <v>44300</v>
      </c>
      <c r="F510" s="3">
        <v>6</v>
      </c>
      <c r="G510" s="3">
        <v>49.98</v>
      </c>
    </row>
    <row r="511" spans="2:7" hidden="1" outlineLevel="1" x14ac:dyDescent="0.2">
      <c r="B511" s="19" t="s">
        <v>427</v>
      </c>
      <c r="C511" s="3" t="s">
        <v>505</v>
      </c>
      <c r="D511" s="3" t="s">
        <v>506</v>
      </c>
      <c r="E511" s="14">
        <v>44300</v>
      </c>
      <c r="F511" s="3">
        <v>3</v>
      </c>
      <c r="G511" s="3">
        <v>24.99</v>
      </c>
    </row>
    <row r="512" spans="2:7" hidden="1" outlineLevel="1" x14ac:dyDescent="0.2">
      <c r="B512" s="19" t="s">
        <v>427</v>
      </c>
      <c r="C512" s="3" t="s">
        <v>505</v>
      </c>
      <c r="D512" s="3" t="s">
        <v>506</v>
      </c>
      <c r="E512" s="14">
        <v>44301</v>
      </c>
      <c r="F512" s="3">
        <v>6</v>
      </c>
      <c r="G512" s="3">
        <v>49.98</v>
      </c>
    </row>
    <row r="513" spans="2:7" hidden="1" outlineLevel="1" x14ac:dyDescent="0.2">
      <c r="B513" s="19" t="s">
        <v>427</v>
      </c>
      <c r="C513" s="3" t="s">
        <v>505</v>
      </c>
      <c r="D513" s="3" t="s">
        <v>506</v>
      </c>
      <c r="E513" s="14">
        <v>44301</v>
      </c>
      <c r="F513" s="3">
        <v>3</v>
      </c>
      <c r="G513" s="3">
        <v>24.99</v>
      </c>
    </row>
    <row r="514" spans="2:7" hidden="1" outlineLevel="1" x14ac:dyDescent="0.2">
      <c r="B514" s="19" t="s">
        <v>427</v>
      </c>
      <c r="C514" s="3" t="s">
        <v>505</v>
      </c>
      <c r="D514" s="3" t="s">
        <v>506</v>
      </c>
      <c r="E514" s="14">
        <v>44302</v>
      </c>
      <c r="F514" s="3">
        <v>6</v>
      </c>
      <c r="G514" s="3">
        <v>49.98</v>
      </c>
    </row>
    <row r="515" spans="2:7" hidden="1" outlineLevel="1" x14ac:dyDescent="0.2">
      <c r="B515" s="19" t="s">
        <v>427</v>
      </c>
      <c r="C515" s="3" t="s">
        <v>505</v>
      </c>
      <c r="D515" s="3" t="s">
        <v>506</v>
      </c>
      <c r="E515" s="14">
        <v>44302</v>
      </c>
      <c r="F515" s="3">
        <v>3</v>
      </c>
      <c r="G515" s="3">
        <v>24.99</v>
      </c>
    </row>
    <row r="516" spans="2:7" hidden="1" outlineLevel="1" x14ac:dyDescent="0.2">
      <c r="B516" s="19" t="s">
        <v>427</v>
      </c>
      <c r="C516" s="3" t="s">
        <v>505</v>
      </c>
      <c r="D516" s="3" t="s">
        <v>506</v>
      </c>
      <c r="E516" s="14">
        <v>44305</v>
      </c>
      <c r="F516" s="3">
        <v>6</v>
      </c>
      <c r="G516" s="3">
        <v>49.98</v>
      </c>
    </row>
    <row r="517" spans="2:7" hidden="1" outlineLevel="1" x14ac:dyDescent="0.2">
      <c r="B517" s="19" t="s">
        <v>427</v>
      </c>
      <c r="C517" s="3" t="s">
        <v>505</v>
      </c>
      <c r="D517" s="3" t="s">
        <v>506</v>
      </c>
      <c r="E517" s="14">
        <v>44305</v>
      </c>
      <c r="F517" s="3">
        <v>3</v>
      </c>
      <c r="G517" s="3">
        <v>24.99</v>
      </c>
    </row>
    <row r="518" spans="2:7" hidden="1" outlineLevel="1" x14ac:dyDescent="0.2">
      <c r="B518" s="19" t="s">
        <v>427</v>
      </c>
      <c r="C518" s="3" t="s">
        <v>505</v>
      </c>
      <c r="D518" s="3" t="s">
        <v>506</v>
      </c>
      <c r="E518" s="14">
        <v>44306</v>
      </c>
      <c r="F518" s="3">
        <v>6</v>
      </c>
      <c r="G518" s="3">
        <v>49.98</v>
      </c>
    </row>
    <row r="519" spans="2:7" hidden="1" outlineLevel="1" x14ac:dyDescent="0.2">
      <c r="B519" s="19" t="s">
        <v>427</v>
      </c>
      <c r="C519" s="3" t="s">
        <v>505</v>
      </c>
      <c r="D519" s="3" t="s">
        <v>506</v>
      </c>
      <c r="E519" s="14">
        <v>44306</v>
      </c>
      <c r="F519" s="3">
        <v>3</v>
      </c>
      <c r="G519" s="3">
        <v>24.99</v>
      </c>
    </row>
    <row r="520" spans="2:7" hidden="1" outlineLevel="1" x14ac:dyDescent="0.2">
      <c r="B520" s="19" t="s">
        <v>427</v>
      </c>
      <c r="C520" s="3" t="s">
        <v>505</v>
      </c>
      <c r="D520" s="3" t="s">
        <v>506</v>
      </c>
      <c r="E520" s="14">
        <v>44307</v>
      </c>
      <c r="F520" s="3">
        <v>5</v>
      </c>
      <c r="G520" s="3">
        <v>41.65</v>
      </c>
    </row>
    <row r="521" spans="2:7" hidden="1" outlineLevel="1" x14ac:dyDescent="0.2">
      <c r="B521" s="19" t="s">
        <v>427</v>
      </c>
      <c r="C521" s="3" t="s">
        <v>505</v>
      </c>
      <c r="D521" s="3" t="s">
        <v>506</v>
      </c>
      <c r="E521" s="14">
        <v>44308</v>
      </c>
      <c r="F521" s="3">
        <v>6</v>
      </c>
      <c r="G521" s="3">
        <v>49.98</v>
      </c>
    </row>
    <row r="522" spans="2:7" hidden="1" outlineLevel="1" x14ac:dyDescent="0.2">
      <c r="B522" s="19" t="s">
        <v>427</v>
      </c>
      <c r="C522" s="3" t="s">
        <v>505</v>
      </c>
      <c r="D522" s="3" t="s">
        <v>506</v>
      </c>
      <c r="E522" s="14">
        <v>44308</v>
      </c>
      <c r="F522" s="3">
        <v>3</v>
      </c>
      <c r="G522" s="3">
        <v>24.99</v>
      </c>
    </row>
    <row r="523" spans="2:7" hidden="1" outlineLevel="1" x14ac:dyDescent="0.2">
      <c r="B523" s="19" t="s">
        <v>427</v>
      </c>
      <c r="C523" s="3" t="s">
        <v>505</v>
      </c>
      <c r="D523" s="3" t="s">
        <v>506</v>
      </c>
      <c r="E523" s="14">
        <v>44309</v>
      </c>
      <c r="F523" s="3">
        <v>6</v>
      </c>
      <c r="G523" s="3">
        <v>49.98</v>
      </c>
    </row>
    <row r="524" spans="2:7" hidden="1" outlineLevel="1" x14ac:dyDescent="0.2">
      <c r="B524" s="19" t="s">
        <v>427</v>
      </c>
      <c r="C524" s="3" t="s">
        <v>505</v>
      </c>
      <c r="D524" s="3" t="s">
        <v>506</v>
      </c>
      <c r="E524" s="14">
        <v>44309</v>
      </c>
      <c r="F524" s="3">
        <v>3</v>
      </c>
      <c r="G524" s="3">
        <v>24.99</v>
      </c>
    </row>
    <row r="525" spans="2:7" hidden="1" outlineLevel="1" x14ac:dyDescent="0.2">
      <c r="B525" s="19" t="s">
        <v>427</v>
      </c>
      <c r="C525" s="3" t="s">
        <v>505</v>
      </c>
      <c r="D525" s="3" t="s">
        <v>506</v>
      </c>
      <c r="E525" s="14">
        <v>44312</v>
      </c>
      <c r="F525" s="3">
        <v>6</v>
      </c>
      <c r="G525" s="3">
        <v>49.98</v>
      </c>
    </row>
    <row r="526" spans="2:7" hidden="1" outlineLevel="1" x14ac:dyDescent="0.2">
      <c r="B526" s="19" t="s">
        <v>427</v>
      </c>
      <c r="C526" s="3" t="s">
        <v>505</v>
      </c>
      <c r="D526" s="3" t="s">
        <v>506</v>
      </c>
      <c r="E526" s="14">
        <v>44312</v>
      </c>
      <c r="F526" s="3">
        <v>3</v>
      </c>
      <c r="G526" s="3">
        <v>24.99</v>
      </c>
    </row>
    <row r="527" spans="2:7" hidden="1" outlineLevel="1" x14ac:dyDescent="0.2">
      <c r="B527" s="19" t="s">
        <v>427</v>
      </c>
      <c r="C527" s="3" t="s">
        <v>505</v>
      </c>
      <c r="D527" s="3" t="s">
        <v>506</v>
      </c>
      <c r="E527" s="14">
        <v>44294</v>
      </c>
      <c r="F527" s="3">
        <v>6</v>
      </c>
      <c r="G527" s="3">
        <v>49.98</v>
      </c>
    </row>
    <row r="528" spans="2:7" hidden="1" outlineLevel="1" x14ac:dyDescent="0.2">
      <c r="B528" s="19" t="s">
        <v>427</v>
      </c>
      <c r="C528" s="3" t="s">
        <v>505</v>
      </c>
      <c r="D528" s="3" t="s">
        <v>506</v>
      </c>
      <c r="E528" s="14">
        <v>44294</v>
      </c>
      <c r="F528" s="3">
        <v>3</v>
      </c>
      <c r="G528" s="3">
        <v>24.99</v>
      </c>
    </row>
    <row r="529" spans="2:7" hidden="1" outlineLevel="1" x14ac:dyDescent="0.2">
      <c r="B529" s="19" t="s">
        <v>427</v>
      </c>
      <c r="C529" s="3" t="s">
        <v>505</v>
      </c>
      <c r="D529" s="3" t="s">
        <v>506</v>
      </c>
      <c r="E529" s="14">
        <v>44295</v>
      </c>
      <c r="F529" s="3">
        <v>6</v>
      </c>
      <c r="G529" s="3">
        <v>49.98</v>
      </c>
    </row>
    <row r="530" spans="2:7" hidden="1" outlineLevel="1" x14ac:dyDescent="0.2">
      <c r="B530" s="19" t="s">
        <v>427</v>
      </c>
      <c r="C530" s="3" t="s">
        <v>505</v>
      </c>
      <c r="D530" s="3" t="s">
        <v>506</v>
      </c>
      <c r="E530" s="14">
        <v>44295</v>
      </c>
      <c r="F530" s="3">
        <v>3</v>
      </c>
      <c r="G530" s="3">
        <v>24.99</v>
      </c>
    </row>
    <row r="531" spans="2:7" hidden="1" outlineLevel="1" x14ac:dyDescent="0.2">
      <c r="B531" s="19" t="s">
        <v>427</v>
      </c>
      <c r="C531" s="3" t="s">
        <v>505</v>
      </c>
      <c r="D531" s="3" t="s">
        <v>506</v>
      </c>
      <c r="E531" s="14">
        <v>44298</v>
      </c>
      <c r="F531" s="3">
        <v>6</v>
      </c>
      <c r="G531" s="3">
        <v>49.98</v>
      </c>
    </row>
    <row r="532" spans="2:7" hidden="1" outlineLevel="1" x14ac:dyDescent="0.2">
      <c r="B532" s="19" t="s">
        <v>427</v>
      </c>
      <c r="C532" s="3" t="s">
        <v>505</v>
      </c>
      <c r="D532" s="3" t="s">
        <v>506</v>
      </c>
      <c r="E532" s="14">
        <v>44298</v>
      </c>
      <c r="F532" s="3">
        <v>3</v>
      </c>
      <c r="G532" s="3">
        <v>24.99</v>
      </c>
    </row>
    <row r="533" spans="2:7" hidden="1" outlineLevel="1" x14ac:dyDescent="0.2">
      <c r="B533" s="19" t="s">
        <v>427</v>
      </c>
      <c r="C533" s="3" t="s">
        <v>505</v>
      </c>
      <c r="D533" s="3" t="s">
        <v>506</v>
      </c>
      <c r="E533" s="14">
        <v>44299</v>
      </c>
      <c r="F533" s="3">
        <v>6</v>
      </c>
      <c r="G533" s="3">
        <v>49.98</v>
      </c>
    </row>
    <row r="534" spans="2:7" hidden="1" outlineLevel="1" x14ac:dyDescent="0.2">
      <c r="B534" s="19" t="s">
        <v>427</v>
      </c>
      <c r="C534" s="3" t="s">
        <v>505</v>
      </c>
      <c r="D534" s="3" t="s">
        <v>506</v>
      </c>
      <c r="E534" s="14">
        <v>44299</v>
      </c>
      <c r="F534" s="3">
        <v>3</v>
      </c>
      <c r="G534" s="3">
        <v>24.99</v>
      </c>
    </row>
    <row r="535" spans="2:7" hidden="1" outlineLevel="1" x14ac:dyDescent="0.2">
      <c r="B535" s="19" t="s">
        <v>427</v>
      </c>
      <c r="C535" s="3" t="s">
        <v>505</v>
      </c>
      <c r="D535" s="3" t="s">
        <v>506</v>
      </c>
      <c r="E535" s="14">
        <v>44300</v>
      </c>
      <c r="F535" s="3">
        <v>6</v>
      </c>
      <c r="G535" s="3">
        <v>49.98</v>
      </c>
    </row>
    <row r="536" spans="2:7" hidden="1" outlineLevel="1" x14ac:dyDescent="0.2">
      <c r="B536" s="19" t="s">
        <v>427</v>
      </c>
      <c r="C536" s="3" t="s">
        <v>505</v>
      </c>
      <c r="D536" s="3" t="s">
        <v>506</v>
      </c>
      <c r="E536" s="14">
        <v>44300</v>
      </c>
      <c r="F536" s="3">
        <v>3</v>
      </c>
      <c r="G536" s="3">
        <v>24.99</v>
      </c>
    </row>
    <row r="537" spans="2:7" hidden="1" outlineLevel="1" x14ac:dyDescent="0.2">
      <c r="B537" s="19" t="s">
        <v>427</v>
      </c>
      <c r="C537" s="3" t="s">
        <v>505</v>
      </c>
      <c r="D537" s="3" t="s">
        <v>506</v>
      </c>
      <c r="E537" s="14">
        <v>44301</v>
      </c>
      <c r="F537" s="3">
        <v>6</v>
      </c>
      <c r="G537" s="3">
        <v>49.98</v>
      </c>
    </row>
    <row r="538" spans="2:7" hidden="1" outlineLevel="1" x14ac:dyDescent="0.2">
      <c r="B538" s="19" t="s">
        <v>427</v>
      </c>
      <c r="C538" s="3" t="s">
        <v>505</v>
      </c>
      <c r="D538" s="3" t="s">
        <v>506</v>
      </c>
      <c r="E538" s="14">
        <v>44301</v>
      </c>
      <c r="F538" s="3">
        <v>3</v>
      </c>
      <c r="G538" s="3">
        <v>24.99</v>
      </c>
    </row>
    <row r="539" spans="2:7" hidden="1" outlineLevel="1" x14ac:dyDescent="0.2">
      <c r="B539" s="19" t="s">
        <v>427</v>
      </c>
      <c r="C539" s="3" t="s">
        <v>505</v>
      </c>
      <c r="D539" s="3" t="s">
        <v>506</v>
      </c>
      <c r="E539" s="14">
        <v>44302</v>
      </c>
      <c r="F539" s="3">
        <v>6</v>
      </c>
      <c r="G539" s="3">
        <v>49.98</v>
      </c>
    </row>
    <row r="540" spans="2:7" hidden="1" outlineLevel="1" x14ac:dyDescent="0.2">
      <c r="B540" s="19" t="s">
        <v>427</v>
      </c>
      <c r="C540" s="3" t="s">
        <v>505</v>
      </c>
      <c r="D540" s="3" t="s">
        <v>506</v>
      </c>
      <c r="E540" s="14">
        <v>44302</v>
      </c>
      <c r="F540" s="3">
        <v>3</v>
      </c>
      <c r="G540" s="3">
        <v>24.99</v>
      </c>
    </row>
    <row r="541" spans="2:7" hidden="1" outlineLevel="1" x14ac:dyDescent="0.2">
      <c r="B541" s="19" t="s">
        <v>427</v>
      </c>
      <c r="C541" s="3" t="s">
        <v>505</v>
      </c>
      <c r="D541" s="3" t="s">
        <v>506</v>
      </c>
      <c r="E541" s="14">
        <v>44305</v>
      </c>
      <c r="F541" s="3">
        <v>6</v>
      </c>
      <c r="G541" s="3">
        <v>49.98</v>
      </c>
    </row>
    <row r="542" spans="2:7" hidden="1" outlineLevel="1" x14ac:dyDescent="0.2">
      <c r="B542" s="19" t="s">
        <v>427</v>
      </c>
      <c r="C542" s="3" t="s">
        <v>505</v>
      </c>
      <c r="D542" s="3" t="s">
        <v>506</v>
      </c>
      <c r="E542" s="14">
        <v>44305</v>
      </c>
      <c r="F542" s="3">
        <v>3</v>
      </c>
      <c r="G542" s="3">
        <v>24.99</v>
      </c>
    </row>
    <row r="543" spans="2:7" hidden="1" outlineLevel="1" x14ac:dyDescent="0.2">
      <c r="B543" s="19" t="s">
        <v>427</v>
      </c>
      <c r="C543" s="3" t="s">
        <v>505</v>
      </c>
      <c r="D543" s="3" t="s">
        <v>506</v>
      </c>
      <c r="E543" s="14">
        <v>44306</v>
      </c>
      <c r="F543" s="3">
        <v>6</v>
      </c>
      <c r="G543" s="3">
        <v>49.98</v>
      </c>
    </row>
    <row r="544" spans="2:7" hidden="1" outlineLevel="1" x14ac:dyDescent="0.2">
      <c r="B544" s="19" t="s">
        <v>427</v>
      </c>
      <c r="C544" s="3" t="s">
        <v>505</v>
      </c>
      <c r="D544" s="3" t="s">
        <v>506</v>
      </c>
      <c r="E544" s="14">
        <v>44306</v>
      </c>
      <c r="F544" s="3">
        <v>3</v>
      </c>
      <c r="G544" s="3">
        <v>24.99</v>
      </c>
    </row>
    <row r="545" spans="2:7" hidden="1" outlineLevel="1" x14ac:dyDescent="0.2">
      <c r="B545" s="19" t="s">
        <v>427</v>
      </c>
      <c r="C545" s="3" t="s">
        <v>505</v>
      </c>
      <c r="D545" s="3" t="s">
        <v>506</v>
      </c>
      <c r="E545" s="14">
        <v>44307</v>
      </c>
      <c r="F545" s="3">
        <v>5</v>
      </c>
      <c r="G545" s="3">
        <v>41.65</v>
      </c>
    </row>
    <row r="546" spans="2:7" hidden="1" outlineLevel="1" x14ac:dyDescent="0.2">
      <c r="B546" s="19" t="s">
        <v>427</v>
      </c>
      <c r="C546" s="3" t="s">
        <v>505</v>
      </c>
      <c r="D546" s="3" t="s">
        <v>506</v>
      </c>
      <c r="E546" s="14">
        <v>44308</v>
      </c>
      <c r="F546" s="3">
        <v>6</v>
      </c>
      <c r="G546" s="3">
        <v>49.98</v>
      </c>
    </row>
    <row r="547" spans="2:7" hidden="1" outlineLevel="1" x14ac:dyDescent="0.2">
      <c r="B547" s="19" t="s">
        <v>427</v>
      </c>
      <c r="C547" s="3" t="s">
        <v>505</v>
      </c>
      <c r="D547" s="3" t="s">
        <v>506</v>
      </c>
      <c r="E547" s="14">
        <v>44308</v>
      </c>
      <c r="F547" s="3">
        <v>3</v>
      </c>
      <c r="G547" s="3">
        <v>24.99</v>
      </c>
    </row>
    <row r="548" spans="2:7" hidden="1" outlineLevel="1" x14ac:dyDescent="0.2">
      <c r="B548" s="19" t="s">
        <v>427</v>
      </c>
      <c r="C548" s="3" t="s">
        <v>505</v>
      </c>
      <c r="D548" s="3" t="s">
        <v>506</v>
      </c>
      <c r="E548" s="14">
        <v>44309</v>
      </c>
      <c r="F548" s="3">
        <v>6</v>
      </c>
      <c r="G548" s="3">
        <v>49.98</v>
      </c>
    </row>
    <row r="549" spans="2:7" hidden="1" outlineLevel="1" x14ac:dyDescent="0.2">
      <c r="B549" s="19" t="s">
        <v>427</v>
      </c>
      <c r="C549" s="3" t="s">
        <v>505</v>
      </c>
      <c r="D549" s="3" t="s">
        <v>506</v>
      </c>
      <c r="E549" s="14">
        <v>44309</v>
      </c>
      <c r="F549" s="3">
        <v>3</v>
      </c>
      <c r="G549" s="3">
        <v>24.99</v>
      </c>
    </row>
    <row r="550" spans="2:7" hidden="1" outlineLevel="1" x14ac:dyDescent="0.2">
      <c r="B550" s="19" t="s">
        <v>427</v>
      </c>
      <c r="C550" s="3" t="s">
        <v>505</v>
      </c>
      <c r="D550" s="3" t="s">
        <v>506</v>
      </c>
      <c r="E550" s="14">
        <v>44312</v>
      </c>
      <c r="F550" s="3">
        <v>6</v>
      </c>
      <c r="G550" s="3">
        <v>49.98</v>
      </c>
    </row>
    <row r="551" spans="2:7" hidden="1" outlineLevel="1" x14ac:dyDescent="0.2">
      <c r="B551" s="19" t="s">
        <v>427</v>
      </c>
      <c r="C551" s="3" t="s">
        <v>505</v>
      </c>
      <c r="D551" s="3" t="s">
        <v>506</v>
      </c>
      <c r="E551" s="14">
        <v>44312</v>
      </c>
      <c r="F551" s="3">
        <v>3</v>
      </c>
      <c r="G551" s="3">
        <v>24.99</v>
      </c>
    </row>
    <row r="552" spans="2:7" hidden="1" outlineLevel="1" x14ac:dyDescent="0.2">
      <c r="B552" s="19" t="s">
        <v>429</v>
      </c>
      <c r="C552" s="3" t="s">
        <v>1013</v>
      </c>
      <c r="D552" s="3" t="s">
        <v>54</v>
      </c>
      <c r="E552" s="14">
        <v>44368</v>
      </c>
      <c r="F552" s="3">
        <v>6</v>
      </c>
      <c r="G552" s="3">
        <v>53.28</v>
      </c>
    </row>
    <row r="553" spans="2:7" hidden="1" outlineLevel="1" x14ac:dyDescent="0.2">
      <c r="B553" s="19" t="s">
        <v>429</v>
      </c>
      <c r="C553" s="3" t="s">
        <v>1013</v>
      </c>
      <c r="D553" s="3" t="s">
        <v>54</v>
      </c>
      <c r="E553" s="14">
        <v>44368</v>
      </c>
      <c r="F553" s="3">
        <v>3</v>
      </c>
      <c r="G553" s="3">
        <v>26.64</v>
      </c>
    </row>
    <row r="554" spans="2:7" hidden="1" outlineLevel="1" x14ac:dyDescent="0.2">
      <c r="B554" s="19" t="s">
        <v>429</v>
      </c>
      <c r="C554" s="3" t="s">
        <v>1013</v>
      </c>
      <c r="D554" s="3" t="s">
        <v>54</v>
      </c>
      <c r="E554" s="14">
        <v>44369</v>
      </c>
      <c r="F554" s="3">
        <v>6</v>
      </c>
      <c r="G554" s="3">
        <v>53.28</v>
      </c>
    </row>
    <row r="555" spans="2:7" hidden="1" outlineLevel="1" x14ac:dyDescent="0.2">
      <c r="B555" s="19" t="s">
        <v>429</v>
      </c>
      <c r="C555" s="3" t="s">
        <v>1013</v>
      </c>
      <c r="D555" s="3" t="s">
        <v>54</v>
      </c>
      <c r="E555" s="14">
        <v>44369</v>
      </c>
      <c r="F555" s="3">
        <v>3</v>
      </c>
      <c r="G555" s="3">
        <v>26.64</v>
      </c>
    </row>
    <row r="556" spans="2:7" hidden="1" outlineLevel="1" x14ac:dyDescent="0.2">
      <c r="B556" s="19" t="s">
        <v>429</v>
      </c>
      <c r="C556" s="3" t="s">
        <v>1013</v>
      </c>
      <c r="D556" s="3" t="s">
        <v>54</v>
      </c>
      <c r="E556" s="14">
        <v>44370</v>
      </c>
      <c r="F556" s="3">
        <v>6</v>
      </c>
      <c r="G556" s="3">
        <v>53.28</v>
      </c>
    </row>
    <row r="557" spans="2:7" hidden="1" outlineLevel="1" x14ac:dyDescent="0.2">
      <c r="B557" s="19" t="s">
        <v>429</v>
      </c>
      <c r="C557" s="3" t="s">
        <v>1013</v>
      </c>
      <c r="D557" s="3" t="s">
        <v>54</v>
      </c>
      <c r="E557" s="14">
        <v>44370</v>
      </c>
      <c r="F557" s="3">
        <v>3</v>
      </c>
      <c r="G557" s="3">
        <v>26.64</v>
      </c>
    </row>
    <row r="558" spans="2:7" hidden="1" outlineLevel="1" x14ac:dyDescent="0.2">
      <c r="B558" s="19" t="s">
        <v>429</v>
      </c>
      <c r="C558" s="3" t="s">
        <v>1013</v>
      </c>
      <c r="D558" s="3" t="s">
        <v>54</v>
      </c>
      <c r="E558" s="14">
        <v>44371</v>
      </c>
      <c r="F558" s="3">
        <v>6</v>
      </c>
      <c r="G558" s="3">
        <v>53.28</v>
      </c>
    </row>
    <row r="559" spans="2:7" hidden="1" outlineLevel="1" x14ac:dyDescent="0.2">
      <c r="B559" s="19" t="s">
        <v>429</v>
      </c>
      <c r="C559" s="3" t="s">
        <v>1013</v>
      </c>
      <c r="D559" s="3" t="s">
        <v>54</v>
      </c>
      <c r="E559" s="14">
        <v>44371</v>
      </c>
      <c r="F559" s="3">
        <v>3</v>
      </c>
      <c r="G559" s="3">
        <v>26.64</v>
      </c>
    </row>
    <row r="560" spans="2:7" hidden="1" outlineLevel="1" x14ac:dyDescent="0.2">
      <c r="B560" s="19" t="s">
        <v>429</v>
      </c>
      <c r="C560" s="3" t="s">
        <v>1013</v>
      </c>
      <c r="D560" s="3" t="s">
        <v>54</v>
      </c>
      <c r="E560" s="14">
        <v>44372</v>
      </c>
      <c r="F560" s="3">
        <v>6</v>
      </c>
      <c r="G560" s="3">
        <v>53.28</v>
      </c>
    </row>
    <row r="561" spans="2:7" hidden="1" outlineLevel="1" x14ac:dyDescent="0.2">
      <c r="B561" s="19" t="s">
        <v>429</v>
      </c>
      <c r="C561" s="3" t="s">
        <v>1013</v>
      </c>
      <c r="D561" s="3" t="s">
        <v>54</v>
      </c>
      <c r="E561" s="14">
        <v>44372</v>
      </c>
      <c r="F561" s="3">
        <v>3</v>
      </c>
      <c r="G561" s="3">
        <v>26.64</v>
      </c>
    </row>
    <row r="562" spans="2:7" hidden="1" outlineLevel="1" x14ac:dyDescent="0.2">
      <c r="B562" s="19" t="s">
        <v>429</v>
      </c>
      <c r="C562" s="3" t="s">
        <v>1013</v>
      </c>
      <c r="D562" s="3" t="s">
        <v>54</v>
      </c>
      <c r="E562" s="14">
        <v>44375</v>
      </c>
      <c r="F562" s="3">
        <v>6</v>
      </c>
      <c r="G562" s="3">
        <v>53.28</v>
      </c>
    </row>
    <row r="563" spans="2:7" hidden="1" outlineLevel="1" x14ac:dyDescent="0.2">
      <c r="B563" s="19" t="s">
        <v>429</v>
      </c>
      <c r="C563" s="3" t="s">
        <v>1013</v>
      </c>
      <c r="D563" s="3" t="s">
        <v>54</v>
      </c>
      <c r="E563" s="14">
        <v>44375</v>
      </c>
      <c r="F563" s="3">
        <v>3</v>
      </c>
      <c r="G563" s="3">
        <v>26.64</v>
      </c>
    </row>
    <row r="564" spans="2:7" hidden="1" outlineLevel="1" x14ac:dyDescent="0.2">
      <c r="B564" s="19" t="s">
        <v>429</v>
      </c>
      <c r="C564" s="3" t="s">
        <v>1013</v>
      </c>
      <c r="D564" s="3" t="s">
        <v>54</v>
      </c>
      <c r="E564" s="14">
        <v>44376</v>
      </c>
      <c r="F564" s="3">
        <v>6</v>
      </c>
      <c r="G564" s="3">
        <v>53.28</v>
      </c>
    </row>
    <row r="565" spans="2:7" hidden="1" outlineLevel="1" x14ac:dyDescent="0.2">
      <c r="B565" s="19" t="s">
        <v>429</v>
      </c>
      <c r="C565" s="3" t="s">
        <v>1013</v>
      </c>
      <c r="D565" s="3" t="s">
        <v>54</v>
      </c>
      <c r="E565" s="14">
        <v>44376</v>
      </c>
      <c r="F565" s="3">
        <v>3</v>
      </c>
      <c r="G565" s="3">
        <v>26.64</v>
      </c>
    </row>
    <row r="566" spans="2:7" hidden="1" outlineLevel="1" x14ac:dyDescent="0.2">
      <c r="B566" s="19" t="s">
        <v>427</v>
      </c>
      <c r="C566" s="3" t="s">
        <v>686</v>
      </c>
      <c r="D566" s="3" t="s">
        <v>31</v>
      </c>
      <c r="E566" s="14">
        <v>44303</v>
      </c>
      <c r="F566" s="3">
        <v>18</v>
      </c>
      <c r="G566" s="3">
        <v>144</v>
      </c>
    </row>
    <row r="567" spans="2:7" hidden="1" outlineLevel="1" x14ac:dyDescent="0.2">
      <c r="B567" s="19" t="s">
        <v>428</v>
      </c>
      <c r="C567" s="3" t="s">
        <v>644</v>
      </c>
      <c r="D567" s="3" t="s">
        <v>31</v>
      </c>
      <c r="E567" s="14">
        <v>44324</v>
      </c>
      <c r="F567" s="3">
        <v>9</v>
      </c>
      <c r="G567" s="3">
        <v>79.92</v>
      </c>
    </row>
    <row r="568" spans="2:7" hidden="1" outlineLevel="1" x14ac:dyDescent="0.2">
      <c r="B568" s="19" t="s">
        <v>428</v>
      </c>
      <c r="C568" s="3" t="s">
        <v>644</v>
      </c>
      <c r="D568" s="3" t="s">
        <v>31</v>
      </c>
      <c r="E568" s="14">
        <v>44341</v>
      </c>
      <c r="F568" s="3">
        <v>6</v>
      </c>
      <c r="G568" s="3">
        <v>53.28</v>
      </c>
    </row>
    <row r="569" spans="2:7" hidden="1" outlineLevel="1" x14ac:dyDescent="0.2">
      <c r="B569" s="19" t="s">
        <v>428</v>
      </c>
      <c r="C569" s="3" t="s">
        <v>644</v>
      </c>
      <c r="D569" s="3" t="s">
        <v>31</v>
      </c>
      <c r="E569" s="14">
        <v>44344</v>
      </c>
      <c r="F569" s="3">
        <v>6</v>
      </c>
      <c r="G569" s="3">
        <v>53.28</v>
      </c>
    </row>
    <row r="570" spans="2:7" hidden="1" outlineLevel="1" x14ac:dyDescent="0.2">
      <c r="B570" s="19" t="s">
        <v>428</v>
      </c>
      <c r="C570" s="3" t="s">
        <v>644</v>
      </c>
      <c r="D570" s="3" t="s">
        <v>31</v>
      </c>
      <c r="E570" s="14">
        <v>44344</v>
      </c>
      <c r="F570" s="3">
        <v>3</v>
      </c>
      <c r="G570" s="3">
        <v>26.64</v>
      </c>
    </row>
    <row r="571" spans="2:7" hidden="1" outlineLevel="1" x14ac:dyDescent="0.2">
      <c r="B571" s="19" t="s">
        <v>428</v>
      </c>
      <c r="C571" s="3" t="s">
        <v>644</v>
      </c>
      <c r="D571" s="3" t="s">
        <v>31</v>
      </c>
      <c r="E571" s="14">
        <v>44354</v>
      </c>
      <c r="F571" s="3">
        <v>6</v>
      </c>
      <c r="G571" s="3">
        <v>53.28</v>
      </c>
    </row>
    <row r="572" spans="2:7" hidden="1" outlineLevel="1" x14ac:dyDescent="0.2">
      <c r="B572" s="19" t="s">
        <v>428</v>
      </c>
      <c r="C572" s="3" t="s">
        <v>644</v>
      </c>
      <c r="D572" s="3" t="s">
        <v>31</v>
      </c>
      <c r="E572" s="14">
        <v>44354</v>
      </c>
      <c r="F572" s="3">
        <v>3</v>
      </c>
      <c r="G572" s="3">
        <v>26.64</v>
      </c>
    </row>
    <row r="573" spans="2:7" hidden="1" outlineLevel="1" x14ac:dyDescent="0.2">
      <c r="B573" s="19" t="s">
        <v>428</v>
      </c>
      <c r="C573" s="3" t="s">
        <v>644</v>
      </c>
      <c r="D573" s="3" t="s">
        <v>31</v>
      </c>
      <c r="E573" s="14">
        <v>44355</v>
      </c>
      <c r="F573" s="3">
        <v>6</v>
      </c>
      <c r="G573" s="3">
        <v>53.28</v>
      </c>
    </row>
    <row r="574" spans="2:7" hidden="1" outlineLevel="1" x14ac:dyDescent="0.2">
      <c r="B574" s="19" t="s">
        <v>428</v>
      </c>
      <c r="C574" s="3" t="s">
        <v>644</v>
      </c>
      <c r="D574" s="3" t="s">
        <v>31</v>
      </c>
      <c r="E574" s="14">
        <v>44355</v>
      </c>
      <c r="F574" s="3">
        <v>3</v>
      </c>
      <c r="G574" s="3">
        <v>26.64</v>
      </c>
    </row>
    <row r="575" spans="2:7" hidden="1" outlineLevel="1" x14ac:dyDescent="0.2">
      <c r="B575" s="19" t="s">
        <v>428</v>
      </c>
      <c r="C575" s="3" t="s">
        <v>644</v>
      </c>
      <c r="D575" s="3" t="s">
        <v>31</v>
      </c>
      <c r="E575" s="14">
        <v>44356</v>
      </c>
      <c r="F575" s="3">
        <v>6</v>
      </c>
      <c r="G575" s="3">
        <v>53.28</v>
      </c>
    </row>
    <row r="576" spans="2:7" hidden="1" outlineLevel="1" x14ac:dyDescent="0.2">
      <c r="B576" s="19" t="s">
        <v>428</v>
      </c>
      <c r="C576" s="3" t="s">
        <v>644</v>
      </c>
      <c r="D576" s="3" t="s">
        <v>31</v>
      </c>
      <c r="E576" s="14">
        <v>44356</v>
      </c>
      <c r="F576" s="3">
        <v>3</v>
      </c>
      <c r="G576" s="3">
        <v>26.64</v>
      </c>
    </row>
    <row r="577" spans="2:7" hidden="1" outlineLevel="1" x14ac:dyDescent="0.2">
      <c r="B577" s="19" t="s">
        <v>428</v>
      </c>
      <c r="C577" s="3" t="s">
        <v>644</v>
      </c>
      <c r="D577" s="3" t="s">
        <v>31</v>
      </c>
      <c r="E577" s="14">
        <v>44357</v>
      </c>
      <c r="F577" s="3">
        <v>6</v>
      </c>
      <c r="G577" s="3">
        <v>53.28</v>
      </c>
    </row>
    <row r="578" spans="2:7" hidden="1" outlineLevel="1" x14ac:dyDescent="0.2">
      <c r="B578" s="19" t="s">
        <v>428</v>
      </c>
      <c r="C578" s="3" t="s">
        <v>644</v>
      </c>
      <c r="D578" s="3" t="s">
        <v>31</v>
      </c>
      <c r="E578" s="14">
        <v>44357</v>
      </c>
      <c r="F578" s="3">
        <v>3</v>
      </c>
      <c r="G578" s="3">
        <v>26.64</v>
      </c>
    </row>
    <row r="579" spans="2:7" hidden="1" outlineLevel="1" x14ac:dyDescent="0.2">
      <c r="B579" s="19" t="s">
        <v>428</v>
      </c>
      <c r="C579" s="3" t="s">
        <v>644</v>
      </c>
      <c r="D579" s="3" t="s">
        <v>31</v>
      </c>
      <c r="E579" s="14">
        <v>44358</v>
      </c>
      <c r="F579" s="3">
        <v>6</v>
      </c>
      <c r="G579" s="3">
        <v>53.28</v>
      </c>
    </row>
    <row r="580" spans="2:7" hidden="1" outlineLevel="1" x14ac:dyDescent="0.2">
      <c r="B580" s="19" t="s">
        <v>428</v>
      </c>
      <c r="C580" s="3" t="s">
        <v>644</v>
      </c>
      <c r="D580" s="3" t="s">
        <v>31</v>
      </c>
      <c r="E580" s="14">
        <v>44358</v>
      </c>
      <c r="F580" s="3">
        <v>3</v>
      </c>
      <c r="G580" s="3">
        <v>26.64</v>
      </c>
    </row>
    <row r="581" spans="2:7" hidden="1" outlineLevel="1" x14ac:dyDescent="0.2">
      <c r="B581" s="19" t="s">
        <v>427</v>
      </c>
      <c r="C581" s="3" t="s">
        <v>105</v>
      </c>
      <c r="D581" s="3" t="s">
        <v>54</v>
      </c>
      <c r="E581" s="14">
        <v>44272</v>
      </c>
      <c r="F581" s="3">
        <v>6</v>
      </c>
      <c r="G581" s="19">
        <v>39.96</v>
      </c>
    </row>
    <row r="582" spans="2:7" hidden="1" outlineLevel="1" x14ac:dyDescent="0.2">
      <c r="B582" s="19" t="s">
        <v>427</v>
      </c>
      <c r="C582" s="3" t="s">
        <v>105</v>
      </c>
      <c r="D582" s="3" t="s">
        <v>54</v>
      </c>
      <c r="E582" s="14">
        <v>44272</v>
      </c>
      <c r="F582" s="3">
        <v>3</v>
      </c>
      <c r="G582" s="19">
        <v>19.98</v>
      </c>
    </row>
    <row r="583" spans="2:7" hidden="1" outlineLevel="1" x14ac:dyDescent="0.2">
      <c r="B583" s="19" t="s">
        <v>427</v>
      </c>
      <c r="C583" s="3" t="s">
        <v>105</v>
      </c>
      <c r="D583" s="3" t="s">
        <v>54</v>
      </c>
      <c r="E583" s="14">
        <v>44273</v>
      </c>
      <c r="F583" s="3">
        <v>6</v>
      </c>
      <c r="G583" s="19">
        <v>39.96</v>
      </c>
    </row>
    <row r="584" spans="2:7" hidden="1" outlineLevel="1" x14ac:dyDescent="0.2">
      <c r="B584" s="19" t="s">
        <v>427</v>
      </c>
      <c r="C584" s="3" t="s">
        <v>105</v>
      </c>
      <c r="D584" s="3" t="s">
        <v>54</v>
      </c>
      <c r="E584" s="14">
        <v>44273</v>
      </c>
      <c r="F584" s="3">
        <v>3</v>
      </c>
      <c r="G584" s="19">
        <v>19.98</v>
      </c>
    </row>
    <row r="585" spans="2:7" hidden="1" outlineLevel="1" x14ac:dyDescent="0.2">
      <c r="B585" s="19" t="s">
        <v>427</v>
      </c>
      <c r="C585" s="3" t="s">
        <v>105</v>
      </c>
      <c r="D585" s="3" t="s">
        <v>54</v>
      </c>
      <c r="E585" s="14">
        <v>44320</v>
      </c>
      <c r="F585" s="3">
        <v>6</v>
      </c>
      <c r="G585" s="3">
        <v>39.96</v>
      </c>
    </row>
    <row r="586" spans="2:7" hidden="1" outlineLevel="1" x14ac:dyDescent="0.2">
      <c r="B586" s="19" t="s">
        <v>427</v>
      </c>
      <c r="C586" s="3" t="s">
        <v>105</v>
      </c>
      <c r="D586" s="3" t="s">
        <v>54</v>
      </c>
      <c r="E586" s="14">
        <v>44320</v>
      </c>
      <c r="F586" s="3">
        <v>3</v>
      </c>
      <c r="G586" s="3">
        <v>19.98</v>
      </c>
    </row>
    <row r="587" spans="2:7" hidden="1" outlineLevel="1" x14ac:dyDescent="0.2">
      <c r="B587" s="19" t="s">
        <v>427</v>
      </c>
      <c r="C587" s="3" t="s">
        <v>105</v>
      </c>
      <c r="D587" s="3" t="s">
        <v>54</v>
      </c>
      <c r="E587" s="14">
        <v>44330</v>
      </c>
      <c r="F587" s="3">
        <v>6</v>
      </c>
      <c r="G587" s="3">
        <v>39.96</v>
      </c>
    </row>
    <row r="588" spans="2:7" hidden="1" outlineLevel="1" x14ac:dyDescent="0.2">
      <c r="B588" s="19" t="s">
        <v>427</v>
      </c>
      <c r="C588" s="3" t="s">
        <v>105</v>
      </c>
      <c r="D588" s="3" t="s">
        <v>54</v>
      </c>
      <c r="E588" s="14">
        <v>44324</v>
      </c>
      <c r="F588" s="3">
        <v>9</v>
      </c>
      <c r="G588" s="3">
        <v>59.94</v>
      </c>
    </row>
    <row r="589" spans="2:7" hidden="1" outlineLevel="1" x14ac:dyDescent="0.2">
      <c r="B589" s="19" t="s">
        <v>427</v>
      </c>
      <c r="C589" s="3" t="s">
        <v>105</v>
      </c>
      <c r="D589" s="3" t="s">
        <v>54</v>
      </c>
      <c r="E589" s="14">
        <v>44327</v>
      </c>
      <c r="F589" s="3">
        <v>6</v>
      </c>
      <c r="G589" s="3">
        <v>39.96</v>
      </c>
    </row>
    <row r="590" spans="2:7" hidden="1" outlineLevel="1" x14ac:dyDescent="0.2">
      <c r="B590" s="19" t="s">
        <v>427</v>
      </c>
      <c r="C590" s="3" t="s">
        <v>105</v>
      </c>
      <c r="D590" s="3" t="s">
        <v>54</v>
      </c>
      <c r="E590" s="14">
        <v>44327</v>
      </c>
      <c r="F590" s="3">
        <v>3</v>
      </c>
      <c r="G590" s="3">
        <v>19.98</v>
      </c>
    </row>
    <row r="591" spans="2:7" hidden="1" outlineLevel="1" x14ac:dyDescent="0.2">
      <c r="B591" s="19" t="s">
        <v>427</v>
      </c>
      <c r="C591" s="3" t="s">
        <v>105</v>
      </c>
      <c r="D591" s="3" t="s">
        <v>54</v>
      </c>
      <c r="E591" s="14">
        <v>44351</v>
      </c>
      <c r="F591" s="3">
        <v>6</v>
      </c>
      <c r="G591" s="3">
        <v>39.96</v>
      </c>
    </row>
    <row r="592" spans="2:7" hidden="1" outlineLevel="1" x14ac:dyDescent="0.2">
      <c r="B592" s="19" t="s">
        <v>427</v>
      </c>
      <c r="C592" s="3" t="s">
        <v>105</v>
      </c>
      <c r="D592" s="3" t="s">
        <v>54</v>
      </c>
      <c r="E592" s="14">
        <v>44351</v>
      </c>
      <c r="F592" s="3">
        <v>3</v>
      </c>
      <c r="G592" s="3">
        <v>19.98</v>
      </c>
    </row>
    <row r="593" spans="2:7" hidden="1" outlineLevel="1" x14ac:dyDescent="0.2">
      <c r="B593" s="19" t="s">
        <v>427</v>
      </c>
      <c r="C593" s="3" t="s">
        <v>105</v>
      </c>
      <c r="D593" s="3" t="s">
        <v>54</v>
      </c>
      <c r="E593" s="14">
        <v>44357</v>
      </c>
      <c r="F593" s="3">
        <v>6</v>
      </c>
      <c r="G593" s="3">
        <v>39.96</v>
      </c>
    </row>
    <row r="594" spans="2:7" hidden="1" outlineLevel="1" x14ac:dyDescent="0.2">
      <c r="B594" s="19" t="s">
        <v>427</v>
      </c>
      <c r="C594" s="3" t="s">
        <v>105</v>
      </c>
      <c r="D594" s="3" t="s">
        <v>54</v>
      </c>
      <c r="E594" s="14">
        <v>44357</v>
      </c>
      <c r="F594" s="3">
        <v>3</v>
      </c>
      <c r="G594" s="3">
        <v>19.98</v>
      </c>
    </row>
    <row r="595" spans="2:7" hidden="1" outlineLevel="1" x14ac:dyDescent="0.2">
      <c r="B595" s="19" t="s">
        <v>429</v>
      </c>
      <c r="C595" s="3" t="s">
        <v>245</v>
      </c>
      <c r="D595" s="3" t="s">
        <v>54</v>
      </c>
      <c r="E595" s="14">
        <v>44272</v>
      </c>
      <c r="F595" s="3">
        <v>6</v>
      </c>
      <c r="G595" s="19">
        <v>33.299999999999997</v>
      </c>
    </row>
    <row r="596" spans="2:7" hidden="1" outlineLevel="1" x14ac:dyDescent="0.2">
      <c r="B596" s="19" t="s">
        <v>429</v>
      </c>
      <c r="C596" s="3" t="s">
        <v>245</v>
      </c>
      <c r="D596" s="3" t="s">
        <v>54</v>
      </c>
      <c r="E596" s="14">
        <v>44272</v>
      </c>
      <c r="F596" s="3">
        <v>3</v>
      </c>
      <c r="G596" s="19">
        <v>16.649999999999999</v>
      </c>
    </row>
    <row r="597" spans="2:7" hidden="1" outlineLevel="1" x14ac:dyDescent="0.2">
      <c r="B597" s="19" t="s">
        <v>429</v>
      </c>
      <c r="C597" s="3" t="s">
        <v>245</v>
      </c>
      <c r="D597" s="3" t="s">
        <v>54</v>
      </c>
      <c r="E597" s="14">
        <v>44273</v>
      </c>
      <c r="F597" s="3">
        <v>6</v>
      </c>
      <c r="G597" s="19">
        <v>33.299999999999997</v>
      </c>
    </row>
    <row r="598" spans="2:7" hidden="1" outlineLevel="1" x14ac:dyDescent="0.2">
      <c r="B598" s="19" t="s">
        <v>429</v>
      </c>
      <c r="C598" s="3" t="s">
        <v>245</v>
      </c>
      <c r="D598" s="3" t="s">
        <v>54</v>
      </c>
      <c r="E598" s="14">
        <v>44273</v>
      </c>
      <c r="F598" s="3">
        <v>3</v>
      </c>
      <c r="G598" s="19">
        <v>16.649999999999999</v>
      </c>
    </row>
    <row r="599" spans="2:7" hidden="1" outlineLevel="1" x14ac:dyDescent="0.2">
      <c r="B599" s="19" t="s">
        <v>429</v>
      </c>
      <c r="C599" s="3" t="s">
        <v>245</v>
      </c>
      <c r="D599" s="3" t="s">
        <v>54</v>
      </c>
      <c r="E599" s="14">
        <v>44277</v>
      </c>
      <c r="F599" s="3">
        <v>6</v>
      </c>
      <c r="G599" s="19">
        <v>33.299999999999997</v>
      </c>
    </row>
    <row r="600" spans="2:7" hidden="1" outlineLevel="1" x14ac:dyDescent="0.2">
      <c r="B600" s="19" t="s">
        <v>429</v>
      </c>
      <c r="C600" s="3" t="s">
        <v>245</v>
      </c>
      <c r="D600" s="3" t="s">
        <v>54</v>
      </c>
      <c r="E600" s="14">
        <v>44277</v>
      </c>
      <c r="F600" s="3">
        <v>3</v>
      </c>
      <c r="G600" s="19">
        <v>16.649999999999999</v>
      </c>
    </row>
    <row r="601" spans="2:7" hidden="1" outlineLevel="1" x14ac:dyDescent="0.2">
      <c r="B601" s="19" t="s">
        <v>429</v>
      </c>
      <c r="C601" s="3" t="s">
        <v>245</v>
      </c>
      <c r="D601" s="3" t="s">
        <v>54</v>
      </c>
      <c r="E601" s="14">
        <v>44278</v>
      </c>
      <c r="F601" s="3">
        <v>6</v>
      </c>
      <c r="G601" s="19">
        <v>33.299999999999997</v>
      </c>
    </row>
    <row r="602" spans="2:7" hidden="1" outlineLevel="1" x14ac:dyDescent="0.2">
      <c r="B602" s="19" t="s">
        <v>429</v>
      </c>
      <c r="C602" s="3" t="s">
        <v>245</v>
      </c>
      <c r="D602" s="3" t="s">
        <v>54</v>
      </c>
      <c r="E602" s="14">
        <v>44278</v>
      </c>
      <c r="F602" s="3">
        <v>3</v>
      </c>
      <c r="G602" s="19">
        <v>16.649999999999999</v>
      </c>
    </row>
    <row r="603" spans="2:7" hidden="1" outlineLevel="1" x14ac:dyDescent="0.2">
      <c r="B603" s="19" t="s">
        <v>429</v>
      </c>
      <c r="C603" s="3" t="s">
        <v>245</v>
      </c>
      <c r="D603" s="3" t="s">
        <v>54</v>
      </c>
      <c r="E603" s="14">
        <v>44279</v>
      </c>
      <c r="F603" s="3">
        <v>6</v>
      </c>
      <c r="G603" s="19">
        <v>33.299999999999997</v>
      </c>
    </row>
    <row r="604" spans="2:7" hidden="1" outlineLevel="1" x14ac:dyDescent="0.2">
      <c r="B604" s="19" t="s">
        <v>429</v>
      </c>
      <c r="C604" s="3" t="s">
        <v>245</v>
      </c>
      <c r="D604" s="3" t="s">
        <v>54</v>
      </c>
      <c r="E604" s="14">
        <v>44279</v>
      </c>
      <c r="F604" s="3">
        <v>3</v>
      </c>
      <c r="G604" s="19">
        <v>16.649999999999999</v>
      </c>
    </row>
    <row r="605" spans="2:7" hidden="1" outlineLevel="1" x14ac:dyDescent="0.2">
      <c r="B605" s="19" t="s">
        <v>429</v>
      </c>
      <c r="C605" s="3" t="s">
        <v>245</v>
      </c>
      <c r="D605" s="3" t="s">
        <v>54</v>
      </c>
      <c r="E605" s="14">
        <v>44280</v>
      </c>
      <c r="F605" s="3">
        <v>6</v>
      </c>
      <c r="G605" s="19">
        <v>33.299999999999997</v>
      </c>
    </row>
    <row r="606" spans="2:7" hidden="1" outlineLevel="1" x14ac:dyDescent="0.2">
      <c r="B606" s="19" t="s">
        <v>429</v>
      </c>
      <c r="C606" s="3" t="s">
        <v>245</v>
      </c>
      <c r="D606" s="3" t="s">
        <v>54</v>
      </c>
      <c r="E606" s="14">
        <v>44280</v>
      </c>
      <c r="F606" s="3">
        <v>3</v>
      </c>
      <c r="G606" s="19">
        <v>16.649999999999999</v>
      </c>
    </row>
    <row r="607" spans="2:7" hidden="1" outlineLevel="1" x14ac:dyDescent="0.2">
      <c r="B607" s="19" t="s">
        <v>429</v>
      </c>
      <c r="C607" s="3" t="s">
        <v>245</v>
      </c>
      <c r="D607" s="3" t="s">
        <v>54</v>
      </c>
      <c r="E607" s="14">
        <v>44281</v>
      </c>
      <c r="F607" s="3">
        <v>6</v>
      </c>
      <c r="G607" s="19">
        <v>33.299999999999997</v>
      </c>
    </row>
    <row r="608" spans="2:7" hidden="1" outlineLevel="1" x14ac:dyDescent="0.2">
      <c r="B608" s="19" t="s">
        <v>429</v>
      </c>
      <c r="C608" s="3" t="s">
        <v>245</v>
      </c>
      <c r="D608" s="3" t="s">
        <v>54</v>
      </c>
      <c r="E608" s="14">
        <v>44281</v>
      </c>
      <c r="F608" s="3">
        <v>3</v>
      </c>
      <c r="G608" s="19">
        <v>16.649999999999999</v>
      </c>
    </row>
    <row r="609" spans="2:7" hidden="1" outlineLevel="1" x14ac:dyDescent="0.2">
      <c r="B609" s="19" t="s">
        <v>429</v>
      </c>
      <c r="C609" s="3" t="s">
        <v>245</v>
      </c>
      <c r="D609" s="3" t="s">
        <v>54</v>
      </c>
      <c r="E609" s="14">
        <v>44284</v>
      </c>
      <c r="F609" s="3">
        <v>6</v>
      </c>
      <c r="G609" s="19">
        <v>33.299999999999997</v>
      </c>
    </row>
    <row r="610" spans="2:7" hidden="1" outlineLevel="1" x14ac:dyDescent="0.2">
      <c r="B610" s="19" t="s">
        <v>429</v>
      </c>
      <c r="C610" s="3" t="s">
        <v>245</v>
      </c>
      <c r="D610" s="3" t="s">
        <v>54</v>
      </c>
      <c r="E610" s="14">
        <v>44284</v>
      </c>
      <c r="F610" s="3">
        <v>3</v>
      </c>
      <c r="G610" s="19">
        <v>16.649999999999999</v>
      </c>
    </row>
    <row r="611" spans="2:7" hidden="1" outlineLevel="1" x14ac:dyDescent="0.2">
      <c r="B611" s="19" t="s">
        <v>429</v>
      </c>
      <c r="C611" s="3" t="s">
        <v>245</v>
      </c>
      <c r="D611" s="3" t="s">
        <v>54</v>
      </c>
      <c r="E611" s="14">
        <v>44285</v>
      </c>
      <c r="F611" s="3">
        <v>6</v>
      </c>
      <c r="G611" s="19">
        <v>33.299999999999997</v>
      </c>
    </row>
    <row r="612" spans="2:7" hidden="1" outlineLevel="1" x14ac:dyDescent="0.2">
      <c r="B612" s="19" t="s">
        <v>429</v>
      </c>
      <c r="C612" s="3" t="s">
        <v>245</v>
      </c>
      <c r="D612" s="3" t="s">
        <v>54</v>
      </c>
      <c r="E612" s="14">
        <v>44285</v>
      </c>
      <c r="F612" s="3">
        <v>3</v>
      </c>
      <c r="G612" s="19">
        <v>16.649999999999999</v>
      </c>
    </row>
    <row r="613" spans="2:7" hidden="1" outlineLevel="1" x14ac:dyDescent="0.2">
      <c r="B613" s="19" t="s">
        <v>429</v>
      </c>
      <c r="C613" s="3" t="s">
        <v>245</v>
      </c>
      <c r="D613" s="3" t="s">
        <v>54</v>
      </c>
      <c r="E613" s="14">
        <v>44286</v>
      </c>
      <c r="F613" s="3">
        <v>6</v>
      </c>
      <c r="G613" s="19">
        <v>33.299999999999997</v>
      </c>
    </row>
    <row r="614" spans="2:7" hidden="1" outlineLevel="1" x14ac:dyDescent="0.2">
      <c r="B614" s="19" t="s">
        <v>429</v>
      </c>
      <c r="C614" s="3" t="s">
        <v>245</v>
      </c>
      <c r="D614" s="3" t="s">
        <v>54</v>
      </c>
      <c r="E614" s="14">
        <v>44286</v>
      </c>
      <c r="F614" s="3">
        <v>3</v>
      </c>
      <c r="G614" s="19">
        <v>16.649999999999999</v>
      </c>
    </row>
    <row r="615" spans="2:7" hidden="1" outlineLevel="1" x14ac:dyDescent="0.2">
      <c r="B615" s="19" t="s">
        <v>429</v>
      </c>
      <c r="C615" s="3" t="s">
        <v>245</v>
      </c>
      <c r="D615" s="3" t="s">
        <v>54</v>
      </c>
      <c r="E615" s="14">
        <v>44291</v>
      </c>
      <c r="F615" s="3">
        <v>6</v>
      </c>
      <c r="G615" s="3">
        <v>36.659999999999997</v>
      </c>
    </row>
    <row r="616" spans="2:7" hidden="1" outlineLevel="1" x14ac:dyDescent="0.2">
      <c r="B616" s="19" t="s">
        <v>429</v>
      </c>
      <c r="C616" s="3" t="s">
        <v>245</v>
      </c>
      <c r="D616" s="3" t="s">
        <v>54</v>
      </c>
      <c r="E616" s="14">
        <v>44291</v>
      </c>
      <c r="F616" s="3">
        <v>3</v>
      </c>
      <c r="G616" s="3">
        <v>18.329999999999998</v>
      </c>
    </row>
    <row r="617" spans="2:7" hidden="1" outlineLevel="1" x14ac:dyDescent="0.2">
      <c r="B617" s="19" t="s">
        <v>429</v>
      </c>
      <c r="C617" s="3" t="s">
        <v>245</v>
      </c>
      <c r="D617" s="3" t="s">
        <v>54</v>
      </c>
      <c r="E617" s="14">
        <v>44292</v>
      </c>
      <c r="F617" s="3">
        <v>6</v>
      </c>
      <c r="G617" s="3">
        <v>36.659999999999997</v>
      </c>
    </row>
    <row r="618" spans="2:7" hidden="1" outlineLevel="1" x14ac:dyDescent="0.2">
      <c r="B618" s="19" t="s">
        <v>429</v>
      </c>
      <c r="C618" s="3" t="s">
        <v>245</v>
      </c>
      <c r="D618" s="3" t="s">
        <v>54</v>
      </c>
      <c r="E618" s="14">
        <v>44292</v>
      </c>
      <c r="F618" s="3">
        <v>3</v>
      </c>
      <c r="G618" s="3">
        <v>18.329999999999998</v>
      </c>
    </row>
    <row r="619" spans="2:7" hidden="1" outlineLevel="1" x14ac:dyDescent="0.2">
      <c r="B619" s="19" t="s">
        <v>429</v>
      </c>
      <c r="C619" s="3" t="s">
        <v>245</v>
      </c>
      <c r="D619" s="3" t="s">
        <v>54</v>
      </c>
      <c r="E619" s="14">
        <v>44293</v>
      </c>
      <c r="F619" s="3">
        <v>6</v>
      </c>
      <c r="G619" s="3">
        <v>36.659999999999997</v>
      </c>
    </row>
    <row r="620" spans="2:7" hidden="1" outlineLevel="1" x14ac:dyDescent="0.2">
      <c r="B620" s="19" t="s">
        <v>429</v>
      </c>
      <c r="C620" s="3" t="s">
        <v>245</v>
      </c>
      <c r="D620" s="3" t="s">
        <v>54</v>
      </c>
      <c r="E620" s="14">
        <v>44293</v>
      </c>
      <c r="F620" s="3">
        <v>3</v>
      </c>
      <c r="G620" s="3">
        <v>18.329999999999998</v>
      </c>
    </row>
    <row r="621" spans="2:7" hidden="1" outlineLevel="1" x14ac:dyDescent="0.2">
      <c r="B621" s="19" t="s">
        <v>429</v>
      </c>
      <c r="C621" s="3" t="s">
        <v>245</v>
      </c>
      <c r="D621" s="3" t="s">
        <v>54</v>
      </c>
      <c r="E621" s="14">
        <v>44294</v>
      </c>
      <c r="F621" s="3">
        <v>6</v>
      </c>
      <c r="G621" s="3">
        <v>36.659999999999997</v>
      </c>
    </row>
    <row r="622" spans="2:7" hidden="1" outlineLevel="1" x14ac:dyDescent="0.2">
      <c r="B622" s="19" t="s">
        <v>429</v>
      </c>
      <c r="C622" s="3" t="s">
        <v>245</v>
      </c>
      <c r="D622" s="3" t="s">
        <v>54</v>
      </c>
      <c r="E622" s="14">
        <v>44294</v>
      </c>
      <c r="F622" s="3">
        <v>3</v>
      </c>
      <c r="G622" s="3">
        <v>18.329999999999998</v>
      </c>
    </row>
    <row r="623" spans="2:7" hidden="1" outlineLevel="1" x14ac:dyDescent="0.2">
      <c r="B623" s="19" t="s">
        <v>429</v>
      </c>
      <c r="C623" s="3" t="s">
        <v>245</v>
      </c>
      <c r="D623" s="3" t="s">
        <v>54</v>
      </c>
      <c r="E623" s="14">
        <v>44295</v>
      </c>
      <c r="F623" s="3">
        <v>6</v>
      </c>
      <c r="G623" s="3">
        <v>36.659999999999997</v>
      </c>
    </row>
    <row r="624" spans="2:7" hidden="1" outlineLevel="1" x14ac:dyDescent="0.2">
      <c r="B624" s="19" t="s">
        <v>429</v>
      </c>
      <c r="C624" s="3" t="s">
        <v>245</v>
      </c>
      <c r="D624" s="3" t="s">
        <v>54</v>
      </c>
      <c r="E624" s="14">
        <v>44295</v>
      </c>
      <c r="F624" s="3">
        <v>3</v>
      </c>
      <c r="G624" s="3">
        <v>18.329999999999998</v>
      </c>
    </row>
    <row r="625" spans="2:7" hidden="1" outlineLevel="1" x14ac:dyDescent="0.2">
      <c r="B625" s="19" t="s">
        <v>429</v>
      </c>
      <c r="C625" s="3" t="s">
        <v>245</v>
      </c>
      <c r="D625" s="3" t="s">
        <v>54</v>
      </c>
      <c r="E625" s="14">
        <v>44298</v>
      </c>
      <c r="F625" s="3">
        <v>6</v>
      </c>
      <c r="G625" s="3">
        <v>36.659999999999997</v>
      </c>
    </row>
    <row r="626" spans="2:7" hidden="1" outlineLevel="1" x14ac:dyDescent="0.2">
      <c r="B626" s="19" t="s">
        <v>429</v>
      </c>
      <c r="C626" s="3" t="s">
        <v>245</v>
      </c>
      <c r="D626" s="3" t="s">
        <v>54</v>
      </c>
      <c r="E626" s="14">
        <v>44298</v>
      </c>
      <c r="F626" s="3">
        <v>3</v>
      </c>
      <c r="G626" s="3">
        <v>18.329999999999998</v>
      </c>
    </row>
    <row r="627" spans="2:7" hidden="1" outlineLevel="1" x14ac:dyDescent="0.2">
      <c r="B627" s="19" t="s">
        <v>429</v>
      </c>
      <c r="C627" s="3" t="s">
        <v>245</v>
      </c>
      <c r="D627" s="3" t="s">
        <v>54</v>
      </c>
      <c r="E627" s="14">
        <v>44299</v>
      </c>
      <c r="F627" s="3">
        <v>6</v>
      </c>
      <c r="G627" s="3">
        <v>36.659999999999997</v>
      </c>
    </row>
    <row r="628" spans="2:7" hidden="1" outlineLevel="1" x14ac:dyDescent="0.2">
      <c r="B628" s="19" t="s">
        <v>429</v>
      </c>
      <c r="C628" s="3" t="s">
        <v>245</v>
      </c>
      <c r="D628" s="3" t="s">
        <v>54</v>
      </c>
      <c r="E628" s="14">
        <v>44299</v>
      </c>
      <c r="F628" s="3">
        <v>3</v>
      </c>
      <c r="G628" s="3">
        <v>18.329999999999998</v>
      </c>
    </row>
    <row r="629" spans="2:7" hidden="1" outlineLevel="1" x14ac:dyDescent="0.2">
      <c r="B629" s="19" t="s">
        <v>429</v>
      </c>
      <c r="C629" s="3" t="s">
        <v>245</v>
      </c>
      <c r="D629" s="3" t="s">
        <v>54</v>
      </c>
      <c r="E629" s="14">
        <v>44300</v>
      </c>
      <c r="F629" s="3">
        <v>6</v>
      </c>
      <c r="G629" s="3">
        <v>36.659999999999997</v>
      </c>
    </row>
    <row r="630" spans="2:7" hidden="1" outlineLevel="1" x14ac:dyDescent="0.2">
      <c r="B630" s="19" t="s">
        <v>429</v>
      </c>
      <c r="C630" s="3" t="s">
        <v>245</v>
      </c>
      <c r="D630" s="3" t="s">
        <v>54</v>
      </c>
      <c r="E630" s="14">
        <v>44300</v>
      </c>
      <c r="F630" s="3">
        <v>3</v>
      </c>
      <c r="G630" s="3">
        <v>18.329999999999998</v>
      </c>
    </row>
    <row r="631" spans="2:7" hidden="1" outlineLevel="1" x14ac:dyDescent="0.2">
      <c r="B631" s="19" t="s">
        <v>429</v>
      </c>
      <c r="C631" s="3" t="s">
        <v>245</v>
      </c>
      <c r="D631" s="3" t="s">
        <v>54</v>
      </c>
      <c r="E631" s="14">
        <v>44301</v>
      </c>
      <c r="F631" s="3">
        <v>6</v>
      </c>
      <c r="G631" s="3">
        <v>36.659999999999997</v>
      </c>
    </row>
    <row r="632" spans="2:7" hidden="1" outlineLevel="1" x14ac:dyDescent="0.2">
      <c r="B632" s="19" t="s">
        <v>429</v>
      </c>
      <c r="C632" s="3" t="s">
        <v>245</v>
      </c>
      <c r="D632" s="3" t="s">
        <v>54</v>
      </c>
      <c r="E632" s="14">
        <v>44301</v>
      </c>
      <c r="F632" s="3">
        <v>3</v>
      </c>
      <c r="G632" s="3">
        <v>18.329999999999998</v>
      </c>
    </row>
    <row r="633" spans="2:7" hidden="1" outlineLevel="1" x14ac:dyDescent="0.2">
      <c r="B633" s="19" t="s">
        <v>429</v>
      </c>
      <c r="C633" s="3" t="s">
        <v>245</v>
      </c>
      <c r="D633" s="3" t="s">
        <v>54</v>
      </c>
      <c r="E633" s="14">
        <v>44302</v>
      </c>
      <c r="F633" s="3">
        <v>6</v>
      </c>
      <c r="G633" s="3">
        <v>36.659999999999997</v>
      </c>
    </row>
    <row r="634" spans="2:7" hidden="1" outlineLevel="1" x14ac:dyDescent="0.2">
      <c r="B634" s="19" t="s">
        <v>429</v>
      </c>
      <c r="C634" s="3" t="s">
        <v>245</v>
      </c>
      <c r="D634" s="3" t="s">
        <v>54</v>
      </c>
      <c r="E634" s="14">
        <v>44302</v>
      </c>
      <c r="F634" s="3">
        <v>3</v>
      </c>
      <c r="G634" s="3">
        <v>18.329999999999998</v>
      </c>
    </row>
    <row r="635" spans="2:7" hidden="1" outlineLevel="1" x14ac:dyDescent="0.2">
      <c r="B635" s="19" t="s">
        <v>429</v>
      </c>
      <c r="C635" s="3" t="s">
        <v>245</v>
      </c>
      <c r="D635" s="3" t="s">
        <v>54</v>
      </c>
      <c r="E635" s="14">
        <v>44305</v>
      </c>
      <c r="F635" s="3">
        <v>6</v>
      </c>
      <c r="G635" s="3">
        <v>36.659999999999997</v>
      </c>
    </row>
    <row r="636" spans="2:7" hidden="1" outlineLevel="1" x14ac:dyDescent="0.2">
      <c r="B636" s="19" t="s">
        <v>429</v>
      </c>
      <c r="C636" s="3" t="s">
        <v>245</v>
      </c>
      <c r="D636" s="3" t="s">
        <v>54</v>
      </c>
      <c r="E636" s="14">
        <v>44305</v>
      </c>
      <c r="F636" s="3">
        <v>3</v>
      </c>
      <c r="G636" s="3">
        <v>18.329999999999998</v>
      </c>
    </row>
    <row r="637" spans="2:7" hidden="1" outlineLevel="1" x14ac:dyDescent="0.2">
      <c r="B637" s="19" t="s">
        <v>429</v>
      </c>
      <c r="C637" s="3" t="s">
        <v>245</v>
      </c>
      <c r="D637" s="3" t="s">
        <v>54</v>
      </c>
      <c r="E637" s="14">
        <v>44306</v>
      </c>
      <c r="F637" s="3">
        <v>6</v>
      </c>
      <c r="G637" s="3">
        <v>36.659999999999997</v>
      </c>
    </row>
    <row r="638" spans="2:7" hidden="1" outlineLevel="1" x14ac:dyDescent="0.2">
      <c r="B638" s="19" t="s">
        <v>429</v>
      </c>
      <c r="C638" s="3" t="s">
        <v>245</v>
      </c>
      <c r="D638" s="3" t="s">
        <v>54</v>
      </c>
      <c r="E638" s="14">
        <v>44306</v>
      </c>
      <c r="F638" s="3">
        <v>3</v>
      </c>
      <c r="G638" s="3">
        <v>18.329999999999998</v>
      </c>
    </row>
    <row r="639" spans="2:7" hidden="1" outlineLevel="1" x14ac:dyDescent="0.2">
      <c r="B639" s="19" t="s">
        <v>429</v>
      </c>
      <c r="C639" s="3" t="s">
        <v>245</v>
      </c>
      <c r="D639" s="3" t="s">
        <v>54</v>
      </c>
      <c r="E639" s="14">
        <v>44307</v>
      </c>
      <c r="F639" s="3">
        <v>6</v>
      </c>
      <c r="G639" s="3">
        <v>36.659999999999997</v>
      </c>
    </row>
    <row r="640" spans="2:7" hidden="1" outlineLevel="1" x14ac:dyDescent="0.2">
      <c r="B640" s="19" t="s">
        <v>429</v>
      </c>
      <c r="C640" s="3" t="s">
        <v>245</v>
      </c>
      <c r="D640" s="3" t="s">
        <v>54</v>
      </c>
      <c r="E640" s="14">
        <v>44307</v>
      </c>
      <c r="F640" s="3">
        <v>3</v>
      </c>
      <c r="G640" s="3">
        <v>18.329999999999998</v>
      </c>
    </row>
    <row r="641" spans="2:7" hidden="1" outlineLevel="1" x14ac:dyDescent="0.2">
      <c r="B641" s="19" t="s">
        <v>429</v>
      </c>
      <c r="C641" s="3" t="s">
        <v>245</v>
      </c>
      <c r="D641" s="3" t="s">
        <v>54</v>
      </c>
      <c r="E641" s="14">
        <v>44308</v>
      </c>
      <c r="F641" s="3">
        <v>6</v>
      </c>
      <c r="G641" s="3">
        <v>36.659999999999997</v>
      </c>
    </row>
    <row r="642" spans="2:7" hidden="1" outlineLevel="1" x14ac:dyDescent="0.2">
      <c r="B642" s="19" t="s">
        <v>429</v>
      </c>
      <c r="C642" s="3" t="s">
        <v>245</v>
      </c>
      <c r="D642" s="3" t="s">
        <v>54</v>
      </c>
      <c r="E642" s="14">
        <v>44308</v>
      </c>
      <c r="F642" s="3">
        <v>3</v>
      </c>
      <c r="G642" s="3">
        <v>18.329999999999998</v>
      </c>
    </row>
    <row r="643" spans="2:7" hidden="1" outlineLevel="1" x14ac:dyDescent="0.2">
      <c r="B643" s="19" t="s">
        <v>429</v>
      </c>
      <c r="C643" s="3" t="s">
        <v>245</v>
      </c>
      <c r="D643" s="3" t="s">
        <v>54</v>
      </c>
      <c r="E643" s="14">
        <v>44309</v>
      </c>
      <c r="F643" s="3">
        <v>6</v>
      </c>
      <c r="G643" s="3">
        <v>36.659999999999997</v>
      </c>
    </row>
    <row r="644" spans="2:7" hidden="1" outlineLevel="1" x14ac:dyDescent="0.2">
      <c r="B644" s="19" t="s">
        <v>429</v>
      </c>
      <c r="C644" s="3" t="s">
        <v>245</v>
      </c>
      <c r="D644" s="3" t="s">
        <v>54</v>
      </c>
      <c r="E644" s="14">
        <v>44309</v>
      </c>
      <c r="F644" s="3">
        <v>3</v>
      </c>
      <c r="G644" s="3">
        <v>18.329999999999998</v>
      </c>
    </row>
    <row r="645" spans="2:7" hidden="1" outlineLevel="1" x14ac:dyDescent="0.2">
      <c r="B645" s="19" t="s">
        <v>429</v>
      </c>
      <c r="C645" s="3" t="s">
        <v>245</v>
      </c>
      <c r="D645" s="3" t="s">
        <v>54</v>
      </c>
      <c r="E645" s="14">
        <v>44312</v>
      </c>
      <c r="F645" s="3">
        <v>6</v>
      </c>
      <c r="G645" s="3">
        <v>36.659999999999997</v>
      </c>
    </row>
    <row r="646" spans="2:7" hidden="1" outlineLevel="1" x14ac:dyDescent="0.2">
      <c r="B646" s="19" t="s">
        <v>429</v>
      </c>
      <c r="C646" s="3" t="s">
        <v>245</v>
      </c>
      <c r="D646" s="3" t="s">
        <v>54</v>
      </c>
      <c r="E646" s="14">
        <v>44312</v>
      </c>
      <c r="F646" s="3">
        <v>3</v>
      </c>
      <c r="G646" s="3">
        <v>18.329999999999998</v>
      </c>
    </row>
    <row r="647" spans="2:7" hidden="1" outlineLevel="1" x14ac:dyDescent="0.2">
      <c r="B647" s="19" t="s">
        <v>429</v>
      </c>
      <c r="C647" s="3" t="s">
        <v>245</v>
      </c>
      <c r="D647" s="3" t="s">
        <v>54</v>
      </c>
      <c r="E647" s="14">
        <v>44310</v>
      </c>
      <c r="F647" s="3">
        <v>9</v>
      </c>
      <c r="G647" s="3">
        <v>54.99</v>
      </c>
    </row>
    <row r="648" spans="2:7" hidden="1" outlineLevel="1" x14ac:dyDescent="0.2">
      <c r="B648" s="19" t="s">
        <v>429</v>
      </c>
      <c r="C648" s="3" t="s">
        <v>245</v>
      </c>
      <c r="D648" s="3" t="s">
        <v>54</v>
      </c>
      <c r="E648" s="14">
        <v>44291</v>
      </c>
      <c r="F648" s="3">
        <v>6</v>
      </c>
      <c r="G648" s="3">
        <v>36.659999999999997</v>
      </c>
    </row>
    <row r="649" spans="2:7" hidden="1" outlineLevel="1" x14ac:dyDescent="0.2">
      <c r="B649" s="19" t="s">
        <v>429</v>
      </c>
      <c r="C649" s="3" t="s">
        <v>245</v>
      </c>
      <c r="D649" s="3" t="s">
        <v>54</v>
      </c>
      <c r="E649" s="14">
        <v>44291</v>
      </c>
      <c r="F649" s="3">
        <v>3</v>
      </c>
      <c r="G649" s="3">
        <v>18.329999999999998</v>
      </c>
    </row>
    <row r="650" spans="2:7" hidden="1" outlineLevel="1" x14ac:dyDescent="0.2">
      <c r="B650" s="19" t="s">
        <v>429</v>
      </c>
      <c r="C650" s="3" t="s">
        <v>245</v>
      </c>
      <c r="D650" s="3" t="s">
        <v>54</v>
      </c>
      <c r="E650" s="14">
        <v>44292</v>
      </c>
      <c r="F650" s="3">
        <v>6</v>
      </c>
      <c r="G650" s="3">
        <v>36.659999999999997</v>
      </c>
    </row>
    <row r="651" spans="2:7" hidden="1" outlineLevel="1" x14ac:dyDescent="0.2">
      <c r="B651" s="19" t="s">
        <v>429</v>
      </c>
      <c r="C651" s="3" t="s">
        <v>245</v>
      </c>
      <c r="D651" s="3" t="s">
        <v>54</v>
      </c>
      <c r="E651" s="14">
        <v>44292</v>
      </c>
      <c r="F651" s="3">
        <v>3</v>
      </c>
      <c r="G651" s="3">
        <v>18.329999999999998</v>
      </c>
    </row>
    <row r="652" spans="2:7" hidden="1" outlineLevel="1" x14ac:dyDescent="0.2">
      <c r="B652" s="19" t="s">
        <v>429</v>
      </c>
      <c r="C652" s="3" t="s">
        <v>245</v>
      </c>
      <c r="D652" s="3" t="s">
        <v>54</v>
      </c>
      <c r="E652" s="14">
        <v>44293</v>
      </c>
      <c r="F652" s="3">
        <v>6</v>
      </c>
      <c r="G652" s="3">
        <v>36.659999999999997</v>
      </c>
    </row>
    <row r="653" spans="2:7" hidden="1" outlineLevel="1" x14ac:dyDescent="0.2">
      <c r="B653" s="19" t="s">
        <v>429</v>
      </c>
      <c r="C653" s="3" t="s">
        <v>245</v>
      </c>
      <c r="D653" s="3" t="s">
        <v>54</v>
      </c>
      <c r="E653" s="14">
        <v>44293</v>
      </c>
      <c r="F653" s="3">
        <v>3</v>
      </c>
      <c r="G653" s="3">
        <v>18.329999999999998</v>
      </c>
    </row>
    <row r="654" spans="2:7" hidden="1" outlineLevel="1" x14ac:dyDescent="0.2">
      <c r="B654" s="19" t="s">
        <v>429</v>
      </c>
      <c r="C654" s="3" t="s">
        <v>245</v>
      </c>
      <c r="D654" s="3" t="s">
        <v>54</v>
      </c>
      <c r="E654" s="14">
        <v>44294</v>
      </c>
      <c r="F654" s="3">
        <v>6</v>
      </c>
      <c r="G654" s="3">
        <v>36.659999999999997</v>
      </c>
    </row>
    <row r="655" spans="2:7" hidden="1" outlineLevel="1" x14ac:dyDescent="0.2">
      <c r="B655" s="19" t="s">
        <v>429</v>
      </c>
      <c r="C655" s="3" t="s">
        <v>245</v>
      </c>
      <c r="D655" s="3" t="s">
        <v>54</v>
      </c>
      <c r="E655" s="14">
        <v>44294</v>
      </c>
      <c r="F655" s="3">
        <v>3</v>
      </c>
      <c r="G655" s="3">
        <v>18.329999999999998</v>
      </c>
    </row>
    <row r="656" spans="2:7" hidden="1" outlineLevel="1" x14ac:dyDescent="0.2">
      <c r="B656" s="19" t="s">
        <v>429</v>
      </c>
      <c r="C656" s="3" t="s">
        <v>245</v>
      </c>
      <c r="D656" s="3" t="s">
        <v>54</v>
      </c>
      <c r="E656" s="14">
        <v>44295</v>
      </c>
      <c r="F656" s="3">
        <v>6</v>
      </c>
      <c r="G656" s="3">
        <v>36.659999999999997</v>
      </c>
    </row>
    <row r="657" spans="2:7" hidden="1" outlineLevel="1" x14ac:dyDescent="0.2">
      <c r="B657" s="19" t="s">
        <v>429</v>
      </c>
      <c r="C657" s="3" t="s">
        <v>245</v>
      </c>
      <c r="D657" s="3" t="s">
        <v>54</v>
      </c>
      <c r="E657" s="14">
        <v>44295</v>
      </c>
      <c r="F657" s="3">
        <v>3</v>
      </c>
      <c r="G657" s="3">
        <v>18.329999999999998</v>
      </c>
    </row>
    <row r="658" spans="2:7" hidden="1" outlineLevel="1" x14ac:dyDescent="0.2">
      <c r="B658" s="19" t="s">
        <v>429</v>
      </c>
      <c r="C658" s="3" t="s">
        <v>245</v>
      </c>
      <c r="D658" s="3" t="s">
        <v>54</v>
      </c>
      <c r="E658" s="14">
        <v>44298</v>
      </c>
      <c r="F658" s="3">
        <v>6</v>
      </c>
      <c r="G658" s="3">
        <v>36.659999999999997</v>
      </c>
    </row>
    <row r="659" spans="2:7" hidden="1" outlineLevel="1" x14ac:dyDescent="0.2">
      <c r="B659" s="19" t="s">
        <v>429</v>
      </c>
      <c r="C659" s="3" t="s">
        <v>245</v>
      </c>
      <c r="D659" s="3" t="s">
        <v>54</v>
      </c>
      <c r="E659" s="14">
        <v>44298</v>
      </c>
      <c r="F659" s="3">
        <v>3</v>
      </c>
      <c r="G659" s="3">
        <v>18.329999999999998</v>
      </c>
    </row>
    <row r="660" spans="2:7" hidden="1" outlineLevel="1" x14ac:dyDescent="0.2">
      <c r="B660" s="19" t="s">
        <v>429</v>
      </c>
      <c r="C660" s="3" t="s">
        <v>245</v>
      </c>
      <c r="D660" s="3" t="s">
        <v>54</v>
      </c>
      <c r="E660" s="14">
        <v>44299</v>
      </c>
      <c r="F660" s="3">
        <v>6</v>
      </c>
      <c r="G660" s="3">
        <v>36.659999999999997</v>
      </c>
    </row>
    <row r="661" spans="2:7" hidden="1" outlineLevel="1" x14ac:dyDescent="0.2">
      <c r="B661" s="19" t="s">
        <v>429</v>
      </c>
      <c r="C661" s="3" t="s">
        <v>245</v>
      </c>
      <c r="D661" s="3" t="s">
        <v>54</v>
      </c>
      <c r="E661" s="14">
        <v>44299</v>
      </c>
      <c r="F661" s="3">
        <v>3</v>
      </c>
      <c r="G661" s="3">
        <v>18.329999999999998</v>
      </c>
    </row>
    <row r="662" spans="2:7" hidden="1" outlineLevel="1" x14ac:dyDescent="0.2">
      <c r="B662" s="19" t="s">
        <v>429</v>
      </c>
      <c r="C662" s="3" t="s">
        <v>245</v>
      </c>
      <c r="D662" s="3" t="s">
        <v>54</v>
      </c>
      <c r="E662" s="14">
        <v>44300</v>
      </c>
      <c r="F662" s="3">
        <v>6</v>
      </c>
      <c r="G662" s="3">
        <v>36.659999999999997</v>
      </c>
    </row>
    <row r="663" spans="2:7" hidden="1" outlineLevel="1" x14ac:dyDescent="0.2">
      <c r="B663" s="19" t="s">
        <v>429</v>
      </c>
      <c r="C663" s="3" t="s">
        <v>245</v>
      </c>
      <c r="D663" s="3" t="s">
        <v>54</v>
      </c>
      <c r="E663" s="14">
        <v>44300</v>
      </c>
      <c r="F663" s="3">
        <v>3</v>
      </c>
      <c r="G663" s="3">
        <v>18.329999999999998</v>
      </c>
    </row>
    <row r="664" spans="2:7" hidden="1" outlineLevel="1" x14ac:dyDescent="0.2">
      <c r="B664" s="19" t="s">
        <v>429</v>
      </c>
      <c r="C664" s="3" t="s">
        <v>245</v>
      </c>
      <c r="D664" s="3" t="s">
        <v>54</v>
      </c>
      <c r="E664" s="14">
        <v>44301</v>
      </c>
      <c r="F664" s="3">
        <v>6</v>
      </c>
      <c r="G664" s="3">
        <v>36.659999999999997</v>
      </c>
    </row>
    <row r="665" spans="2:7" hidden="1" outlineLevel="1" x14ac:dyDescent="0.2">
      <c r="B665" s="19" t="s">
        <v>429</v>
      </c>
      <c r="C665" s="3" t="s">
        <v>245</v>
      </c>
      <c r="D665" s="3" t="s">
        <v>54</v>
      </c>
      <c r="E665" s="14">
        <v>44301</v>
      </c>
      <c r="F665" s="3">
        <v>3</v>
      </c>
      <c r="G665" s="3">
        <v>18.329999999999998</v>
      </c>
    </row>
    <row r="666" spans="2:7" hidden="1" outlineLevel="1" x14ac:dyDescent="0.2">
      <c r="B666" s="19" t="s">
        <v>429</v>
      </c>
      <c r="C666" s="3" t="s">
        <v>245</v>
      </c>
      <c r="D666" s="3" t="s">
        <v>54</v>
      </c>
      <c r="E666" s="14">
        <v>44302</v>
      </c>
      <c r="F666" s="3">
        <v>6</v>
      </c>
      <c r="G666" s="3">
        <v>36.659999999999997</v>
      </c>
    </row>
    <row r="667" spans="2:7" hidden="1" outlineLevel="1" x14ac:dyDescent="0.2">
      <c r="B667" s="19" t="s">
        <v>429</v>
      </c>
      <c r="C667" s="3" t="s">
        <v>245</v>
      </c>
      <c r="D667" s="3" t="s">
        <v>54</v>
      </c>
      <c r="E667" s="14">
        <v>44302</v>
      </c>
      <c r="F667" s="3">
        <v>3</v>
      </c>
      <c r="G667" s="3">
        <v>18.329999999999998</v>
      </c>
    </row>
    <row r="668" spans="2:7" hidden="1" outlineLevel="1" x14ac:dyDescent="0.2">
      <c r="B668" s="19" t="s">
        <v>429</v>
      </c>
      <c r="C668" s="3" t="s">
        <v>245</v>
      </c>
      <c r="D668" s="3" t="s">
        <v>54</v>
      </c>
      <c r="E668" s="14">
        <v>44305</v>
      </c>
      <c r="F668" s="3">
        <v>6</v>
      </c>
      <c r="G668" s="3">
        <v>36.659999999999997</v>
      </c>
    </row>
    <row r="669" spans="2:7" hidden="1" outlineLevel="1" x14ac:dyDescent="0.2">
      <c r="B669" s="19" t="s">
        <v>429</v>
      </c>
      <c r="C669" s="3" t="s">
        <v>245</v>
      </c>
      <c r="D669" s="3" t="s">
        <v>54</v>
      </c>
      <c r="E669" s="14">
        <v>44305</v>
      </c>
      <c r="F669" s="3">
        <v>3</v>
      </c>
      <c r="G669" s="3">
        <v>18.329999999999998</v>
      </c>
    </row>
    <row r="670" spans="2:7" hidden="1" outlineLevel="1" x14ac:dyDescent="0.2">
      <c r="B670" s="19" t="s">
        <v>429</v>
      </c>
      <c r="C670" s="3" t="s">
        <v>245</v>
      </c>
      <c r="D670" s="3" t="s">
        <v>54</v>
      </c>
      <c r="E670" s="14">
        <v>44306</v>
      </c>
      <c r="F670" s="3">
        <v>6</v>
      </c>
      <c r="G670" s="3">
        <v>36.659999999999997</v>
      </c>
    </row>
    <row r="671" spans="2:7" hidden="1" outlineLevel="1" x14ac:dyDescent="0.2">
      <c r="B671" s="19" t="s">
        <v>429</v>
      </c>
      <c r="C671" s="3" t="s">
        <v>245</v>
      </c>
      <c r="D671" s="3" t="s">
        <v>54</v>
      </c>
      <c r="E671" s="14">
        <v>44306</v>
      </c>
      <c r="F671" s="3">
        <v>3</v>
      </c>
      <c r="G671" s="3">
        <v>18.329999999999998</v>
      </c>
    </row>
    <row r="672" spans="2:7" hidden="1" outlineLevel="1" x14ac:dyDescent="0.2">
      <c r="B672" s="19" t="s">
        <v>429</v>
      </c>
      <c r="C672" s="3" t="s">
        <v>245</v>
      </c>
      <c r="D672" s="3" t="s">
        <v>54</v>
      </c>
      <c r="E672" s="14">
        <v>44307</v>
      </c>
      <c r="F672" s="3">
        <v>6</v>
      </c>
      <c r="G672" s="3">
        <v>36.659999999999997</v>
      </c>
    </row>
    <row r="673" spans="2:7" hidden="1" outlineLevel="1" x14ac:dyDescent="0.2">
      <c r="B673" s="19" t="s">
        <v>429</v>
      </c>
      <c r="C673" s="3" t="s">
        <v>245</v>
      </c>
      <c r="D673" s="3" t="s">
        <v>54</v>
      </c>
      <c r="E673" s="14">
        <v>44307</v>
      </c>
      <c r="F673" s="3">
        <v>3</v>
      </c>
      <c r="G673" s="3">
        <v>18.329999999999998</v>
      </c>
    </row>
    <row r="674" spans="2:7" hidden="1" outlineLevel="1" x14ac:dyDescent="0.2">
      <c r="B674" s="19" t="s">
        <v>429</v>
      </c>
      <c r="C674" s="3" t="s">
        <v>245</v>
      </c>
      <c r="D674" s="3" t="s">
        <v>54</v>
      </c>
      <c r="E674" s="14">
        <v>44308</v>
      </c>
      <c r="F674" s="3">
        <v>6</v>
      </c>
      <c r="G674" s="3">
        <v>36.659999999999997</v>
      </c>
    </row>
    <row r="675" spans="2:7" hidden="1" outlineLevel="1" x14ac:dyDescent="0.2">
      <c r="B675" s="19" t="s">
        <v>429</v>
      </c>
      <c r="C675" s="3" t="s">
        <v>245</v>
      </c>
      <c r="D675" s="3" t="s">
        <v>54</v>
      </c>
      <c r="E675" s="14">
        <v>44308</v>
      </c>
      <c r="F675" s="3">
        <v>3</v>
      </c>
      <c r="G675" s="3">
        <v>18.329999999999998</v>
      </c>
    </row>
    <row r="676" spans="2:7" hidden="1" outlineLevel="1" x14ac:dyDescent="0.2">
      <c r="B676" s="19" t="s">
        <v>429</v>
      </c>
      <c r="C676" s="3" t="s">
        <v>245</v>
      </c>
      <c r="D676" s="3" t="s">
        <v>54</v>
      </c>
      <c r="E676" s="14">
        <v>44309</v>
      </c>
      <c r="F676" s="3">
        <v>6</v>
      </c>
      <c r="G676" s="3">
        <v>36.659999999999997</v>
      </c>
    </row>
    <row r="677" spans="2:7" hidden="1" outlineLevel="1" x14ac:dyDescent="0.2">
      <c r="B677" s="19" t="s">
        <v>429</v>
      </c>
      <c r="C677" s="3" t="s">
        <v>245</v>
      </c>
      <c r="D677" s="3" t="s">
        <v>54</v>
      </c>
      <c r="E677" s="14">
        <v>44309</v>
      </c>
      <c r="F677" s="3">
        <v>3</v>
      </c>
      <c r="G677" s="3">
        <v>18.329999999999998</v>
      </c>
    </row>
    <row r="678" spans="2:7" hidden="1" outlineLevel="1" x14ac:dyDescent="0.2">
      <c r="B678" s="19" t="s">
        <v>429</v>
      </c>
      <c r="C678" s="3" t="s">
        <v>245</v>
      </c>
      <c r="D678" s="3" t="s">
        <v>54</v>
      </c>
      <c r="E678" s="14">
        <v>44312</v>
      </c>
      <c r="F678" s="3">
        <v>6</v>
      </c>
      <c r="G678" s="3">
        <v>36.659999999999997</v>
      </c>
    </row>
    <row r="679" spans="2:7" hidden="1" outlineLevel="1" x14ac:dyDescent="0.2">
      <c r="B679" s="19" t="s">
        <v>429</v>
      </c>
      <c r="C679" s="3" t="s">
        <v>245</v>
      </c>
      <c r="D679" s="3" t="s">
        <v>54</v>
      </c>
      <c r="E679" s="14">
        <v>44312</v>
      </c>
      <c r="F679" s="3">
        <v>3</v>
      </c>
      <c r="G679" s="3">
        <v>18.329999999999998</v>
      </c>
    </row>
    <row r="680" spans="2:7" hidden="1" outlineLevel="1" x14ac:dyDescent="0.2">
      <c r="B680" s="19" t="s">
        <v>429</v>
      </c>
      <c r="C680" s="3" t="s">
        <v>245</v>
      </c>
      <c r="D680" s="3" t="s">
        <v>54</v>
      </c>
      <c r="E680" s="14">
        <v>44310</v>
      </c>
      <c r="F680" s="3">
        <v>9</v>
      </c>
      <c r="G680" s="3">
        <v>54.99</v>
      </c>
    </row>
    <row r="681" spans="2:7" hidden="1" outlineLevel="1" x14ac:dyDescent="0.2">
      <c r="B681" s="19" t="s">
        <v>429</v>
      </c>
      <c r="C681" s="3" t="s">
        <v>245</v>
      </c>
      <c r="D681" s="3" t="s">
        <v>54</v>
      </c>
      <c r="E681" s="14">
        <v>44326</v>
      </c>
      <c r="F681" s="3">
        <v>6</v>
      </c>
      <c r="G681" s="3">
        <v>36.659999999999997</v>
      </c>
    </row>
    <row r="682" spans="2:7" hidden="1" outlineLevel="1" x14ac:dyDescent="0.2">
      <c r="B682" s="19" t="s">
        <v>429</v>
      </c>
      <c r="C682" s="3" t="s">
        <v>245</v>
      </c>
      <c r="D682" s="3" t="s">
        <v>54</v>
      </c>
      <c r="E682" s="14">
        <v>44326</v>
      </c>
      <c r="F682" s="3">
        <v>3</v>
      </c>
      <c r="G682" s="3">
        <v>18.329999999999998</v>
      </c>
    </row>
    <row r="683" spans="2:7" hidden="1" outlineLevel="1" x14ac:dyDescent="0.2">
      <c r="B683" s="19" t="s">
        <v>429</v>
      </c>
      <c r="C683" s="3" t="s">
        <v>245</v>
      </c>
      <c r="D683" s="3" t="s">
        <v>54</v>
      </c>
      <c r="E683" s="14">
        <v>44327</v>
      </c>
      <c r="F683" s="3">
        <v>6</v>
      </c>
      <c r="G683" s="3">
        <v>36.659999999999997</v>
      </c>
    </row>
    <row r="684" spans="2:7" hidden="1" outlineLevel="1" x14ac:dyDescent="0.2">
      <c r="B684" s="19" t="s">
        <v>429</v>
      </c>
      <c r="C684" s="3" t="s">
        <v>245</v>
      </c>
      <c r="D684" s="3" t="s">
        <v>54</v>
      </c>
      <c r="E684" s="14">
        <v>44327</v>
      </c>
      <c r="F684" s="3">
        <v>3</v>
      </c>
      <c r="G684" s="3">
        <v>18.329999999999998</v>
      </c>
    </row>
    <row r="685" spans="2:7" hidden="1" outlineLevel="1" x14ac:dyDescent="0.2">
      <c r="B685" s="19" t="s">
        <v>429</v>
      </c>
      <c r="C685" s="3" t="s">
        <v>245</v>
      </c>
      <c r="D685" s="3" t="s">
        <v>54</v>
      </c>
      <c r="E685" s="14">
        <v>44328</v>
      </c>
      <c r="F685" s="3">
        <v>6</v>
      </c>
      <c r="G685" s="3">
        <v>36.659999999999997</v>
      </c>
    </row>
    <row r="686" spans="2:7" hidden="1" outlineLevel="1" x14ac:dyDescent="0.2">
      <c r="B686" s="19" t="s">
        <v>429</v>
      </c>
      <c r="C686" s="3" t="s">
        <v>245</v>
      </c>
      <c r="D686" s="3" t="s">
        <v>54</v>
      </c>
      <c r="E686" s="14">
        <v>44328</v>
      </c>
      <c r="F686" s="3">
        <v>3</v>
      </c>
      <c r="G686" s="3">
        <v>18.329999999999998</v>
      </c>
    </row>
    <row r="687" spans="2:7" hidden="1" outlineLevel="1" x14ac:dyDescent="0.2">
      <c r="B687" s="19" t="s">
        <v>429</v>
      </c>
      <c r="C687" s="3" t="s">
        <v>245</v>
      </c>
      <c r="D687" s="3" t="s">
        <v>54</v>
      </c>
      <c r="E687" s="14">
        <v>44329</v>
      </c>
      <c r="F687" s="3">
        <v>6</v>
      </c>
      <c r="G687" s="3">
        <v>36.659999999999997</v>
      </c>
    </row>
    <row r="688" spans="2:7" hidden="1" outlineLevel="1" x14ac:dyDescent="0.2">
      <c r="B688" s="19" t="s">
        <v>429</v>
      </c>
      <c r="C688" s="3" t="s">
        <v>245</v>
      </c>
      <c r="D688" s="3" t="s">
        <v>54</v>
      </c>
      <c r="E688" s="14">
        <v>44329</v>
      </c>
      <c r="F688" s="3">
        <v>3</v>
      </c>
      <c r="G688" s="3">
        <v>18.329999999999998</v>
      </c>
    </row>
    <row r="689" spans="2:7" hidden="1" outlineLevel="1" x14ac:dyDescent="0.2">
      <c r="B689" s="19" t="s">
        <v>429</v>
      </c>
      <c r="C689" s="3" t="s">
        <v>245</v>
      </c>
      <c r="D689" s="3" t="s">
        <v>54</v>
      </c>
      <c r="E689" s="14">
        <v>44333</v>
      </c>
      <c r="F689" s="3">
        <v>6</v>
      </c>
      <c r="G689" s="3">
        <v>36.659999999999997</v>
      </c>
    </row>
    <row r="690" spans="2:7" hidden="1" outlineLevel="1" x14ac:dyDescent="0.2">
      <c r="B690" s="19" t="s">
        <v>429</v>
      </c>
      <c r="C690" s="3" t="s">
        <v>245</v>
      </c>
      <c r="D690" s="3" t="s">
        <v>54</v>
      </c>
      <c r="E690" s="14">
        <v>44333</v>
      </c>
      <c r="F690" s="3">
        <v>3</v>
      </c>
      <c r="G690" s="3">
        <v>18.329999999999998</v>
      </c>
    </row>
    <row r="691" spans="2:7" hidden="1" outlineLevel="1" x14ac:dyDescent="0.2">
      <c r="B691" s="19" t="s">
        <v>429</v>
      </c>
      <c r="C691" s="3" t="s">
        <v>245</v>
      </c>
      <c r="D691" s="3" t="s">
        <v>54</v>
      </c>
      <c r="E691" s="14">
        <v>44334</v>
      </c>
      <c r="F691" s="3">
        <v>6</v>
      </c>
      <c r="G691" s="3">
        <v>36.659999999999997</v>
      </c>
    </row>
    <row r="692" spans="2:7" hidden="1" outlineLevel="1" x14ac:dyDescent="0.2">
      <c r="B692" s="19" t="s">
        <v>429</v>
      </c>
      <c r="C692" s="3" t="s">
        <v>245</v>
      </c>
      <c r="D692" s="3" t="s">
        <v>54</v>
      </c>
      <c r="E692" s="14">
        <v>44334</v>
      </c>
      <c r="F692" s="3">
        <v>3</v>
      </c>
      <c r="G692" s="3">
        <v>18.329999999999998</v>
      </c>
    </row>
    <row r="693" spans="2:7" hidden="1" outlineLevel="1" x14ac:dyDescent="0.2">
      <c r="B693" s="19" t="s">
        <v>429</v>
      </c>
      <c r="C693" s="3" t="s">
        <v>245</v>
      </c>
      <c r="D693" s="3" t="s">
        <v>54</v>
      </c>
      <c r="E693" s="14">
        <v>44335</v>
      </c>
      <c r="F693" s="3">
        <v>6</v>
      </c>
      <c r="G693" s="3">
        <v>36.659999999999997</v>
      </c>
    </row>
    <row r="694" spans="2:7" hidden="1" outlineLevel="1" x14ac:dyDescent="0.2">
      <c r="B694" s="19" t="s">
        <v>429</v>
      </c>
      <c r="C694" s="3" t="s">
        <v>245</v>
      </c>
      <c r="D694" s="3" t="s">
        <v>54</v>
      </c>
      <c r="E694" s="14">
        <v>44335</v>
      </c>
      <c r="F694" s="3">
        <v>3</v>
      </c>
      <c r="G694" s="3">
        <v>18.329999999999998</v>
      </c>
    </row>
    <row r="695" spans="2:7" hidden="1" outlineLevel="1" x14ac:dyDescent="0.2">
      <c r="B695" s="19" t="s">
        <v>429</v>
      </c>
      <c r="C695" s="3" t="s">
        <v>245</v>
      </c>
      <c r="D695" s="3" t="s">
        <v>54</v>
      </c>
      <c r="E695" s="14">
        <v>44324</v>
      </c>
      <c r="F695" s="3">
        <v>9</v>
      </c>
      <c r="G695" s="3">
        <v>54.99</v>
      </c>
    </row>
    <row r="696" spans="2:7" hidden="1" outlineLevel="1" x14ac:dyDescent="0.2">
      <c r="B696" s="19" t="s">
        <v>429</v>
      </c>
      <c r="C696" s="3" t="s">
        <v>245</v>
      </c>
      <c r="D696" s="3" t="s">
        <v>54</v>
      </c>
      <c r="E696" s="14">
        <v>44338</v>
      </c>
      <c r="F696" s="3">
        <v>9</v>
      </c>
      <c r="G696" s="3">
        <v>54.99</v>
      </c>
    </row>
    <row r="697" spans="2:7" hidden="1" outlineLevel="1" x14ac:dyDescent="0.2">
      <c r="B697" s="19" t="s">
        <v>429</v>
      </c>
      <c r="C697" s="3" t="s">
        <v>911</v>
      </c>
      <c r="D697" s="3" t="s">
        <v>31</v>
      </c>
      <c r="E697" s="14">
        <v>44327</v>
      </c>
      <c r="F697" s="3">
        <v>6</v>
      </c>
      <c r="G697" s="3">
        <v>49.98</v>
      </c>
    </row>
    <row r="698" spans="2:7" hidden="1" outlineLevel="1" x14ac:dyDescent="0.2">
      <c r="B698" s="19" t="s">
        <v>429</v>
      </c>
      <c r="C698" s="3" t="s">
        <v>911</v>
      </c>
      <c r="D698" s="3" t="s">
        <v>31</v>
      </c>
      <c r="E698" s="14">
        <v>44327</v>
      </c>
      <c r="F698" s="3">
        <v>3</v>
      </c>
      <c r="G698" s="3">
        <v>24.99</v>
      </c>
    </row>
    <row r="699" spans="2:7" hidden="1" outlineLevel="1" x14ac:dyDescent="0.2">
      <c r="B699" s="19" t="s">
        <v>429</v>
      </c>
      <c r="C699" s="3" t="s">
        <v>911</v>
      </c>
      <c r="D699" s="3" t="s">
        <v>31</v>
      </c>
      <c r="E699" s="14">
        <v>44328</v>
      </c>
      <c r="F699" s="3">
        <v>6</v>
      </c>
      <c r="G699" s="3">
        <v>49.98</v>
      </c>
    </row>
    <row r="700" spans="2:7" hidden="1" outlineLevel="1" x14ac:dyDescent="0.2">
      <c r="B700" s="19" t="s">
        <v>429</v>
      </c>
      <c r="C700" s="3" t="s">
        <v>911</v>
      </c>
      <c r="D700" s="3" t="s">
        <v>31</v>
      </c>
      <c r="E700" s="14">
        <v>44328</v>
      </c>
      <c r="F700" s="3">
        <v>3</v>
      </c>
      <c r="G700" s="3">
        <v>24.99</v>
      </c>
    </row>
    <row r="701" spans="2:7" hidden="1" outlineLevel="1" x14ac:dyDescent="0.2">
      <c r="B701" s="19" t="s">
        <v>429</v>
      </c>
      <c r="C701" s="3" t="s">
        <v>911</v>
      </c>
      <c r="D701" s="3" t="s">
        <v>31</v>
      </c>
      <c r="E701" s="14">
        <v>44329</v>
      </c>
      <c r="F701" s="3">
        <v>6</v>
      </c>
      <c r="G701" s="3">
        <v>49.98</v>
      </c>
    </row>
    <row r="702" spans="2:7" hidden="1" outlineLevel="1" x14ac:dyDescent="0.2">
      <c r="B702" s="19" t="s">
        <v>429</v>
      </c>
      <c r="C702" s="3" t="s">
        <v>911</v>
      </c>
      <c r="D702" s="3" t="s">
        <v>31</v>
      </c>
      <c r="E702" s="14">
        <v>44329</v>
      </c>
      <c r="F702" s="3">
        <v>3</v>
      </c>
      <c r="G702" s="3">
        <v>24.99</v>
      </c>
    </row>
    <row r="703" spans="2:7" hidden="1" outlineLevel="1" x14ac:dyDescent="0.2">
      <c r="B703" s="19" t="s">
        <v>429</v>
      </c>
      <c r="C703" s="3" t="s">
        <v>911</v>
      </c>
      <c r="D703" s="3" t="s">
        <v>31</v>
      </c>
      <c r="E703" s="14">
        <v>44330</v>
      </c>
      <c r="F703" s="3">
        <v>6</v>
      </c>
      <c r="G703" s="3">
        <v>49.98</v>
      </c>
    </row>
    <row r="704" spans="2:7" hidden="1" outlineLevel="1" x14ac:dyDescent="0.2">
      <c r="B704" s="19" t="s">
        <v>429</v>
      </c>
      <c r="C704" s="3" t="s">
        <v>911</v>
      </c>
      <c r="D704" s="3" t="s">
        <v>31</v>
      </c>
      <c r="E704" s="14">
        <v>44330</v>
      </c>
      <c r="F704" s="3">
        <v>3</v>
      </c>
      <c r="G704" s="3">
        <v>24.99</v>
      </c>
    </row>
    <row r="705" spans="2:7" hidden="1" outlineLevel="1" x14ac:dyDescent="0.2">
      <c r="B705" s="19" t="s">
        <v>429</v>
      </c>
      <c r="C705" s="3" t="s">
        <v>911</v>
      </c>
      <c r="D705" s="3" t="s">
        <v>31</v>
      </c>
      <c r="E705" s="14">
        <v>44333</v>
      </c>
      <c r="F705" s="3">
        <v>6</v>
      </c>
      <c r="G705" s="3">
        <v>49.98</v>
      </c>
    </row>
    <row r="706" spans="2:7" hidden="1" outlineLevel="1" x14ac:dyDescent="0.2">
      <c r="B706" s="19" t="s">
        <v>429</v>
      </c>
      <c r="C706" s="3" t="s">
        <v>911</v>
      </c>
      <c r="D706" s="3" t="s">
        <v>31</v>
      </c>
      <c r="E706" s="14">
        <v>44333</v>
      </c>
      <c r="F706" s="3">
        <v>3</v>
      </c>
      <c r="G706" s="3">
        <v>24.99</v>
      </c>
    </row>
    <row r="707" spans="2:7" hidden="1" outlineLevel="1" x14ac:dyDescent="0.2">
      <c r="B707" s="19" t="s">
        <v>429</v>
      </c>
      <c r="C707" s="3" t="s">
        <v>911</v>
      </c>
      <c r="D707" s="3" t="s">
        <v>31</v>
      </c>
      <c r="E707" s="14">
        <v>44334</v>
      </c>
      <c r="F707" s="3">
        <v>6</v>
      </c>
      <c r="G707" s="3">
        <v>49.98</v>
      </c>
    </row>
    <row r="708" spans="2:7" hidden="1" outlineLevel="1" x14ac:dyDescent="0.2">
      <c r="B708" s="19" t="s">
        <v>429</v>
      </c>
      <c r="C708" s="3" t="s">
        <v>911</v>
      </c>
      <c r="D708" s="3" t="s">
        <v>31</v>
      </c>
      <c r="E708" s="14">
        <v>44334</v>
      </c>
      <c r="F708" s="3">
        <v>3</v>
      </c>
      <c r="G708" s="3">
        <v>24.99</v>
      </c>
    </row>
    <row r="709" spans="2:7" hidden="1" outlineLevel="1" x14ac:dyDescent="0.2">
      <c r="B709" s="19" t="s">
        <v>429</v>
      </c>
      <c r="C709" s="3" t="s">
        <v>911</v>
      </c>
      <c r="D709" s="3" t="s">
        <v>31</v>
      </c>
      <c r="E709" s="14">
        <v>44335</v>
      </c>
      <c r="F709" s="3">
        <v>6</v>
      </c>
      <c r="G709" s="3">
        <v>49.98</v>
      </c>
    </row>
    <row r="710" spans="2:7" hidden="1" outlineLevel="1" x14ac:dyDescent="0.2">
      <c r="B710" s="19" t="s">
        <v>429</v>
      </c>
      <c r="C710" s="3" t="s">
        <v>911</v>
      </c>
      <c r="D710" s="3" t="s">
        <v>31</v>
      </c>
      <c r="E710" s="14">
        <v>44335</v>
      </c>
      <c r="F710" s="3">
        <v>3</v>
      </c>
      <c r="G710" s="3">
        <v>24.99</v>
      </c>
    </row>
    <row r="711" spans="2:7" hidden="1" outlineLevel="1" x14ac:dyDescent="0.2">
      <c r="B711" s="19" t="s">
        <v>429</v>
      </c>
      <c r="C711" s="3" t="s">
        <v>911</v>
      </c>
      <c r="D711" s="3" t="s">
        <v>31</v>
      </c>
      <c r="E711" s="14">
        <v>44336</v>
      </c>
      <c r="F711" s="3">
        <v>6</v>
      </c>
      <c r="G711" s="3">
        <v>49.98</v>
      </c>
    </row>
    <row r="712" spans="2:7" hidden="1" outlineLevel="1" x14ac:dyDescent="0.2">
      <c r="B712" s="19" t="s">
        <v>429</v>
      </c>
      <c r="C712" s="3" t="s">
        <v>911</v>
      </c>
      <c r="D712" s="3" t="s">
        <v>31</v>
      </c>
      <c r="E712" s="14">
        <v>44336</v>
      </c>
      <c r="F712" s="3">
        <v>3</v>
      </c>
      <c r="G712" s="3">
        <v>24.99</v>
      </c>
    </row>
    <row r="713" spans="2:7" hidden="1" outlineLevel="1" x14ac:dyDescent="0.2">
      <c r="B713" s="19" t="s">
        <v>429</v>
      </c>
      <c r="C713" s="3" t="s">
        <v>911</v>
      </c>
      <c r="D713" s="3" t="s">
        <v>31</v>
      </c>
      <c r="E713" s="14">
        <v>44337</v>
      </c>
      <c r="F713" s="3">
        <v>6</v>
      </c>
      <c r="G713" s="3">
        <v>49.98</v>
      </c>
    </row>
    <row r="714" spans="2:7" hidden="1" outlineLevel="1" x14ac:dyDescent="0.2">
      <c r="B714" s="19" t="s">
        <v>429</v>
      </c>
      <c r="C714" s="3" t="s">
        <v>911</v>
      </c>
      <c r="D714" s="3" t="s">
        <v>31</v>
      </c>
      <c r="E714" s="14">
        <v>44337</v>
      </c>
      <c r="F714" s="3">
        <v>3</v>
      </c>
      <c r="G714" s="3">
        <v>24.99</v>
      </c>
    </row>
    <row r="715" spans="2:7" hidden="1" outlineLevel="1" x14ac:dyDescent="0.2">
      <c r="B715" s="19" t="s">
        <v>429</v>
      </c>
      <c r="C715" s="3" t="s">
        <v>911</v>
      </c>
      <c r="D715" s="3" t="s">
        <v>31</v>
      </c>
      <c r="E715" s="14">
        <v>44343</v>
      </c>
      <c r="F715" s="3">
        <v>6</v>
      </c>
      <c r="G715" s="3">
        <v>49.98</v>
      </c>
    </row>
    <row r="716" spans="2:7" hidden="1" outlineLevel="1" x14ac:dyDescent="0.2">
      <c r="B716" s="19" t="s">
        <v>429</v>
      </c>
      <c r="C716" s="3" t="s">
        <v>911</v>
      </c>
      <c r="D716" s="3" t="s">
        <v>31</v>
      </c>
      <c r="E716" s="14">
        <v>44343</v>
      </c>
      <c r="F716" s="3">
        <v>3</v>
      </c>
      <c r="G716" s="3">
        <v>24.99</v>
      </c>
    </row>
    <row r="717" spans="2:7" hidden="1" outlineLevel="1" x14ac:dyDescent="0.2">
      <c r="B717" s="19" t="s">
        <v>429</v>
      </c>
      <c r="C717" s="3" t="s">
        <v>911</v>
      </c>
      <c r="D717" s="3" t="s">
        <v>31</v>
      </c>
      <c r="E717" s="14">
        <v>44349</v>
      </c>
      <c r="F717" s="3">
        <v>6</v>
      </c>
      <c r="G717" s="3">
        <v>49.98</v>
      </c>
    </row>
    <row r="718" spans="2:7" hidden="1" outlineLevel="1" x14ac:dyDescent="0.2">
      <c r="B718" s="19" t="s">
        <v>429</v>
      </c>
      <c r="C718" s="3" t="s">
        <v>911</v>
      </c>
      <c r="D718" s="3" t="s">
        <v>31</v>
      </c>
      <c r="E718" s="14">
        <v>44349</v>
      </c>
      <c r="F718" s="3">
        <v>3</v>
      </c>
      <c r="G718" s="3">
        <v>24.99</v>
      </c>
    </row>
    <row r="719" spans="2:7" hidden="1" outlineLevel="1" x14ac:dyDescent="0.2">
      <c r="B719" s="19" t="s">
        <v>429</v>
      </c>
      <c r="C719" s="3" t="s">
        <v>911</v>
      </c>
      <c r="D719" s="3" t="s">
        <v>31</v>
      </c>
      <c r="E719" s="14">
        <v>44351</v>
      </c>
      <c r="F719" s="3">
        <v>6</v>
      </c>
      <c r="G719" s="3">
        <v>49.98</v>
      </c>
    </row>
    <row r="720" spans="2:7" hidden="1" outlineLevel="1" x14ac:dyDescent="0.2">
      <c r="B720" s="19" t="s">
        <v>429</v>
      </c>
      <c r="C720" s="3" t="s">
        <v>911</v>
      </c>
      <c r="D720" s="3" t="s">
        <v>31</v>
      </c>
      <c r="E720" s="14">
        <v>44351</v>
      </c>
      <c r="F720" s="3">
        <v>3</v>
      </c>
      <c r="G720" s="3">
        <v>24.99</v>
      </c>
    </row>
    <row r="721" spans="2:7" hidden="1" outlineLevel="1" x14ac:dyDescent="0.2">
      <c r="B721" s="19" t="s">
        <v>429</v>
      </c>
      <c r="C721" s="3" t="s">
        <v>911</v>
      </c>
      <c r="D721" s="3" t="s">
        <v>31</v>
      </c>
      <c r="E721" s="14">
        <v>44365</v>
      </c>
      <c r="F721" s="3">
        <v>6</v>
      </c>
      <c r="G721" s="3">
        <v>49.98</v>
      </c>
    </row>
    <row r="722" spans="2:7" hidden="1" outlineLevel="1" x14ac:dyDescent="0.2">
      <c r="B722" s="19" t="s">
        <v>429</v>
      </c>
      <c r="C722" s="3" t="s">
        <v>911</v>
      </c>
      <c r="D722" s="3" t="s">
        <v>31</v>
      </c>
      <c r="E722" s="14">
        <v>44365</v>
      </c>
      <c r="F722" s="3">
        <v>3</v>
      </c>
      <c r="G722" s="3">
        <v>24.99</v>
      </c>
    </row>
    <row r="723" spans="2:7" hidden="1" outlineLevel="1" x14ac:dyDescent="0.2">
      <c r="B723" s="19" t="s">
        <v>429</v>
      </c>
      <c r="C723" s="3" t="s">
        <v>911</v>
      </c>
      <c r="D723" s="3" t="s">
        <v>31</v>
      </c>
      <c r="E723" s="14">
        <v>44368</v>
      </c>
      <c r="F723" s="3">
        <v>6</v>
      </c>
      <c r="G723" s="3">
        <v>49.98</v>
      </c>
    </row>
    <row r="724" spans="2:7" hidden="1" outlineLevel="1" x14ac:dyDescent="0.2">
      <c r="B724" s="19" t="s">
        <v>429</v>
      </c>
      <c r="C724" s="3" t="s">
        <v>911</v>
      </c>
      <c r="D724" s="3" t="s">
        <v>31</v>
      </c>
      <c r="E724" s="14">
        <v>44368</v>
      </c>
      <c r="F724" s="3">
        <v>3</v>
      </c>
      <c r="G724" s="3">
        <v>24.99</v>
      </c>
    </row>
    <row r="725" spans="2:7" hidden="1" outlineLevel="1" x14ac:dyDescent="0.2">
      <c r="B725" s="19" t="s">
        <v>429</v>
      </c>
      <c r="C725" s="3" t="s">
        <v>911</v>
      </c>
      <c r="D725" s="3" t="s">
        <v>31</v>
      </c>
      <c r="E725" s="14">
        <v>44369</v>
      </c>
      <c r="F725" s="3">
        <v>6</v>
      </c>
      <c r="G725" s="3">
        <v>49.98</v>
      </c>
    </row>
    <row r="726" spans="2:7" hidden="1" outlineLevel="1" x14ac:dyDescent="0.2">
      <c r="B726" s="19" t="s">
        <v>429</v>
      </c>
      <c r="C726" s="3" t="s">
        <v>911</v>
      </c>
      <c r="D726" s="3" t="s">
        <v>31</v>
      </c>
      <c r="E726" s="14">
        <v>44369</v>
      </c>
      <c r="F726" s="3">
        <v>3</v>
      </c>
      <c r="G726" s="3">
        <v>24.99</v>
      </c>
    </row>
    <row r="727" spans="2:7" hidden="1" outlineLevel="1" x14ac:dyDescent="0.2">
      <c r="B727" s="19" t="s">
        <v>427</v>
      </c>
      <c r="C727" s="223" t="s">
        <v>1012</v>
      </c>
      <c r="D727" s="224" t="s">
        <v>54</v>
      </c>
      <c r="E727" s="259">
        <v>44378</v>
      </c>
      <c r="F727" s="226">
        <v>6</v>
      </c>
      <c r="G727" s="227">
        <v>33.299999999999997</v>
      </c>
    </row>
    <row r="728" spans="2:7" hidden="1" outlineLevel="1" x14ac:dyDescent="0.2">
      <c r="B728" s="19" t="s">
        <v>427</v>
      </c>
      <c r="C728" s="223" t="s">
        <v>1012</v>
      </c>
      <c r="D728" s="224" t="s">
        <v>54</v>
      </c>
      <c r="E728" s="259">
        <v>44378</v>
      </c>
      <c r="F728" s="226">
        <v>3</v>
      </c>
      <c r="G728" s="227">
        <v>16.649999999999999</v>
      </c>
    </row>
    <row r="729" spans="2:7" hidden="1" outlineLevel="1" x14ac:dyDescent="0.2">
      <c r="B729" s="19" t="s">
        <v>427</v>
      </c>
      <c r="C729" s="223" t="s">
        <v>1012</v>
      </c>
      <c r="D729" s="224" t="s">
        <v>54</v>
      </c>
      <c r="E729" s="259">
        <v>44379</v>
      </c>
      <c r="F729" s="226">
        <v>6</v>
      </c>
      <c r="G729" s="227">
        <v>33.299999999999997</v>
      </c>
    </row>
    <row r="730" spans="2:7" hidden="1" outlineLevel="1" x14ac:dyDescent="0.2">
      <c r="B730" s="19" t="s">
        <v>427</v>
      </c>
      <c r="C730" s="223" t="s">
        <v>1012</v>
      </c>
      <c r="D730" s="224" t="s">
        <v>54</v>
      </c>
      <c r="E730" s="259">
        <v>44379</v>
      </c>
      <c r="F730" s="226">
        <v>3</v>
      </c>
      <c r="G730" s="227">
        <v>16.649999999999999</v>
      </c>
    </row>
    <row r="731" spans="2:7" hidden="1" outlineLevel="1" x14ac:dyDescent="0.2">
      <c r="B731" s="19" t="s">
        <v>427</v>
      </c>
      <c r="C731" s="223" t="s">
        <v>1012</v>
      </c>
      <c r="D731" s="224" t="s">
        <v>54</v>
      </c>
      <c r="E731" s="259">
        <v>44382</v>
      </c>
      <c r="F731" s="226">
        <v>6</v>
      </c>
      <c r="G731" s="227">
        <v>33.299999999999997</v>
      </c>
    </row>
    <row r="732" spans="2:7" hidden="1" outlineLevel="1" x14ac:dyDescent="0.2">
      <c r="B732" s="19" t="s">
        <v>427</v>
      </c>
      <c r="C732" s="223" t="s">
        <v>1012</v>
      </c>
      <c r="D732" s="224" t="s">
        <v>54</v>
      </c>
      <c r="E732" s="259">
        <v>44382</v>
      </c>
      <c r="F732" s="226">
        <v>3</v>
      </c>
      <c r="G732" s="227">
        <v>16.649999999999999</v>
      </c>
    </row>
    <row r="733" spans="2:7" hidden="1" outlineLevel="1" x14ac:dyDescent="0.2">
      <c r="B733" s="19" t="s">
        <v>428</v>
      </c>
      <c r="C733" s="223" t="s">
        <v>104</v>
      </c>
      <c r="D733" s="224" t="s">
        <v>31</v>
      </c>
      <c r="E733" s="259">
        <v>44389</v>
      </c>
      <c r="F733" s="226">
        <v>6</v>
      </c>
      <c r="G733" s="227">
        <v>56.64</v>
      </c>
    </row>
    <row r="734" spans="2:7" hidden="1" outlineLevel="1" x14ac:dyDescent="0.2">
      <c r="B734" s="19" t="s">
        <v>428</v>
      </c>
      <c r="C734" s="223" t="s">
        <v>104</v>
      </c>
      <c r="D734" s="224" t="s">
        <v>31</v>
      </c>
      <c r="E734" s="259">
        <v>44389</v>
      </c>
      <c r="F734" s="226">
        <v>3</v>
      </c>
      <c r="G734" s="227">
        <v>28.32</v>
      </c>
    </row>
    <row r="735" spans="2:7" hidden="1" outlineLevel="1" x14ac:dyDescent="0.2">
      <c r="B735" s="19" t="s">
        <v>428</v>
      </c>
      <c r="C735" s="223" t="s">
        <v>104</v>
      </c>
      <c r="D735" s="224" t="s">
        <v>31</v>
      </c>
      <c r="E735" s="259">
        <v>44390</v>
      </c>
      <c r="F735" s="226">
        <v>6</v>
      </c>
      <c r="G735" s="227">
        <v>56.64</v>
      </c>
    </row>
    <row r="736" spans="2:7" hidden="1" outlineLevel="1" x14ac:dyDescent="0.2">
      <c r="B736" s="19" t="s">
        <v>428</v>
      </c>
      <c r="C736" s="223" t="s">
        <v>104</v>
      </c>
      <c r="D736" s="224" t="s">
        <v>31</v>
      </c>
      <c r="E736" s="259">
        <v>44390</v>
      </c>
      <c r="F736" s="226">
        <v>3</v>
      </c>
      <c r="G736" s="227">
        <v>28.32</v>
      </c>
    </row>
    <row r="737" spans="2:7" hidden="1" outlineLevel="1" x14ac:dyDescent="0.2">
      <c r="B737" s="19" t="s">
        <v>428</v>
      </c>
      <c r="C737" s="223" t="s">
        <v>104</v>
      </c>
      <c r="D737" s="224" t="s">
        <v>31</v>
      </c>
      <c r="E737" s="259">
        <v>44391</v>
      </c>
      <c r="F737" s="226">
        <v>6</v>
      </c>
      <c r="G737" s="227">
        <v>56.64</v>
      </c>
    </row>
    <row r="738" spans="2:7" hidden="1" outlineLevel="1" x14ac:dyDescent="0.2">
      <c r="B738" s="19" t="s">
        <v>428</v>
      </c>
      <c r="C738" s="223" t="s">
        <v>104</v>
      </c>
      <c r="D738" s="224" t="s">
        <v>31</v>
      </c>
      <c r="E738" s="259">
        <v>44391</v>
      </c>
      <c r="F738" s="226">
        <v>3</v>
      </c>
      <c r="G738" s="227">
        <v>28.32</v>
      </c>
    </row>
    <row r="739" spans="2:7" hidden="1" outlineLevel="1" x14ac:dyDescent="0.2">
      <c r="B739" s="19" t="s">
        <v>428</v>
      </c>
      <c r="C739" s="223" t="s">
        <v>104</v>
      </c>
      <c r="D739" s="224" t="s">
        <v>31</v>
      </c>
      <c r="E739" s="259">
        <v>44392</v>
      </c>
      <c r="F739" s="226">
        <v>6</v>
      </c>
      <c r="G739" s="227">
        <v>56.64</v>
      </c>
    </row>
    <row r="740" spans="2:7" hidden="1" outlineLevel="1" x14ac:dyDescent="0.2">
      <c r="B740" s="19" t="s">
        <v>428</v>
      </c>
      <c r="C740" s="223" t="s">
        <v>104</v>
      </c>
      <c r="D740" s="224" t="s">
        <v>31</v>
      </c>
      <c r="E740" s="259">
        <v>44392</v>
      </c>
      <c r="F740" s="226">
        <v>3</v>
      </c>
      <c r="G740" s="227">
        <v>28.32</v>
      </c>
    </row>
    <row r="741" spans="2:7" hidden="1" outlineLevel="1" x14ac:dyDescent="0.2">
      <c r="B741" s="19" t="s">
        <v>428</v>
      </c>
      <c r="C741" s="223" t="s">
        <v>104</v>
      </c>
      <c r="D741" s="224" t="s">
        <v>31</v>
      </c>
      <c r="E741" s="259">
        <v>44393</v>
      </c>
      <c r="F741" s="226">
        <v>6</v>
      </c>
      <c r="G741" s="227">
        <v>56.64</v>
      </c>
    </row>
    <row r="742" spans="2:7" hidden="1" outlineLevel="1" x14ac:dyDescent="0.2">
      <c r="B742" s="19" t="s">
        <v>428</v>
      </c>
      <c r="C742" s="223" t="s">
        <v>104</v>
      </c>
      <c r="D742" s="224" t="s">
        <v>31</v>
      </c>
      <c r="E742" s="259">
        <v>44393</v>
      </c>
      <c r="F742" s="226">
        <v>3</v>
      </c>
      <c r="G742" s="227">
        <v>28.32</v>
      </c>
    </row>
    <row r="743" spans="2:7" hidden="1" outlineLevel="1" x14ac:dyDescent="0.2">
      <c r="B743" s="19" t="s">
        <v>428</v>
      </c>
      <c r="C743" s="223" t="s">
        <v>104</v>
      </c>
      <c r="D743" s="224" t="s">
        <v>31</v>
      </c>
      <c r="E743" s="259">
        <v>44396</v>
      </c>
      <c r="F743" s="226">
        <v>6</v>
      </c>
      <c r="G743" s="227">
        <v>56.64</v>
      </c>
    </row>
    <row r="744" spans="2:7" hidden="1" outlineLevel="1" x14ac:dyDescent="0.2">
      <c r="B744" s="19" t="s">
        <v>428</v>
      </c>
      <c r="C744" s="223" t="s">
        <v>104</v>
      </c>
      <c r="D744" s="224" t="s">
        <v>31</v>
      </c>
      <c r="E744" s="259">
        <v>44396</v>
      </c>
      <c r="F744" s="226">
        <v>3</v>
      </c>
      <c r="G744" s="227">
        <v>28.32</v>
      </c>
    </row>
    <row r="745" spans="2:7" hidden="1" outlineLevel="1" x14ac:dyDescent="0.2">
      <c r="B745" s="19" t="s">
        <v>428</v>
      </c>
      <c r="C745" s="223" t="s">
        <v>104</v>
      </c>
      <c r="D745" s="224" t="s">
        <v>31</v>
      </c>
      <c r="E745" s="259">
        <v>44397</v>
      </c>
      <c r="F745" s="226">
        <v>6</v>
      </c>
      <c r="G745" s="227">
        <v>56.64</v>
      </c>
    </row>
    <row r="746" spans="2:7" hidden="1" outlineLevel="1" x14ac:dyDescent="0.2">
      <c r="B746" s="19" t="s">
        <v>428</v>
      </c>
      <c r="C746" s="223" t="s">
        <v>104</v>
      </c>
      <c r="D746" s="224" t="s">
        <v>31</v>
      </c>
      <c r="E746" s="259">
        <v>44397</v>
      </c>
      <c r="F746" s="226">
        <v>3</v>
      </c>
      <c r="G746" s="227">
        <v>28.32</v>
      </c>
    </row>
    <row r="747" spans="2:7" hidden="1" outlineLevel="1" x14ac:dyDescent="0.2">
      <c r="B747" s="19" t="s">
        <v>428</v>
      </c>
      <c r="C747" s="223" t="s">
        <v>108</v>
      </c>
      <c r="D747" s="224" t="s">
        <v>54</v>
      </c>
      <c r="E747" s="259">
        <v>44382</v>
      </c>
      <c r="F747" s="226">
        <v>6</v>
      </c>
      <c r="G747" s="227">
        <v>49.98</v>
      </c>
    </row>
    <row r="748" spans="2:7" hidden="1" outlineLevel="1" x14ac:dyDescent="0.2">
      <c r="B748" s="19" t="s">
        <v>428</v>
      </c>
      <c r="C748" s="223" t="s">
        <v>108</v>
      </c>
      <c r="D748" s="224" t="s">
        <v>54</v>
      </c>
      <c r="E748" s="259">
        <v>44382</v>
      </c>
      <c r="F748" s="226">
        <v>3</v>
      </c>
      <c r="G748" s="227">
        <v>24.99</v>
      </c>
    </row>
    <row r="749" spans="2:7" hidden="1" outlineLevel="1" x14ac:dyDescent="0.2">
      <c r="B749" s="19" t="s">
        <v>428</v>
      </c>
      <c r="C749" s="223" t="s">
        <v>108</v>
      </c>
      <c r="D749" s="224" t="s">
        <v>54</v>
      </c>
      <c r="E749" s="259">
        <v>44383</v>
      </c>
      <c r="F749" s="226">
        <v>6</v>
      </c>
      <c r="G749" s="227">
        <v>49.98</v>
      </c>
    </row>
    <row r="750" spans="2:7" hidden="1" outlineLevel="1" x14ac:dyDescent="0.2">
      <c r="B750" s="19" t="s">
        <v>428</v>
      </c>
      <c r="C750" s="223" t="s">
        <v>108</v>
      </c>
      <c r="D750" s="224" t="s">
        <v>54</v>
      </c>
      <c r="E750" s="259">
        <v>44383</v>
      </c>
      <c r="F750" s="226">
        <v>3</v>
      </c>
      <c r="G750" s="227">
        <v>24.99</v>
      </c>
    </row>
    <row r="751" spans="2:7" hidden="1" outlineLevel="1" x14ac:dyDescent="0.2">
      <c r="B751" s="19" t="s">
        <v>428</v>
      </c>
      <c r="C751" s="223" t="s">
        <v>108</v>
      </c>
      <c r="D751" s="224" t="s">
        <v>54</v>
      </c>
      <c r="E751" s="259">
        <v>44384</v>
      </c>
      <c r="F751" s="226">
        <v>6</v>
      </c>
      <c r="G751" s="227">
        <v>49.98</v>
      </c>
    </row>
    <row r="752" spans="2:7" hidden="1" outlineLevel="1" x14ac:dyDescent="0.2">
      <c r="B752" s="19" t="s">
        <v>428</v>
      </c>
      <c r="C752" s="223" t="s">
        <v>108</v>
      </c>
      <c r="D752" s="224" t="s">
        <v>54</v>
      </c>
      <c r="E752" s="259">
        <v>44384</v>
      </c>
      <c r="F752" s="226">
        <v>3</v>
      </c>
      <c r="G752" s="227">
        <v>24.99</v>
      </c>
    </row>
    <row r="753" spans="2:7" hidden="1" outlineLevel="1" x14ac:dyDescent="0.2">
      <c r="B753" s="19" t="s">
        <v>428</v>
      </c>
      <c r="C753" s="223" t="s">
        <v>108</v>
      </c>
      <c r="D753" s="224" t="s">
        <v>54</v>
      </c>
      <c r="E753" s="259">
        <v>44385</v>
      </c>
      <c r="F753" s="226">
        <v>6</v>
      </c>
      <c r="G753" s="227">
        <v>49.98</v>
      </c>
    </row>
    <row r="754" spans="2:7" hidden="1" outlineLevel="1" x14ac:dyDescent="0.2">
      <c r="B754" s="19" t="s">
        <v>428</v>
      </c>
      <c r="C754" s="223" t="s">
        <v>108</v>
      </c>
      <c r="D754" s="224" t="s">
        <v>54</v>
      </c>
      <c r="E754" s="259">
        <v>44385</v>
      </c>
      <c r="F754" s="226">
        <v>3</v>
      </c>
      <c r="G754" s="227">
        <v>24.99</v>
      </c>
    </row>
    <row r="755" spans="2:7" hidden="1" outlineLevel="1" x14ac:dyDescent="0.2">
      <c r="B755" s="19" t="s">
        <v>428</v>
      </c>
      <c r="C755" s="223" t="s">
        <v>108</v>
      </c>
      <c r="D755" s="224" t="s">
        <v>54</v>
      </c>
      <c r="E755" s="259">
        <v>44386</v>
      </c>
      <c r="F755" s="226">
        <v>6</v>
      </c>
      <c r="G755" s="227">
        <v>49.98</v>
      </c>
    </row>
    <row r="756" spans="2:7" hidden="1" outlineLevel="1" x14ac:dyDescent="0.2">
      <c r="B756" s="19" t="s">
        <v>428</v>
      </c>
      <c r="C756" s="223" t="s">
        <v>108</v>
      </c>
      <c r="D756" s="224" t="s">
        <v>54</v>
      </c>
      <c r="E756" s="259">
        <v>44386</v>
      </c>
      <c r="F756" s="226">
        <v>3</v>
      </c>
      <c r="G756" s="227">
        <v>24.99</v>
      </c>
    </row>
    <row r="757" spans="2:7" hidden="1" outlineLevel="1" x14ac:dyDescent="0.2">
      <c r="B757" s="19" t="s">
        <v>428</v>
      </c>
      <c r="C757" s="223" t="s">
        <v>108</v>
      </c>
      <c r="D757" s="224" t="s">
        <v>54</v>
      </c>
      <c r="E757" s="259">
        <v>44389</v>
      </c>
      <c r="F757" s="226">
        <v>6</v>
      </c>
      <c r="G757" s="227">
        <v>49.98</v>
      </c>
    </row>
    <row r="758" spans="2:7" hidden="1" outlineLevel="1" x14ac:dyDescent="0.2">
      <c r="B758" s="19" t="s">
        <v>428</v>
      </c>
      <c r="C758" s="223" t="s">
        <v>108</v>
      </c>
      <c r="D758" s="224" t="s">
        <v>54</v>
      </c>
      <c r="E758" s="259">
        <v>44389</v>
      </c>
      <c r="F758" s="226">
        <v>3</v>
      </c>
      <c r="G758" s="227">
        <v>24.99</v>
      </c>
    </row>
    <row r="759" spans="2:7" hidden="1" outlineLevel="1" x14ac:dyDescent="0.2">
      <c r="B759" s="19" t="s">
        <v>428</v>
      </c>
      <c r="C759" s="223" t="s">
        <v>108</v>
      </c>
      <c r="D759" s="224" t="s">
        <v>54</v>
      </c>
      <c r="E759" s="259">
        <v>44390</v>
      </c>
      <c r="F759" s="226">
        <v>6</v>
      </c>
      <c r="G759" s="227">
        <v>49.98</v>
      </c>
    </row>
    <row r="760" spans="2:7" hidden="1" outlineLevel="1" x14ac:dyDescent="0.2">
      <c r="B760" s="19" t="s">
        <v>428</v>
      </c>
      <c r="C760" s="223" t="s">
        <v>108</v>
      </c>
      <c r="D760" s="224" t="s">
        <v>54</v>
      </c>
      <c r="E760" s="259">
        <v>44390</v>
      </c>
      <c r="F760" s="226">
        <v>3</v>
      </c>
      <c r="G760" s="227">
        <v>24.99</v>
      </c>
    </row>
    <row r="761" spans="2:7" hidden="1" outlineLevel="1" x14ac:dyDescent="0.2">
      <c r="B761" s="19" t="s">
        <v>428</v>
      </c>
      <c r="C761" s="223" t="s">
        <v>108</v>
      </c>
      <c r="D761" s="224" t="s">
        <v>54</v>
      </c>
      <c r="E761" s="259">
        <v>44391</v>
      </c>
      <c r="F761" s="226">
        <v>6</v>
      </c>
      <c r="G761" s="227">
        <v>49.98</v>
      </c>
    </row>
    <row r="762" spans="2:7" hidden="1" outlineLevel="1" x14ac:dyDescent="0.2">
      <c r="B762" s="19" t="s">
        <v>428</v>
      </c>
      <c r="C762" s="223" t="s">
        <v>108</v>
      </c>
      <c r="D762" s="224" t="s">
        <v>54</v>
      </c>
      <c r="E762" s="259">
        <v>44391</v>
      </c>
      <c r="F762" s="226">
        <v>3</v>
      </c>
      <c r="G762" s="227">
        <v>24.99</v>
      </c>
    </row>
    <row r="763" spans="2:7" hidden="1" outlineLevel="1" x14ac:dyDescent="0.2">
      <c r="B763" s="19" t="s">
        <v>428</v>
      </c>
      <c r="C763" s="223" t="s">
        <v>108</v>
      </c>
      <c r="D763" s="224" t="s">
        <v>54</v>
      </c>
      <c r="E763" s="259">
        <v>44392</v>
      </c>
      <c r="F763" s="226">
        <v>6</v>
      </c>
      <c r="G763" s="227">
        <v>49.98</v>
      </c>
    </row>
    <row r="764" spans="2:7" hidden="1" outlineLevel="1" x14ac:dyDescent="0.2">
      <c r="B764" s="19" t="s">
        <v>428</v>
      </c>
      <c r="C764" s="223" t="s">
        <v>108</v>
      </c>
      <c r="D764" s="224" t="s">
        <v>54</v>
      </c>
      <c r="E764" s="259">
        <v>44392</v>
      </c>
      <c r="F764" s="226">
        <v>3</v>
      </c>
      <c r="G764" s="227">
        <v>24.99</v>
      </c>
    </row>
    <row r="765" spans="2:7" hidden="1" outlineLevel="1" x14ac:dyDescent="0.2">
      <c r="B765" s="19" t="s">
        <v>428</v>
      </c>
      <c r="C765" s="223" t="s">
        <v>108</v>
      </c>
      <c r="D765" s="224" t="s">
        <v>54</v>
      </c>
      <c r="E765" s="259">
        <v>44393</v>
      </c>
      <c r="F765" s="226">
        <v>6</v>
      </c>
      <c r="G765" s="227">
        <v>49.98</v>
      </c>
    </row>
    <row r="766" spans="2:7" hidden="1" outlineLevel="1" x14ac:dyDescent="0.2">
      <c r="B766" s="19" t="s">
        <v>428</v>
      </c>
      <c r="C766" s="223" t="s">
        <v>108</v>
      </c>
      <c r="D766" s="224" t="s">
        <v>54</v>
      </c>
      <c r="E766" s="259">
        <v>44393</v>
      </c>
      <c r="F766" s="226">
        <v>3</v>
      </c>
      <c r="G766" s="227">
        <v>24.99</v>
      </c>
    </row>
    <row r="767" spans="2:7" hidden="1" outlineLevel="1" x14ac:dyDescent="0.2">
      <c r="B767" s="19" t="s">
        <v>428</v>
      </c>
      <c r="C767" s="223" t="s">
        <v>108</v>
      </c>
      <c r="D767" s="224" t="s">
        <v>54</v>
      </c>
      <c r="E767" s="259">
        <v>44396</v>
      </c>
      <c r="F767" s="226">
        <v>6</v>
      </c>
      <c r="G767" s="227">
        <v>49.98</v>
      </c>
    </row>
    <row r="768" spans="2:7" hidden="1" outlineLevel="1" x14ac:dyDescent="0.2">
      <c r="B768" s="19" t="s">
        <v>428</v>
      </c>
      <c r="C768" s="223" t="s">
        <v>108</v>
      </c>
      <c r="D768" s="224" t="s">
        <v>54</v>
      </c>
      <c r="E768" s="259">
        <v>44396</v>
      </c>
      <c r="F768" s="226">
        <v>3</v>
      </c>
      <c r="G768" s="227">
        <v>24.99</v>
      </c>
    </row>
    <row r="769" spans="2:7" hidden="1" outlineLevel="1" x14ac:dyDescent="0.2">
      <c r="B769" s="19" t="s">
        <v>428</v>
      </c>
      <c r="C769" s="223" t="s">
        <v>108</v>
      </c>
      <c r="D769" s="224" t="s">
        <v>54</v>
      </c>
      <c r="E769" s="259">
        <v>44397</v>
      </c>
      <c r="F769" s="226">
        <v>6</v>
      </c>
      <c r="G769" s="227">
        <v>49.98</v>
      </c>
    </row>
    <row r="770" spans="2:7" hidden="1" outlineLevel="1" x14ac:dyDescent="0.2">
      <c r="B770" s="19" t="s">
        <v>428</v>
      </c>
      <c r="C770" s="223" t="s">
        <v>108</v>
      </c>
      <c r="D770" s="224" t="s">
        <v>54</v>
      </c>
      <c r="E770" s="259">
        <v>44397</v>
      </c>
      <c r="F770" s="226">
        <v>3</v>
      </c>
      <c r="G770" s="227">
        <v>24.99</v>
      </c>
    </row>
    <row r="771" spans="2:7" hidden="1" outlineLevel="1" x14ac:dyDescent="0.2">
      <c r="B771" s="19" t="s">
        <v>428</v>
      </c>
      <c r="C771" s="223" t="s">
        <v>108</v>
      </c>
      <c r="D771" s="224" t="s">
        <v>54</v>
      </c>
      <c r="E771" s="259">
        <v>44398</v>
      </c>
      <c r="F771" s="226">
        <v>6</v>
      </c>
      <c r="G771" s="227">
        <v>49.98</v>
      </c>
    </row>
    <row r="772" spans="2:7" hidden="1" outlineLevel="1" x14ac:dyDescent="0.2">
      <c r="B772" s="19" t="s">
        <v>428</v>
      </c>
      <c r="C772" s="223" t="s">
        <v>108</v>
      </c>
      <c r="D772" s="224" t="s">
        <v>54</v>
      </c>
      <c r="E772" s="259">
        <v>44398</v>
      </c>
      <c r="F772" s="226">
        <v>3</v>
      </c>
      <c r="G772" s="227">
        <v>24.99</v>
      </c>
    </row>
    <row r="773" spans="2:7" hidden="1" outlineLevel="1" x14ac:dyDescent="0.2">
      <c r="B773" s="19" t="s">
        <v>428</v>
      </c>
      <c r="C773" s="223" t="s">
        <v>644</v>
      </c>
      <c r="D773" s="224" t="s">
        <v>31</v>
      </c>
      <c r="E773" s="259">
        <v>44385</v>
      </c>
      <c r="F773" s="226">
        <v>5</v>
      </c>
      <c r="G773" s="227">
        <v>44.4</v>
      </c>
    </row>
    <row r="774" spans="2:7" hidden="1" outlineLevel="1" x14ac:dyDescent="0.2">
      <c r="B774" s="19" t="s">
        <v>428</v>
      </c>
      <c r="C774" s="223" t="s">
        <v>644</v>
      </c>
      <c r="D774" s="224" t="s">
        <v>31</v>
      </c>
      <c r="E774" s="259">
        <v>44386</v>
      </c>
      <c r="F774" s="226">
        <v>6</v>
      </c>
      <c r="G774" s="227">
        <v>53.28</v>
      </c>
    </row>
    <row r="775" spans="2:7" hidden="1" outlineLevel="1" x14ac:dyDescent="0.2">
      <c r="B775" s="19" t="s">
        <v>428</v>
      </c>
      <c r="C775" s="223" t="s">
        <v>644</v>
      </c>
      <c r="D775" s="224" t="s">
        <v>31</v>
      </c>
      <c r="E775" s="259">
        <v>44391</v>
      </c>
      <c r="F775" s="226">
        <v>3</v>
      </c>
      <c r="G775" s="227">
        <v>26.64</v>
      </c>
    </row>
    <row r="776" spans="2:7" hidden="1" outlineLevel="1" x14ac:dyDescent="0.2">
      <c r="B776" s="19" t="s">
        <v>428</v>
      </c>
      <c r="C776" s="223" t="s">
        <v>644</v>
      </c>
      <c r="D776" s="224" t="s">
        <v>31</v>
      </c>
      <c r="E776" s="259">
        <v>44391</v>
      </c>
      <c r="F776" s="226">
        <v>6</v>
      </c>
      <c r="G776" s="227">
        <v>53.28</v>
      </c>
    </row>
    <row r="777" spans="2:7" hidden="1" outlineLevel="1" x14ac:dyDescent="0.2">
      <c r="B777" s="19" t="s">
        <v>428</v>
      </c>
      <c r="C777" s="223" t="s">
        <v>644</v>
      </c>
      <c r="D777" s="224" t="s">
        <v>31</v>
      </c>
      <c r="E777" s="259">
        <v>44392</v>
      </c>
      <c r="F777" s="226">
        <v>3</v>
      </c>
      <c r="G777" s="227">
        <v>26.64</v>
      </c>
    </row>
    <row r="778" spans="2:7" hidden="1" outlineLevel="1" x14ac:dyDescent="0.2">
      <c r="B778" s="19" t="s">
        <v>428</v>
      </c>
      <c r="C778" s="223" t="s">
        <v>644</v>
      </c>
      <c r="D778" s="224" t="s">
        <v>31</v>
      </c>
      <c r="E778" s="259">
        <v>44392</v>
      </c>
      <c r="F778" s="226">
        <v>6</v>
      </c>
      <c r="G778" s="227">
        <v>53.28</v>
      </c>
    </row>
    <row r="779" spans="2:7" hidden="1" outlineLevel="1" x14ac:dyDescent="0.2">
      <c r="B779" s="19" t="s">
        <v>428</v>
      </c>
      <c r="C779" s="223" t="s">
        <v>644</v>
      </c>
      <c r="D779" s="224" t="s">
        <v>31</v>
      </c>
      <c r="E779" s="259">
        <v>44393</v>
      </c>
      <c r="F779" s="226">
        <v>3</v>
      </c>
      <c r="G779" s="227">
        <v>26.64</v>
      </c>
    </row>
    <row r="780" spans="2:7" hidden="1" outlineLevel="1" x14ac:dyDescent="0.2">
      <c r="B780" s="19" t="s">
        <v>428</v>
      </c>
      <c r="C780" s="223" t="s">
        <v>644</v>
      </c>
      <c r="D780" s="224" t="s">
        <v>31</v>
      </c>
      <c r="E780" s="259">
        <v>44393</v>
      </c>
      <c r="F780" s="226">
        <v>6</v>
      </c>
      <c r="G780" s="227">
        <v>53.28</v>
      </c>
    </row>
    <row r="781" spans="2:7" hidden="1" outlineLevel="1" x14ac:dyDescent="0.2">
      <c r="B781" s="19" t="s">
        <v>428</v>
      </c>
      <c r="C781" s="223" t="s">
        <v>105</v>
      </c>
      <c r="D781" s="224" t="s">
        <v>54</v>
      </c>
      <c r="E781" s="259">
        <v>44382</v>
      </c>
      <c r="F781" s="226">
        <v>6</v>
      </c>
      <c r="G781" s="227">
        <v>39.96</v>
      </c>
    </row>
    <row r="782" spans="2:7" hidden="1" outlineLevel="1" x14ac:dyDescent="0.2">
      <c r="B782" s="19" t="s">
        <v>428</v>
      </c>
      <c r="C782" s="223" t="s">
        <v>105</v>
      </c>
      <c r="D782" s="224" t="s">
        <v>54</v>
      </c>
      <c r="E782" s="259">
        <v>44382</v>
      </c>
      <c r="F782" s="226">
        <v>3</v>
      </c>
      <c r="G782" s="227">
        <v>19.98</v>
      </c>
    </row>
    <row r="783" spans="2:7" hidden="1" outlineLevel="1" x14ac:dyDescent="0.2">
      <c r="B783" s="19" t="s">
        <v>428</v>
      </c>
      <c r="C783" s="223" t="s">
        <v>105</v>
      </c>
      <c r="D783" s="224" t="s">
        <v>54</v>
      </c>
      <c r="E783" s="259">
        <v>44383</v>
      </c>
      <c r="F783" s="226">
        <v>6</v>
      </c>
      <c r="G783" s="227">
        <v>39.96</v>
      </c>
    </row>
    <row r="784" spans="2:7" hidden="1" outlineLevel="1" x14ac:dyDescent="0.2">
      <c r="B784" s="19" t="s">
        <v>428</v>
      </c>
      <c r="C784" s="223" t="s">
        <v>105</v>
      </c>
      <c r="D784" s="224" t="s">
        <v>54</v>
      </c>
      <c r="E784" s="259">
        <v>44383</v>
      </c>
      <c r="F784" s="226">
        <v>3</v>
      </c>
      <c r="G784" s="227">
        <v>19.98</v>
      </c>
    </row>
    <row r="785" spans="2:7" hidden="1" outlineLevel="1" x14ac:dyDescent="0.2">
      <c r="B785" s="19" t="s">
        <v>428</v>
      </c>
      <c r="C785" s="223" t="s">
        <v>105</v>
      </c>
      <c r="D785" s="224" t="s">
        <v>54</v>
      </c>
      <c r="E785" s="259">
        <v>44384</v>
      </c>
      <c r="F785" s="226">
        <v>6</v>
      </c>
      <c r="G785" s="227">
        <v>39.96</v>
      </c>
    </row>
    <row r="786" spans="2:7" hidden="1" outlineLevel="1" x14ac:dyDescent="0.2">
      <c r="B786" s="19" t="s">
        <v>428</v>
      </c>
      <c r="C786" s="223" t="s">
        <v>105</v>
      </c>
      <c r="D786" s="224" t="s">
        <v>54</v>
      </c>
      <c r="E786" s="259">
        <v>44384</v>
      </c>
      <c r="F786" s="226">
        <v>3</v>
      </c>
      <c r="G786" s="227">
        <v>19.98</v>
      </c>
    </row>
    <row r="787" spans="2:7" hidden="1" outlineLevel="1" x14ac:dyDescent="0.2">
      <c r="B787" s="19" t="s">
        <v>428</v>
      </c>
      <c r="C787" s="223" t="s">
        <v>105</v>
      </c>
      <c r="D787" s="224" t="s">
        <v>54</v>
      </c>
      <c r="E787" s="259">
        <v>44386</v>
      </c>
      <c r="F787" s="226">
        <v>6</v>
      </c>
      <c r="G787" s="227">
        <v>39.96</v>
      </c>
    </row>
    <row r="788" spans="2:7" hidden="1" outlineLevel="1" x14ac:dyDescent="0.2">
      <c r="B788" s="19" t="s">
        <v>428</v>
      </c>
      <c r="C788" s="223" t="s">
        <v>105</v>
      </c>
      <c r="D788" s="224" t="s">
        <v>54</v>
      </c>
      <c r="E788" s="259">
        <v>44386</v>
      </c>
      <c r="F788" s="226">
        <v>3</v>
      </c>
      <c r="G788" s="227">
        <v>19.98</v>
      </c>
    </row>
    <row r="789" spans="2:7" hidden="1" outlineLevel="1" x14ac:dyDescent="0.2">
      <c r="B789" s="19" t="s">
        <v>428</v>
      </c>
      <c r="C789" s="223" t="s">
        <v>105</v>
      </c>
      <c r="D789" s="224" t="s">
        <v>54</v>
      </c>
      <c r="E789" s="259">
        <v>44389</v>
      </c>
      <c r="F789" s="226">
        <v>6</v>
      </c>
      <c r="G789" s="227">
        <v>39.96</v>
      </c>
    </row>
    <row r="790" spans="2:7" hidden="1" outlineLevel="1" x14ac:dyDescent="0.2">
      <c r="B790" s="19" t="s">
        <v>428</v>
      </c>
      <c r="C790" s="223" t="s">
        <v>105</v>
      </c>
      <c r="D790" s="224" t="s">
        <v>54</v>
      </c>
      <c r="E790" s="259">
        <v>44389</v>
      </c>
      <c r="F790" s="226">
        <v>3</v>
      </c>
      <c r="G790" s="227">
        <v>19.98</v>
      </c>
    </row>
    <row r="791" spans="2:7" hidden="1" outlineLevel="1" x14ac:dyDescent="0.2">
      <c r="B791" s="19" t="s">
        <v>428</v>
      </c>
      <c r="C791" s="223" t="s">
        <v>105</v>
      </c>
      <c r="D791" s="224" t="s">
        <v>54</v>
      </c>
      <c r="E791" s="259">
        <v>44390</v>
      </c>
      <c r="F791" s="226">
        <v>6</v>
      </c>
      <c r="G791" s="227">
        <v>39.96</v>
      </c>
    </row>
    <row r="792" spans="2:7" hidden="1" outlineLevel="1" x14ac:dyDescent="0.2">
      <c r="B792" s="19" t="s">
        <v>428</v>
      </c>
      <c r="C792" s="223" t="s">
        <v>105</v>
      </c>
      <c r="D792" s="224" t="s">
        <v>54</v>
      </c>
      <c r="E792" s="259">
        <v>44390</v>
      </c>
      <c r="F792" s="226">
        <v>3</v>
      </c>
      <c r="G792" s="227">
        <v>19.98</v>
      </c>
    </row>
    <row r="793" spans="2:7" hidden="1" outlineLevel="1" x14ac:dyDescent="0.2">
      <c r="B793" s="19" t="s">
        <v>428</v>
      </c>
      <c r="C793" s="223" t="s">
        <v>105</v>
      </c>
      <c r="D793" s="224" t="s">
        <v>54</v>
      </c>
      <c r="E793" s="259">
        <v>44391</v>
      </c>
      <c r="F793" s="226">
        <v>6</v>
      </c>
      <c r="G793" s="227">
        <v>39.96</v>
      </c>
    </row>
    <row r="794" spans="2:7" hidden="1" outlineLevel="1" x14ac:dyDescent="0.2">
      <c r="B794" s="19" t="s">
        <v>428</v>
      </c>
      <c r="C794" s="223" t="s">
        <v>105</v>
      </c>
      <c r="D794" s="224" t="s">
        <v>54</v>
      </c>
      <c r="E794" s="259">
        <v>44391</v>
      </c>
      <c r="F794" s="226">
        <v>3</v>
      </c>
      <c r="G794" s="227">
        <v>19.98</v>
      </c>
    </row>
    <row r="795" spans="2:7" hidden="1" outlineLevel="1" x14ac:dyDescent="0.2">
      <c r="B795" s="19" t="s">
        <v>428</v>
      </c>
      <c r="C795" s="223" t="s">
        <v>105</v>
      </c>
      <c r="D795" s="224" t="s">
        <v>54</v>
      </c>
      <c r="E795" s="259">
        <v>44392</v>
      </c>
      <c r="F795" s="226">
        <v>6</v>
      </c>
      <c r="G795" s="227">
        <v>39.96</v>
      </c>
    </row>
    <row r="796" spans="2:7" hidden="1" outlineLevel="1" x14ac:dyDescent="0.2">
      <c r="B796" s="19" t="s">
        <v>428</v>
      </c>
      <c r="C796" s="223" t="s">
        <v>105</v>
      </c>
      <c r="D796" s="224" t="s">
        <v>54</v>
      </c>
      <c r="E796" s="259">
        <v>44392</v>
      </c>
      <c r="F796" s="226">
        <v>3</v>
      </c>
      <c r="G796" s="227">
        <v>19.98</v>
      </c>
    </row>
    <row r="797" spans="2:7" hidden="1" outlineLevel="1" x14ac:dyDescent="0.2">
      <c r="B797" s="19" t="s">
        <v>428</v>
      </c>
      <c r="C797" s="223" t="s">
        <v>105</v>
      </c>
      <c r="D797" s="224" t="s">
        <v>54</v>
      </c>
      <c r="E797" s="259">
        <v>44393</v>
      </c>
      <c r="F797" s="226">
        <v>6</v>
      </c>
      <c r="G797" s="227">
        <v>39.96</v>
      </c>
    </row>
    <row r="798" spans="2:7" hidden="1" outlineLevel="1" x14ac:dyDescent="0.2">
      <c r="B798" s="19" t="s">
        <v>428</v>
      </c>
      <c r="C798" s="223" t="s">
        <v>105</v>
      </c>
      <c r="D798" s="224" t="s">
        <v>54</v>
      </c>
      <c r="E798" s="259">
        <v>44393</v>
      </c>
      <c r="F798" s="226">
        <v>3</v>
      </c>
      <c r="G798" s="227">
        <v>19.98</v>
      </c>
    </row>
    <row r="799" spans="2:7" hidden="1" outlineLevel="1" x14ac:dyDescent="0.2">
      <c r="B799" s="19" t="s">
        <v>428</v>
      </c>
      <c r="C799" s="223" t="s">
        <v>105</v>
      </c>
      <c r="D799" s="224" t="s">
        <v>54</v>
      </c>
      <c r="E799" s="259">
        <v>44396</v>
      </c>
      <c r="F799" s="226">
        <v>6</v>
      </c>
      <c r="G799" s="227">
        <v>39.96</v>
      </c>
    </row>
    <row r="800" spans="2:7" hidden="1" outlineLevel="1" x14ac:dyDescent="0.2">
      <c r="B800" s="19" t="s">
        <v>428</v>
      </c>
      <c r="C800" s="223" t="s">
        <v>105</v>
      </c>
      <c r="D800" s="224" t="s">
        <v>54</v>
      </c>
      <c r="E800" s="259">
        <v>44396</v>
      </c>
      <c r="F800" s="226">
        <v>3</v>
      </c>
      <c r="G800" s="227">
        <v>19.98</v>
      </c>
    </row>
    <row r="801" spans="2:7" hidden="1" outlineLevel="1" x14ac:dyDescent="0.2">
      <c r="B801" s="19" t="s">
        <v>428</v>
      </c>
      <c r="C801" s="223" t="s">
        <v>105</v>
      </c>
      <c r="D801" s="224" t="s">
        <v>54</v>
      </c>
      <c r="E801" s="259">
        <v>44397</v>
      </c>
      <c r="F801" s="226">
        <v>6</v>
      </c>
      <c r="G801" s="227">
        <v>39.96</v>
      </c>
    </row>
    <row r="802" spans="2:7" hidden="1" outlineLevel="1" x14ac:dyDescent="0.2">
      <c r="B802" s="19" t="s">
        <v>428</v>
      </c>
      <c r="C802" s="223" t="s">
        <v>105</v>
      </c>
      <c r="D802" s="224" t="s">
        <v>54</v>
      </c>
      <c r="E802" s="259">
        <v>44397</v>
      </c>
      <c r="F802" s="226">
        <v>3</v>
      </c>
      <c r="G802" s="227">
        <v>19.98</v>
      </c>
    </row>
    <row r="803" spans="2:7" hidden="1" outlineLevel="1" x14ac:dyDescent="0.2">
      <c r="B803" s="19" t="s">
        <v>428</v>
      </c>
      <c r="C803" s="223" t="s">
        <v>105</v>
      </c>
      <c r="D803" s="224" t="s">
        <v>54</v>
      </c>
      <c r="E803" s="259">
        <v>44398</v>
      </c>
      <c r="F803" s="226">
        <v>6</v>
      </c>
      <c r="G803" s="227">
        <v>39.96</v>
      </c>
    </row>
    <row r="804" spans="2:7" hidden="1" outlineLevel="1" x14ac:dyDescent="0.2">
      <c r="B804" s="19" t="s">
        <v>428</v>
      </c>
      <c r="C804" s="223" t="s">
        <v>105</v>
      </c>
      <c r="D804" s="224" t="s">
        <v>54</v>
      </c>
      <c r="E804" s="259">
        <v>44398</v>
      </c>
      <c r="F804" s="226">
        <v>3</v>
      </c>
      <c r="G804" s="227">
        <v>19.98</v>
      </c>
    </row>
    <row r="805" spans="2:7" hidden="1" outlineLevel="1" x14ac:dyDescent="0.2">
      <c r="B805" s="19" t="s">
        <v>427</v>
      </c>
      <c r="C805" s="223" t="s">
        <v>107</v>
      </c>
      <c r="D805" s="224" t="s">
        <v>31</v>
      </c>
      <c r="E805" s="259">
        <v>44383</v>
      </c>
      <c r="F805" s="226">
        <v>6</v>
      </c>
      <c r="G805" s="227">
        <v>49.98</v>
      </c>
    </row>
    <row r="806" spans="2:7" hidden="1" outlineLevel="1" x14ac:dyDescent="0.2">
      <c r="B806" s="19" t="s">
        <v>427</v>
      </c>
      <c r="C806" s="223" t="s">
        <v>107</v>
      </c>
      <c r="D806" s="224" t="s">
        <v>31</v>
      </c>
      <c r="E806" s="259">
        <v>44383</v>
      </c>
      <c r="F806" s="226">
        <v>3</v>
      </c>
      <c r="G806" s="227">
        <v>24.99</v>
      </c>
    </row>
    <row r="807" spans="2:7" hidden="1" outlineLevel="1" x14ac:dyDescent="0.2">
      <c r="B807" s="19" t="s">
        <v>427</v>
      </c>
      <c r="C807" s="223" t="s">
        <v>107</v>
      </c>
      <c r="D807" s="224" t="s">
        <v>31</v>
      </c>
      <c r="E807" s="259">
        <v>44384</v>
      </c>
      <c r="F807" s="226">
        <v>6</v>
      </c>
      <c r="G807" s="227">
        <v>49.98</v>
      </c>
    </row>
    <row r="808" spans="2:7" hidden="1" outlineLevel="1" x14ac:dyDescent="0.2">
      <c r="B808" s="19" t="s">
        <v>427</v>
      </c>
      <c r="C808" s="223" t="s">
        <v>107</v>
      </c>
      <c r="D808" s="224" t="s">
        <v>31</v>
      </c>
      <c r="E808" s="259">
        <v>44384</v>
      </c>
      <c r="F808" s="226">
        <v>3</v>
      </c>
      <c r="G808" s="227">
        <v>24.99</v>
      </c>
    </row>
    <row r="809" spans="2:7" hidden="1" outlineLevel="1" x14ac:dyDescent="0.2">
      <c r="B809" s="19" t="s">
        <v>427</v>
      </c>
      <c r="C809" s="223" t="s">
        <v>107</v>
      </c>
      <c r="D809" s="224" t="s">
        <v>31</v>
      </c>
      <c r="E809" s="259">
        <v>44385</v>
      </c>
      <c r="F809" s="226">
        <v>6</v>
      </c>
      <c r="G809" s="227">
        <v>49.98</v>
      </c>
    </row>
    <row r="810" spans="2:7" hidden="1" outlineLevel="1" x14ac:dyDescent="0.2">
      <c r="B810" s="19" t="s">
        <v>427</v>
      </c>
      <c r="C810" s="223" t="s">
        <v>107</v>
      </c>
      <c r="D810" s="224" t="s">
        <v>31</v>
      </c>
      <c r="E810" s="259">
        <v>44385</v>
      </c>
      <c r="F810" s="226">
        <v>3</v>
      </c>
      <c r="G810" s="227">
        <v>24.99</v>
      </c>
    </row>
    <row r="811" spans="2:7" hidden="1" outlineLevel="1" x14ac:dyDescent="0.2">
      <c r="B811" s="19" t="s">
        <v>427</v>
      </c>
      <c r="C811" s="223" t="s">
        <v>107</v>
      </c>
      <c r="D811" s="224" t="s">
        <v>31</v>
      </c>
      <c r="E811" s="259">
        <v>44386</v>
      </c>
      <c r="F811" s="226">
        <v>6</v>
      </c>
      <c r="G811" s="227">
        <v>49.98</v>
      </c>
    </row>
    <row r="812" spans="2:7" hidden="1" outlineLevel="1" x14ac:dyDescent="0.2">
      <c r="B812" s="19" t="s">
        <v>427</v>
      </c>
      <c r="C812" s="223" t="s">
        <v>107</v>
      </c>
      <c r="D812" s="224" t="s">
        <v>31</v>
      </c>
      <c r="E812" s="259">
        <v>44386</v>
      </c>
      <c r="F812" s="226">
        <v>3</v>
      </c>
      <c r="G812" s="227">
        <v>24.99</v>
      </c>
    </row>
    <row r="813" spans="2:7" hidden="1" outlineLevel="1" x14ac:dyDescent="0.2">
      <c r="B813" s="19" t="s">
        <v>427</v>
      </c>
      <c r="C813" s="223" t="s">
        <v>107</v>
      </c>
      <c r="D813" s="224" t="s">
        <v>31</v>
      </c>
      <c r="E813" s="259">
        <v>44389</v>
      </c>
      <c r="F813" s="226">
        <v>6</v>
      </c>
      <c r="G813" s="227">
        <v>49.98</v>
      </c>
    </row>
    <row r="814" spans="2:7" hidden="1" outlineLevel="1" x14ac:dyDescent="0.2">
      <c r="B814" s="19" t="s">
        <v>427</v>
      </c>
      <c r="C814" s="223" t="s">
        <v>107</v>
      </c>
      <c r="D814" s="224" t="s">
        <v>31</v>
      </c>
      <c r="E814" s="259">
        <v>44389</v>
      </c>
      <c r="F814" s="226">
        <v>3</v>
      </c>
      <c r="G814" s="227">
        <v>24.99</v>
      </c>
    </row>
    <row r="815" spans="2:7" hidden="1" outlineLevel="1" x14ac:dyDescent="0.2">
      <c r="B815" s="19" t="s">
        <v>427</v>
      </c>
      <c r="C815" s="223" t="s">
        <v>107</v>
      </c>
      <c r="D815" s="224" t="s">
        <v>31</v>
      </c>
      <c r="E815" s="259">
        <v>44390</v>
      </c>
      <c r="F815" s="226">
        <v>6</v>
      </c>
      <c r="G815" s="227">
        <v>49.98</v>
      </c>
    </row>
    <row r="816" spans="2:7" hidden="1" outlineLevel="1" x14ac:dyDescent="0.2">
      <c r="B816" s="19" t="s">
        <v>427</v>
      </c>
      <c r="C816" s="223" t="s">
        <v>107</v>
      </c>
      <c r="D816" s="224" t="s">
        <v>31</v>
      </c>
      <c r="E816" s="259">
        <v>44390</v>
      </c>
      <c r="F816" s="226">
        <v>3</v>
      </c>
      <c r="G816" s="227">
        <v>24.99</v>
      </c>
    </row>
    <row r="817" spans="2:7" hidden="1" outlineLevel="1" x14ac:dyDescent="0.2">
      <c r="B817" s="19" t="s">
        <v>427</v>
      </c>
      <c r="C817" s="223" t="s">
        <v>107</v>
      </c>
      <c r="D817" s="224" t="s">
        <v>31</v>
      </c>
      <c r="E817" s="259">
        <v>44391</v>
      </c>
      <c r="F817" s="226">
        <v>6</v>
      </c>
      <c r="G817" s="227">
        <v>49.98</v>
      </c>
    </row>
    <row r="818" spans="2:7" hidden="1" outlineLevel="1" x14ac:dyDescent="0.2">
      <c r="B818" s="19" t="s">
        <v>427</v>
      </c>
      <c r="C818" s="223" t="s">
        <v>107</v>
      </c>
      <c r="D818" s="224" t="s">
        <v>31</v>
      </c>
      <c r="E818" s="259">
        <v>44391</v>
      </c>
      <c r="F818" s="226">
        <v>3</v>
      </c>
      <c r="G818" s="227">
        <v>24.99</v>
      </c>
    </row>
    <row r="819" spans="2:7" hidden="1" outlineLevel="1" x14ac:dyDescent="0.2">
      <c r="B819" s="19" t="s">
        <v>427</v>
      </c>
      <c r="C819" s="223" t="s">
        <v>107</v>
      </c>
      <c r="D819" s="224" t="s">
        <v>31</v>
      </c>
      <c r="E819" s="259">
        <v>44392</v>
      </c>
      <c r="F819" s="226">
        <v>6</v>
      </c>
      <c r="G819" s="227">
        <v>49.98</v>
      </c>
    </row>
    <row r="820" spans="2:7" hidden="1" outlineLevel="1" x14ac:dyDescent="0.2">
      <c r="B820" s="19" t="s">
        <v>427</v>
      </c>
      <c r="C820" s="223" t="s">
        <v>107</v>
      </c>
      <c r="D820" s="224" t="s">
        <v>31</v>
      </c>
      <c r="E820" s="259">
        <v>44392</v>
      </c>
      <c r="F820" s="226">
        <v>3</v>
      </c>
      <c r="G820" s="227">
        <v>24.99</v>
      </c>
    </row>
    <row r="821" spans="2:7" hidden="1" outlineLevel="1" x14ac:dyDescent="0.2">
      <c r="B821" s="19" t="s">
        <v>427</v>
      </c>
      <c r="C821" s="223" t="s">
        <v>107</v>
      </c>
      <c r="D821" s="224" t="s">
        <v>31</v>
      </c>
      <c r="E821" s="259">
        <v>44393</v>
      </c>
      <c r="F821" s="226">
        <v>6</v>
      </c>
      <c r="G821" s="227">
        <v>49.98</v>
      </c>
    </row>
    <row r="822" spans="2:7" hidden="1" outlineLevel="1" x14ac:dyDescent="0.2">
      <c r="B822" s="19" t="s">
        <v>427</v>
      </c>
      <c r="C822" s="223" t="s">
        <v>107</v>
      </c>
      <c r="D822" s="224" t="s">
        <v>31</v>
      </c>
      <c r="E822" s="259">
        <v>44393</v>
      </c>
      <c r="F822" s="226">
        <v>3</v>
      </c>
      <c r="G822" s="227">
        <v>24.99</v>
      </c>
    </row>
    <row r="823" spans="2:7" hidden="1" outlineLevel="1" x14ac:dyDescent="0.2">
      <c r="B823" s="19" t="s">
        <v>429</v>
      </c>
      <c r="C823" s="223" t="s">
        <v>798</v>
      </c>
      <c r="D823" s="224" t="s">
        <v>54</v>
      </c>
      <c r="E823" s="259">
        <v>44378</v>
      </c>
      <c r="F823" s="226">
        <v>6</v>
      </c>
      <c r="G823" s="227">
        <v>39.96</v>
      </c>
    </row>
    <row r="824" spans="2:7" hidden="1" outlineLevel="1" x14ac:dyDescent="0.2">
      <c r="B824" s="19" t="s">
        <v>429</v>
      </c>
      <c r="C824" s="223" t="s">
        <v>798</v>
      </c>
      <c r="D824" s="224" t="s">
        <v>54</v>
      </c>
      <c r="E824" s="259">
        <v>44378</v>
      </c>
      <c r="F824" s="226">
        <v>3</v>
      </c>
      <c r="G824" s="227">
        <v>19.98</v>
      </c>
    </row>
    <row r="825" spans="2:7" hidden="1" outlineLevel="1" x14ac:dyDescent="0.2">
      <c r="B825" s="19" t="s">
        <v>427</v>
      </c>
      <c r="C825" s="223" t="s">
        <v>1011</v>
      </c>
      <c r="D825" s="224" t="s">
        <v>31</v>
      </c>
      <c r="E825" s="259">
        <v>44378</v>
      </c>
      <c r="F825" s="226">
        <v>6</v>
      </c>
      <c r="G825" s="227">
        <v>49.98</v>
      </c>
    </row>
    <row r="826" spans="2:7" hidden="1" outlineLevel="1" x14ac:dyDescent="0.2">
      <c r="B826" s="19" t="s">
        <v>427</v>
      </c>
      <c r="C826" s="223" t="s">
        <v>1011</v>
      </c>
      <c r="D826" s="224" t="s">
        <v>31</v>
      </c>
      <c r="E826" s="259">
        <v>44378</v>
      </c>
      <c r="F826" s="226">
        <v>3</v>
      </c>
      <c r="G826" s="227">
        <v>24.99</v>
      </c>
    </row>
    <row r="827" spans="2:7" hidden="1" outlineLevel="1" x14ac:dyDescent="0.2">
      <c r="B827" s="19" t="s">
        <v>427</v>
      </c>
      <c r="C827" s="223" t="s">
        <v>1011</v>
      </c>
      <c r="D827" s="224" t="s">
        <v>31</v>
      </c>
      <c r="E827" s="259">
        <v>44379</v>
      </c>
      <c r="F827" s="226">
        <v>6</v>
      </c>
      <c r="G827" s="227">
        <v>49.98</v>
      </c>
    </row>
    <row r="828" spans="2:7" hidden="1" outlineLevel="1" x14ac:dyDescent="0.2">
      <c r="B828" s="19" t="s">
        <v>427</v>
      </c>
      <c r="C828" s="223" t="s">
        <v>1011</v>
      </c>
      <c r="D828" s="224" t="s">
        <v>31</v>
      </c>
      <c r="E828" s="259">
        <v>44379</v>
      </c>
      <c r="F828" s="226">
        <v>3</v>
      </c>
      <c r="G828" s="227">
        <v>24.99</v>
      </c>
    </row>
    <row r="829" spans="2:7" hidden="1" outlineLevel="1" x14ac:dyDescent="0.2">
      <c r="B829" s="19" t="s">
        <v>427</v>
      </c>
      <c r="C829" s="223" t="s">
        <v>1011</v>
      </c>
      <c r="D829" s="224" t="s">
        <v>31</v>
      </c>
      <c r="E829" s="259">
        <v>44382</v>
      </c>
      <c r="F829" s="226">
        <v>6</v>
      </c>
      <c r="G829" s="227">
        <v>49.98</v>
      </c>
    </row>
    <row r="830" spans="2:7" hidden="1" outlineLevel="1" x14ac:dyDescent="0.2">
      <c r="B830" s="19" t="s">
        <v>427</v>
      </c>
      <c r="C830" s="223" t="s">
        <v>1011</v>
      </c>
      <c r="D830" s="224" t="s">
        <v>31</v>
      </c>
      <c r="E830" s="259">
        <v>44382</v>
      </c>
      <c r="F830" s="226">
        <v>3</v>
      </c>
      <c r="G830" s="227">
        <v>24.99</v>
      </c>
    </row>
    <row r="831" spans="2:7" hidden="1" outlineLevel="1" x14ac:dyDescent="0.2">
      <c r="B831" s="19" t="s">
        <v>429</v>
      </c>
      <c r="C831" s="223" t="s">
        <v>118</v>
      </c>
      <c r="D831" s="224" t="s">
        <v>54</v>
      </c>
      <c r="E831" s="259">
        <v>44386</v>
      </c>
      <c r="F831" s="226">
        <v>6</v>
      </c>
      <c r="G831" s="227">
        <v>39.96</v>
      </c>
    </row>
    <row r="832" spans="2:7" hidden="1" outlineLevel="1" x14ac:dyDescent="0.2">
      <c r="B832" s="19" t="s">
        <v>429</v>
      </c>
      <c r="C832" s="223" t="s">
        <v>118</v>
      </c>
      <c r="D832" s="224" t="s">
        <v>54</v>
      </c>
      <c r="E832" s="259">
        <v>44386</v>
      </c>
      <c r="F832" s="226">
        <v>3</v>
      </c>
      <c r="G832" s="227">
        <v>19.98</v>
      </c>
    </row>
    <row r="833" spans="2:7" hidden="1" outlineLevel="1" x14ac:dyDescent="0.2">
      <c r="B833" s="19" t="s">
        <v>428</v>
      </c>
      <c r="C833" s="223" t="s">
        <v>108</v>
      </c>
      <c r="D833" s="224" t="s">
        <v>54</v>
      </c>
      <c r="E833" s="259">
        <v>44405</v>
      </c>
      <c r="F833" s="226">
        <v>6</v>
      </c>
      <c r="G833" s="227">
        <v>49.98</v>
      </c>
    </row>
    <row r="834" spans="2:7" hidden="1" outlineLevel="1" x14ac:dyDescent="0.2">
      <c r="B834" s="19" t="s">
        <v>428</v>
      </c>
      <c r="C834" s="223" t="s">
        <v>108</v>
      </c>
      <c r="D834" s="224" t="s">
        <v>54</v>
      </c>
      <c r="E834" s="259">
        <v>44405</v>
      </c>
      <c r="F834" s="226">
        <v>3</v>
      </c>
      <c r="G834" s="227">
        <v>24.99</v>
      </c>
    </row>
    <row r="835" spans="2:7" hidden="1" outlineLevel="1" x14ac:dyDescent="0.2">
      <c r="B835" s="19" t="s">
        <v>428</v>
      </c>
      <c r="C835" s="223" t="s">
        <v>108</v>
      </c>
      <c r="D835" s="224" t="s">
        <v>54</v>
      </c>
      <c r="E835" s="259">
        <v>44406</v>
      </c>
      <c r="F835" s="226">
        <v>6</v>
      </c>
      <c r="G835" s="227">
        <v>49.98</v>
      </c>
    </row>
    <row r="836" spans="2:7" hidden="1" outlineLevel="1" x14ac:dyDescent="0.2">
      <c r="B836" s="19" t="s">
        <v>428</v>
      </c>
      <c r="C836" s="223" t="s">
        <v>108</v>
      </c>
      <c r="D836" s="224" t="s">
        <v>54</v>
      </c>
      <c r="E836" s="259">
        <v>44406</v>
      </c>
      <c r="F836" s="226">
        <v>3</v>
      </c>
      <c r="G836" s="227">
        <v>24.99</v>
      </c>
    </row>
    <row r="837" spans="2:7" hidden="1" outlineLevel="1" x14ac:dyDescent="0.2">
      <c r="B837" s="19" t="s">
        <v>428</v>
      </c>
      <c r="C837" s="223" t="s">
        <v>108</v>
      </c>
      <c r="D837" s="224" t="s">
        <v>54</v>
      </c>
      <c r="E837" s="259">
        <v>44407</v>
      </c>
      <c r="F837" s="226">
        <v>6</v>
      </c>
      <c r="G837" s="227">
        <v>49.98</v>
      </c>
    </row>
    <row r="838" spans="2:7" hidden="1" outlineLevel="1" x14ac:dyDescent="0.2">
      <c r="B838" s="19" t="s">
        <v>428</v>
      </c>
      <c r="C838" s="223" t="s">
        <v>108</v>
      </c>
      <c r="D838" s="224" t="s">
        <v>54</v>
      </c>
      <c r="E838" s="259">
        <v>44407</v>
      </c>
      <c r="F838" s="226">
        <v>3</v>
      </c>
      <c r="G838" s="227">
        <v>24.99</v>
      </c>
    </row>
    <row r="839" spans="2:7" hidden="1" outlineLevel="1" x14ac:dyDescent="0.2">
      <c r="B839" s="19" t="s">
        <v>429</v>
      </c>
      <c r="C839" s="254" t="s">
        <v>801</v>
      </c>
      <c r="D839" s="255" t="s">
        <v>54</v>
      </c>
      <c r="E839" s="265">
        <v>44456</v>
      </c>
      <c r="F839" s="256">
        <v>4.5</v>
      </c>
      <c r="G839" s="257">
        <v>29.97</v>
      </c>
    </row>
    <row r="840" spans="2:7" hidden="1" outlineLevel="1" x14ac:dyDescent="0.2"/>
    <row r="841" spans="2:7" ht="12.75" collapsed="1" thickBot="1" x14ac:dyDescent="0.25">
      <c r="C841" s="16"/>
      <c r="D841" s="16"/>
      <c r="E841" s="16"/>
      <c r="F841" s="73">
        <f>+SUM(F178:F840)</f>
        <v>3035.5</v>
      </c>
      <c r="G841" s="17">
        <f>+SUM(G178:G840)</f>
        <v>22695.169999999969</v>
      </c>
    </row>
    <row r="842" spans="2:7" ht="12.75" thickTop="1" x14ac:dyDescent="0.2"/>
    <row r="844" spans="2:7" x14ac:dyDescent="0.2">
      <c r="C844" s="8" t="s">
        <v>722</v>
      </c>
    </row>
    <row r="846" spans="2:7" x14ac:dyDescent="0.2">
      <c r="C846" s="19" t="s">
        <v>81</v>
      </c>
      <c r="D846" s="20">
        <f>+G44-G173-G841</f>
        <v>-2284.389999999963</v>
      </c>
    </row>
    <row r="847" spans="2:7" ht="12.75" thickBot="1" x14ac:dyDescent="0.25">
      <c r="D847" s="9"/>
      <c r="G847" s="3"/>
    </row>
    <row r="848" spans="2:7" ht="12.75" thickBot="1" x14ac:dyDescent="0.25">
      <c r="C848" s="19" t="s">
        <v>713</v>
      </c>
      <c r="D848" s="21">
        <f>+D846/G44</f>
        <v>-7.8447458791207528E-2</v>
      </c>
      <c r="G848" s="3"/>
    </row>
    <row r="849" spans="3:7" x14ac:dyDescent="0.2">
      <c r="G849" s="3"/>
    </row>
    <row r="850" spans="3:7" x14ac:dyDescent="0.2">
      <c r="C850" s="19" t="s">
        <v>84</v>
      </c>
      <c r="D850" s="20">
        <f>+RESUMEN!O77</f>
        <v>-6457.7937277447008</v>
      </c>
      <c r="G850" s="3"/>
    </row>
    <row r="851" spans="3:7" ht="12.75" thickBot="1" x14ac:dyDescent="0.25">
      <c r="D851" s="9"/>
    </row>
    <row r="852" spans="3:7" ht="12.75" thickBot="1" x14ac:dyDescent="0.25">
      <c r="C852" s="19" t="s">
        <v>716</v>
      </c>
      <c r="D852" s="83">
        <f>+RESUMEN!P77</f>
        <v>-0.22176489449672737</v>
      </c>
    </row>
    <row r="853" spans="3:7" ht="12.75" thickBot="1" x14ac:dyDescent="0.25"/>
    <row r="854" spans="3:7" ht="12.75" thickBot="1" x14ac:dyDescent="0.25">
      <c r="C854" s="19" t="s">
        <v>719</v>
      </c>
      <c r="D854" s="86" t="str">
        <f>+IF(D852&gt;D24,"OK","REVISAR")</f>
        <v>REVISAR</v>
      </c>
    </row>
    <row r="855" spans="3:7" x14ac:dyDescent="0.2">
      <c r="G855" s="3"/>
    </row>
    <row r="857" spans="3:7" x14ac:dyDescent="0.2">
      <c r="C857" s="8" t="s">
        <v>85</v>
      </c>
    </row>
    <row r="859" spans="3:7" x14ac:dyDescent="0.2">
      <c r="C859" s="10"/>
      <c r="D859" s="10"/>
      <c r="E859" s="10"/>
      <c r="F859" s="10"/>
      <c r="G859" s="11"/>
    </row>
    <row r="860" spans="3:7" x14ac:dyDescent="0.2">
      <c r="C860" s="10"/>
      <c r="D860" s="10"/>
      <c r="E860" s="10"/>
      <c r="F860" s="10"/>
      <c r="G860" s="11"/>
    </row>
    <row r="861" spans="3:7" x14ac:dyDescent="0.2">
      <c r="C861" s="10"/>
      <c r="D861" s="10"/>
      <c r="E861" s="10"/>
      <c r="F861" s="10"/>
      <c r="G861" s="11"/>
    </row>
    <row r="864" spans="3:7" x14ac:dyDescent="0.2">
      <c r="C864" s="12"/>
      <c r="D864" s="23" t="s">
        <v>427</v>
      </c>
      <c r="E864" s="23" t="s">
        <v>428</v>
      </c>
      <c r="F864" s="23" t="s">
        <v>429</v>
      </c>
    </row>
    <row r="865" spans="3:6" x14ac:dyDescent="0.2">
      <c r="C865" s="3" t="s">
        <v>8</v>
      </c>
      <c r="D865" s="22">
        <f>+SUMIF(B36:B43,$D$864,G36:G43)</f>
        <v>0</v>
      </c>
      <c r="E865" s="22">
        <f>+SUMIF(B36:B43,$E$864,G36:G43)</f>
        <v>0</v>
      </c>
      <c r="F865" s="22">
        <f>+SUMIF(B36:B43,$F$864,G36:G43)</f>
        <v>29120</v>
      </c>
    </row>
    <row r="866" spans="3:6" x14ac:dyDescent="0.2">
      <c r="C866" s="3" t="s">
        <v>1019</v>
      </c>
      <c r="D866" s="22">
        <f>-SUMIF(B50:B172,$D$864,G50:G172)</f>
        <v>-6681.6199999999981</v>
      </c>
      <c r="E866" s="22">
        <f>-SUMIF(B50:B172,$E$864,G50:G172)</f>
        <v>-1623.5800000000004</v>
      </c>
      <c r="F866" s="22">
        <f>-SUMIF(B50:B172,$F$864,G50:G172)</f>
        <v>-404.02</v>
      </c>
    </row>
    <row r="867" spans="3:6" x14ac:dyDescent="0.2">
      <c r="C867" s="3" t="s">
        <v>24</v>
      </c>
      <c r="D867" s="22">
        <f>-SUMIF(B178:B840,$D$864,G178:G840)</f>
        <v>-5959.9999999999836</v>
      </c>
      <c r="E867" s="22">
        <f>-SUMIF(B178:B840,$E$864,G178:G840)</f>
        <v>-6912.7799999999816</v>
      </c>
      <c r="F867" s="22">
        <f>-SUMIF(B178:B840,$F$864,G178:G840)</f>
        <v>-9822.3899999999721</v>
      </c>
    </row>
    <row r="868" spans="3:6" ht="12.75" thickBot="1" x14ac:dyDescent="0.25">
      <c r="C868" s="16" t="s">
        <v>1036</v>
      </c>
      <c r="D868" s="182">
        <f>SUM(D865:D867)</f>
        <v>-12641.619999999981</v>
      </c>
      <c r="E868" s="182">
        <f t="shared" ref="E868" si="0">SUM(E865:E867)</f>
        <v>-8536.3599999999824</v>
      </c>
      <c r="F868" s="182">
        <f>SUM(F865:F867)</f>
        <v>18893.590000000026</v>
      </c>
    </row>
    <row r="869" spans="3:6" ht="12.75" thickTop="1" x14ac:dyDescent="0.2"/>
  </sheetData>
  <autoFilter ref="B177:G726" xr:uid="{00000000-0009-0000-0000-00004D000000}"/>
  <conditionalFormatting sqref="D854">
    <cfRule type="containsText" dxfId="71" priority="1" operator="containsText" text="OK">
      <formula>NOT(ISERROR(SEARCH("OK",D854)))</formula>
    </cfRule>
    <cfRule type="cellIs" dxfId="70" priority="2" operator="greaterThan">
      <formula>$D$844</formula>
    </cfRule>
  </conditionalFormatting>
  <pageMargins left="0.23622047244094491" right="0.23622047244094491" top="0.35433070866141736" bottom="0.15748031496062992" header="0.31496062992125984" footer="0.31496062992125984"/>
  <pageSetup paperSize="9" scale="73" fitToHeight="0" orientation="portrait" r:id="rId1"/>
  <rowBreaks count="6" manualBreakCount="6">
    <brk id="90" max="7" man="1"/>
    <brk id="188" max="7" man="1"/>
    <brk id="281" max="7" man="1"/>
    <brk id="661" max="7" man="1"/>
    <brk id="753" max="7" man="1"/>
    <brk id="841" max="7" man="1"/>
  </rowBreaks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Hoja76">
    <tabColor rgb="FFFF0000"/>
    <pageSetUpPr fitToPage="1"/>
  </sheetPr>
  <dimension ref="B1:K316"/>
  <sheetViews>
    <sheetView topLeftCell="A65" zoomScale="90" zoomScaleNormal="90" zoomScaleSheetLayoutView="70" workbookViewId="0">
      <selection activeCell="C110" sqref="C110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3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1674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580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718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44277</v>
      </c>
      <c r="D18" s="14">
        <v>44308</v>
      </c>
      <c r="E18" s="87">
        <f>+D18-C18</f>
        <v>31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14093.66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  <c r="F24" s="3">
        <v>44308</v>
      </c>
    </row>
    <row r="25" spans="3:7" x14ac:dyDescent="0.2">
      <c r="C25" s="80"/>
      <c r="D25" s="80"/>
      <c r="E25" s="80"/>
    </row>
    <row r="26" spans="3:7" x14ac:dyDescent="0.2">
      <c r="C26" s="80"/>
      <c r="D26" s="80"/>
      <c r="E26" s="80"/>
    </row>
    <row r="27" spans="3:7" x14ac:dyDescent="0.2">
      <c r="C27" s="8" t="s">
        <v>7</v>
      </c>
    </row>
    <row r="29" spans="3:7" x14ac:dyDescent="0.2">
      <c r="C29" s="10" t="s">
        <v>578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outlineLevel="1" x14ac:dyDescent="0.2">
      <c r="B36" s="19" t="s">
        <v>427</v>
      </c>
      <c r="C36" s="24">
        <v>44291</v>
      </c>
      <c r="D36" s="3" t="s">
        <v>661</v>
      </c>
      <c r="E36" s="3">
        <v>430000026</v>
      </c>
      <c r="F36" s="3" t="s">
        <v>662</v>
      </c>
      <c r="G36" s="15">
        <v>2846.42</v>
      </c>
      <c r="H36" s="3"/>
      <c r="I36" s="3"/>
      <c r="J36" s="3"/>
      <c r="K36" s="3"/>
    </row>
    <row r="37" spans="2:11" s="9" customFormat="1" outlineLevel="1" x14ac:dyDescent="0.2">
      <c r="B37" s="19" t="s">
        <v>427</v>
      </c>
      <c r="C37" s="24">
        <v>44307</v>
      </c>
      <c r="D37" s="3" t="s">
        <v>773</v>
      </c>
      <c r="E37" s="3">
        <v>430000028</v>
      </c>
      <c r="F37" s="3" t="s">
        <v>774</v>
      </c>
      <c r="G37" s="15">
        <v>2846.42</v>
      </c>
      <c r="H37" s="3"/>
      <c r="I37" s="3"/>
      <c r="J37" s="3"/>
      <c r="K37" s="3"/>
    </row>
    <row r="38" spans="2:11" s="9" customFormat="1" outlineLevel="1" x14ac:dyDescent="0.2">
      <c r="B38" s="19" t="s">
        <v>427</v>
      </c>
      <c r="C38" s="24">
        <v>44322</v>
      </c>
      <c r="D38" s="3" t="s">
        <v>804</v>
      </c>
      <c r="E38" s="3">
        <v>430000026</v>
      </c>
      <c r="F38" s="3" t="s">
        <v>662</v>
      </c>
      <c r="G38" s="15">
        <v>2846.42</v>
      </c>
      <c r="H38" s="3"/>
      <c r="I38" s="3"/>
      <c r="J38" s="3"/>
      <c r="K38" s="3"/>
    </row>
    <row r="39" spans="2:11" x14ac:dyDescent="0.2">
      <c r="B39" s="19"/>
      <c r="C39" s="14"/>
      <c r="G39" s="15"/>
    </row>
    <row r="40" spans="2:11" ht="12.75" thickBot="1" x14ac:dyDescent="0.25">
      <c r="C40" s="16"/>
      <c r="D40" s="16"/>
      <c r="E40" s="16"/>
      <c r="F40" s="16"/>
      <c r="G40" s="17">
        <f>SUM(G36:G39)</f>
        <v>8539.26</v>
      </c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outlineLevel="1" x14ac:dyDescent="0.2">
      <c r="B46" s="19" t="s">
        <v>428</v>
      </c>
      <c r="C46" s="24">
        <v>44286</v>
      </c>
      <c r="D46" s="3">
        <v>103380</v>
      </c>
      <c r="E46" s="3">
        <v>26</v>
      </c>
      <c r="F46" s="3" t="s">
        <v>21</v>
      </c>
      <c r="G46" s="15">
        <v>60.23</v>
      </c>
    </row>
    <row r="47" spans="2:11" outlineLevel="1" x14ac:dyDescent="0.2">
      <c r="B47" s="19" t="s">
        <v>428</v>
      </c>
      <c r="C47" s="24">
        <v>44285</v>
      </c>
      <c r="D47" s="3">
        <v>101702</v>
      </c>
      <c r="E47" s="3">
        <v>26</v>
      </c>
      <c r="F47" s="3" t="s">
        <v>21</v>
      </c>
      <c r="G47" s="15">
        <v>1.26</v>
      </c>
    </row>
    <row r="48" spans="2:11" outlineLevel="1" x14ac:dyDescent="0.2">
      <c r="B48" s="19" t="s">
        <v>428</v>
      </c>
      <c r="C48" s="24">
        <v>44286</v>
      </c>
      <c r="D48" s="3">
        <v>103316</v>
      </c>
      <c r="E48" s="3">
        <v>26</v>
      </c>
      <c r="F48" s="3" t="s">
        <v>21</v>
      </c>
      <c r="G48" s="15">
        <v>13.02</v>
      </c>
    </row>
    <row r="49" spans="2:7" outlineLevel="1" x14ac:dyDescent="0.2">
      <c r="B49" s="19" t="s">
        <v>427</v>
      </c>
      <c r="C49" s="24">
        <v>44277</v>
      </c>
      <c r="D49" s="3">
        <v>761013</v>
      </c>
      <c r="E49" s="3">
        <v>26</v>
      </c>
      <c r="F49" s="3" t="s">
        <v>21</v>
      </c>
      <c r="G49" s="15">
        <v>38.43</v>
      </c>
    </row>
    <row r="50" spans="2:7" outlineLevel="1" x14ac:dyDescent="0.2">
      <c r="B50" s="19" t="s">
        <v>427</v>
      </c>
      <c r="C50" s="24">
        <v>44280</v>
      </c>
      <c r="D50" s="3">
        <v>526504</v>
      </c>
      <c r="E50" s="3">
        <v>26</v>
      </c>
      <c r="F50" s="3" t="s">
        <v>21</v>
      </c>
      <c r="G50" s="15">
        <v>247.86</v>
      </c>
    </row>
    <row r="51" spans="2:7" outlineLevel="1" x14ac:dyDescent="0.2">
      <c r="B51" s="19" t="s">
        <v>427</v>
      </c>
      <c r="C51" s="24">
        <v>44284</v>
      </c>
      <c r="D51" s="3">
        <v>778948</v>
      </c>
      <c r="E51" s="3">
        <v>26</v>
      </c>
      <c r="F51" s="3" t="s">
        <v>21</v>
      </c>
      <c r="G51" s="15">
        <f>86.5-11.36-1.78</f>
        <v>73.36</v>
      </c>
    </row>
    <row r="52" spans="2:7" outlineLevel="1" x14ac:dyDescent="0.2">
      <c r="B52" s="19" t="s">
        <v>427</v>
      </c>
      <c r="C52" s="24">
        <v>44284</v>
      </c>
      <c r="D52" s="3">
        <v>779098</v>
      </c>
      <c r="E52" s="3">
        <v>26</v>
      </c>
      <c r="F52" s="3" t="s">
        <v>21</v>
      </c>
      <c r="G52" s="15">
        <f>1.19+4</f>
        <v>5.1899999999999995</v>
      </c>
    </row>
    <row r="53" spans="2:7" outlineLevel="1" x14ac:dyDescent="0.2">
      <c r="B53" s="19" t="s">
        <v>427</v>
      </c>
      <c r="C53" s="24">
        <v>44286</v>
      </c>
      <c r="D53" s="3">
        <v>119</v>
      </c>
      <c r="E53" s="3">
        <v>45</v>
      </c>
      <c r="F53" s="3" t="s">
        <v>706</v>
      </c>
      <c r="G53" s="15">
        <v>130</v>
      </c>
    </row>
    <row r="54" spans="2:7" outlineLevel="1" x14ac:dyDescent="0.2">
      <c r="B54" s="19" t="s">
        <v>427</v>
      </c>
      <c r="C54" s="24">
        <v>44291</v>
      </c>
      <c r="D54" s="3">
        <v>107924</v>
      </c>
      <c r="E54" s="3">
        <v>26</v>
      </c>
      <c r="F54" s="3" t="s">
        <v>21</v>
      </c>
      <c r="G54" s="15">
        <v>41.91</v>
      </c>
    </row>
    <row r="55" spans="2:7" outlineLevel="1" x14ac:dyDescent="0.2">
      <c r="B55" s="19" t="s">
        <v>427</v>
      </c>
      <c r="C55" s="24">
        <v>44291</v>
      </c>
      <c r="D55" s="3">
        <v>107948</v>
      </c>
      <c r="E55" s="3">
        <v>26</v>
      </c>
      <c r="F55" s="3" t="s">
        <v>21</v>
      </c>
      <c r="G55" s="15">
        <v>0.89</v>
      </c>
    </row>
    <row r="56" spans="2:7" outlineLevel="1" x14ac:dyDescent="0.2">
      <c r="B56" s="19" t="s">
        <v>427</v>
      </c>
      <c r="C56" s="24">
        <v>44291</v>
      </c>
      <c r="D56" s="3">
        <v>794511</v>
      </c>
      <c r="E56" s="3">
        <v>26</v>
      </c>
      <c r="F56" s="3" t="s">
        <v>21</v>
      </c>
      <c r="G56" s="15">
        <v>10.35</v>
      </c>
    </row>
    <row r="57" spans="2:7" outlineLevel="1" x14ac:dyDescent="0.2">
      <c r="B57" s="19" t="s">
        <v>427</v>
      </c>
      <c r="C57" s="24">
        <v>44293</v>
      </c>
      <c r="D57" s="3">
        <v>803777</v>
      </c>
      <c r="E57" s="3">
        <v>26</v>
      </c>
      <c r="F57" s="3" t="s">
        <v>21</v>
      </c>
      <c r="G57" s="15">
        <v>13.6</v>
      </c>
    </row>
    <row r="58" spans="2:7" outlineLevel="1" x14ac:dyDescent="0.2">
      <c r="B58" s="19" t="s">
        <v>427</v>
      </c>
      <c r="C58" s="24">
        <v>44293</v>
      </c>
      <c r="D58" s="3">
        <v>804120</v>
      </c>
      <c r="E58" s="3">
        <v>26</v>
      </c>
      <c r="F58" s="3" t="s">
        <v>21</v>
      </c>
      <c r="G58" s="15">
        <v>24.3</v>
      </c>
    </row>
    <row r="59" spans="2:7" outlineLevel="1" x14ac:dyDescent="0.2">
      <c r="B59" s="19" t="s">
        <v>427</v>
      </c>
      <c r="C59" s="24">
        <v>44293</v>
      </c>
      <c r="D59" s="3">
        <v>804229</v>
      </c>
      <c r="E59" s="3">
        <v>26</v>
      </c>
      <c r="F59" s="3" t="s">
        <v>21</v>
      </c>
      <c r="G59" s="15">
        <v>31.23</v>
      </c>
    </row>
    <row r="60" spans="2:7" outlineLevel="1" x14ac:dyDescent="0.2">
      <c r="B60" s="19" t="s">
        <v>427</v>
      </c>
      <c r="C60" s="24">
        <v>44288</v>
      </c>
      <c r="D60" s="3">
        <v>812867</v>
      </c>
      <c r="E60" s="3">
        <v>26</v>
      </c>
      <c r="F60" s="3" t="s">
        <v>21</v>
      </c>
      <c r="G60" s="15">
        <v>24.8</v>
      </c>
    </row>
    <row r="61" spans="2:7" outlineLevel="1" x14ac:dyDescent="0.2">
      <c r="B61" s="19" t="s">
        <v>427</v>
      </c>
      <c r="C61" s="24">
        <v>44298</v>
      </c>
      <c r="D61" s="3">
        <v>812792</v>
      </c>
      <c r="E61" s="3">
        <v>26</v>
      </c>
      <c r="F61" s="3" t="s">
        <v>21</v>
      </c>
      <c r="G61" s="15">
        <v>13.23</v>
      </c>
    </row>
    <row r="62" spans="2:7" outlineLevel="1" x14ac:dyDescent="0.2">
      <c r="B62" s="19" t="s">
        <v>427</v>
      </c>
      <c r="C62" s="24">
        <v>44299</v>
      </c>
      <c r="D62" s="3">
        <v>186227</v>
      </c>
      <c r="E62" s="3">
        <v>26</v>
      </c>
      <c r="F62" s="3" t="s">
        <v>21</v>
      </c>
      <c r="G62" s="15">
        <v>30.31</v>
      </c>
    </row>
    <row r="63" spans="2:7" outlineLevel="1" x14ac:dyDescent="0.2">
      <c r="B63" s="19" t="s">
        <v>427</v>
      </c>
      <c r="C63" s="24">
        <v>44301</v>
      </c>
      <c r="D63" s="3">
        <v>121728</v>
      </c>
      <c r="E63" s="3">
        <v>26</v>
      </c>
      <c r="F63" s="3" t="s">
        <v>21</v>
      </c>
      <c r="G63" s="15">
        <f>56.34-44.63</f>
        <v>11.71</v>
      </c>
    </row>
    <row r="64" spans="2:7" outlineLevel="1" x14ac:dyDescent="0.2">
      <c r="B64" s="19" t="s">
        <v>427</v>
      </c>
      <c r="C64" s="24">
        <v>44301</v>
      </c>
      <c r="D64" s="3">
        <v>121776</v>
      </c>
      <c r="E64" s="3">
        <v>26</v>
      </c>
      <c r="F64" s="3" t="s">
        <v>21</v>
      </c>
      <c r="G64" s="15">
        <v>47.86</v>
      </c>
    </row>
    <row r="65" spans="2:7" outlineLevel="1" x14ac:dyDescent="0.2">
      <c r="B65" s="19" t="s">
        <v>427</v>
      </c>
      <c r="C65" s="24">
        <v>44306</v>
      </c>
      <c r="D65" s="3">
        <v>827673</v>
      </c>
      <c r="E65" s="3">
        <v>26</v>
      </c>
      <c r="F65" s="3" t="s">
        <v>21</v>
      </c>
      <c r="G65" s="15">
        <v>114.46</v>
      </c>
    </row>
    <row r="66" spans="2:7" outlineLevel="1" x14ac:dyDescent="0.2">
      <c r="B66" s="19" t="s">
        <v>427</v>
      </c>
      <c r="C66" s="24">
        <v>44307</v>
      </c>
      <c r="D66" s="3">
        <v>129602</v>
      </c>
      <c r="E66" s="3">
        <v>26</v>
      </c>
      <c r="F66" s="3" t="s">
        <v>21</v>
      </c>
      <c r="G66" s="15">
        <f>4.92+4.78</f>
        <v>9.6999999999999993</v>
      </c>
    </row>
    <row r="67" spans="2:7" outlineLevel="1" x14ac:dyDescent="0.2">
      <c r="B67" s="19" t="s">
        <v>427</v>
      </c>
      <c r="C67" s="24">
        <v>44307</v>
      </c>
      <c r="D67" s="3">
        <v>129648</v>
      </c>
      <c r="E67" s="3">
        <v>26</v>
      </c>
      <c r="F67" s="3" t="s">
        <v>21</v>
      </c>
      <c r="G67" s="15">
        <f>0.25*15</f>
        <v>3.75</v>
      </c>
    </row>
    <row r="68" spans="2:7" outlineLevel="1" x14ac:dyDescent="0.2">
      <c r="B68" s="19" t="s">
        <v>427</v>
      </c>
      <c r="C68" s="24">
        <v>44308</v>
      </c>
      <c r="D68" s="3">
        <v>131331</v>
      </c>
      <c r="E68" s="3">
        <v>26</v>
      </c>
      <c r="F68" s="3" t="s">
        <v>21</v>
      </c>
      <c r="G68" s="15">
        <v>11.94</v>
      </c>
    </row>
    <row r="69" spans="2:7" outlineLevel="1" x14ac:dyDescent="0.2">
      <c r="B69" s="19" t="s">
        <v>427</v>
      </c>
      <c r="C69" s="24">
        <v>44308</v>
      </c>
      <c r="D69" s="3">
        <v>131374</v>
      </c>
      <c r="E69" s="3">
        <v>26</v>
      </c>
      <c r="F69" s="3" t="s">
        <v>21</v>
      </c>
      <c r="G69" s="15">
        <v>28.24</v>
      </c>
    </row>
    <row r="70" spans="2:7" outlineLevel="1" x14ac:dyDescent="0.2">
      <c r="B70" s="19" t="s">
        <v>427</v>
      </c>
      <c r="C70" s="24">
        <v>44309</v>
      </c>
      <c r="D70" s="3">
        <v>132674</v>
      </c>
      <c r="E70" s="3">
        <v>26</v>
      </c>
      <c r="F70" s="3" t="s">
        <v>21</v>
      </c>
      <c r="G70" s="15">
        <f>1.8+2.28</f>
        <v>4.08</v>
      </c>
    </row>
    <row r="71" spans="2:7" outlineLevel="1" x14ac:dyDescent="0.2">
      <c r="B71" s="19" t="s">
        <v>427</v>
      </c>
      <c r="C71" s="24">
        <v>44309</v>
      </c>
      <c r="D71" s="3">
        <v>132679</v>
      </c>
      <c r="E71" s="3">
        <v>26</v>
      </c>
      <c r="F71" s="3" t="s">
        <v>21</v>
      </c>
      <c r="G71" s="15">
        <v>4.55</v>
      </c>
    </row>
    <row r="72" spans="2:7" outlineLevel="1" x14ac:dyDescent="0.2">
      <c r="B72" s="19" t="s">
        <v>427</v>
      </c>
      <c r="C72" s="24">
        <v>44312</v>
      </c>
      <c r="D72" s="3">
        <v>135815</v>
      </c>
      <c r="E72" s="3">
        <v>26</v>
      </c>
      <c r="F72" s="3" t="s">
        <v>21</v>
      </c>
      <c r="G72" s="15">
        <f>0.7*2</f>
        <v>1.4</v>
      </c>
    </row>
    <row r="73" spans="2:7" outlineLevel="1" x14ac:dyDescent="0.2">
      <c r="B73" s="19" t="s">
        <v>427</v>
      </c>
      <c r="C73" s="24">
        <v>44312</v>
      </c>
      <c r="D73" s="3">
        <v>135801</v>
      </c>
      <c r="E73" s="3">
        <v>26</v>
      </c>
      <c r="F73" s="3" t="s">
        <v>21</v>
      </c>
      <c r="G73" s="15">
        <f>4.78+2.31+1.6+13.14+(4*2.85)+(5*5.74)</f>
        <v>61.93</v>
      </c>
    </row>
    <row r="74" spans="2:7" outlineLevel="1" x14ac:dyDescent="0.2">
      <c r="B74" s="19" t="s">
        <v>427</v>
      </c>
      <c r="C74" s="24">
        <v>44313</v>
      </c>
      <c r="D74" s="3">
        <v>137382</v>
      </c>
      <c r="E74" s="3">
        <v>26</v>
      </c>
      <c r="F74" s="3" t="s">
        <v>21</v>
      </c>
      <c r="G74" s="15">
        <v>15.98</v>
      </c>
    </row>
    <row r="75" spans="2:7" outlineLevel="1" x14ac:dyDescent="0.2">
      <c r="B75" s="19" t="s">
        <v>427</v>
      </c>
      <c r="C75" s="24">
        <v>44313</v>
      </c>
      <c r="D75" s="3">
        <v>137404</v>
      </c>
      <c r="E75" s="3">
        <v>26</v>
      </c>
      <c r="F75" s="3" t="s">
        <v>21</v>
      </c>
      <c r="G75" s="15">
        <v>17.649999999999999</v>
      </c>
    </row>
    <row r="76" spans="2:7" outlineLevel="1" x14ac:dyDescent="0.2">
      <c r="B76" s="19" t="s">
        <v>427</v>
      </c>
      <c r="C76" s="24">
        <v>44314</v>
      </c>
      <c r="D76" s="3">
        <v>842680</v>
      </c>
      <c r="E76" s="3">
        <v>26</v>
      </c>
      <c r="F76" s="3" t="s">
        <v>21</v>
      </c>
      <c r="G76" s="15">
        <v>76.239999999999995</v>
      </c>
    </row>
    <row r="77" spans="2:7" outlineLevel="1" x14ac:dyDescent="0.2">
      <c r="B77" s="19" t="s">
        <v>427</v>
      </c>
      <c r="C77" s="24">
        <v>44315</v>
      </c>
      <c r="D77" s="3">
        <v>845077</v>
      </c>
      <c r="E77" s="3">
        <v>26</v>
      </c>
      <c r="F77" s="3" t="s">
        <v>21</v>
      </c>
      <c r="G77" s="15">
        <f>8.39*2</f>
        <v>16.78</v>
      </c>
    </row>
    <row r="78" spans="2:7" outlineLevel="1" x14ac:dyDescent="0.2">
      <c r="B78" s="19" t="s">
        <v>427</v>
      </c>
      <c r="C78" s="24">
        <v>44315</v>
      </c>
      <c r="D78" s="3">
        <v>845155</v>
      </c>
      <c r="E78" s="3">
        <v>26</v>
      </c>
      <c r="F78" s="3" t="s">
        <v>21</v>
      </c>
      <c r="G78" s="15">
        <f>50.06-4.09-5.17</f>
        <v>40.799999999999997</v>
      </c>
    </row>
    <row r="79" spans="2:7" outlineLevel="1" x14ac:dyDescent="0.2">
      <c r="B79" s="19" t="s">
        <v>427</v>
      </c>
      <c r="C79" s="24">
        <v>44320</v>
      </c>
      <c r="D79" s="3">
        <v>145364</v>
      </c>
      <c r="E79" s="3">
        <v>26</v>
      </c>
      <c r="F79" s="3" t="s">
        <v>21</v>
      </c>
      <c r="G79" s="15">
        <v>20.66</v>
      </c>
    </row>
    <row r="80" spans="2:7" outlineLevel="1" x14ac:dyDescent="0.2">
      <c r="B80" s="19" t="s">
        <v>427</v>
      </c>
      <c r="C80" s="24">
        <v>44321</v>
      </c>
      <c r="D80" s="3">
        <v>146980</v>
      </c>
      <c r="E80" s="3">
        <v>26</v>
      </c>
      <c r="F80" s="3" t="s">
        <v>21</v>
      </c>
      <c r="G80" s="15">
        <v>3.05</v>
      </c>
    </row>
    <row r="81" spans="2:7" outlineLevel="1" x14ac:dyDescent="0.2">
      <c r="B81" s="19" t="s">
        <v>427</v>
      </c>
      <c r="C81" s="24">
        <v>44322</v>
      </c>
      <c r="D81" s="3">
        <v>856339</v>
      </c>
      <c r="E81" s="3">
        <v>26</v>
      </c>
      <c r="F81" s="3" t="s">
        <v>21</v>
      </c>
      <c r="G81" s="15">
        <v>17.93</v>
      </c>
    </row>
    <row r="82" spans="2:7" outlineLevel="1" x14ac:dyDescent="0.2">
      <c r="B82" s="19" t="s">
        <v>427</v>
      </c>
      <c r="C82" s="24">
        <v>44326</v>
      </c>
      <c r="D82" s="3">
        <v>863085</v>
      </c>
      <c r="E82" s="3">
        <v>26</v>
      </c>
      <c r="F82" s="3" t="s">
        <v>21</v>
      </c>
      <c r="G82" s="15">
        <f>18.18+9.5+7</f>
        <v>34.68</v>
      </c>
    </row>
    <row r="83" spans="2:7" outlineLevel="1" x14ac:dyDescent="0.2">
      <c r="B83" s="19" t="s">
        <v>428</v>
      </c>
      <c r="C83" s="24">
        <v>44306</v>
      </c>
      <c r="D83" s="3">
        <v>128116</v>
      </c>
      <c r="E83" s="3">
        <v>26</v>
      </c>
      <c r="F83" s="3" t="s">
        <v>21</v>
      </c>
      <c r="G83" s="15">
        <v>298.16000000000003</v>
      </c>
    </row>
    <row r="84" spans="2:7" outlineLevel="1" x14ac:dyDescent="0.2">
      <c r="B84" s="19" t="s">
        <v>428</v>
      </c>
      <c r="C84" s="24">
        <v>44299</v>
      </c>
      <c r="D84" s="3">
        <v>815407</v>
      </c>
      <c r="E84" s="3">
        <v>26</v>
      </c>
      <c r="F84" s="3" t="s">
        <v>21</v>
      </c>
      <c r="G84" s="15">
        <v>17.09</v>
      </c>
    </row>
    <row r="85" spans="2:7" outlineLevel="1" x14ac:dyDescent="0.2">
      <c r="B85" s="19" t="s">
        <v>428</v>
      </c>
      <c r="C85" s="24">
        <v>44300</v>
      </c>
      <c r="D85" s="3">
        <v>121315</v>
      </c>
      <c r="E85" s="3">
        <v>26</v>
      </c>
      <c r="F85" s="3" t="s">
        <v>21</v>
      </c>
      <c r="G85" s="15">
        <v>15.29</v>
      </c>
    </row>
    <row r="86" spans="2:7" outlineLevel="1" x14ac:dyDescent="0.2">
      <c r="B86" s="19" t="s">
        <v>428</v>
      </c>
      <c r="C86" s="24">
        <v>44316</v>
      </c>
      <c r="D86" s="3">
        <v>142155</v>
      </c>
      <c r="E86" s="3">
        <v>26</v>
      </c>
      <c r="F86" s="3" t="s">
        <v>21</v>
      </c>
      <c r="G86" s="15">
        <v>40.06</v>
      </c>
    </row>
    <row r="87" spans="2:7" outlineLevel="1" x14ac:dyDescent="0.2">
      <c r="B87" s="19" t="s">
        <v>428</v>
      </c>
      <c r="C87" s="24">
        <v>44309</v>
      </c>
      <c r="D87" s="3">
        <v>844460</v>
      </c>
      <c r="E87" s="3">
        <v>26</v>
      </c>
      <c r="F87" s="3" t="s">
        <v>21</v>
      </c>
      <c r="G87" s="15">
        <v>60.34</v>
      </c>
    </row>
    <row r="88" spans="2:7" outlineLevel="1" x14ac:dyDescent="0.2">
      <c r="B88" s="19" t="s">
        <v>428</v>
      </c>
      <c r="C88" s="24">
        <v>44307</v>
      </c>
      <c r="D88" s="3">
        <v>837466</v>
      </c>
      <c r="E88" s="3">
        <v>26</v>
      </c>
      <c r="F88" s="3" t="s">
        <v>21</v>
      </c>
      <c r="G88" s="15">
        <v>15.29</v>
      </c>
    </row>
    <row r="89" spans="2:7" outlineLevel="1" x14ac:dyDescent="0.2">
      <c r="B89" s="19" t="s">
        <v>427</v>
      </c>
      <c r="C89" s="24">
        <v>44330</v>
      </c>
      <c r="D89" s="3">
        <v>184113742</v>
      </c>
      <c r="E89" s="3">
        <v>47</v>
      </c>
      <c r="F89" s="3" t="s">
        <v>829</v>
      </c>
      <c r="G89" s="15">
        <v>19.579999999999998</v>
      </c>
    </row>
    <row r="90" spans="2:7" outlineLevel="1" x14ac:dyDescent="0.2">
      <c r="B90" s="19" t="s">
        <v>427</v>
      </c>
      <c r="C90" s="24">
        <v>44327</v>
      </c>
      <c r="D90" s="3">
        <v>155004</v>
      </c>
      <c r="E90" s="3">
        <v>26</v>
      </c>
      <c r="F90" s="3" t="s">
        <v>21</v>
      </c>
      <c r="G90" s="15">
        <f>6.35+3.22</f>
        <v>9.57</v>
      </c>
    </row>
    <row r="91" spans="2:7" outlineLevel="1" x14ac:dyDescent="0.2">
      <c r="B91" s="19" t="s">
        <v>427</v>
      </c>
      <c r="C91" s="24">
        <v>44328</v>
      </c>
      <c r="D91" s="3">
        <v>891277</v>
      </c>
      <c r="E91" s="3">
        <v>26</v>
      </c>
      <c r="F91" s="3" t="s">
        <v>21</v>
      </c>
      <c r="G91" s="15">
        <v>7.17</v>
      </c>
    </row>
    <row r="92" spans="2:7" outlineLevel="1" x14ac:dyDescent="0.2">
      <c r="B92" s="19" t="s">
        <v>427</v>
      </c>
      <c r="C92" s="24">
        <v>44328</v>
      </c>
      <c r="D92" s="3">
        <v>891249</v>
      </c>
      <c r="E92" s="3">
        <v>26</v>
      </c>
      <c r="F92" s="3" t="s">
        <v>21</v>
      </c>
      <c r="G92" s="15">
        <v>20.66</v>
      </c>
    </row>
    <row r="93" spans="2:7" outlineLevel="1" x14ac:dyDescent="0.2">
      <c r="B93" s="19" t="s">
        <v>427</v>
      </c>
      <c r="C93" s="24">
        <v>44330</v>
      </c>
      <c r="D93" s="3">
        <v>160009</v>
      </c>
      <c r="E93" s="3">
        <v>26</v>
      </c>
      <c r="F93" s="3" t="s">
        <v>21</v>
      </c>
      <c r="G93" s="15">
        <v>87.25</v>
      </c>
    </row>
    <row r="94" spans="2:7" outlineLevel="1" x14ac:dyDescent="0.2">
      <c r="B94" s="19" t="s">
        <v>427</v>
      </c>
      <c r="C94" s="24">
        <v>44330</v>
      </c>
      <c r="D94" s="3">
        <v>184113770</v>
      </c>
      <c r="E94" s="3">
        <v>47</v>
      </c>
      <c r="F94" s="3" t="s">
        <v>829</v>
      </c>
      <c r="G94" s="15">
        <v>4.3</v>
      </c>
    </row>
    <row r="95" spans="2:7" outlineLevel="1" x14ac:dyDescent="0.2">
      <c r="B95" s="19" t="s">
        <v>427</v>
      </c>
      <c r="C95" s="24">
        <v>44335</v>
      </c>
      <c r="D95" s="3">
        <v>881640</v>
      </c>
      <c r="E95" s="3">
        <v>26</v>
      </c>
      <c r="F95" s="3" t="s">
        <v>21</v>
      </c>
      <c r="G95" s="15">
        <f>12.6+0.89</f>
        <v>13.49</v>
      </c>
    </row>
    <row r="96" spans="2:7" outlineLevel="1" x14ac:dyDescent="0.2">
      <c r="B96" s="19" t="s">
        <v>427</v>
      </c>
      <c r="C96" s="24">
        <v>44337</v>
      </c>
      <c r="D96" s="3">
        <v>169581</v>
      </c>
      <c r="E96" s="3">
        <v>26</v>
      </c>
      <c r="F96" s="3" t="s">
        <v>21</v>
      </c>
      <c r="G96" s="15">
        <v>20.2</v>
      </c>
    </row>
    <row r="97" spans="2:7" outlineLevel="1" x14ac:dyDescent="0.2">
      <c r="B97" s="19" t="s">
        <v>427</v>
      </c>
      <c r="C97" s="24">
        <v>44337</v>
      </c>
      <c r="D97" s="3">
        <v>169537</v>
      </c>
      <c r="E97" s="3">
        <v>26</v>
      </c>
      <c r="F97" s="3" t="s">
        <v>21</v>
      </c>
      <c r="G97" s="15">
        <v>20.43</v>
      </c>
    </row>
    <row r="98" spans="2:7" outlineLevel="1" x14ac:dyDescent="0.2">
      <c r="B98" s="19" t="s">
        <v>427</v>
      </c>
      <c r="C98" s="24">
        <v>44340</v>
      </c>
      <c r="D98" s="3">
        <v>172554</v>
      </c>
      <c r="E98" s="3">
        <v>26</v>
      </c>
      <c r="F98" s="3" t="s">
        <v>21</v>
      </c>
      <c r="G98" s="15">
        <f>9.26+2*2.27</f>
        <v>13.8</v>
      </c>
    </row>
    <row r="99" spans="2:7" outlineLevel="1" x14ac:dyDescent="0.2">
      <c r="B99" s="19" t="s">
        <v>427</v>
      </c>
      <c r="C99" s="24">
        <v>44342</v>
      </c>
      <c r="D99" s="3">
        <v>253262</v>
      </c>
      <c r="E99" s="3">
        <v>26</v>
      </c>
      <c r="F99" s="3" t="s">
        <v>21</v>
      </c>
      <c r="G99" s="15">
        <v>56.87</v>
      </c>
    </row>
    <row r="100" spans="2:7" outlineLevel="1" x14ac:dyDescent="0.2">
      <c r="B100" s="19" t="s">
        <v>427</v>
      </c>
      <c r="C100" s="24">
        <v>44343</v>
      </c>
      <c r="D100" s="3">
        <v>177618</v>
      </c>
      <c r="E100" s="3">
        <v>26</v>
      </c>
      <c r="F100" s="3" t="s">
        <v>21</v>
      </c>
      <c r="G100" s="15">
        <v>12.44</v>
      </c>
    </row>
    <row r="101" spans="2:7" outlineLevel="1" x14ac:dyDescent="0.2">
      <c r="B101" s="19" t="s">
        <v>427</v>
      </c>
      <c r="C101" s="24">
        <v>44337</v>
      </c>
      <c r="D101" s="3">
        <v>184114410</v>
      </c>
      <c r="E101" s="3">
        <v>47</v>
      </c>
      <c r="F101" s="3" t="s">
        <v>829</v>
      </c>
      <c r="G101" s="15">
        <v>3.2</v>
      </c>
    </row>
    <row r="102" spans="2:7" outlineLevel="1" x14ac:dyDescent="0.2">
      <c r="B102" s="19" t="s">
        <v>427</v>
      </c>
      <c r="C102" s="24">
        <v>44337</v>
      </c>
      <c r="D102" s="3">
        <v>118115932</v>
      </c>
      <c r="E102" s="3">
        <v>47</v>
      </c>
      <c r="F102" s="3" t="s">
        <v>829</v>
      </c>
      <c r="G102" s="15">
        <v>12.07</v>
      </c>
    </row>
    <row r="103" spans="2:7" outlineLevel="1" x14ac:dyDescent="0.2">
      <c r="B103" s="19" t="s">
        <v>427</v>
      </c>
      <c r="C103" s="24">
        <v>44348</v>
      </c>
      <c r="D103" s="3">
        <v>183985</v>
      </c>
      <c r="E103" s="3">
        <v>26</v>
      </c>
      <c r="F103" s="3" t="s">
        <v>21</v>
      </c>
      <c r="G103" s="15">
        <v>9.8000000000000007</v>
      </c>
    </row>
    <row r="104" spans="2:7" outlineLevel="1" x14ac:dyDescent="0.2">
      <c r="B104" s="19" t="s">
        <v>427</v>
      </c>
      <c r="C104" s="24">
        <v>44349</v>
      </c>
      <c r="D104" s="3">
        <v>947593</v>
      </c>
      <c r="E104" s="3">
        <v>26</v>
      </c>
      <c r="F104" s="3" t="s">
        <v>21</v>
      </c>
      <c r="G104" s="15">
        <v>5.03</v>
      </c>
    </row>
    <row r="105" spans="2:7" outlineLevel="1" x14ac:dyDescent="0.2">
      <c r="B105" s="19" t="s">
        <v>427</v>
      </c>
      <c r="C105" s="24">
        <v>44349</v>
      </c>
      <c r="D105" s="3">
        <v>185669</v>
      </c>
      <c r="E105" s="3">
        <v>26</v>
      </c>
      <c r="F105" s="3" t="s">
        <v>21</v>
      </c>
      <c r="G105" s="15">
        <v>16.97</v>
      </c>
    </row>
    <row r="106" spans="2:7" outlineLevel="1" x14ac:dyDescent="0.2">
      <c r="B106" s="19" t="s">
        <v>429</v>
      </c>
      <c r="C106" s="24">
        <v>44341</v>
      </c>
      <c r="F106" s="3" t="s">
        <v>930</v>
      </c>
      <c r="G106" s="15">
        <v>200</v>
      </c>
    </row>
    <row r="107" spans="2:7" outlineLevel="1" x14ac:dyDescent="0.2">
      <c r="B107" s="19" t="s">
        <v>429</v>
      </c>
      <c r="C107" s="24">
        <v>44344</v>
      </c>
      <c r="F107" s="3" t="s">
        <v>936</v>
      </c>
      <c r="G107" s="15">
        <v>145.19999999999999</v>
      </c>
    </row>
    <row r="108" spans="2:7" outlineLevel="1" x14ac:dyDescent="0.2">
      <c r="B108" s="19" t="s">
        <v>429</v>
      </c>
      <c r="C108" s="24">
        <v>44362</v>
      </c>
      <c r="F108" s="3" t="s">
        <v>937</v>
      </c>
      <c r="G108" s="15">
        <v>1300</v>
      </c>
    </row>
    <row r="109" spans="2:7" outlineLevel="1" x14ac:dyDescent="0.2">
      <c r="B109" s="19" t="s">
        <v>427</v>
      </c>
      <c r="C109" s="24">
        <v>44358</v>
      </c>
      <c r="D109" s="3">
        <v>199543</v>
      </c>
      <c r="E109" s="3">
        <v>26</v>
      </c>
      <c r="F109" s="3" t="s">
        <v>21</v>
      </c>
      <c r="G109" s="15">
        <v>25.68</v>
      </c>
    </row>
    <row r="110" spans="2:7" outlineLevel="1" x14ac:dyDescent="0.2">
      <c r="B110" s="19" t="s">
        <v>427</v>
      </c>
      <c r="C110" s="24">
        <v>44363</v>
      </c>
      <c r="D110" s="3">
        <v>336</v>
      </c>
      <c r="E110" s="3">
        <v>54</v>
      </c>
      <c r="F110" s="3" t="s">
        <v>996</v>
      </c>
      <c r="G110" s="15">
        <v>360</v>
      </c>
    </row>
    <row r="111" spans="2:7" outlineLevel="1" x14ac:dyDescent="0.2">
      <c r="B111" s="19"/>
      <c r="C111" s="24"/>
      <c r="G111" s="15"/>
    </row>
    <row r="112" spans="2:7" outlineLevel="1" x14ac:dyDescent="0.2">
      <c r="C112" s="14"/>
      <c r="G112" s="15"/>
    </row>
    <row r="113" spans="2:7" ht="12.75" thickBot="1" x14ac:dyDescent="0.25">
      <c r="C113" s="16"/>
      <c r="D113" s="16"/>
      <c r="E113" s="16"/>
      <c r="F113" s="16"/>
      <c r="G113" s="17">
        <f>+SUM(G46:G112)</f>
        <v>4113.3</v>
      </c>
    </row>
    <row r="114" spans="2:7" ht="12.75" thickTop="1" x14ac:dyDescent="0.2"/>
    <row r="116" spans="2:7" x14ac:dyDescent="0.2">
      <c r="C116" s="8" t="s">
        <v>24</v>
      </c>
    </row>
    <row r="118" spans="2:7" x14ac:dyDescent="0.2">
      <c r="B118" s="12" t="s">
        <v>1035</v>
      </c>
      <c r="C118" s="12" t="s">
        <v>25</v>
      </c>
      <c r="D118" s="12" t="s">
        <v>26</v>
      </c>
      <c r="E118" s="12" t="s">
        <v>27</v>
      </c>
      <c r="F118" s="12" t="s">
        <v>637</v>
      </c>
      <c r="G118" s="13" t="s">
        <v>29</v>
      </c>
    </row>
    <row r="119" spans="2:7" hidden="1" outlineLevel="1" x14ac:dyDescent="0.2">
      <c r="B119" s="19" t="s">
        <v>429</v>
      </c>
      <c r="C119" s="3" t="s">
        <v>799</v>
      </c>
      <c r="D119" s="3" t="s">
        <v>54</v>
      </c>
      <c r="E119" s="14">
        <v>44299</v>
      </c>
      <c r="F119" s="3">
        <v>6</v>
      </c>
      <c r="G119" s="3">
        <v>33.299999999999997</v>
      </c>
    </row>
    <row r="120" spans="2:7" hidden="1" outlineLevel="1" x14ac:dyDescent="0.2">
      <c r="B120" s="19" t="s">
        <v>429</v>
      </c>
      <c r="C120" s="3" t="s">
        <v>799</v>
      </c>
      <c r="D120" s="3" t="s">
        <v>54</v>
      </c>
      <c r="E120" s="14">
        <v>44299</v>
      </c>
      <c r="F120" s="3">
        <v>3</v>
      </c>
      <c r="G120" s="3">
        <v>16.649999999999999</v>
      </c>
    </row>
    <row r="121" spans="2:7" hidden="1" outlineLevel="1" x14ac:dyDescent="0.2">
      <c r="B121" s="19" t="s">
        <v>429</v>
      </c>
      <c r="C121" s="3" t="s">
        <v>799</v>
      </c>
      <c r="D121" s="3" t="s">
        <v>54</v>
      </c>
      <c r="E121" s="14">
        <v>44300</v>
      </c>
      <c r="F121" s="3">
        <v>6</v>
      </c>
      <c r="G121" s="3">
        <v>33.299999999999997</v>
      </c>
    </row>
    <row r="122" spans="2:7" hidden="1" outlineLevel="1" x14ac:dyDescent="0.2">
      <c r="B122" s="19" t="s">
        <v>429</v>
      </c>
      <c r="C122" s="3" t="s">
        <v>799</v>
      </c>
      <c r="D122" s="3" t="s">
        <v>54</v>
      </c>
      <c r="E122" s="14">
        <v>44300</v>
      </c>
      <c r="F122" s="3">
        <v>3</v>
      </c>
      <c r="G122" s="3">
        <v>16.649999999999999</v>
      </c>
    </row>
    <row r="123" spans="2:7" hidden="1" outlineLevel="1" x14ac:dyDescent="0.2">
      <c r="B123" s="19" t="s">
        <v>429</v>
      </c>
      <c r="C123" s="3" t="s">
        <v>799</v>
      </c>
      <c r="D123" s="3" t="s">
        <v>54</v>
      </c>
      <c r="E123" s="14">
        <v>44301</v>
      </c>
      <c r="F123" s="3">
        <v>6</v>
      </c>
      <c r="G123" s="3">
        <v>33.299999999999997</v>
      </c>
    </row>
    <row r="124" spans="2:7" hidden="1" outlineLevel="1" x14ac:dyDescent="0.2">
      <c r="B124" s="19" t="s">
        <v>429</v>
      </c>
      <c r="C124" s="3" t="s">
        <v>799</v>
      </c>
      <c r="D124" s="3" t="s">
        <v>54</v>
      </c>
      <c r="E124" s="14">
        <v>44301</v>
      </c>
      <c r="F124" s="3">
        <v>3</v>
      </c>
      <c r="G124" s="3">
        <v>16.649999999999999</v>
      </c>
    </row>
    <row r="125" spans="2:7" hidden="1" outlineLevel="1" x14ac:dyDescent="0.2">
      <c r="B125" s="19" t="s">
        <v>429</v>
      </c>
      <c r="C125" s="3" t="s">
        <v>799</v>
      </c>
      <c r="D125" s="3" t="s">
        <v>54</v>
      </c>
      <c r="E125" s="14">
        <v>44302</v>
      </c>
      <c r="F125" s="3">
        <v>6</v>
      </c>
      <c r="G125" s="3">
        <v>33.299999999999997</v>
      </c>
    </row>
    <row r="126" spans="2:7" hidden="1" outlineLevel="1" x14ac:dyDescent="0.2">
      <c r="B126" s="19" t="s">
        <v>429</v>
      </c>
      <c r="C126" s="3" t="s">
        <v>799</v>
      </c>
      <c r="D126" s="3" t="s">
        <v>54</v>
      </c>
      <c r="E126" s="14">
        <v>44302</v>
      </c>
      <c r="F126" s="3">
        <v>3</v>
      </c>
      <c r="G126" s="3">
        <v>16.649999999999999</v>
      </c>
    </row>
    <row r="127" spans="2:7" hidden="1" outlineLevel="1" x14ac:dyDescent="0.2">
      <c r="B127" s="19" t="s">
        <v>429</v>
      </c>
      <c r="C127" s="3" t="s">
        <v>799</v>
      </c>
      <c r="D127" s="3" t="s">
        <v>54</v>
      </c>
      <c r="E127" s="14">
        <v>44305</v>
      </c>
      <c r="F127" s="3">
        <v>6</v>
      </c>
      <c r="G127" s="3">
        <v>33.299999999999997</v>
      </c>
    </row>
    <row r="128" spans="2:7" hidden="1" outlineLevel="1" x14ac:dyDescent="0.2">
      <c r="B128" s="19" t="s">
        <v>429</v>
      </c>
      <c r="C128" s="3" t="s">
        <v>799</v>
      </c>
      <c r="D128" s="3" t="s">
        <v>54</v>
      </c>
      <c r="E128" s="14">
        <v>44305</v>
      </c>
      <c r="F128" s="3">
        <v>3</v>
      </c>
      <c r="G128" s="3">
        <v>16.649999999999999</v>
      </c>
    </row>
    <row r="129" spans="2:7" hidden="1" outlineLevel="1" x14ac:dyDescent="0.2">
      <c r="B129" s="19" t="s">
        <v>429</v>
      </c>
      <c r="C129" s="3" t="s">
        <v>799</v>
      </c>
      <c r="D129" s="3" t="s">
        <v>54</v>
      </c>
      <c r="E129" s="14">
        <v>44306</v>
      </c>
      <c r="F129" s="3">
        <v>6</v>
      </c>
      <c r="G129" s="3">
        <v>33.299999999999997</v>
      </c>
    </row>
    <row r="130" spans="2:7" hidden="1" outlineLevel="1" x14ac:dyDescent="0.2">
      <c r="B130" s="19" t="s">
        <v>429</v>
      </c>
      <c r="C130" s="3" t="s">
        <v>799</v>
      </c>
      <c r="D130" s="3" t="s">
        <v>54</v>
      </c>
      <c r="E130" s="14">
        <v>44306</v>
      </c>
      <c r="F130" s="3">
        <v>3</v>
      </c>
      <c r="G130" s="3">
        <v>16.649999999999999</v>
      </c>
    </row>
    <row r="131" spans="2:7" hidden="1" outlineLevel="1" x14ac:dyDescent="0.2">
      <c r="B131" s="19" t="s">
        <v>429</v>
      </c>
      <c r="C131" s="3" t="s">
        <v>799</v>
      </c>
      <c r="D131" s="3" t="s">
        <v>54</v>
      </c>
      <c r="E131" s="14">
        <v>44307</v>
      </c>
      <c r="F131" s="3">
        <v>6</v>
      </c>
      <c r="G131" s="3">
        <v>33.299999999999997</v>
      </c>
    </row>
    <row r="132" spans="2:7" hidden="1" outlineLevel="1" x14ac:dyDescent="0.2">
      <c r="B132" s="19" t="s">
        <v>429</v>
      </c>
      <c r="C132" s="3" t="s">
        <v>799</v>
      </c>
      <c r="D132" s="3" t="s">
        <v>54</v>
      </c>
      <c r="E132" s="14">
        <v>44307</v>
      </c>
      <c r="F132" s="3">
        <v>3</v>
      </c>
      <c r="G132" s="3">
        <v>16.649999999999999</v>
      </c>
    </row>
    <row r="133" spans="2:7" hidden="1" outlineLevel="1" x14ac:dyDescent="0.2">
      <c r="B133" s="19" t="s">
        <v>429</v>
      </c>
      <c r="C133" s="3" t="s">
        <v>799</v>
      </c>
      <c r="D133" s="3" t="s">
        <v>54</v>
      </c>
      <c r="E133" s="14">
        <v>44308</v>
      </c>
      <c r="F133" s="3">
        <v>6</v>
      </c>
      <c r="G133" s="3">
        <v>33.299999999999997</v>
      </c>
    </row>
    <row r="134" spans="2:7" hidden="1" outlineLevel="1" x14ac:dyDescent="0.2">
      <c r="B134" s="19" t="s">
        <v>429</v>
      </c>
      <c r="C134" s="3" t="s">
        <v>799</v>
      </c>
      <c r="D134" s="3" t="s">
        <v>54</v>
      </c>
      <c r="E134" s="14">
        <v>44308</v>
      </c>
      <c r="F134" s="3">
        <v>3</v>
      </c>
      <c r="G134" s="3">
        <v>16.649999999999999</v>
      </c>
    </row>
    <row r="135" spans="2:7" hidden="1" outlineLevel="1" x14ac:dyDescent="0.2">
      <c r="B135" s="19" t="s">
        <v>429</v>
      </c>
      <c r="C135" s="3" t="s">
        <v>799</v>
      </c>
      <c r="D135" s="3" t="s">
        <v>54</v>
      </c>
      <c r="E135" s="14">
        <v>44309</v>
      </c>
      <c r="F135" s="3">
        <v>6</v>
      </c>
      <c r="G135" s="3">
        <v>33.299999999999997</v>
      </c>
    </row>
    <row r="136" spans="2:7" hidden="1" outlineLevel="1" x14ac:dyDescent="0.2">
      <c r="B136" s="19" t="s">
        <v>429</v>
      </c>
      <c r="C136" s="3" t="s">
        <v>799</v>
      </c>
      <c r="D136" s="3" t="s">
        <v>54</v>
      </c>
      <c r="E136" s="14">
        <v>44309</v>
      </c>
      <c r="F136" s="3">
        <v>3</v>
      </c>
      <c r="G136" s="3">
        <v>16.649999999999999</v>
      </c>
    </row>
    <row r="137" spans="2:7" hidden="1" outlineLevel="1" x14ac:dyDescent="0.2">
      <c r="B137" s="19" t="s">
        <v>429</v>
      </c>
      <c r="C137" s="3" t="s">
        <v>799</v>
      </c>
      <c r="D137" s="3" t="s">
        <v>54</v>
      </c>
      <c r="E137" s="14">
        <v>44312</v>
      </c>
      <c r="F137" s="3">
        <v>6</v>
      </c>
      <c r="G137" s="3">
        <v>33.299999999999997</v>
      </c>
    </row>
    <row r="138" spans="2:7" hidden="1" outlineLevel="1" x14ac:dyDescent="0.2">
      <c r="B138" s="19" t="s">
        <v>429</v>
      </c>
      <c r="C138" s="3" t="s">
        <v>799</v>
      </c>
      <c r="D138" s="3" t="s">
        <v>54</v>
      </c>
      <c r="E138" s="14">
        <v>44312</v>
      </c>
      <c r="F138" s="3">
        <v>3</v>
      </c>
      <c r="G138" s="3">
        <v>16.649999999999999</v>
      </c>
    </row>
    <row r="139" spans="2:7" hidden="1" outlineLevel="1" x14ac:dyDescent="0.2">
      <c r="B139" s="19" t="s">
        <v>427</v>
      </c>
      <c r="C139" s="3" t="s">
        <v>672</v>
      </c>
      <c r="D139" s="3" t="s">
        <v>54</v>
      </c>
      <c r="E139" s="14">
        <v>44293</v>
      </c>
      <c r="F139" s="3">
        <v>6</v>
      </c>
      <c r="G139" s="3">
        <v>33.299999999999997</v>
      </c>
    </row>
    <row r="140" spans="2:7" hidden="1" outlineLevel="1" x14ac:dyDescent="0.2">
      <c r="B140" s="19" t="s">
        <v>427</v>
      </c>
      <c r="C140" s="3" t="s">
        <v>672</v>
      </c>
      <c r="D140" s="3" t="s">
        <v>54</v>
      </c>
      <c r="E140" s="14">
        <v>44293</v>
      </c>
      <c r="F140" s="3">
        <v>3</v>
      </c>
      <c r="G140" s="3">
        <v>16.649999999999999</v>
      </c>
    </row>
    <row r="141" spans="2:7" hidden="1" outlineLevel="1" x14ac:dyDescent="0.2">
      <c r="B141" s="19" t="s">
        <v>427</v>
      </c>
      <c r="C141" s="3" t="s">
        <v>672</v>
      </c>
      <c r="D141" s="3" t="s">
        <v>54</v>
      </c>
      <c r="E141" s="14">
        <v>44294</v>
      </c>
      <c r="F141" s="3">
        <v>6</v>
      </c>
      <c r="G141" s="3">
        <v>33.299999999999997</v>
      </c>
    </row>
    <row r="142" spans="2:7" hidden="1" outlineLevel="1" x14ac:dyDescent="0.2">
      <c r="B142" s="19" t="s">
        <v>427</v>
      </c>
      <c r="C142" s="3" t="s">
        <v>672</v>
      </c>
      <c r="D142" s="3" t="s">
        <v>54</v>
      </c>
      <c r="E142" s="14">
        <v>44294</v>
      </c>
      <c r="F142" s="3">
        <v>3</v>
      </c>
      <c r="G142" s="3">
        <v>16.649999999999999</v>
      </c>
    </row>
    <row r="143" spans="2:7" hidden="1" outlineLevel="1" x14ac:dyDescent="0.2">
      <c r="B143" s="19" t="s">
        <v>427</v>
      </c>
      <c r="C143" s="3" t="s">
        <v>672</v>
      </c>
      <c r="D143" s="3" t="s">
        <v>54</v>
      </c>
      <c r="E143" s="14">
        <v>44295</v>
      </c>
      <c r="F143" s="3">
        <v>6</v>
      </c>
      <c r="G143" s="3">
        <v>33.299999999999997</v>
      </c>
    </row>
    <row r="144" spans="2:7" hidden="1" outlineLevel="1" x14ac:dyDescent="0.2">
      <c r="B144" s="19" t="s">
        <v>427</v>
      </c>
      <c r="C144" s="3" t="s">
        <v>672</v>
      </c>
      <c r="D144" s="3" t="s">
        <v>54</v>
      </c>
      <c r="E144" s="14">
        <v>44295</v>
      </c>
      <c r="F144" s="3">
        <v>3</v>
      </c>
      <c r="G144" s="3">
        <v>16.649999999999999</v>
      </c>
    </row>
    <row r="145" spans="2:7" hidden="1" outlineLevel="1" x14ac:dyDescent="0.2">
      <c r="B145" s="19" t="s">
        <v>427</v>
      </c>
      <c r="C145" s="3" t="s">
        <v>672</v>
      </c>
      <c r="D145" s="3" t="s">
        <v>54</v>
      </c>
      <c r="E145" s="14">
        <v>44296</v>
      </c>
      <c r="F145" s="3">
        <v>9</v>
      </c>
      <c r="G145" s="3">
        <v>49.95</v>
      </c>
    </row>
    <row r="146" spans="2:7" hidden="1" outlineLevel="1" x14ac:dyDescent="0.2">
      <c r="B146" s="19" t="s">
        <v>428</v>
      </c>
      <c r="C146" s="3" t="s">
        <v>108</v>
      </c>
      <c r="D146" s="3" t="s">
        <v>54</v>
      </c>
      <c r="E146" s="14">
        <v>44284</v>
      </c>
      <c r="F146" s="3">
        <v>6</v>
      </c>
      <c r="G146" s="19">
        <v>49.98</v>
      </c>
    </row>
    <row r="147" spans="2:7" hidden="1" outlineLevel="1" x14ac:dyDescent="0.2">
      <c r="B147" s="19" t="s">
        <v>428</v>
      </c>
      <c r="C147" s="3" t="s">
        <v>108</v>
      </c>
      <c r="D147" s="3" t="s">
        <v>54</v>
      </c>
      <c r="E147" s="14">
        <v>44284</v>
      </c>
      <c r="F147" s="3">
        <v>3</v>
      </c>
      <c r="G147" s="19">
        <v>24.99</v>
      </c>
    </row>
    <row r="148" spans="2:7" hidden="1" outlineLevel="1" x14ac:dyDescent="0.2">
      <c r="B148" s="19" t="s">
        <v>428</v>
      </c>
      <c r="C148" s="3" t="s">
        <v>108</v>
      </c>
      <c r="D148" s="3" t="s">
        <v>54</v>
      </c>
      <c r="E148" s="14">
        <v>44286</v>
      </c>
      <c r="F148" s="3">
        <v>6</v>
      </c>
      <c r="G148" s="19">
        <v>49.98</v>
      </c>
    </row>
    <row r="149" spans="2:7" hidden="1" outlineLevel="1" x14ac:dyDescent="0.2">
      <c r="B149" s="19" t="s">
        <v>428</v>
      </c>
      <c r="C149" s="3" t="s">
        <v>108</v>
      </c>
      <c r="D149" s="3" t="s">
        <v>54</v>
      </c>
      <c r="E149" s="14">
        <v>44291</v>
      </c>
      <c r="F149" s="3">
        <v>6</v>
      </c>
      <c r="G149" s="3">
        <v>49.98</v>
      </c>
    </row>
    <row r="150" spans="2:7" hidden="1" outlineLevel="1" x14ac:dyDescent="0.2">
      <c r="B150" s="19" t="s">
        <v>428</v>
      </c>
      <c r="C150" s="3" t="s">
        <v>108</v>
      </c>
      <c r="D150" s="3" t="s">
        <v>54</v>
      </c>
      <c r="E150" s="14">
        <v>44291</v>
      </c>
      <c r="F150" s="3">
        <v>3</v>
      </c>
      <c r="G150" s="3">
        <v>24.99</v>
      </c>
    </row>
    <row r="151" spans="2:7" hidden="1" outlineLevel="1" x14ac:dyDescent="0.2">
      <c r="B151" s="19" t="s">
        <v>428</v>
      </c>
      <c r="C151" s="3" t="s">
        <v>108</v>
      </c>
      <c r="D151" s="3" t="s">
        <v>54</v>
      </c>
      <c r="E151" s="14">
        <v>44298</v>
      </c>
      <c r="F151" s="3">
        <v>6</v>
      </c>
      <c r="G151" s="3">
        <v>49.98</v>
      </c>
    </row>
    <row r="152" spans="2:7" hidden="1" outlineLevel="1" x14ac:dyDescent="0.2">
      <c r="B152" s="19" t="s">
        <v>428</v>
      </c>
      <c r="C152" s="3" t="s">
        <v>108</v>
      </c>
      <c r="D152" s="3" t="s">
        <v>54</v>
      </c>
      <c r="E152" s="14">
        <v>44298</v>
      </c>
      <c r="F152" s="3">
        <v>3</v>
      </c>
      <c r="G152" s="3">
        <v>24.99</v>
      </c>
    </row>
    <row r="153" spans="2:7" hidden="1" outlineLevel="1" x14ac:dyDescent="0.2">
      <c r="B153" s="19" t="s">
        <v>428</v>
      </c>
      <c r="C153" s="3" t="s">
        <v>108</v>
      </c>
      <c r="D153" s="3" t="s">
        <v>54</v>
      </c>
      <c r="E153" s="14">
        <v>44300</v>
      </c>
      <c r="F153" s="3">
        <v>6</v>
      </c>
      <c r="G153" s="3">
        <v>49.98</v>
      </c>
    </row>
    <row r="154" spans="2:7" hidden="1" outlineLevel="1" x14ac:dyDescent="0.2">
      <c r="B154" s="19" t="s">
        <v>428</v>
      </c>
      <c r="C154" s="3" t="s">
        <v>108</v>
      </c>
      <c r="D154" s="3" t="s">
        <v>54</v>
      </c>
      <c r="E154" s="14">
        <v>44300</v>
      </c>
      <c r="F154" s="3">
        <v>3</v>
      </c>
      <c r="G154" s="3">
        <v>24.99</v>
      </c>
    </row>
    <row r="155" spans="2:7" hidden="1" outlineLevel="1" x14ac:dyDescent="0.2">
      <c r="B155" s="19" t="s">
        <v>428</v>
      </c>
      <c r="C155" s="3" t="s">
        <v>108</v>
      </c>
      <c r="D155" s="3" t="s">
        <v>54</v>
      </c>
      <c r="E155" s="14">
        <v>44301</v>
      </c>
      <c r="F155" s="3">
        <v>6</v>
      </c>
      <c r="G155" s="3">
        <v>49.98</v>
      </c>
    </row>
    <row r="156" spans="2:7" hidden="1" outlineLevel="1" x14ac:dyDescent="0.2">
      <c r="B156" s="19" t="s">
        <v>428</v>
      </c>
      <c r="C156" s="3" t="s">
        <v>108</v>
      </c>
      <c r="D156" s="3" t="s">
        <v>54</v>
      </c>
      <c r="E156" s="14">
        <v>44301</v>
      </c>
      <c r="F156" s="3">
        <v>3</v>
      </c>
      <c r="G156" s="3">
        <v>24.99</v>
      </c>
    </row>
    <row r="157" spans="2:7" hidden="1" outlineLevel="1" x14ac:dyDescent="0.2">
      <c r="B157" s="19" t="s">
        <v>428</v>
      </c>
      <c r="C157" s="3" t="s">
        <v>108</v>
      </c>
      <c r="D157" s="3" t="s">
        <v>54</v>
      </c>
      <c r="E157" s="14">
        <v>44302</v>
      </c>
      <c r="F157" s="3">
        <v>6</v>
      </c>
      <c r="G157" s="3">
        <v>49.98</v>
      </c>
    </row>
    <row r="158" spans="2:7" hidden="1" outlineLevel="1" x14ac:dyDescent="0.2">
      <c r="B158" s="19" t="s">
        <v>428</v>
      </c>
      <c r="C158" s="3" t="s">
        <v>108</v>
      </c>
      <c r="D158" s="3" t="s">
        <v>54</v>
      </c>
      <c r="E158" s="14">
        <v>44302</v>
      </c>
      <c r="F158" s="3">
        <v>3</v>
      </c>
      <c r="G158" s="3">
        <v>24.99</v>
      </c>
    </row>
    <row r="159" spans="2:7" hidden="1" outlineLevel="1" x14ac:dyDescent="0.2">
      <c r="B159" s="19" t="s">
        <v>428</v>
      </c>
      <c r="C159" s="3" t="s">
        <v>108</v>
      </c>
      <c r="D159" s="3" t="s">
        <v>54</v>
      </c>
      <c r="E159" s="14">
        <v>44305</v>
      </c>
      <c r="F159" s="3">
        <v>6</v>
      </c>
      <c r="G159" s="3">
        <v>49.98</v>
      </c>
    </row>
    <row r="160" spans="2:7" hidden="1" outlineLevel="1" x14ac:dyDescent="0.2">
      <c r="B160" s="19" t="s">
        <v>428</v>
      </c>
      <c r="C160" s="3" t="s">
        <v>108</v>
      </c>
      <c r="D160" s="3" t="s">
        <v>54</v>
      </c>
      <c r="E160" s="14">
        <v>44305</v>
      </c>
      <c r="F160" s="3">
        <v>3</v>
      </c>
      <c r="G160" s="3">
        <v>24.99</v>
      </c>
    </row>
    <row r="161" spans="2:7" hidden="1" outlineLevel="1" x14ac:dyDescent="0.2">
      <c r="B161" s="19" t="s">
        <v>428</v>
      </c>
      <c r="C161" s="3" t="s">
        <v>108</v>
      </c>
      <c r="D161" s="3" t="s">
        <v>54</v>
      </c>
      <c r="E161" s="14">
        <v>44306</v>
      </c>
      <c r="F161" s="3">
        <v>6</v>
      </c>
      <c r="G161" s="3">
        <v>49.98</v>
      </c>
    </row>
    <row r="162" spans="2:7" hidden="1" outlineLevel="1" x14ac:dyDescent="0.2">
      <c r="B162" s="19" t="s">
        <v>428</v>
      </c>
      <c r="C162" s="3" t="s">
        <v>108</v>
      </c>
      <c r="D162" s="3" t="s">
        <v>54</v>
      </c>
      <c r="E162" s="14">
        <v>44306</v>
      </c>
      <c r="F162" s="3">
        <v>3</v>
      </c>
      <c r="G162" s="3">
        <v>24.99</v>
      </c>
    </row>
    <row r="163" spans="2:7" hidden="1" outlineLevel="1" x14ac:dyDescent="0.2">
      <c r="B163" s="19" t="s">
        <v>428</v>
      </c>
      <c r="C163" s="3" t="s">
        <v>108</v>
      </c>
      <c r="D163" s="3" t="s">
        <v>54</v>
      </c>
      <c r="E163" s="14">
        <v>44307</v>
      </c>
      <c r="F163" s="3">
        <v>6</v>
      </c>
      <c r="G163" s="3">
        <v>49.98</v>
      </c>
    </row>
    <row r="164" spans="2:7" hidden="1" outlineLevel="1" x14ac:dyDescent="0.2">
      <c r="B164" s="19" t="s">
        <v>428</v>
      </c>
      <c r="C164" s="3" t="s">
        <v>108</v>
      </c>
      <c r="D164" s="3" t="s">
        <v>54</v>
      </c>
      <c r="E164" s="14">
        <v>44307</v>
      </c>
      <c r="F164" s="3">
        <v>3</v>
      </c>
      <c r="G164" s="3">
        <v>24.99</v>
      </c>
    </row>
    <row r="165" spans="2:7" hidden="1" outlineLevel="1" x14ac:dyDescent="0.2">
      <c r="B165" s="19" t="s">
        <v>428</v>
      </c>
      <c r="C165" s="3" t="s">
        <v>108</v>
      </c>
      <c r="D165" s="3" t="s">
        <v>54</v>
      </c>
      <c r="E165" s="14">
        <v>44308</v>
      </c>
      <c r="F165" s="3">
        <v>6</v>
      </c>
      <c r="G165" s="3">
        <v>49.98</v>
      </c>
    </row>
    <row r="166" spans="2:7" hidden="1" outlineLevel="1" x14ac:dyDescent="0.2">
      <c r="B166" s="19" t="s">
        <v>428</v>
      </c>
      <c r="C166" s="3" t="s">
        <v>108</v>
      </c>
      <c r="D166" s="3" t="s">
        <v>54</v>
      </c>
      <c r="E166" s="14">
        <v>44308</v>
      </c>
      <c r="F166" s="3">
        <v>3</v>
      </c>
      <c r="G166" s="3">
        <v>24.99</v>
      </c>
    </row>
    <row r="167" spans="2:7" hidden="1" outlineLevel="1" x14ac:dyDescent="0.2">
      <c r="B167" s="19" t="s">
        <v>428</v>
      </c>
      <c r="C167" s="3" t="s">
        <v>108</v>
      </c>
      <c r="D167" s="3" t="s">
        <v>54</v>
      </c>
      <c r="E167" s="14">
        <v>44309</v>
      </c>
      <c r="F167" s="3">
        <v>6</v>
      </c>
      <c r="G167" s="3">
        <v>49.98</v>
      </c>
    </row>
    <row r="168" spans="2:7" hidden="1" outlineLevel="1" x14ac:dyDescent="0.2">
      <c r="B168" s="19" t="s">
        <v>428</v>
      </c>
      <c r="C168" s="3" t="s">
        <v>108</v>
      </c>
      <c r="D168" s="3" t="s">
        <v>54</v>
      </c>
      <c r="E168" s="14">
        <v>44309</v>
      </c>
      <c r="F168" s="3">
        <v>3</v>
      </c>
      <c r="G168" s="3">
        <v>24.99</v>
      </c>
    </row>
    <row r="169" spans="2:7" hidden="1" outlineLevel="1" x14ac:dyDescent="0.2">
      <c r="B169" s="19" t="s">
        <v>428</v>
      </c>
      <c r="C169" s="3" t="s">
        <v>108</v>
      </c>
      <c r="D169" s="3" t="s">
        <v>54</v>
      </c>
      <c r="E169" s="14">
        <v>44312</v>
      </c>
      <c r="F169" s="3">
        <v>6</v>
      </c>
      <c r="G169" s="3">
        <v>49.98</v>
      </c>
    </row>
    <row r="170" spans="2:7" hidden="1" outlineLevel="1" x14ac:dyDescent="0.2">
      <c r="B170" s="19" t="s">
        <v>428</v>
      </c>
      <c r="C170" s="3" t="s">
        <v>108</v>
      </c>
      <c r="D170" s="3" t="s">
        <v>54</v>
      </c>
      <c r="E170" s="14">
        <v>44312</v>
      </c>
      <c r="F170" s="3">
        <v>3</v>
      </c>
      <c r="G170" s="3">
        <v>24.99</v>
      </c>
    </row>
    <row r="171" spans="2:7" hidden="1" outlineLevel="1" x14ac:dyDescent="0.2">
      <c r="B171" s="19" t="s">
        <v>428</v>
      </c>
      <c r="C171" s="3" t="s">
        <v>108</v>
      </c>
      <c r="D171" s="3" t="s">
        <v>54</v>
      </c>
      <c r="E171" s="14">
        <v>44313</v>
      </c>
      <c r="F171" s="3">
        <v>6</v>
      </c>
      <c r="G171" s="3">
        <v>49.98</v>
      </c>
    </row>
    <row r="172" spans="2:7" hidden="1" outlineLevel="1" x14ac:dyDescent="0.2">
      <c r="B172" s="19" t="s">
        <v>428</v>
      </c>
      <c r="C172" s="3" t="s">
        <v>108</v>
      </c>
      <c r="D172" s="3" t="s">
        <v>54</v>
      </c>
      <c r="E172" s="14">
        <v>44313</v>
      </c>
      <c r="F172" s="3">
        <v>3</v>
      </c>
      <c r="G172" s="3">
        <v>24.99</v>
      </c>
    </row>
    <row r="173" spans="2:7" hidden="1" outlineLevel="1" x14ac:dyDescent="0.2">
      <c r="B173" s="19" t="s">
        <v>428</v>
      </c>
      <c r="C173" s="3" t="s">
        <v>108</v>
      </c>
      <c r="D173" s="3" t="s">
        <v>54</v>
      </c>
      <c r="E173" s="14">
        <v>44314</v>
      </c>
      <c r="F173" s="3">
        <v>6</v>
      </c>
      <c r="G173" s="3">
        <v>49.98</v>
      </c>
    </row>
    <row r="174" spans="2:7" hidden="1" outlineLevel="1" x14ac:dyDescent="0.2">
      <c r="B174" s="19" t="s">
        <v>428</v>
      </c>
      <c r="C174" s="3" t="s">
        <v>108</v>
      </c>
      <c r="D174" s="3" t="s">
        <v>54</v>
      </c>
      <c r="E174" s="14">
        <v>44314</v>
      </c>
      <c r="F174" s="3">
        <v>3</v>
      </c>
      <c r="G174" s="3">
        <v>24.99</v>
      </c>
    </row>
    <row r="175" spans="2:7" hidden="1" outlineLevel="1" x14ac:dyDescent="0.2">
      <c r="B175" s="19" t="s">
        <v>428</v>
      </c>
      <c r="C175" s="3" t="s">
        <v>108</v>
      </c>
      <c r="D175" s="3" t="s">
        <v>54</v>
      </c>
      <c r="E175" s="14">
        <v>44315</v>
      </c>
      <c r="F175" s="3">
        <v>6</v>
      </c>
      <c r="G175" s="3">
        <v>49.98</v>
      </c>
    </row>
    <row r="176" spans="2:7" hidden="1" outlineLevel="1" x14ac:dyDescent="0.2">
      <c r="B176" s="19" t="s">
        <v>428</v>
      </c>
      <c r="C176" s="3" t="s">
        <v>108</v>
      </c>
      <c r="D176" s="3" t="s">
        <v>54</v>
      </c>
      <c r="E176" s="14">
        <v>44315</v>
      </c>
      <c r="F176" s="3">
        <v>3</v>
      </c>
      <c r="G176" s="3">
        <v>24.99</v>
      </c>
    </row>
    <row r="177" spans="2:7" hidden="1" outlineLevel="1" x14ac:dyDescent="0.2">
      <c r="B177" s="19" t="s">
        <v>428</v>
      </c>
      <c r="C177" s="3" t="s">
        <v>108</v>
      </c>
      <c r="D177" s="3" t="s">
        <v>54</v>
      </c>
      <c r="E177" s="14">
        <v>44316</v>
      </c>
      <c r="F177" s="3">
        <v>6</v>
      </c>
      <c r="G177" s="3">
        <v>49.98</v>
      </c>
    </row>
    <row r="178" spans="2:7" hidden="1" outlineLevel="1" x14ac:dyDescent="0.2">
      <c r="B178" s="19" t="s">
        <v>428</v>
      </c>
      <c r="C178" s="3" t="s">
        <v>108</v>
      </c>
      <c r="D178" s="3" t="s">
        <v>54</v>
      </c>
      <c r="E178" s="14">
        <v>44316</v>
      </c>
      <c r="F178" s="3">
        <v>3</v>
      </c>
      <c r="G178" s="3">
        <v>24.99</v>
      </c>
    </row>
    <row r="179" spans="2:7" hidden="1" outlineLevel="1" x14ac:dyDescent="0.2">
      <c r="B179" s="19" t="s">
        <v>428</v>
      </c>
      <c r="C179" s="3" t="s">
        <v>108</v>
      </c>
      <c r="D179" s="3" t="s">
        <v>54</v>
      </c>
      <c r="E179" s="14">
        <v>44319</v>
      </c>
      <c r="F179" s="3">
        <v>6</v>
      </c>
      <c r="G179" s="3">
        <v>49.98</v>
      </c>
    </row>
    <row r="180" spans="2:7" hidden="1" outlineLevel="1" x14ac:dyDescent="0.2">
      <c r="B180" s="19" t="s">
        <v>428</v>
      </c>
      <c r="C180" s="3" t="s">
        <v>108</v>
      </c>
      <c r="D180" s="3" t="s">
        <v>54</v>
      </c>
      <c r="E180" s="14">
        <v>44319</v>
      </c>
      <c r="F180" s="3">
        <v>3</v>
      </c>
      <c r="G180" s="3">
        <v>24.99</v>
      </c>
    </row>
    <row r="181" spans="2:7" hidden="1" outlineLevel="1" x14ac:dyDescent="0.2">
      <c r="B181" s="19" t="s">
        <v>428</v>
      </c>
      <c r="C181" s="3" t="s">
        <v>108</v>
      </c>
      <c r="D181" s="3" t="s">
        <v>54</v>
      </c>
      <c r="E181" s="14">
        <v>44320</v>
      </c>
      <c r="F181" s="3">
        <v>6</v>
      </c>
      <c r="G181" s="3">
        <v>49.98</v>
      </c>
    </row>
    <row r="182" spans="2:7" hidden="1" outlineLevel="1" x14ac:dyDescent="0.2">
      <c r="B182" s="19" t="s">
        <v>428</v>
      </c>
      <c r="C182" s="3" t="s">
        <v>108</v>
      </c>
      <c r="D182" s="3" t="s">
        <v>54</v>
      </c>
      <c r="E182" s="14">
        <v>44320</v>
      </c>
      <c r="F182" s="3">
        <v>3</v>
      </c>
      <c r="G182" s="3">
        <v>24.99</v>
      </c>
    </row>
    <row r="183" spans="2:7" hidden="1" outlineLevel="1" x14ac:dyDescent="0.2">
      <c r="B183" s="19" t="s">
        <v>428</v>
      </c>
      <c r="C183" s="3" t="s">
        <v>108</v>
      </c>
      <c r="D183" s="3" t="s">
        <v>54</v>
      </c>
      <c r="E183" s="14">
        <v>44321</v>
      </c>
      <c r="F183" s="3">
        <v>6</v>
      </c>
      <c r="G183" s="3">
        <v>49.98</v>
      </c>
    </row>
    <row r="184" spans="2:7" hidden="1" outlineLevel="1" x14ac:dyDescent="0.2">
      <c r="B184" s="19" t="s">
        <v>428</v>
      </c>
      <c r="C184" s="3" t="s">
        <v>108</v>
      </c>
      <c r="D184" s="3" t="s">
        <v>54</v>
      </c>
      <c r="E184" s="14">
        <v>44321</v>
      </c>
      <c r="F184" s="3">
        <v>3</v>
      </c>
      <c r="G184" s="3">
        <v>24.99</v>
      </c>
    </row>
    <row r="185" spans="2:7" hidden="1" outlineLevel="1" x14ac:dyDescent="0.2">
      <c r="B185" s="19" t="s">
        <v>428</v>
      </c>
      <c r="C185" s="3" t="s">
        <v>108</v>
      </c>
      <c r="D185" s="3" t="s">
        <v>54</v>
      </c>
      <c r="E185" s="14">
        <v>44322</v>
      </c>
      <c r="F185" s="3">
        <v>6</v>
      </c>
      <c r="G185" s="3">
        <v>49.98</v>
      </c>
    </row>
    <row r="186" spans="2:7" hidden="1" outlineLevel="1" x14ac:dyDescent="0.2">
      <c r="B186" s="19" t="s">
        <v>428</v>
      </c>
      <c r="C186" s="3" t="s">
        <v>108</v>
      </c>
      <c r="D186" s="3" t="s">
        <v>54</v>
      </c>
      <c r="E186" s="14">
        <v>44322</v>
      </c>
      <c r="F186" s="3">
        <v>3</v>
      </c>
      <c r="G186" s="3">
        <v>24.99</v>
      </c>
    </row>
    <row r="187" spans="2:7" hidden="1" outlineLevel="1" x14ac:dyDescent="0.2">
      <c r="B187" s="19" t="s">
        <v>428</v>
      </c>
      <c r="C187" s="3" t="s">
        <v>108</v>
      </c>
      <c r="D187" s="3" t="s">
        <v>54</v>
      </c>
      <c r="E187" s="14">
        <v>44323</v>
      </c>
      <c r="F187" s="3">
        <v>6</v>
      </c>
      <c r="G187" s="3">
        <v>49.98</v>
      </c>
    </row>
    <row r="188" spans="2:7" hidden="1" outlineLevel="1" x14ac:dyDescent="0.2">
      <c r="B188" s="19" t="s">
        <v>428</v>
      </c>
      <c r="C188" s="3" t="s">
        <v>108</v>
      </c>
      <c r="D188" s="3" t="s">
        <v>54</v>
      </c>
      <c r="E188" s="14">
        <v>44323</v>
      </c>
      <c r="F188" s="3">
        <v>3</v>
      </c>
      <c r="G188" s="3">
        <v>24.99</v>
      </c>
    </row>
    <row r="189" spans="2:7" hidden="1" outlineLevel="1" x14ac:dyDescent="0.2">
      <c r="B189" s="19" t="s">
        <v>428</v>
      </c>
      <c r="C189" s="3" t="s">
        <v>108</v>
      </c>
      <c r="D189" s="3" t="s">
        <v>54</v>
      </c>
      <c r="E189" s="14">
        <v>44326</v>
      </c>
      <c r="F189" s="3">
        <v>6</v>
      </c>
      <c r="G189" s="3">
        <v>49.98</v>
      </c>
    </row>
    <row r="190" spans="2:7" hidden="1" outlineLevel="1" x14ac:dyDescent="0.2">
      <c r="B190" s="19" t="s">
        <v>428</v>
      </c>
      <c r="C190" s="3" t="s">
        <v>108</v>
      </c>
      <c r="D190" s="3" t="s">
        <v>54</v>
      </c>
      <c r="E190" s="14">
        <v>44326</v>
      </c>
      <c r="F190" s="3">
        <v>3</v>
      </c>
      <c r="G190" s="3">
        <v>24.99</v>
      </c>
    </row>
    <row r="191" spans="2:7" hidden="1" outlineLevel="1" x14ac:dyDescent="0.2">
      <c r="B191" s="19" t="s">
        <v>428</v>
      </c>
      <c r="C191" s="3" t="s">
        <v>108</v>
      </c>
      <c r="D191" s="3" t="s">
        <v>54</v>
      </c>
      <c r="E191" s="14">
        <v>44327</v>
      </c>
      <c r="F191" s="3">
        <v>6</v>
      </c>
      <c r="G191" s="3">
        <v>49.98</v>
      </c>
    </row>
    <row r="192" spans="2:7" hidden="1" outlineLevel="1" x14ac:dyDescent="0.2">
      <c r="B192" s="19" t="s">
        <v>428</v>
      </c>
      <c r="C192" s="3" t="s">
        <v>108</v>
      </c>
      <c r="D192" s="3" t="s">
        <v>54</v>
      </c>
      <c r="E192" s="14">
        <v>44327</v>
      </c>
      <c r="F192" s="3">
        <v>3</v>
      </c>
      <c r="G192" s="3">
        <v>24.99</v>
      </c>
    </row>
    <row r="193" spans="2:7" hidden="1" outlineLevel="1" x14ac:dyDescent="0.2">
      <c r="B193" s="19" t="s">
        <v>428</v>
      </c>
      <c r="C193" s="3" t="s">
        <v>108</v>
      </c>
      <c r="D193" s="3" t="s">
        <v>54</v>
      </c>
      <c r="E193" s="14">
        <v>44328</v>
      </c>
      <c r="F193" s="3">
        <v>6</v>
      </c>
      <c r="G193" s="3">
        <v>49.98</v>
      </c>
    </row>
    <row r="194" spans="2:7" hidden="1" outlineLevel="1" x14ac:dyDescent="0.2">
      <c r="B194" s="19" t="s">
        <v>428</v>
      </c>
      <c r="C194" s="3" t="s">
        <v>108</v>
      </c>
      <c r="D194" s="3" t="s">
        <v>54</v>
      </c>
      <c r="E194" s="14">
        <v>44328</v>
      </c>
      <c r="F194" s="3">
        <v>3</v>
      </c>
      <c r="G194" s="3">
        <v>24.99</v>
      </c>
    </row>
    <row r="195" spans="2:7" hidden="1" outlineLevel="1" x14ac:dyDescent="0.2">
      <c r="B195" s="19" t="s">
        <v>428</v>
      </c>
      <c r="C195" s="3" t="s">
        <v>102</v>
      </c>
      <c r="D195" s="3" t="s">
        <v>31</v>
      </c>
      <c r="E195" s="14">
        <v>44308</v>
      </c>
      <c r="F195" s="3">
        <v>6</v>
      </c>
      <c r="G195" s="3">
        <v>49.98</v>
      </c>
    </row>
    <row r="196" spans="2:7" hidden="1" outlineLevel="1" x14ac:dyDescent="0.2">
      <c r="B196" s="19" t="s">
        <v>428</v>
      </c>
      <c r="C196" s="3" t="s">
        <v>102</v>
      </c>
      <c r="D196" s="3" t="s">
        <v>31</v>
      </c>
      <c r="E196" s="14">
        <v>44308</v>
      </c>
      <c r="F196" s="3">
        <v>3</v>
      </c>
      <c r="G196" s="3">
        <v>24.99</v>
      </c>
    </row>
    <row r="197" spans="2:7" hidden="1" outlineLevel="1" x14ac:dyDescent="0.2">
      <c r="B197" s="19" t="s">
        <v>428</v>
      </c>
      <c r="C197" s="3" t="s">
        <v>102</v>
      </c>
      <c r="D197" s="3" t="s">
        <v>31</v>
      </c>
      <c r="E197" s="14">
        <v>44309</v>
      </c>
      <c r="F197" s="3">
        <v>6</v>
      </c>
      <c r="G197" s="3">
        <v>49.98</v>
      </c>
    </row>
    <row r="198" spans="2:7" hidden="1" outlineLevel="1" x14ac:dyDescent="0.2">
      <c r="B198" s="19" t="s">
        <v>428</v>
      </c>
      <c r="C198" s="3" t="s">
        <v>102</v>
      </c>
      <c r="D198" s="3" t="s">
        <v>31</v>
      </c>
      <c r="E198" s="14">
        <v>44309</v>
      </c>
      <c r="F198" s="3">
        <v>3</v>
      </c>
      <c r="G198" s="3">
        <v>24.99</v>
      </c>
    </row>
    <row r="199" spans="2:7" hidden="1" outlineLevel="1" x14ac:dyDescent="0.2">
      <c r="B199" s="19" t="s">
        <v>428</v>
      </c>
      <c r="C199" s="3" t="s">
        <v>103</v>
      </c>
      <c r="D199" s="3" t="s">
        <v>54</v>
      </c>
      <c r="E199" s="14">
        <v>44293</v>
      </c>
      <c r="F199" s="3">
        <v>6</v>
      </c>
      <c r="G199" s="3">
        <v>39.96</v>
      </c>
    </row>
    <row r="200" spans="2:7" hidden="1" outlineLevel="1" x14ac:dyDescent="0.2">
      <c r="B200" s="19" t="s">
        <v>428</v>
      </c>
      <c r="C200" s="3" t="s">
        <v>103</v>
      </c>
      <c r="D200" s="3" t="s">
        <v>54</v>
      </c>
      <c r="E200" s="14">
        <v>44293</v>
      </c>
      <c r="F200" s="3">
        <v>3</v>
      </c>
      <c r="G200" s="3">
        <v>19.98</v>
      </c>
    </row>
    <row r="201" spans="2:7" hidden="1" outlineLevel="1" x14ac:dyDescent="0.2">
      <c r="B201" s="19" t="s">
        <v>428</v>
      </c>
      <c r="C201" s="3" t="s">
        <v>103</v>
      </c>
      <c r="D201" s="3" t="s">
        <v>54</v>
      </c>
      <c r="E201" s="14">
        <v>44293</v>
      </c>
      <c r="F201" s="3">
        <v>2</v>
      </c>
      <c r="G201" s="3">
        <v>16</v>
      </c>
    </row>
    <row r="202" spans="2:7" hidden="1" outlineLevel="1" x14ac:dyDescent="0.2">
      <c r="B202" s="19" t="s">
        <v>427</v>
      </c>
      <c r="C202" s="3" t="s">
        <v>638</v>
      </c>
      <c r="D202" s="3" t="s">
        <v>54</v>
      </c>
      <c r="E202" s="14">
        <v>44277</v>
      </c>
      <c r="F202" s="3">
        <v>6</v>
      </c>
      <c r="G202" s="19">
        <v>39.96</v>
      </c>
    </row>
    <row r="203" spans="2:7" hidden="1" outlineLevel="1" x14ac:dyDescent="0.2">
      <c r="B203" s="19" t="s">
        <v>427</v>
      </c>
      <c r="C203" s="3" t="s">
        <v>638</v>
      </c>
      <c r="D203" s="3" t="s">
        <v>54</v>
      </c>
      <c r="E203" s="14">
        <v>44277</v>
      </c>
      <c r="F203" s="3">
        <v>3</v>
      </c>
      <c r="G203" s="19">
        <v>19.98</v>
      </c>
    </row>
    <row r="204" spans="2:7" hidden="1" outlineLevel="1" x14ac:dyDescent="0.2">
      <c r="B204" s="19" t="s">
        <v>427</v>
      </c>
      <c r="C204" s="3" t="s">
        <v>638</v>
      </c>
      <c r="D204" s="3" t="s">
        <v>54</v>
      </c>
      <c r="E204" s="14">
        <v>44278</v>
      </c>
      <c r="F204" s="3">
        <v>6</v>
      </c>
      <c r="G204" s="19">
        <v>33.299999999999997</v>
      </c>
    </row>
    <row r="205" spans="2:7" hidden="1" outlineLevel="1" x14ac:dyDescent="0.2">
      <c r="B205" s="19" t="s">
        <v>427</v>
      </c>
      <c r="C205" s="3" t="s">
        <v>638</v>
      </c>
      <c r="D205" s="3" t="s">
        <v>54</v>
      </c>
      <c r="E205" s="14">
        <v>44278</v>
      </c>
      <c r="F205" s="3">
        <v>3</v>
      </c>
      <c r="G205" s="19">
        <v>16.649999999999999</v>
      </c>
    </row>
    <row r="206" spans="2:7" hidden="1" outlineLevel="1" x14ac:dyDescent="0.2">
      <c r="B206" s="19" t="s">
        <v>427</v>
      </c>
      <c r="C206" s="3" t="s">
        <v>638</v>
      </c>
      <c r="D206" s="3" t="s">
        <v>54</v>
      </c>
      <c r="E206" s="14">
        <v>44279</v>
      </c>
      <c r="F206" s="3">
        <v>6</v>
      </c>
      <c r="G206" s="19">
        <v>39.96</v>
      </c>
    </row>
    <row r="207" spans="2:7" hidden="1" outlineLevel="1" x14ac:dyDescent="0.2">
      <c r="B207" s="19" t="s">
        <v>427</v>
      </c>
      <c r="C207" s="3" t="s">
        <v>638</v>
      </c>
      <c r="D207" s="3" t="s">
        <v>54</v>
      </c>
      <c r="E207" s="14">
        <v>44279</v>
      </c>
      <c r="F207" s="3">
        <v>3</v>
      </c>
      <c r="G207" s="19">
        <v>19.98</v>
      </c>
    </row>
    <row r="208" spans="2:7" hidden="1" outlineLevel="1" x14ac:dyDescent="0.2">
      <c r="B208" s="19" t="s">
        <v>427</v>
      </c>
      <c r="C208" s="3" t="s">
        <v>638</v>
      </c>
      <c r="D208" s="3" t="s">
        <v>54</v>
      </c>
      <c r="E208" s="14">
        <v>44280</v>
      </c>
      <c r="F208" s="3">
        <v>6</v>
      </c>
      <c r="G208" s="19">
        <v>33.299999999999997</v>
      </c>
    </row>
    <row r="209" spans="2:7" hidden="1" outlineLevel="1" x14ac:dyDescent="0.2">
      <c r="B209" s="19" t="s">
        <v>427</v>
      </c>
      <c r="C209" s="3" t="s">
        <v>638</v>
      </c>
      <c r="D209" s="3" t="s">
        <v>54</v>
      </c>
      <c r="E209" s="14">
        <v>44280</v>
      </c>
      <c r="F209" s="3">
        <v>3</v>
      </c>
      <c r="G209" s="19">
        <v>16.649999999999999</v>
      </c>
    </row>
    <row r="210" spans="2:7" hidden="1" outlineLevel="1" x14ac:dyDescent="0.2">
      <c r="B210" s="19" t="s">
        <v>427</v>
      </c>
      <c r="C210" s="3" t="s">
        <v>638</v>
      </c>
      <c r="D210" s="3" t="s">
        <v>54</v>
      </c>
      <c r="E210" s="14">
        <v>44281</v>
      </c>
      <c r="F210" s="3">
        <v>6</v>
      </c>
      <c r="G210" s="19">
        <v>33.299999999999997</v>
      </c>
    </row>
    <row r="211" spans="2:7" hidden="1" outlineLevel="1" x14ac:dyDescent="0.2">
      <c r="B211" s="19" t="s">
        <v>427</v>
      </c>
      <c r="C211" s="3" t="s">
        <v>638</v>
      </c>
      <c r="D211" s="3" t="s">
        <v>54</v>
      </c>
      <c r="E211" s="14">
        <v>44281</v>
      </c>
      <c r="F211" s="3">
        <v>3</v>
      </c>
      <c r="G211" s="19">
        <v>16.649999999999999</v>
      </c>
    </row>
    <row r="212" spans="2:7" hidden="1" outlineLevel="1" x14ac:dyDescent="0.2">
      <c r="B212" s="19" t="s">
        <v>427</v>
      </c>
      <c r="C212" s="3" t="s">
        <v>638</v>
      </c>
      <c r="D212" s="3" t="s">
        <v>54</v>
      </c>
      <c r="E212" s="14">
        <v>44284</v>
      </c>
      <c r="F212" s="3">
        <v>6</v>
      </c>
      <c r="G212" s="19">
        <v>33.299999999999997</v>
      </c>
    </row>
    <row r="213" spans="2:7" hidden="1" outlineLevel="1" x14ac:dyDescent="0.2">
      <c r="B213" s="19" t="s">
        <v>427</v>
      </c>
      <c r="C213" s="3" t="s">
        <v>638</v>
      </c>
      <c r="D213" s="3" t="s">
        <v>54</v>
      </c>
      <c r="E213" s="14">
        <v>44284</v>
      </c>
      <c r="F213" s="3">
        <v>3</v>
      </c>
      <c r="G213" s="19">
        <v>16.649999999999999</v>
      </c>
    </row>
    <row r="214" spans="2:7" hidden="1" outlineLevel="1" x14ac:dyDescent="0.2">
      <c r="B214" s="19" t="s">
        <v>427</v>
      </c>
      <c r="C214" s="3" t="s">
        <v>638</v>
      </c>
      <c r="D214" s="3" t="s">
        <v>54</v>
      </c>
      <c r="E214" s="14">
        <v>44285</v>
      </c>
      <c r="F214" s="3">
        <v>6</v>
      </c>
      <c r="G214" s="19">
        <v>33.299999999999997</v>
      </c>
    </row>
    <row r="215" spans="2:7" hidden="1" outlineLevel="1" x14ac:dyDescent="0.2">
      <c r="B215" s="19" t="s">
        <v>427</v>
      </c>
      <c r="C215" s="3" t="s">
        <v>638</v>
      </c>
      <c r="D215" s="3" t="s">
        <v>54</v>
      </c>
      <c r="E215" s="14">
        <v>44285</v>
      </c>
      <c r="F215" s="3">
        <v>3</v>
      </c>
      <c r="G215" s="19">
        <v>16.649999999999999</v>
      </c>
    </row>
    <row r="216" spans="2:7" hidden="1" outlineLevel="1" x14ac:dyDescent="0.2">
      <c r="B216" s="19" t="s">
        <v>427</v>
      </c>
      <c r="C216" s="3" t="s">
        <v>638</v>
      </c>
      <c r="D216" s="3" t="s">
        <v>54</v>
      </c>
      <c r="E216" s="14">
        <v>44286</v>
      </c>
      <c r="F216" s="3">
        <v>6</v>
      </c>
      <c r="G216" s="19">
        <v>33.299999999999997</v>
      </c>
    </row>
    <row r="217" spans="2:7" hidden="1" outlineLevel="1" x14ac:dyDescent="0.2">
      <c r="B217" s="19" t="s">
        <v>427</v>
      </c>
      <c r="C217" s="3" t="s">
        <v>638</v>
      </c>
      <c r="D217" s="3" t="s">
        <v>54</v>
      </c>
      <c r="E217" s="14">
        <v>44286</v>
      </c>
      <c r="F217" s="3">
        <v>3</v>
      </c>
      <c r="G217" s="19">
        <v>16.649999999999999</v>
      </c>
    </row>
    <row r="218" spans="2:7" hidden="1" outlineLevel="1" x14ac:dyDescent="0.2">
      <c r="B218" s="19" t="s">
        <v>427</v>
      </c>
      <c r="C218" s="3" t="s">
        <v>107</v>
      </c>
      <c r="D218" s="3" t="s">
        <v>31</v>
      </c>
      <c r="E218" s="14">
        <v>44308</v>
      </c>
      <c r="F218" s="3">
        <v>6</v>
      </c>
      <c r="G218" s="3">
        <v>49.98</v>
      </c>
    </row>
    <row r="219" spans="2:7" hidden="1" outlineLevel="1" x14ac:dyDescent="0.2">
      <c r="B219" s="19" t="s">
        <v>427</v>
      </c>
      <c r="C219" s="3" t="s">
        <v>107</v>
      </c>
      <c r="D219" s="3" t="s">
        <v>31</v>
      </c>
      <c r="E219" s="14">
        <v>44308</v>
      </c>
      <c r="F219" s="3">
        <v>3</v>
      </c>
      <c r="G219" s="3">
        <v>24.99</v>
      </c>
    </row>
    <row r="220" spans="2:7" hidden="1" outlineLevel="1" x14ac:dyDescent="0.2">
      <c r="B220" s="19" t="s">
        <v>427</v>
      </c>
      <c r="C220" s="3" t="s">
        <v>107</v>
      </c>
      <c r="D220" s="3" t="s">
        <v>31</v>
      </c>
      <c r="E220" s="14">
        <v>44320</v>
      </c>
      <c r="F220" s="3">
        <v>6</v>
      </c>
      <c r="G220" s="3">
        <v>49.98</v>
      </c>
    </row>
    <row r="221" spans="2:7" hidden="1" outlineLevel="1" x14ac:dyDescent="0.2">
      <c r="B221" s="19" t="s">
        <v>427</v>
      </c>
      <c r="C221" s="3" t="s">
        <v>107</v>
      </c>
      <c r="D221" s="3" t="s">
        <v>31</v>
      </c>
      <c r="E221" s="14">
        <v>44320</v>
      </c>
      <c r="F221" s="3">
        <v>3</v>
      </c>
      <c r="G221" s="3">
        <v>24.99</v>
      </c>
    </row>
    <row r="222" spans="2:7" hidden="1" outlineLevel="1" x14ac:dyDescent="0.2">
      <c r="B222" s="19" t="s">
        <v>427</v>
      </c>
      <c r="C222" s="3" t="s">
        <v>107</v>
      </c>
      <c r="D222" s="3" t="s">
        <v>31</v>
      </c>
      <c r="E222" s="14">
        <v>44326</v>
      </c>
      <c r="F222" s="3">
        <v>6</v>
      </c>
      <c r="G222" s="3">
        <v>49.98</v>
      </c>
    </row>
    <row r="223" spans="2:7" hidden="1" outlineLevel="1" x14ac:dyDescent="0.2">
      <c r="B223" s="19" t="s">
        <v>427</v>
      </c>
      <c r="C223" s="3" t="s">
        <v>107</v>
      </c>
      <c r="D223" s="3" t="s">
        <v>31</v>
      </c>
      <c r="E223" s="14">
        <v>44326</v>
      </c>
      <c r="F223" s="3">
        <v>3</v>
      </c>
      <c r="G223" s="3">
        <v>24.99</v>
      </c>
    </row>
    <row r="224" spans="2:7" hidden="1" outlineLevel="1" x14ac:dyDescent="0.2">
      <c r="B224" s="19" t="s">
        <v>427</v>
      </c>
      <c r="C224" s="3" t="s">
        <v>107</v>
      </c>
      <c r="D224" s="3" t="s">
        <v>31</v>
      </c>
      <c r="E224" s="14">
        <v>44327</v>
      </c>
      <c r="F224" s="3">
        <v>6</v>
      </c>
      <c r="G224" s="3">
        <v>49.98</v>
      </c>
    </row>
    <row r="225" spans="2:7" hidden="1" outlineLevel="1" x14ac:dyDescent="0.2">
      <c r="B225" s="19" t="s">
        <v>427</v>
      </c>
      <c r="C225" s="3" t="s">
        <v>107</v>
      </c>
      <c r="D225" s="3" t="s">
        <v>31</v>
      </c>
      <c r="E225" s="14">
        <v>44327</v>
      </c>
      <c r="F225" s="3">
        <v>3</v>
      </c>
      <c r="G225" s="3">
        <v>24.99</v>
      </c>
    </row>
    <row r="226" spans="2:7" hidden="1" outlineLevel="1" x14ac:dyDescent="0.2">
      <c r="B226" s="19" t="s">
        <v>427</v>
      </c>
      <c r="C226" s="3" t="s">
        <v>107</v>
      </c>
      <c r="D226" s="3" t="s">
        <v>31</v>
      </c>
      <c r="E226" s="14">
        <v>44328</v>
      </c>
      <c r="F226" s="3">
        <v>6</v>
      </c>
      <c r="G226" s="3">
        <v>49.98</v>
      </c>
    </row>
    <row r="227" spans="2:7" hidden="1" outlineLevel="1" x14ac:dyDescent="0.2">
      <c r="B227" s="19" t="s">
        <v>427</v>
      </c>
      <c r="C227" s="3" t="s">
        <v>107</v>
      </c>
      <c r="D227" s="3" t="s">
        <v>31</v>
      </c>
      <c r="E227" s="14">
        <v>44328</v>
      </c>
      <c r="F227" s="3">
        <v>3</v>
      </c>
      <c r="G227" s="3">
        <v>24.99</v>
      </c>
    </row>
    <row r="228" spans="2:7" hidden="1" outlineLevel="1" x14ac:dyDescent="0.2">
      <c r="B228" s="19" t="s">
        <v>427</v>
      </c>
      <c r="C228" s="3" t="s">
        <v>107</v>
      </c>
      <c r="D228" s="3" t="s">
        <v>31</v>
      </c>
      <c r="E228" s="14">
        <v>44329</v>
      </c>
      <c r="F228" s="3">
        <v>6</v>
      </c>
      <c r="G228" s="3">
        <v>49.98</v>
      </c>
    </row>
    <row r="229" spans="2:7" hidden="1" outlineLevel="1" x14ac:dyDescent="0.2">
      <c r="B229" s="19" t="s">
        <v>427</v>
      </c>
      <c r="C229" s="3" t="s">
        <v>107</v>
      </c>
      <c r="D229" s="3" t="s">
        <v>31</v>
      </c>
      <c r="E229" s="14">
        <v>44329</v>
      </c>
      <c r="F229" s="3">
        <v>3</v>
      </c>
      <c r="G229" s="3">
        <v>24.99</v>
      </c>
    </row>
    <row r="230" spans="2:7" hidden="1" outlineLevel="1" x14ac:dyDescent="0.2">
      <c r="B230" s="19" t="s">
        <v>427</v>
      </c>
      <c r="C230" s="3" t="s">
        <v>107</v>
      </c>
      <c r="D230" s="3" t="s">
        <v>31</v>
      </c>
      <c r="E230" s="14">
        <v>44335</v>
      </c>
      <c r="F230" s="3">
        <v>6</v>
      </c>
      <c r="G230" s="3">
        <v>49.98</v>
      </c>
    </row>
    <row r="231" spans="2:7" hidden="1" outlineLevel="1" x14ac:dyDescent="0.2">
      <c r="B231" s="19" t="s">
        <v>427</v>
      </c>
      <c r="C231" s="3" t="s">
        <v>107</v>
      </c>
      <c r="D231" s="3" t="s">
        <v>31</v>
      </c>
      <c r="E231" s="14">
        <v>44335</v>
      </c>
      <c r="F231" s="3">
        <v>3</v>
      </c>
      <c r="G231" s="3">
        <v>24.99</v>
      </c>
    </row>
    <row r="232" spans="2:7" hidden="1" outlineLevel="1" x14ac:dyDescent="0.2">
      <c r="B232" s="19" t="s">
        <v>427</v>
      </c>
      <c r="C232" s="3" t="s">
        <v>107</v>
      </c>
      <c r="D232" s="3" t="s">
        <v>31</v>
      </c>
      <c r="E232" s="14">
        <v>44336</v>
      </c>
      <c r="F232" s="3">
        <v>6</v>
      </c>
      <c r="G232" s="3">
        <v>49.98</v>
      </c>
    </row>
    <row r="233" spans="2:7" hidden="1" outlineLevel="1" x14ac:dyDescent="0.2">
      <c r="B233" s="19" t="s">
        <v>427</v>
      </c>
      <c r="C233" s="3" t="s">
        <v>107</v>
      </c>
      <c r="D233" s="3" t="s">
        <v>31</v>
      </c>
      <c r="E233" s="14">
        <v>44336</v>
      </c>
      <c r="F233" s="3">
        <v>3</v>
      </c>
      <c r="G233" s="3">
        <v>24.99</v>
      </c>
    </row>
    <row r="234" spans="2:7" hidden="1" outlineLevel="1" x14ac:dyDescent="0.2">
      <c r="B234" s="19" t="s">
        <v>427</v>
      </c>
      <c r="C234" s="3" t="s">
        <v>107</v>
      </c>
      <c r="D234" s="3" t="s">
        <v>31</v>
      </c>
      <c r="E234" s="14">
        <v>44337</v>
      </c>
      <c r="F234" s="3">
        <v>6</v>
      </c>
      <c r="G234" s="3">
        <v>49.98</v>
      </c>
    </row>
    <row r="235" spans="2:7" hidden="1" outlineLevel="1" x14ac:dyDescent="0.2">
      <c r="B235" s="19" t="s">
        <v>427</v>
      </c>
      <c r="C235" s="3" t="s">
        <v>107</v>
      </c>
      <c r="D235" s="3" t="s">
        <v>31</v>
      </c>
      <c r="E235" s="14">
        <v>44337</v>
      </c>
      <c r="F235" s="3">
        <v>3</v>
      </c>
      <c r="G235" s="3">
        <v>24.99</v>
      </c>
    </row>
    <row r="236" spans="2:7" hidden="1" outlineLevel="1" x14ac:dyDescent="0.2">
      <c r="B236" s="19" t="s">
        <v>427</v>
      </c>
      <c r="C236" s="3" t="s">
        <v>107</v>
      </c>
      <c r="D236" s="3" t="s">
        <v>31</v>
      </c>
      <c r="E236" s="14">
        <v>44340</v>
      </c>
      <c r="F236" s="3">
        <v>6</v>
      </c>
      <c r="G236" s="3">
        <v>49.98</v>
      </c>
    </row>
    <row r="237" spans="2:7" hidden="1" outlineLevel="1" x14ac:dyDescent="0.2">
      <c r="B237" s="19" t="s">
        <v>427</v>
      </c>
      <c r="C237" s="3" t="s">
        <v>107</v>
      </c>
      <c r="D237" s="3" t="s">
        <v>31</v>
      </c>
      <c r="E237" s="14">
        <v>44340</v>
      </c>
      <c r="F237" s="3">
        <v>3</v>
      </c>
      <c r="G237" s="3">
        <v>24.99</v>
      </c>
    </row>
    <row r="238" spans="2:7" hidden="1" outlineLevel="1" x14ac:dyDescent="0.2">
      <c r="B238" s="19" t="s">
        <v>427</v>
      </c>
      <c r="C238" s="3" t="s">
        <v>107</v>
      </c>
      <c r="D238" s="3" t="s">
        <v>31</v>
      </c>
      <c r="E238" s="14">
        <v>44341</v>
      </c>
      <c r="F238" s="3">
        <v>6</v>
      </c>
      <c r="G238" s="3">
        <v>49.98</v>
      </c>
    </row>
    <row r="239" spans="2:7" hidden="1" outlineLevel="1" x14ac:dyDescent="0.2">
      <c r="B239" s="19" t="s">
        <v>427</v>
      </c>
      <c r="C239" s="3" t="s">
        <v>107</v>
      </c>
      <c r="D239" s="3" t="s">
        <v>31</v>
      </c>
      <c r="E239" s="14">
        <v>44341</v>
      </c>
      <c r="F239" s="3">
        <v>3</v>
      </c>
      <c r="G239" s="3">
        <v>24.99</v>
      </c>
    </row>
    <row r="240" spans="2:7" hidden="1" outlineLevel="1" x14ac:dyDescent="0.2">
      <c r="B240" s="19" t="s">
        <v>427</v>
      </c>
      <c r="C240" s="3" t="s">
        <v>107</v>
      </c>
      <c r="D240" s="3" t="s">
        <v>31</v>
      </c>
      <c r="E240" s="14">
        <v>44343</v>
      </c>
      <c r="F240" s="3">
        <v>6</v>
      </c>
      <c r="G240" s="3">
        <v>49.98</v>
      </c>
    </row>
    <row r="241" spans="2:7" hidden="1" outlineLevel="1" x14ac:dyDescent="0.2">
      <c r="B241" s="19" t="s">
        <v>427</v>
      </c>
      <c r="C241" s="3" t="s">
        <v>107</v>
      </c>
      <c r="D241" s="3" t="s">
        <v>31</v>
      </c>
      <c r="E241" s="14">
        <v>44343</v>
      </c>
      <c r="F241" s="3">
        <v>3</v>
      </c>
      <c r="G241" s="3">
        <v>24.99</v>
      </c>
    </row>
    <row r="242" spans="2:7" hidden="1" outlineLevel="1" x14ac:dyDescent="0.2">
      <c r="B242" s="19" t="s">
        <v>427</v>
      </c>
      <c r="C242" s="3" t="s">
        <v>107</v>
      </c>
      <c r="D242" s="3" t="s">
        <v>31</v>
      </c>
      <c r="E242" s="14">
        <v>44344</v>
      </c>
      <c r="F242" s="3">
        <v>6</v>
      </c>
      <c r="G242" s="3">
        <v>49.98</v>
      </c>
    </row>
    <row r="243" spans="2:7" hidden="1" outlineLevel="1" x14ac:dyDescent="0.2">
      <c r="B243" s="19" t="s">
        <v>427</v>
      </c>
      <c r="C243" s="3" t="s">
        <v>107</v>
      </c>
      <c r="D243" s="3" t="s">
        <v>31</v>
      </c>
      <c r="E243" s="14">
        <v>44344</v>
      </c>
      <c r="F243" s="3">
        <v>3</v>
      </c>
      <c r="G243" s="3">
        <v>24.99</v>
      </c>
    </row>
    <row r="244" spans="2:7" hidden="1" outlineLevel="1" x14ac:dyDescent="0.2">
      <c r="B244" s="19" t="s">
        <v>427</v>
      </c>
      <c r="C244" s="3" t="s">
        <v>107</v>
      </c>
      <c r="D244" s="3" t="s">
        <v>31</v>
      </c>
      <c r="E244" s="14">
        <v>44347</v>
      </c>
      <c r="F244" s="3">
        <v>6</v>
      </c>
      <c r="G244" s="3">
        <v>49.98</v>
      </c>
    </row>
    <row r="245" spans="2:7" hidden="1" outlineLevel="1" x14ac:dyDescent="0.2">
      <c r="B245" s="19" t="s">
        <v>427</v>
      </c>
      <c r="C245" s="3" t="s">
        <v>107</v>
      </c>
      <c r="D245" s="3" t="s">
        <v>31</v>
      </c>
      <c r="E245" s="14">
        <v>44347</v>
      </c>
      <c r="F245" s="3">
        <v>3</v>
      </c>
      <c r="G245" s="3">
        <v>24.99</v>
      </c>
    </row>
    <row r="246" spans="2:7" hidden="1" outlineLevel="1" x14ac:dyDescent="0.2">
      <c r="B246" s="19" t="s">
        <v>427</v>
      </c>
      <c r="C246" s="3" t="s">
        <v>107</v>
      </c>
      <c r="D246" s="3" t="s">
        <v>31</v>
      </c>
      <c r="E246" s="14">
        <v>44348</v>
      </c>
      <c r="F246" s="3">
        <v>6</v>
      </c>
      <c r="G246" s="3">
        <v>49.98</v>
      </c>
    </row>
    <row r="247" spans="2:7" hidden="1" outlineLevel="1" x14ac:dyDescent="0.2">
      <c r="B247" s="19" t="s">
        <v>427</v>
      </c>
      <c r="C247" s="3" t="s">
        <v>107</v>
      </c>
      <c r="D247" s="3" t="s">
        <v>31</v>
      </c>
      <c r="E247" s="14">
        <v>44348</v>
      </c>
      <c r="F247" s="3">
        <v>3</v>
      </c>
      <c r="G247" s="3">
        <v>24.99</v>
      </c>
    </row>
    <row r="248" spans="2:7" hidden="1" outlineLevel="1" x14ac:dyDescent="0.2">
      <c r="B248" s="19" t="s">
        <v>427</v>
      </c>
      <c r="C248" s="3" t="s">
        <v>107</v>
      </c>
      <c r="D248" s="3" t="s">
        <v>31</v>
      </c>
      <c r="E248" s="14">
        <v>44349</v>
      </c>
      <c r="F248" s="3">
        <v>6</v>
      </c>
      <c r="G248" s="3">
        <v>49.98</v>
      </c>
    </row>
    <row r="249" spans="2:7" hidden="1" outlineLevel="1" x14ac:dyDescent="0.2">
      <c r="B249" s="19" t="s">
        <v>427</v>
      </c>
      <c r="C249" s="3" t="s">
        <v>107</v>
      </c>
      <c r="D249" s="3" t="s">
        <v>31</v>
      </c>
      <c r="E249" s="14">
        <v>44349</v>
      </c>
      <c r="F249" s="3">
        <v>3</v>
      </c>
      <c r="G249" s="3">
        <v>24.99</v>
      </c>
    </row>
    <row r="250" spans="2:7" hidden="1" outlineLevel="1" x14ac:dyDescent="0.2">
      <c r="B250" s="19" t="s">
        <v>427</v>
      </c>
      <c r="C250" s="3" t="s">
        <v>505</v>
      </c>
      <c r="D250" s="3" t="s">
        <v>506</v>
      </c>
      <c r="E250" s="14">
        <v>44279</v>
      </c>
      <c r="F250" s="3">
        <v>6</v>
      </c>
      <c r="G250" s="19">
        <v>49.98</v>
      </c>
    </row>
    <row r="251" spans="2:7" hidden="1" outlineLevel="1" x14ac:dyDescent="0.2">
      <c r="B251" s="19" t="s">
        <v>427</v>
      </c>
      <c r="C251" s="3" t="s">
        <v>505</v>
      </c>
      <c r="D251" s="3" t="s">
        <v>506</v>
      </c>
      <c r="E251" s="14">
        <v>44279</v>
      </c>
      <c r="F251" s="3">
        <v>3</v>
      </c>
      <c r="G251" s="19">
        <v>24.99</v>
      </c>
    </row>
    <row r="252" spans="2:7" hidden="1" outlineLevel="1" x14ac:dyDescent="0.2">
      <c r="B252" s="19" t="s">
        <v>427</v>
      </c>
      <c r="C252" s="3" t="s">
        <v>505</v>
      </c>
      <c r="D252" s="3" t="s">
        <v>506</v>
      </c>
      <c r="E252" s="14">
        <v>44280</v>
      </c>
      <c r="F252" s="3">
        <v>6</v>
      </c>
      <c r="G252" s="19">
        <v>49.98</v>
      </c>
    </row>
    <row r="253" spans="2:7" hidden="1" outlineLevel="1" x14ac:dyDescent="0.2">
      <c r="B253" s="19" t="s">
        <v>427</v>
      </c>
      <c r="C253" s="3" t="s">
        <v>505</v>
      </c>
      <c r="D253" s="3" t="s">
        <v>506</v>
      </c>
      <c r="E253" s="14">
        <v>44280</v>
      </c>
      <c r="F253" s="3">
        <v>3</v>
      </c>
      <c r="G253" s="19">
        <v>24.99</v>
      </c>
    </row>
    <row r="254" spans="2:7" hidden="1" outlineLevel="1" x14ac:dyDescent="0.2">
      <c r="B254" s="19" t="s">
        <v>427</v>
      </c>
      <c r="C254" s="3" t="s">
        <v>505</v>
      </c>
      <c r="D254" s="3" t="s">
        <v>506</v>
      </c>
      <c r="E254" s="14">
        <v>44281</v>
      </c>
      <c r="F254" s="3">
        <v>6</v>
      </c>
      <c r="G254" s="19">
        <v>49.98</v>
      </c>
    </row>
    <row r="255" spans="2:7" hidden="1" outlineLevel="1" x14ac:dyDescent="0.2">
      <c r="B255" s="19" t="s">
        <v>427</v>
      </c>
      <c r="C255" s="3" t="s">
        <v>505</v>
      </c>
      <c r="D255" s="3" t="s">
        <v>506</v>
      </c>
      <c r="E255" s="14">
        <v>44281</v>
      </c>
      <c r="F255" s="3">
        <v>3</v>
      </c>
      <c r="G255" s="19">
        <v>24.99</v>
      </c>
    </row>
    <row r="256" spans="2:7" hidden="1" outlineLevel="1" x14ac:dyDescent="0.2">
      <c r="B256" s="19" t="s">
        <v>427</v>
      </c>
      <c r="C256" s="3" t="s">
        <v>505</v>
      </c>
      <c r="D256" s="3" t="s">
        <v>506</v>
      </c>
      <c r="E256" s="14">
        <v>44284</v>
      </c>
      <c r="F256" s="3">
        <v>6</v>
      </c>
      <c r="G256" s="19">
        <v>49.98</v>
      </c>
    </row>
    <row r="257" spans="2:7" hidden="1" outlineLevel="1" x14ac:dyDescent="0.2">
      <c r="B257" s="19" t="s">
        <v>427</v>
      </c>
      <c r="C257" s="3" t="s">
        <v>505</v>
      </c>
      <c r="D257" s="3" t="s">
        <v>506</v>
      </c>
      <c r="E257" s="14">
        <v>44284</v>
      </c>
      <c r="F257" s="3">
        <v>3</v>
      </c>
      <c r="G257" s="19">
        <v>24.99</v>
      </c>
    </row>
    <row r="258" spans="2:7" hidden="1" outlineLevel="1" x14ac:dyDescent="0.2">
      <c r="B258" s="19" t="s">
        <v>427</v>
      </c>
      <c r="C258" s="3" t="s">
        <v>505</v>
      </c>
      <c r="D258" s="3" t="s">
        <v>506</v>
      </c>
      <c r="E258" s="14">
        <v>44285</v>
      </c>
      <c r="F258" s="3">
        <v>6</v>
      </c>
      <c r="G258" s="19">
        <v>49.98</v>
      </c>
    </row>
    <row r="259" spans="2:7" hidden="1" outlineLevel="1" x14ac:dyDescent="0.2">
      <c r="B259" s="19" t="s">
        <v>427</v>
      </c>
      <c r="C259" s="3" t="s">
        <v>505</v>
      </c>
      <c r="D259" s="3" t="s">
        <v>506</v>
      </c>
      <c r="E259" s="14">
        <v>44285</v>
      </c>
      <c r="F259" s="3">
        <v>3</v>
      </c>
      <c r="G259" s="19">
        <v>24.99</v>
      </c>
    </row>
    <row r="260" spans="2:7" hidden="1" outlineLevel="1" x14ac:dyDescent="0.2">
      <c r="B260" s="19" t="s">
        <v>427</v>
      </c>
      <c r="C260" s="3" t="s">
        <v>505</v>
      </c>
      <c r="D260" s="3" t="s">
        <v>506</v>
      </c>
      <c r="E260" s="14">
        <v>44286</v>
      </c>
      <c r="F260" s="3">
        <v>6</v>
      </c>
      <c r="G260" s="19">
        <v>49.98</v>
      </c>
    </row>
    <row r="261" spans="2:7" hidden="1" outlineLevel="1" x14ac:dyDescent="0.2">
      <c r="B261" s="19" t="s">
        <v>427</v>
      </c>
      <c r="C261" s="3" t="s">
        <v>505</v>
      </c>
      <c r="D261" s="3" t="s">
        <v>506</v>
      </c>
      <c r="E261" s="14">
        <v>44291</v>
      </c>
      <c r="F261" s="3">
        <v>6</v>
      </c>
      <c r="G261" s="3">
        <v>49.98</v>
      </c>
    </row>
    <row r="262" spans="2:7" hidden="1" outlineLevel="1" x14ac:dyDescent="0.2">
      <c r="B262" s="19" t="s">
        <v>427</v>
      </c>
      <c r="C262" s="3" t="s">
        <v>505</v>
      </c>
      <c r="D262" s="3" t="s">
        <v>506</v>
      </c>
      <c r="E262" s="14">
        <v>44291</v>
      </c>
      <c r="F262" s="3">
        <v>3</v>
      </c>
      <c r="G262" s="3">
        <v>24.99</v>
      </c>
    </row>
    <row r="263" spans="2:7" hidden="1" outlineLevel="1" x14ac:dyDescent="0.2">
      <c r="B263" s="19" t="s">
        <v>427</v>
      </c>
      <c r="C263" s="3" t="s">
        <v>505</v>
      </c>
      <c r="D263" s="3" t="s">
        <v>506</v>
      </c>
      <c r="E263" s="14">
        <v>44292</v>
      </c>
      <c r="F263" s="3">
        <v>6</v>
      </c>
      <c r="G263" s="3">
        <v>49.98</v>
      </c>
    </row>
    <row r="264" spans="2:7" hidden="1" outlineLevel="1" x14ac:dyDescent="0.2">
      <c r="B264" s="19" t="s">
        <v>427</v>
      </c>
      <c r="C264" s="3" t="s">
        <v>505</v>
      </c>
      <c r="D264" s="3" t="s">
        <v>506</v>
      </c>
      <c r="E264" s="14">
        <v>44292</v>
      </c>
      <c r="F264" s="3">
        <v>3</v>
      </c>
      <c r="G264" s="3">
        <v>24.99</v>
      </c>
    </row>
    <row r="265" spans="2:7" hidden="1" outlineLevel="1" x14ac:dyDescent="0.2">
      <c r="B265" s="19" t="s">
        <v>427</v>
      </c>
      <c r="C265" s="3" t="s">
        <v>505</v>
      </c>
      <c r="D265" s="3" t="s">
        <v>506</v>
      </c>
      <c r="E265" s="14">
        <v>44293</v>
      </c>
      <c r="F265" s="3">
        <v>6</v>
      </c>
      <c r="G265" s="3">
        <v>49.98</v>
      </c>
    </row>
    <row r="266" spans="2:7" hidden="1" outlineLevel="1" x14ac:dyDescent="0.2">
      <c r="B266" s="19" t="s">
        <v>427</v>
      </c>
      <c r="C266" s="3" t="s">
        <v>505</v>
      </c>
      <c r="D266" s="3" t="s">
        <v>506</v>
      </c>
      <c r="E266" s="14">
        <v>44293</v>
      </c>
      <c r="F266" s="3">
        <v>3</v>
      </c>
      <c r="G266" s="3">
        <v>24.99</v>
      </c>
    </row>
    <row r="267" spans="2:7" hidden="1" outlineLevel="1" x14ac:dyDescent="0.2">
      <c r="B267" s="19" t="s">
        <v>427</v>
      </c>
      <c r="C267" s="3" t="s">
        <v>505</v>
      </c>
      <c r="D267" s="3" t="s">
        <v>506</v>
      </c>
      <c r="E267" s="14">
        <v>44296</v>
      </c>
      <c r="F267" s="3">
        <v>9</v>
      </c>
      <c r="G267" s="3">
        <v>74.97</v>
      </c>
    </row>
    <row r="268" spans="2:7" hidden="1" outlineLevel="1" x14ac:dyDescent="0.2">
      <c r="B268" s="19" t="s">
        <v>428</v>
      </c>
      <c r="C268" s="3" t="s">
        <v>644</v>
      </c>
      <c r="D268" s="3" t="s">
        <v>31</v>
      </c>
      <c r="E268" s="14">
        <v>44312</v>
      </c>
      <c r="F268" s="3">
        <v>6</v>
      </c>
      <c r="G268" s="3">
        <v>53.28</v>
      </c>
    </row>
    <row r="269" spans="2:7" hidden="1" outlineLevel="1" x14ac:dyDescent="0.2">
      <c r="B269" s="19" t="s">
        <v>428</v>
      </c>
      <c r="C269" s="3" t="s">
        <v>644</v>
      </c>
      <c r="D269" s="3" t="s">
        <v>31</v>
      </c>
      <c r="E269" s="14">
        <v>44312</v>
      </c>
      <c r="F269" s="3">
        <v>3</v>
      </c>
      <c r="G269" s="3">
        <v>26.64</v>
      </c>
    </row>
    <row r="270" spans="2:7" hidden="1" outlineLevel="1" x14ac:dyDescent="0.2">
      <c r="B270" s="19" t="s">
        <v>428</v>
      </c>
      <c r="C270" s="3" t="s">
        <v>644</v>
      </c>
      <c r="D270" s="3" t="s">
        <v>31</v>
      </c>
      <c r="E270" s="14">
        <v>44313</v>
      </c>
      <c r="F270" s="3">
        <v>6</v>
      </c>
      <c r="G270" s="3">
        <v>53.28</v>
      </c>
    </row>
    <row r="271" spans="2:7" hidden="1" outlineLevel="1" x14ac:dyDescent="0.2">
      <c r="B271" s="19" t="s">
        <v>428</v>
      </c>
      <c r="C271" s="3" t="s">
        <v>644</v>
      </c>
      <c r="D271" s="3" t="s">
        <v>31</v>
      </c>
      <c r="E271" s="14">
        <v>44313</v>
      </c>
      <c r="F271" s="3">
        <v>3</v>
      </c>
      <c r="G271" s="3">
        <v>26.64</v>
      </c>
    </row>
    <row r="272" spans="2:7" hidden="1" outlineLevel="1" x14ac:dyDescent="0.2">
      <c r="B272" s="19" t="s">
        <v>428</v>
      </c>
      <c r="C272" s="3" t="s">
        <v>644</v>
      </c>
      <c r="D272" s="3" t="s">
        <v>31</v>
      </c>
      <c r="E272" s="14">
        <v>44314</v>
      </c>
      <c r="F272" s="3">
        <v>6</v>
      </c>
      <c r="G272" s="3">
        <v>53.28</v>
      </c>
    </row>
    <row r="273" spans="2:7" hidden="1" outlineLevel="1" x14ac:dyDescent="0.2">
      <c r="B273" s="19" t="s">
        <v>428</v>
      </c>
      <c r="C273" s="3" t="s">
        <v>644</v>
      </c>
      <c r="D273" s="3" t="s">
        <v>31</v>
      </c>
      <c r="E273" s="14">
        <v>44314</v>
      </c>
      <c r="F273" s="3">
        <v>3</v>
      </c>
      <c r="G273" s="3">
        <v>26.64</v>
      </c>
    </row>
    <row r="274" spans="2:7" hidden="1" outlineLevel="1" x14ac:dyDescent="0.2">
      <c r="B274" s="19" t="s">
        <v>428</v>
      </c>
      <c r="C274" s="3" t="s">
        <v>644</v>
      </c>
      <c r="D274" s="3" t="s">
        <v>31</v>
      </c>
      <c r="E274" s="14">
        <v>44316</v>
      </c>
      <c r="F274" s="3">
        <v>6</v>
      </c>
      <c r="G274" s="3">
        <v>53.28</v>
      </c>
    </row>
    <row r="275" spans="2:7" hidden="1" outlineLevel="1" x14ac:dyDescent="0.2">
      <c r="B275" s="19" t="s">
        <v>428</v>
      </c>
      <c r="C275" s="3" t="s">
        <v>644</v>
      </c>
      <c r="D275" s="3" t="s">
        <v>31</v>
      </c>
      <c r="E275" s="14">
        <v>44316</v>
      </c>
      <c r="F275" s="3">
        <v>3</v>
      </c>
      <c r="G275" s="3">
        <v>26.64</v>
      </c>
    </row>
    <row r="276" spans="2:7" hidden="1" outlineLevel="1" x14ac:dyDescent="0.2">
      <c r="B276" s="19" t="s">
        <v>429</v>
      </c>
      <c r="C276" s="3" t="s">
        <v>245</v>
      </c>
      <c r="D276" s="3" t="s">
        <v>54</v>
      </c>
      <c r="E276" s="14">
        <v>44315</v>
      </c>
      <c r="F276" s="3">
        <v>6</v>
      </c>
      <c r="G276" s="3">
        <v>36.659999999999997</v>
      </c>
    </row>
    <row r="277" spans="2:7" hidden="1" outlineLevel="1" x14ac:dyDescent="0.2">
      <c r="B277" s="19" t="s">
        <v>429</v>
      </c>
      <c r="C277" s="3" t="s">
        <v>245</v>
      </c>
      <c r="D277" s="3" t="s">
        <v>54</v>
      </c>
      <c r="E277" s="14">
        <v>44315</v>
      </c>
      <c r="F277" s="3">
        <v>3</v>
      </c>
      <c r="G277" s="3">
        <v>18.329999999999998</v>
      </c>
    </row>
    <row r="278" spans="2:7" hidden="1" outlineLevel="1" x14ac:dyDescent="0.2">
      <c r="B278" s="19" t="s">
        <v>429</v>
      </c>
      <c r="C278" s="3" t="s">
        <v>245</v>
      </c>
      <c r="D278" s="3" t="s">
        <v>54</v>
      </c>
      <c r="E278" s="14">
        <v>44316</v>
      </c>
      <c r="F278" s="3">
        <v>6</v>
      </c>
      <c r="G278" s="3">
        <v>36.659999999999997</v>
      </c>
    </row>
    <row r="279" spans="2:7" hidden="1" outlineLevel="1" x14ac:dyDescent="0.2">
      <c r="B279" s="19" t="s">
        <v>429</v>
      </c>
      <c r="C279" s="3" t="s">
        <v>245</v>
      </c>
      <c r="D279" s="3" t="s">
        <v>54</v>
      </c>
      <c r="E279" s="14">
        <v>44316</v>
      </c>
      <c r="F279" s="3">
        <v>3</v>
      </c>
      <c r="G279" s="3">
        <v>18.329999999999998</v>
      </c>
    </row>
    <row r="280" spans="2:7" hidden="1" outlineLevel="1" x14ac:dyDescent="0.2">
      <c r="B280" s="19" t="s">
        <v>429</v>
      </c>
      <c r="C280" s="3" t="s">
        <v>245</v>
      </c>
      <c r="D280" s="3" t="s">
        <v>54</v>
      </c>
      <c r="E280" s="14">
        <v>44319</v>
      </c>
      <c r="F280" s="3">
        <v>6</v>
      </c>
      <c r="G280" s="3">
        <v>36.659999999999997</v>
      </c>
    </row>
    <row r="281" spans="2:7" hidden="1" outlineLevel="1" x14ac:dyDescent="0.2">
      <c r="B281" s="19" t="s">
        <v>429</v>
      </c>
      <c r="C281" s="3" t="s">
        <v>245</v>
      </c>
      <c r="D281" s="3" t="s">
        <v>54</v>
      </c>
      <c r="E281" s="14">
        <v>44319</v>
      </c>
      <c r="F281" s="3">
        <v>3</v>
      </c>
      <c r="G281" s="3">
        <v>18.329999999999998</v>
      </c>
    </row>
    <row r="282" spans="2:7" hidden="1" outlineLevel="1" x14ac:dyDescent="0.2">
      <c r="B282" s="19" t="s">
        <v>429</v>
      </c>
      <c r="C282" s="3" t="s">
        <v>245</v>
      </c>
      <c r="D282" s="3" t="s">
        <v>54</v>
      </c>
      <c r="E282" s="14">
        <v>44320</v>
      </c>
      <c r="F282" s="3">
        <v>6</v>
      </c>
      <c r="G282" s="3">
        <v>36.659999999999997</v>
      </c>
    </row>
    <row r="283" spans="2:7" hidden="1" outlineLevel="1" x14ac:dyDescent="0.2">
      <c r="B283" s="19" t="s">
        <v>429</v>
      </c>
      <c r="C283" s="3" t="s">
        <v>245</v>
      </c>
      <c r="D283" s="3" t="s">
        <v>54</v>
      </c>
      <c r="E283" s="14">
        <v>44320</v>
      </c>
      <c r="F283" s="3">
        <v>3</v>
      </c>
      <c r="G283" s="3">
        <v>18.329999999999998</v>
      </c>
    </row>
    <row r="284" spans="2:7" hidden="1" outlineLevel="1" x14ac:dyDescent="0.2">
      <c r="B284" s="19" t="s">
        <v>429</v>
      </c>
      <c r="C284" s="3" t="s">
        <v>245</v>
      </c>
      <c r="D284" s="3" t="s">
        <v>54</v>
      </c>
      <c r="E284" s="14">
        <v>44321</v>
      </c>
      <c r="F284" s="3">
        <v>6</v>
      </c>
      <c r="G284" s="3">
        <v>36.659999999999997</v>
      </c>
    </row>
    <row r="285" spans="2:7" hidden="1" outlineLevel="1" x14ac:dyDescent="0.2">
      <c r="B285" s="19" t="s">
        <v>429</v>
      </c>
      <c r="C285" s="3" t="s">
        <v>245</v>
      </c>
      <c r="D285" s="3" t="s">
        <v>54</v>
      </c>
      <c r="E285" s="14">
        <v>44321</v>
      </c>
      <c r="F285" s="3">
        <v>3</v>
      </c>
      <c r="G285" s="3">
        <v>18.329999999999998</v>
      </c>
    </row>
    <row r="286" spans="2:7" hidden="1" outlineLevel="1" x14ac:dyDescent="0.2">
      <c r="B286" s="19" t="s">
        <v>427</v>
      </c>
      <c r="C286" s="3" t="s">
        <v>497</v>
      </c>
      <c r="D286" s="3" t="s">
        <v>54</v>
      </c>
      <c r="E286" s="14">
        <v>44277</v>
      </c>
      <c r="F286" s="3">
        <v>6</v>
      </c>
      <c r="G286" s="19">
        <v>33.299999999999997</v>
      </c>
    </row>
    <row r="287" spans="2:7" hidden="1" outlineLevel="1" x14ac:dyDescent="0.2">
      <c r="B287" s="19" t="s">
        <v>427</v>
      </c>
      <c r="C287" s="3" t="s">
        <v>497</v>
      </c>
      <c r="D287" s="3" t="s">
        <v>54</v>
      </c>
      <c r="E287" s="14">
        <v>44277</v>
      </c>
      <c r="F287" s="3">
        <v>3</v>
      </c>
      <c r="G287" s="19">
        <v>16.649999999999999</v>
      </c>
    </row>
    <row r="288" spans="2:7" hidden="1" outlineLevel="1" x14ac:dyDescent="0.2">
      <c r="B288" s="19" t="s">
        <v>427</v>
      </c>
      <c r="C288" s="3" t="s">
        <v>497</v>
      </c>
      <c r="D288" s="3" t="s">
        <v>54</v>
      </c>
      <c r="E288" s="14">
        <v>44278</v>
      </c>
      <c r="F288" s="3">
        <v>6</v>
      </c>
      <c r="G288" s="19">
        <v>33.299999999999997</v>
      </c>
    </row>
    <row r="289" spans="2:7" hidden="1" outlineLevel="1" x14ac:dyDescent="0.2">
      <c r="B289" s="19" t="s">
        <v>427</v>
      </c>
      <c r="C289" s="3" t="s">
        <v>497</v>
      </c>
      <c r="D289" s="3" t="s">
        <v>54</v>
      </c>
      <c r="E289" s="14">
        <v>44278</v>
      </c>
      <c r="F289" s="3">
        <v>3</v>
      </c>
      <c r="G289" s="19">
        <v>16.649999999999999</v>
      </c>
    </row>
    <row r="290" spans="2:7" hidden="1" outlineLevel="1" x14ac:dyDescent="0.2"/>
    <row r="291" spans="2:7" ht="12.75" collapsed="1" thickBot="1" x14ac:dyDescent="0.25">
      <c r="C291" s="16"/>
      <c r="D291" s="16"/>
      <c r="E291" s="16"/>
      <c r="F291" s="17">
        <f>+SUM(F119:F290)</f>
        <v>779</v>
      </c>
      <c r="G291" s="17">
        <f>+SUM(G119:G290)</f>
        <v>5812.7799999999888</v>
      </c>
    </row>
    <row r="292" spans="2:7" ht="12.75" thickTop="1" x14ac:dyDescent="0.2"/>
    <row r="294" spans="2:7" x14ac:dyDescent="0.2">
      <c r="C294" s="8" t="s">
        <v>722</v>
      </c>
    </row>
    <row r="296" spans="2:7" x14ac:dyDescent="0.2">
      <c r="C296" s="19" t="s">
        <v>81</v>
      </c>
      <c r="D296" s="20">
        <f>+G40-G113-G291</f>
        <v>-1386.8199999999888</v>
      </c>
    </row>
    <row r="297" spans="2:7" ht="12.75" thickBot="1" x14ac:dyDescent="0.25">
      <c r="D297" s="9"/>
      <c r="G297" s="3"/>
    </row>
    <row r="298" spans="2:7" ht="12.75" thickBot="1" x14ac:dyDescent="0.25">
      <c r="C298" s="19" t="s">
        <v>713</v>
      </c>
      <c r="D298" s="21">
        <f>+D296/G40</f>
        <v>-0.16240517328199267</v>
      </c>
      <c r="G298" s="3"/>
    </row>
    <row r="299" spans="2:7" x14ac:dyDescent="0.2">
      <c r="G299" s="3"/>
    </row>
    <row r="300" spans="2:7" x14ac:dyDescent="0.2">
      <c r="C300" s="19" t="s">
        <v>84</v>
      </c>
      <c r="D300" s="20">
        <f>+RESUMEN!O78</f>
        <v>-2610.6448460227066</v>
      </c>
      <c r="G300" s="3"/>
    </row>
    <row r="301" spans="2:7" ht="12.75" thickBot="1" x14ac:dyDescent="0.25">
      <c r="D301" s="9"/>
    </row>
    <row r="302" spans="2:7" ht="12.75" thickBot="1" x14ac:dyDescent="0.25">
      <c r="C302" s="19" t="s">
        <v>716</v>
      </c>
      <c r="D302" s="83">
        <f>+RESUMEN!P78</f>
        <v>-0.30572260898751258</v>
      </c>
    </row>
    <row r="303" spans="2:7" ht="12.75" thickBot="1" x14ac:dyDescent="0.25"/>
    <row r="304" spans="2:7" ht="12.75" thickBot="1" x14ac:dyDescent="0.25">
      <c r="C304" s="19" t="s">
        <v>719</v>
      </c>
      <c r="D304" s="86" t="str">
        <f>+IF(D302&gt;D24,"OK","REVISAR")</f>
        <v>REVISAR</v>
      </c>
    </row>
    <row r="306" spans="3:7" x14ac:dyDescent="0.2">
      <c r="C306" s="8" t="s">
        <v>85</v>
      </c>
    </row>
    <row r="308" spans="3:7" x14ac:dyDescent="0.2">
      <c r="C308" s="10" t="s">
        <v>828</v>
      </c>
      <c r="D308" s="10"/>
      <c r="E308" s="10"/>
      <c r="F308" s="10"/>
      <c r="G308" s="11"/>
    </row>
    <row r="309" spans="3:7" x14ac:dyDescent="0.2">
      <c r="C309" s="10" t="s">
        <v>912</v>
      </c>
      <c r="D309" s="10"/>
      <c r="E309" s="10"/>
      <c r="F309" s="10"/>
      <c r="G309" s="11"/>
    </row>
    <row r="311" spans="3:7" x14ac:dyDescent="0.2">
      <c r="C311" s="12"/>
      <c r="D311" s="23" t="s">
        <v>427</v>
      </c>
      <c r="E311" s="23" t="s">
        <v>428</v>
      </c>
      <c r="F311" s="23" t="s">
        <v>429</v>
      </c>
    </row>
    <row r="312" spans="3:7" x14ac:dyDescent="0.2">
      <c r="C312" s="3" t="s">
        <v>8</v>
      </c>
      <c r="D312" s="22">
        <f>+SUMIF(B36:B39,$D$311,G36:G39)</f>
        <v>8539.26</v>
      </c>
      <c r="E312" s="22">
        <f t="shared" ref="E312:F312" si="0">+SUMIF(C36:C39,$D$311,H36:H39)</f>
        <v>0</v>
      </c>
      <c r="F312" s="22">
        <f t="shared" si="0"/>
        <v>0</v>
      </c>
    </row>
    <row r="313" spans="3:7" x14ac:dyDescent="0.2">
      <c r="C313" s="3" t="s">
        <v>1019</v>
      </c>
      <c r="D313" s="22">
        <f>-SUMIF(B46:B112,$D$311,G46:G112)</f>
        <v>-1947.3600000000001</v>
      </c>
      <c r="E313" s="22">
        <f>-SUMIF(B46:B112,$E$311,G46:G112)</f>
        <v>-520.74</v>
      </c>
      <c r="F313" s="22">
        <f>-SUMIF(B46:B112,$F$311,G46:G112)</f>
        <v>-1645.2</v>
      </c>
    </row>
    <row r="314" spans="3:7" x14ac:dyDescent="0.2">
      <c r="C314" s="3" t="s">
        <v>24</v>
      </c>
      <c r="D314" s="22">
        <f>-SUMIF(B119:B290,$D$311,G119:G290)</f>
        <v>-2643.5099999999998</v>
      </c>
      <c r="E314" s="22">
        <f>-SUMIF(B119:B290,$E$311,G119:G290)</f>
        <v>-2394.8200000000006</v>
      </c>
      <c r="F314" s="22">
        <f>-SUMIF(B119:B290,$F$311,G119:G290)</f>
        <v>-774.44999999999993</v>
      </c>
    </row>
    <row r="315" spans="3:7" ht="12.75" thickBot="1" x14ac:dyDescent="0.25">
      <c r="C315" s="16" t="s">
        <v>1036</v>
      </c>
      <c r="D315" s="182">
        <f>SUM(D312:D314)</f>
        <v>3948.39</v>
      </c>
      <c r="E315" s="182">
        <f t="shared" ref="E315:F315" si="1">SUM(E312:E314)</f>
        <v>-2915.5600000000004</v>
      </c>
      <c r="F315" s="182">
        <f t="shared" si="1"/>
        <v>-2419.65</v>
      </c>
    </row>
    <row r="316" spans="3:7" ht="12.75" thickTop="1" x14ac:dyDescent="0.2"/>
  </sheetData>
  <autoFilter ref="B45:G45" xr:uid="{00000000-0001-0000-4E00-000000000000}"/>
  <conditionalFormatting sqref="D304">
    <cfRule type="containsText" dxfId="69" priority="1" operator="containsText" text="OK">
      <formula>NOT(ISERROR(SEARCH("OK",D304)))</formula>
    </cfRule>
    <cfRule type="cellIs" dxfId="68" priority="2" operator="greaterThan">
      <formula>$D$302</formula>
    </cfRule>
  </conditionalFormatting>
  <pageMargins left="0.25" right="0.25" top="0.41" bottom="0.31" header="0.3" footer="0.17"/>
  <pageSetup paperSize="9" scale="72" fitToHeight="0" orientation="portrait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Hoja77">
    <tabColor rgb="FFFF0000"/>
    <pageSetUpPr fitToPage="1"/>
  </sheetPr>
  <dimension ref="B1:K98"/>
  <sheetViews>
    <sheetView topLeftCell="A50" zoomScale="90" zoomScaleNormal="90" zoomScaleSheetLayoutView="85" workbookViewId="0">
      <selection activeCell="D97" sqref="D97:F97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733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805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8" spans="3:7" x14ac:dyDescent="0.2">
      <c r="C28" s="8" t="s">
        <v>7</v>
      </c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5" spans="2:11" x14ac:dyDescent="0.2">
      <c r="C35" s="8" t="s">
        <v>8</v>
      </c>
    </row>
    <row r="37" spans="2:11" x14ac:dyDescent="0.2">
      <c r="B37" s="12" t="s">
        <v>1035</v>
      </c>
      <c r="C37" s="23" t="s">
        <v>9</v>
      </c>
      <c r="D37" s="23" t="s">
        <v>10</v>
      </c>
      <c r="E37" s="23" t="s">
        <v>11</v>
      </c>
      <c r="F37" s="23" t="s">
        <v>1</v>
      </c>
      <c r="G37" s="23" t="s">
        <v>12</v>
      </c>
    </row>
    <row r="38" spans="2:11" s="9" customFormat="1" outlineLevel="1" x14ac:dyDescent="0.2">
      <c r="B38" s="19" t="s">
        <v>427</v>
      </c>
      <c r="C38" s="24">
        <v>44320</v>
      </c>
      <c r="D38" s="3" t="s">
        <v>806</v>
      </c>
      <c r="E38" s="3"/>
      <c r="F38" s="3" t="s">
        <v>733</v>
      </c>
      <c r="G38" s="15">
        <v>1185</v>
      </c>
      <c r="H38" s="3"/>
      <c r="I38" s="3"/>
      <c r="J38" s="3"/>
      <c r="K38" s="3"/>
    </row>
    <row r="39" spans="2:11" x14ac:dyDescent="0.2">
      <c r="C39" s="14"/>
      <c r="G39" s="15"/>
    </row>
    <row r="40" spans="2:11" ht="12.75" thickBot="1" x14ac:dyDescent="0.25">
      <c r="C40" s="16"/>
      <c r="D40" s="16"/>
      <c r="E40" s="16"/>
      <c r="F40" s="16"/>
      <c r="G40" s="17">
        <f>SUM(G38:G39)</f>
        <v>1185</v>
      </c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outlineLevel="1" x14ac:dyDescent="0.2">
      <c r="B46" s="19" t="s">
        <v>427</v>
      </c>
      <c r="C46" s="24">
        <v>44284</v>
      </c>
      <c r="D46" s="3">
        <v>100058</v>
      </c>
      <c r="E46" s="3">
        <v>26</v>
      </c>
      <c r="F46" s="3" t="s">
        <v>21</v>
      </c>
      <c r="G46" s="15">
        <v>43.07</v>
      </c>
    </row>
    <row r="47" spans="2:11" outlineLevel="1" x14ac:dyDescent="0.2">
      <c r="C47" s="14"/>
      <c r="G47" s="15"/>
    </row>
    <row r="48" spans="2:11" ht="12.75" thickBot="1" x14ac:dyDescent="0.25">
      <c r="C48" s="16"/>
      <c r="D48" s="16"/>
      <c r="E48" s="16"/>
      <c r="F48" s="16"/>
      <c r="G48" s="17">
        <f>+SUM(G46:G47)</f>
        <v>43.07</v>
      </c>
    </row>
    <row r="49" spans="2:7" ht="12.75" thickTop="1" x14ac:dyDescent="0.2"/>
    <row r="51" spans="2:7" x14ac:dyDescent="0.2">
      <c r="C51" s="8" t="s">
        <v>24</v>
      </c>
    </row>
    <row r="53" spans="2:7" x14ac:dyDescent="0.2">
      <c r="B53" s="12" t="s">
        <v>1035</v>
      </c>
      <c r="C53" s="12" t="s">
        <v>25</v>
      </c>
      <c r="D53" s="12" t="s">
        <v>26</v>
      </c>
      <c r="E53" s="12" t="s">
        <v>27</v>
      </c>
      <c r="F53" s="12" t="s">
        <v>637</v>
      </c>
      <c r="G53" s="13" t="s">
        <v>29</v>
      </c>
    </row>
    <row r="54" spans="2:7" hidden="1" outlineLevel="1" x14ac:dyDescent="0.2">
      <c r="B54" s="19" t="s">
        <v>429</v>
      </c>
      <c r="C54" s="3" t="s">
        <v>798</v>
      </c>
      <c r="D54" s="3" t="s">
        <v>54</v>
      </c>
      <c r="E54" s="14">
        <v>44305</v>
      </c>
      <c r="F54" s="3">
        <v>3</v>
      </c>
      <c r="G54" s="3">
        <v>16.649999999999999</v>
      </c>
    </row>
    <row r="55" spans="2:7" hidden="1" outlineLevel="1" x14ac:dyDescent="0.2">
      <c r="B55" s="19" t="s">
        <v>428</v>
      </c>
      <c r="C55" s="3" t="s">
        <v>104</v>
      </c>
      <c r="D55" s="3" t="s">
        <v>31</v>
      </c>
      <c r="E55" s="14">
        <v>44256</v>
      </c>
      <c r="F55" s="3">
        <v>6</v>
      </c>
      <c r="G55" s="3">
        <v>56.64</v>
      </c>
    </row>
    <row r="56" spans="2:7" hidden="1" outlineLevel="1" x14ac:dyDescent="0.2">
      <c r="B56" s="19" t="s">
        <v>428</v>
      </c>
      <c r="C56" s="3" t="s">
        <v>104</v>
      </c>
      <c r="D56" s="3" t="s">
        <v>31</v>
      </c>
      <c r="E56" s="14">
        <v>44256</v>
      </c>
      <c r="F56" s="3">
        <v>3</v>
      </c>
      <c r="G56" s="3">
        <v>28.32</v>
      </c>
    </row>
    <row r="57" spans="2:7" hidden="1" outlineLevel="1" x14ac:dyDescent="0.2">
      <c r="B57" s="19" t="s">
        <v>428</v>
      </c>
      <c r="C57" s="3" t="s">
        <v>104</v>
      </c>
      <c r="D57" s="3" t="s">
        <v>31</v>
      </c>
      <c r="E57" s="14">
        <v>44257</v>
      </c>
      <c r="F57" s="3">
        <v>6</v>
      </c>
      <c r="G57" s="3">
        <v>56.64</v>
      </c>
    </row>
    <row r="58" spans="2:7" hidden="1" outlineLevel="1" x14ac:dyDescent="0.2">
      <c r="B58" s="19" t="s">
        <v>428</v>
      </c>
      <c r="C58" s="3" t="s">
        <v>104</v>
      </c>
      <c r="D58" s="3" t="s">
        <v>31</v>
      </c>
      <c r="E58" s="14">
        <v>44257</v>
      </c>
      <c r="F58" s="3">
        <v>3</v>
      </c>
      <c r="G58" s="3">
        <v>28.32</v>
      </c>
    </row>
    <row r="59" spans="2:7" hidden="1" outlineLevel="1" x14ac:dyDescent="0.2">
      <c r="B59" s="19" t="s">
        <v>428</v>
      </c>
      <c r="C59" s="3" t="s">
        <v>104</v>
      </c>
      <c r="D59" s="3" t="s">
        <v>31</v>
      </c>
      <c r="E59" s="14">
        <v>44284</v>
      </c>
      <c r="F59" s="3">
        <v>6</v>
      </c>
      <c r="G59" s="3">
        <v>56.64</v>
      </c>
    </row>
    <row r="60" spans="2:7" hidden="1" outlineLevel="1" x14ac:dyDescent="0.2">
      <c r="B60" s="19" t="s">
        <v>428</v>
      </c>
      <c r="C60" s="3" t="s">
        <v>104</v>
      </c>
      <c r="D60" s="3" t="s">
        <v>31</v>
      </c>
      <c r="E60" s="14">
        <v>44284</v>
      </c>
      <c r="F60" s="3">
        <v>3</v>
      </c>
      <c r="G60" s="3">
        <v>28.32</v>
      </c>
    </row>
    <row r="61" spans="2:7" hidden="1" outlineLevel="1" x14ac:dyDescent="0.2">
      <c r="B61" s="19" t="s">
        <v>428</v>
      </c>
      <c r="C61" s="3" t="s">
        <v>104</v>
      </c>
      <c r="D61" s="3" t="s">
        <v>31</v>
      </c>
      <c r="E61" s="14">
        <v>44285</v>
      </c>
      <c r="F61" s="3">
        <v>6</v>
      </c>
      <c r="G61" s="3">
        <v>56.64</v>
      </c>
    </row>
    <row r="62" spans="2:7" hidden="1" outlineLevel="1" x14ac:dyDescent="0.2">
      <c r="B62" s="19" t="s">
        <v>428</v>
      </c>
      <c r="C62" s="3" t="s">
        <v>104</v>
      </c>
      <c r="D62" s="3" t="s">
        <v>31</v>
      </c>
      <c r="E62" s="14">
        <v>44285</v>
      </c>
      <c r="F62" s="3">
        <v>3</v>
      </c>
      <c r="G62" s="3">
        <v>28.32</v>
      </c>
    </row>
    <row r="63" spans="2:7" hidden="1" outlineLevel="1" x14ac:dyDescent="0.2">
      <c r="B63" s="19" t="s">
        <v>428</v>
      </c>
      <c r="C63" s="3" t="s">
        <v>104</v>
      </c>
      <c r="D63" s="3" t="s">
        <v>31</v>
      </c>
      <c r="E63" s="14">
        <v>44305</v>
      </c>
      <c r="F63" s="3">
        <v>3</v>
      </c>
      <c r="G63" s="3">
        <v>28.32</v>
      </c>
    </row>
    <row r="64" spans="2:7" hidden="1" outlineLevel="1" x14ac:dyDescent="0.2">
      <c r="B64" s="19" t="s">
        <v>427</v>
      </c>
      <c r="C64" s="3" t="s">
        <v>105</v>
      </c>
      <c r="D64" s="3" t="s">
        <v>54</v>
      </c>
      <c r="E64" s="14">
        <v>44285</v>
      </c>
      <c r="F64" s="3">
        <v>6</v>
      </c>
      <c r="G64" s="3">
        <v>39.96</v>
      </c>
    </row>
    <row r="65" spans="2:7" hidden="1" outlineLevel="1" x14ac:dyDescent="0.2">
      <c r="B65" s="19" t="s">
        <v>427</v>
      </c>
      <c r="C65" s="3" t="s">
        <v>105</v>
      </c>
      <c r="D65" s="3" t="s">
        <v>54</v>
      </c>
      <c r="E65" s="14">
        <v>44285</v>
      </c>
      <c r="F65" s="3">
        <v>3</v>
      </c>
      <c r="G65" s="3">
        <v>19.98</v>
      </c>
    </row>
    <row r="66" spans="2:7" hidden="1" outlineLevel="1" x14ac:dyDescent="0.2">
      <c r="B66" s="19" t="s">
        <v>429</v>
      </c>
      <c r="C66" s="3" t="s">
        <v>245</v>
      </c>
      <c r="D66" s="3" t="s">
        <v>54</v>
      </c>
      <c r="E66" s="14">
        <v>44256</v>
      </c>
      <c r="F66" s="3">
        <v>6</v>
      </c>
      <c r="G66" s="3">
        <v>36.659999999999997</v>
      </c>
    </row>
    <row r="67" spans="2:7" hidden="1" outlineLevel="1" x14ac:dyDescent="0.2">
      <c r="B67" s="19" t="s">
        <v>429</v>
      </c>
      <c r="C67" s="3" t="s">
        <v>245</v>
      </c>
      <c r="D67" s="3" t="s">
        <v>54</v>
      </c>
      <c r="E67" s="14">
        <v>44256</v>
      </c>
      <c r="F67" s="3">
        <v>3</v>
      </c>
      <c r="G67" s="3">
        <v>18.329999999999998</v>
      </c>
    </row>
    <row r="68" spans="2:7" hidden="1" outlineLevel="1" x14ac:dyDescent="0.2">
      <c r="B68" s="19" t="s">
        <v>429</v>
      </c>
      <c r="C68" s="3" t="s">
        <v>245</v>
      </c>
      <c r="D68" s="3" t="s">
        <v>54</v>
      </c>
      <c r="E68" s="14">
        <v>44257</v>
      </c>
      <c r="F68" s="3">
        <v>6</v>
      </c>
      <c r="G68" s="3">
        <v>36.659999999999997</v>
      </c>
    </row>
    <row r="69" spans="2:7" hidden="1" outlineLevel="1" x14ac:dyDescent="0.2">
      <c r="B69" s="19" t="s">
        <v>429</v>
      </c>
      <c r="C69" s="3" t="s">
        <v>245</v>
      </c>
      <c r="D69" s="3" t="s">
        <v>54</v>
      </c>
      <c r="E69" s="14">
        <v>44257</v>
      </c>
      <c r="F69" s="3">
        <v>3</v>
      </c>
      <c r="G69" s="3">
        <v>18.329999999999998</v>
      </c>
    </row>
    <row r="70" spans="2:7" ht="12.75" collapsed="1" thickBot="1" x14ac:dyDescent="0.25">
      <c r="C70" s="16"/>
      <c r="D70" s="16"/>
      <c r="E70" s="16"/>
      <c r="F70" s="17">
        <f>+SUM(F54:F69)</f>
        <v>69</v>
      </c>
      <c r="G70" s="17">
        <f>SUM(G54:G69)</f>
        <v>554.73</v>
      </c>
    </row>
    <row r="71" spans="2:7" ht="12.75" thickTop="1" x14ac:dyDescent="0.2"/>
    <row r="73" spans="2:7" x14ac:dyDescent="0.2">
      <c r="C73" s="8" t="s">
        <v>722</v>
      </c>
    </row>
    <row r="75" spans="2:7" x14ac:dyDescent="0.2">
      <c r="C75" s="19" t="s">
        <v>81</v>
      </c>
      <c r="D75" s="20">
        <f>+G40-G48-G70</f>
        <v>587.20000000000005</v>
      </c>
    </row>
    <row r="76" spans="2:7" ht="12.75" thickBot="1" x14ac:dyDescent="0.25">
      <c r="D76" s="9"/>
      <c r="G76" s="3"/>
    </row>
    <row r="77" spans="2:7" ht="12.75" thickBot="1" x14ac:dyDescent="0.25">
      <c r="C77" s="19" t="s">
        <v>713</v>
      </c>
      <c r="D77" s="21">
        <f>+D75/G40</f>
        <v>0.49552742616033757</v>
      </c>
      <c r="G77" s="3"/>
    </row>
    <row r="78" spans="2:7" x14ac:dyDescent="0.2">
      <c r="G78" s="3"/>
    </row>
    <row r="79" spans="2:7" x14ac:dyDescent="0.2">
      <c r="C79" s="19" t="s">
        <v>84</v>
      </c>
      <c r="D79" s="20">
        <f>+RESUMEN!O79</f>
        <v>417.36883868895899</v>
      </c>
      <c r="G79" s="3"/>
    </row>
    <row r="80" spans="2:7" ht="12.75" thickBot="1" x14ac:dyDescent="0.25">
      <c r="D80" s="9"/>
    </row>
    <row r="81" spans="3:7" ht="12.75" thickBot="1" x14ac:dyDescent="0.25">
      <c r="C81" s="19" t="s">
        <v>716</v>
      </c>
      <c r="D81" s="83">
        <f>+RESUMEN!P79</f>
        <v>0.35220999045481771</v>
      </c>
    </row>
    <row r="82" spans="3:7" ht="12.75" thickBot="1" x14ac:dyDescent="0.25"/>
    <row r="83" spans="3:7" ht="12.75" thickBot="1" x14ac:dyDescent="0.25">
      <c r="C83" s="19" t="s">
        <v>719</v>
      </c>
      <c r="D83" s="86" t="str">
        <f>+IF(D81&gt;D24,"OK","REVISAR")</f>
        <v>OK</v>
      </c>
    </row>
    <row r="84" spans="3:7" x14ac:dyDescent="0.2">
      <c r="G84" s="3"/>
    </row>
    <row r="86" spans="3:7" x14ac:dyDescent="0.2">
      <c r="C86" s="8" t="s">
        <v>85</v>
      </c>
    </row>
    <row r="88" spans="3:7" x14ac:dyDescent="0.2">
      <c r="C88" s="10"/>
      <c r="D88" s="10"/>
      <c r="E88" s="10"/>
      <c r="F88" s="10"/>
      <c r="G88" s="11"/>
    </row>
    <row r="89" spans="3:7" x14ac:dyDescent="0.2">
      <c r="C89" s="10"/>
      <c r="D89" s="10"/>
      <c r="E89" s="10"/>
      <c r="F89" s="10"/>
      <c r="G89" s="11"/>
    </row>
    <row r="90" spans="3:7" x14ac:dyDescent="0.2">
      <c r="C90" s="10"/>
      <c r="D90" s="10"/>
      <c r="E90" s="10"/>
      <c r="F90" s="10"/>
      <c r="G90" s="11"/>
    </row>
    <row r="93" spans="3:7" x14ac:dyDescent="0.2">
      <c r="C93" s="12"/>
      <c r="D93" s="23" t="s">
        <v>427</v>
      </c>
      <c r="E93" s="23" t="s">
        <v>428</v>
      </c>
      <c r="F93" s="23" t="s">
        <v>429</v>
      </c>
    </row>
    <row r="94" spans="3:7" x14ac:dyDescent="0.2">
      <c r="C94" s="3" t="s">
        <v>8</v>
      </c>
      <c r="D94" s="22">
        <f>+SUMIF(B38:B39,$D$93,G38:G39)</f>
        <v>1185</v>
      </c>
      <c r="E94" s="22">
        <f>+SUMIF(B38:B39,$E$93,G38:G39)</f>
        <v>0</v>
      </c>
      <c r="F94" s="22">
        <f>+SUMIF(B38:B39,$F$93,G38:G39)</f>
        <v>0</v>
      </c>
    </row>
    <row r="95" spans="3:7" x14ac:dyDescent="0.2">
      <c r="C95" s="3" t="s">
        <v>1019</v>
      </c>
      <c r="D95" s="22">
        <f>-SUMIF(B46:B47,$D$93,G46:G47)</f>
        <v>-43.07</v>
      </c>
      <c r="E95" s="22">
        <f>-SUMIF(B46:B47,$E$93,G46:G47)</f>
        <v>0</v>
      </c>
      <c r="F95" s="22">
        <f>-SUMIF(B46:B47,$F$93,G46:G47)</f>
        <v>0</v>
      </c>
    </row>
    <row r="96" spans="3:7" x14ac:dyDescent="0.2">
      <c r="C96" s="3" t="s">
        <v>24</v>
      </c>
      <c r="D96" s="22">
        <f>-SUMIF(B54:B69,$D$93,G54:G69)</f>
        <v>-59.94</v>
      </c>
      <c r="E96" s="22">
        <f>-SUMIF(B54:B69,$E$93,G54:G69)</f>
        <v>-368.15999999999997</v>
      </c>
      <c r="F96" s="22">
        <f>-SUMIF(B54:B69,$F$93,G54:G69)</f>
        <v>-126.62999999999998</v>
      </c>
    </row>
    <row r="97" spans="3:6" ht="12.75" thickBot="1" x14ac:dyDescent="0.25">
      <c r="C97" s="16" t="s">
        <v>1036</v>
      </c>
      <c r="D97" s="182">
        <f>SUM(D94:D96)</f>
        <v>1081.99</v>
      </c>
      <c r="E97" s="182">
        <f t="shared" ref="E97:F97" si="0">SUM(E94:E96)</f>
        <v>-368.15999999999997</v>
      </c>
      <c r="F97" s="182">
        <f t="shared" si="0"/>
        <v>-126.62999999999998</v>
      </c>
    </row>
    <row r="98" spans="3:6" ht="12.75" thickTop="1" x14ac:dyDescent="0.2"/>
  </sheetData>
  <autoFilter ref="B53:G70" xr:uid="{00000000-0009-0000-0000-00004F000000}"/>
  <conditionalFormatting sqref="D83">
    <cfRule type="containsText" dxfId="67" priority="1" operator="containsText" text="OK">
      <formula>NOT(ISERROR(SEARCH("OK",D83)))</formula>
    </cfRule>
    <cfRule type="cellIs" dxfId="66" priority="2" operator="greaterThan">
      <formula>$D$101</formula>
    </cfRule>
  </conditionalFormatting>
  <pageMargins left="0.25" right="0.25" top="0.75" bottom="0.75" header="0.3" footer="0.3"/>
  <pageSetup paperSize="9" scale="80" fitToHeight="0" orientation="portrait" r:id="rId1"/>
  <rowBreaks count="2" manualBreakCount="2">
    <brk id="71" max="7" man="1"/>
    <brk id="91" max="7" man="1"/>
  </rowBreaks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Hoja78">
    <tabColor rgb="FFFF0000"/>
    <pageSetUpPr fitToPage="1"/>
  </sheetPr>
  <dimension ref="B1:K88"/>
  <sheetViews>
    <sheetView topLeftCell="A16" zoomScale="90" zoomScaleNormal="90" workbookViewId="0">
      <selection activeCell="I51" sqref="I51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680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673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" t="s">
        <v>7</v>
      </c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ht="12.75" outlineLevel="1" x14ac:dyDescent="0.2">
      <c r="B37" s="3"/>
      <c r="C37" s="308" t="s">
        <v>1675</v>
      </c>
      <c r="D37" s="309"/>
      <c r="E37" s="3"/>
      <c r="F37" s="3"/>
      <c r="G37" s="15"/>
      <c r="H37" s="3"/>
      <c r="I37" s="3"/>
      <c r="J37" s="3"/>
      <c r="K37" s="3"/>
    </row>
    <row r="38" spans="2:11" x14ac:dyDescent="0.2">
      <c r="C38" s="14"/>
      <c r="G38" s="15"/>
    </row>
    <row r="39" spans="2:11" ht="12.75" thickBot="1" x14ac:dyDescent="0.25">
      <c r="C39" s="16"/>
      <c r="D39" s="16"/>
      <c r="E39" s="16"/>
      <c r="F39" s="16"/>
      <c r="G39" s="17">
        <f>SUM(G37:G38)</f>
        <v>0</v>
      </c>
    </row>
    <row r="40" spans="2:11" ht="12.75" thickTop="1" x14ac:dyDescent="0.2"/>
    <row r="42" spans="2:11" x14ac:dyDescent="0.2">
      <c r="C42" s="8" t="s">
        <v>13</v>
      </c>
    </row>
    <row r="43" spans="2:11" x14ac:dyDescent="0.2">
      <c r="C43" s="18"/>
    </row>
    <row r="44" spans="2:11" x14ac:dyDescent="0.2">
      <c r="B44" s="12" t="s">
        <v>1035</v>
      </c>
      <c r="C44" s="23" t="s">
        <v>9</v>
      </c>
      <c r="D44" s="23" t="s">
        <v>14</v>
      </c>
      <c r="E44" s="23" t="s">
        <v>15</v>
      </c>
      <c r="F44" s="23" t="s">
        <v>16</v>
      </c>
      <c r="G44" s="23" t="s">
        <v>17</v>
      </c>
    </row>
    <row r="45" spans="2:11" hidden="1" outlineLevel="1" x14ac:dyDescent="0.2">
      <c r="B45" s="19" t="s">
        <v>428</v>
      </c>
      <c r="C45" s="14">
        <v>44272</v>
      </c>
      <c r="D45" s="3">
        <v>85175</v>
      </c>
      <c r="E45" s="3">
        <v>26</v>
      </c>
      <c r="F45" s="3" t="s">
        <v>21</v>
      </c>
      <c r="G45" s="15">
        <v>14.5</v>
      </c>
    </row>
    <row r="46" spans="2:11" hidden="1" outlineLevel="1" x14ac:dyDescent="0.2">
      <c r="B46" s="19" t="s">
        <v>428</v>
      </c>
      <c r="C46" s="14">
        <v>44271</v>
      </c>
      <c r="D46" s="3">
        <v>83586</v>
      </c>
      <c r="E46" s="3">
        <v>26</v>
      </c>
      <c r="F46" s="3" t="s">
        <v>21</v>
      </c>
      <c r="G46" s="15">
        <v>163.95</v>
      </c>
    </row>
    <row r="47" spans="2:11" hidden="1" outlineLevel="1" x14ac:dyDescent="0.2">
      <c r="B47" s="19" t="s">
        <v>428</v>
      </c>
      <c r="C47" s="14">
        <v>44272</v>
      </c>
      <c r="D47" s="3">
        <v>750024</v>
      </c>
      <c r="E47" s="3">
        <v>26</v>
      </c>
      <c r="F47" s="3" t="s">
        <v>21</v>
      </c>
      <c r="G47" s="15">
        <v>5.74</v>
      </c>
    </row>
    <row r="48" spans="2:11" hidden="1" outlineLevel="1" x14ac:dyDescent="0.2">
      <c r="B48" s="19" t="s">
        <v>428</v>
      </c>
      <c r="C48" s="14">
        <v>44272</v>
      </c>
      <c r="D48" s="3">
        <v>518147</v>
      </c>
      <c r="E48" s="3">
        <v>26</v>
      </c>
      <c r="F48" s="3" t="s">
        <v>21</v>
      </c>
      <c r="G48" s="15">
        <v>15.95</v>
      </c>
    </row>
    <row r="49" spans="2:7" hidden="1" outlineLevel="1" x14ac:dyDescent="0.2">
      <c r="C49" s="14"/>
      <c r="G49" s="15"/>
    </row>
    <row r="50" spans="2:7" ht="12.75" collapsed="1" thickBot="1" x14ac:dyDescent="0.25">
      <c r="C50" s="16"/>
      <c r="D50" s="16"/>
      <c r="E50" s="16"/>
      <c r="F50" s="16"/>
      <c r="G50" s="17">
        <f>+SUM(G45:G49)</f>
        <v>200.14</v>
      </c>
    </row>
    <row r="51" spans="2:7" ht="12.75" thickTop="1" x14ac:dyDescent="0.2"/>
    <row r="53" spans="2:7" x14ac:dyDescent="0.2">
      <c r="C53" s="8" t="s">
        <v>24</v>
      </c>
    </row>
    <row r="55" spans="2:7" x14ac:dyDescent="0.2">
      <c r="B55" s="12" t="s">
        <v>1035</v>
      </c>
      <c r="C55" s="12" t="s">
        <v>25</v>
      </c>
      <c r="D55" s="12" t="s">
        <v>26</v>
      </c>
      <c r="E55" s="12" t="s">
        <v>27</v>
      </c>
      <c r="F55" s="12" t="s">
        <v>637</v>
      </c>
      <c r="G55" s="13" t="s">
        <v>29</v>
      </c>
    </row>
    <row r="56" spans="2:7" hidden="1" outlineLevel="1" x14ac:dyDescent="0.2">
      <c r="B56" s="19" t="s">
        <v>428</v>
      </c>
      <c r="C56" s="3" t="s">
        <v>104</v>
      </c>
      <c r="D56" s="3" t="s">
        <v>31</v>
      </c>
      <c r="E56" s="14">
        <v>44272</v>
      </c>
      <c r="F56" s="3">
        <v>6</v>
      </c>
      <c r="G56" s="19">
        <v>56.64</v>
      </c>
    </row>
    <row r="57" spans="2:7" hidden="1" outlineLevel="1" x14ac:dyDescent="0.2">
      <c r="B57" s="19" t="s">
        <v>428</v>
      </c>
      <c r="C57" s="3" t="s">
        <v>104</v>
      </c>
      <c r="D57" s="3" t="s">
        <v>31</v>
      </c>
      <c r="E57" s="14">
        <v>44272</v>
      </c>
      <c r="F57" s="3">
        <v>3</v>
      </c>
      <c r="G57" s="19">
        <v>28.32</v>
      </c>
    </row>
    <row r="58" spans="2:7" hidden="1" outlineLevel="1" x14ac:dyDescent="0.2">
      <c r="B58" s="19" t="s">
        <v>428</v>
      </c>
      <c r="C58" s="3" t="s">
        <v>103</v>
      </c>
      <c r="D58" s="3" t="s">
        <v>54</v>
      </c>
      <c r="E58" s="14">
        <v>44271</v>
      </c>
      <c r="F58" s="3">
        <v>3</v>
      </c>
      <c r="G58" s="19">
        <v>19.98</v>
      </c>
    </row>
    <row r="59" spans="2:7" hidden="1" outlineLevel="1" x14ac:dyDescent="0.2"/>
    <row r="60" spans="2:7" ht="12.75" collapsed="1" thickBot="1" x14ac:dyDescent="0.25">
      <c r="C60" s="16"/>
      <c r="D60" s="16"/>
      <c r="E60" s="16"/>
      <c r="F60" s="16"/>
      <c r="G60" s="17">
        <f>+SUM(G56:G59)</f>
        <v>104.94000000000001</v>
      </c>
    </row>
    <row r="61" spans="2:7" ht="12.75" thickTop="1" x14ac:dyDescent="0.2"/>
    <row r="63" spans="2:7" x14ac:dyDescent="0.2">
      <c r="C63" s="8" t="s">
        <v>722</v>
      </c>
    </row>
    <row r="65" spans="3:7" x14ac:dyDescent="0.2">
      <c r="C65" s="19" t="s">
        <v>81</v>
      </c>
      <c r="D65" s="20">
        <f>+G39-G50-G60</f>
        <v>-305.08</v>
      </c>
    </row>
    <row r="66" spans="3:7" ht="12.75" thickBot="1" x14ac:dyDescent="0.25">
      <c r="D66" s="9"/>
      <c r="G66" s="3"/>
    </row>
    <row r="67" spans="3:7" ht="12.75" thickBot="1" x14ac:dyDescent="0.25">
      <c r="C67" s="19" t="s">
        <v>713</v>
      </c>
      <c r="D67" s="91" t="e">
        <f>+D65/G39</f>
        <v>#DIV/0!</v>
      </c>
      <c r="G67" s="3"/>
    </row>
    <row r="68" spans="3:7" x14ac:dyDescent="0.2">
      <c r="G68" s="3"/>
    </row>
    <row r="69" spans="3:7" x14ac:dyDescent="0.2">
      <c r="C69" s="19" t="s">
        <v>84</v>
      </c>
      <c r="D69" s="20">
        <f>+RESUMEN!O80</f>
        <v>-305.08</v>
      </c>
      <c r="G69" s="3"/>
    </row>
    <row r="70" spans="3:7" ht="12.75" thickBot="1" x14ac:dyDescent="0.25">
      <c r="D70" s="9"/>
    </row>
    <row r="71" spans="3:7" ht="12.75" thickBot="1" x14ac:dyDescent="0.25">
      <c r="C71" s="19" t="s">
        <v>716</v>
      </c>
      <c r="D71" s="83" t="e">
        <f>+RESUMEN!P80</f>
        <v>#DIV/0!</v>
      </c>
    </row>
    <row r="72" spans="3:7" ht="12.75" thickBot="1" x14ac:dyDescent="0.25"/>
    <row r="73" spans="3:7" ht="12.75" thickBot="1" x14ac:dyDescent="0.25">
      <c r="C73" s="19" t="s">
        <v>719</v>
      </c>
      <c r="D73" s="86" t="e">
        <f>+IF(D71&gt;D6,"OK","REVISAR")</f>
        <v>#DIV/0!</v>
      </c>
    </row>
    <row r="74" spans="3:7" x14ac:dyDescent="0.2">
      <c r="G74" s="3"/>
    </row>
    <row r="76" spans="3:7" x14ac:dyDescent="0.2">
      <c r="C76" s="8" t="s">
        <v>85</v>
      </c>
    </row>
    <row r="78" spans="3:7" x14ac:dyDescent="0.2">
      <c r="C78" s="10" t="s">
        <v>965</v>
      </c>
      <c r="D78" s="10"/>
      <c r="E78" s="10"/>
      <c r="F78" s="10"/>
      <c r="G78" s="11"/>
    </row>
    <row r="79" spans="3:7" x14ac:dyDescent="0.2">
      <c r="C79" s="10"/>
      <c r="D79" s="10"/>
      <c r="E79" s="10"/>
      <c r="F79" s="10"/>
      <c r="G79" s="11"/>
    </row>
    <row r="80" spans="3:7" x14ac:dyDescent="0.2">
      <c r="C80" s="10"/>
      <c r="D80" s="10"/>
      <c r="E80" s="10"/>
      <c r="F80" s="10"/>
      <c r="G80" s="11"/>
    </row>
    <row r="83" spans="3:6" x14ac:dyDescent="0.2">
      <c r="C83" s="12"/>
      <c r="D83" s="23" t="s">
        <v>427</v>
      </c>
      <c r="E83" s="23" t="s">
        <v>428</v>
      </c>
      <c r="F83" s="23" t="s">
        <v>429</v>
      </c>
    </row>
    <row r="84" spans="3:6" x14ac:dyDescent="0.2">
      <c r="C84" s="3" t="s">
        <v>8</v>
      </c>
      <c r="D84" s="22">
        <f>+SUMIF(B37:B38,$D$83,G37:G38)</f>
        <v>0</v>
      </c>
      <c r="E84" s="22">
        <f>+SUMIF(B37:B38,$E$83,G37:G38)</f>
        <v>0</v>
      </c>
      <c r="F84" s="22">
        <f t="shared" ref="F84" si="0">+SUMIF(D37:D38,$D$83,I37:I38)</f>
        <v>0</v>
      </c>
    </row>
    <row r="85" spans="3:6" x14ac:dyDescent="0.2">
      <c r="C85" s="3" t="s">
        <v>1019</v>
      </c>
      <c r="D85" s="22">
        <f>-SUMIF(B45:B49,$D$83,G45:G49)</f>
        <v>0</v>
      </c>
      <c r="E85" s="22">
        <f>-SUMIF(B45:B49,$E$83,G45:G49)</f>
        <v>-200.14</v>
      </c>
      <c r="F85" s="22">
        <f t="shared" ref="F85" si="1">-SUMIF(D45:D49,$D$83,I45:I49)</f>
        <v>0</v>
      </c>
    </row>
    <row r="86" spans="3:6" x14ac:dyDescent="0.2">
      <c r="C86" s="3" t="s">
        <v>24</v>
      </c>
      <c r="D86" s="22">
        <f>-SUMIF(B44:B59,$D$93,G44:G59)</f>
        <v>0</v>
      </c>
      <c r="E86" s="22">
        <f>-SUMIF(B56:B59,$E$83,G56:G59)</f>
        <v>-104.94000000000001</v>
      </c>
      <c r="F86" s="22">
        <f>-SUMIF(B44:B59,$F$93,G44:G59)</f>
        <v>0</v>
      </c>
    </row>
    <row r="87" spans="3:6" ht="12.75" thickBot="1" x14ac:dyDescent="0.25">
      <c r="C87" s="16" t="s">
        <v>1036</v>
      </c>
      <c r="D87" s="182">
        <f>SUM(D84:D86)</f>
        <v>0</v>
      </c>
      <c r="E87" s="182">
        <f t="shared" ref="E87:F87" si="2">SUM(E84:E86)</f>
        <v>-305.08</v>
      </c>
      <c r="F87" s="182">
        <f t="shared" si="2"/>
        <v>0</v>
      </c>
    </row>
    <row r="88" spans="3:6" ht="12.75" thickTop="1" x14ac:dyDescent="0.2"/>
  </sheetData>
  <autoFilter ref="B55:G58" xr:uid="{00000000-0009-0000-0000-000050000000}"/>
  <conditionalFormatting sqref="D73">
    <cfRule type="containsText" dxfId="65" priority="5" operator="containsText" text="OK">
      <formula>NOT(ISERROR(SEARCH("OK",D73)))</formula>
    </cfRule>
    <cfRule type="cellIs" dxfId="64" priority="6" operator="greaterThan">
      <formula>#REF!</formula>
    </cfRule>
  </conditionalFormatting>
  <pageMargins left="0.25" right="0.25" top="0.75" bottom="0.33" header="0.3" footer="0.3"/>
  <pageSetup paperSize="9" scale="80" fitToHeight="0"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Hoja79">
    <tabColor rgb="FFFF0000"/>
    <pageSetUpPr fitToPage="1"/>
  </sheetPr>
  <dimension ref="B1:K279"/>
  <sheetViews>
    <sheetView zoomScale="90" zoomScaleNormal="90" zoomScaleSheetLayoutView="85" workbookViewId="0">
      <selection activeCell="F26" sqref="F26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28.42578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707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695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428</v>
      </c>
      <c r="C37" s="14">
        <v>44344</v>
      </c>
      <c r="D37" s="19" t="s">
        <v>918</v>
      </c>
      <c r="E37" s="3"/>
      <c r="F37" s="3" t="s">
        <v>919</v>
      </c>
      <c r="G37" s="15">
        <v>19823.47</v>
      </c>
      <c r="H37" s="3"/>
      <c r="I37" s="3"/>
      <c r="J37" s="3"/>
      <c r="K37" s="3"/>
    </row>
    <row r="38" spans="2:11" x14ac:dyDescent="0.2">
      <c r="C38" s="14"/>
      <c r="G38" s="15"/>
    </row>
    <row r="39" spans="2:11" ht="12.75" thickBot="1" x14ac:dyDescent="0.25">
      <c r="C39" s="16"/>
      <c r="D39" s="16"/>
      <c r="E39" s="16"/>
      <c r="F39" s="16"/>
      <c r="G39" s="17">
        <f>SUM(G37:G38)</f>
        <v>19823.47</v>
      </c>
    </row>
    <row r="40" spans="2:11" ht="12.75" thickTop="1" x14ac:dyDescent="0.2"/>
    <row r="42" spans="2:11" x14ac:dyDescent="0.2">
      <c r="C42" s="8" t="s">
        <v>13</v>
      </c>
    </row>
    <row r="43" spans="2:11" x14ac:dyDescent="0.2">
      <c r="C43" s="18"/>
    </row>
    <row r="44" spans="2:11" x14ac:dyDescent="0.2">
      <c r="B44" s="12" t="s">
        <v>1035</v>
      </c>
      <c r="C44" s="23" t="s">
        <v>9</v>
      </c>
      <c r="D44" s="23" t="s">
        <v>14</v>
      </c>
      <c r="E44" s="23" t="s">
        <v>15</v>
      </c>
      <c r="F44" s="23" t="s">
        <v>16</v>
      </c>
      <c r="G44" s="23" t="s">
        <v>17</v>
      </c>
    </row>
    <row r="45" spans="2:11" hidden="1" outlineLevel="1" x14ac:dyDescent="0.2">
      <c r="B45" s="19" t="s">
        <v>428</v>
      </c>
      <c r="C45" s="14">
        <v>44286</v>
      </c>
      <c r="D45" s="3">
        <v>103324</v>
      </c>
      <c r="E45" s="3">
        <v>26</v>
      </c>
      <c r="F45" s="3" t="s">
        <v>21</v>
      </c>
      <c r="G45" s="15">
        <v>105.39</v>
      </c>
    </row>
    <row r="46" spans="2:11" hidden="1" outlineLevel="1" x14ac:dyDescent="0.2">
      <c r="B46" s="19" t="s">
        <v>427</v>
      </c>
      <c r="C46" s="14">
        <v>44278</v>
      </c>
      <c r="D46" s="3">
        <v>2101712</v>
      </c>
      <c r="E46" s="3">
        <v>43</v>
      </c>
      <c r="F46" s="3" t="s">
        <v>698</v>
      </c>
      <c r="G46" s="15">
        <v>305.36</v>
      </c>
    </row>
    <row r="47" spans="2:11" hidden="1" outlineLevel="1" x14ac:dyDescent="0.2">
      <c r="B47" s="19" t="s">
        <v>427</v>
      </c>
      <c r="C47" s="14">
        <v>44282</v>
      </c>
      <c r="D47" s="3">
        <v>99217</v>
      </c>
      <c r="E47" s="3">
        <v>26</v>
      </c>
      <c r="F47" s="3" t="s">
        <v>21</v>
      </c>
      <c r="G47" s="15">
        <v>49.98</v>
      </c>
    </row>
    <row r="48" spans="2:11" hidden="1" outlineLevel="1" x14ac:dyDescent="0.2">
      <c r="B48" s="19" t="s">
        <v>428</v>
      </c>
      <c r="C48" s="14">
        <v>44285</v>
      </c>
      <c r="D48" s="3">
        <v>101693</v>
      </c>
      <c r="E48" s="3">
        <v>26</v>
      </c>
      <c r="F48" s="3" t="s">
        <v>21</v>
      </c>
      <c r="G48" s="15">
        <v>5.93</v>
      </c>
    </row>
    <row r="49" spans="2:7" hidden="1" outlineLevel="1" x14ac:dyDescent="0.2">
      <c r="B49" s="19" t="s">
        <v>428</v>
      </c>
      <c r="C49" s="14">
        <v>44278</v>
      </c>
      <c r="D49" s="3">
        <v>93148</v>
      </c>
      <c r="E49" s="3">
        <v>26</v>
      </c>
      <c r="F49" s="3" t="s">
        <v>21</v>
      </c>
      <c r="G49" s="15">
        <v>35.31</v>
      </c>
    </row>
    <row r="50" spans="2:7" hidden="1" outlineLevel="1" x14ac:dyDescent="0.2">
      <c r="B50" s="19" t="s">
        <v>428</v>
      </c>
      <c r="C50" s="14">
        <v>44281</v>
      </c>
      <c r="D50" s="3">
        <v>161766</v>
      </c>
      <c r="E50" s="3">
        <v>26</v>
      </c>
      <c r="F50" s="3" t="s">
        <v>21</v>
      </c>
      <c r="G50" s="15">
        <v>47.01</v>
      </c>
    </row>
    <row r="51" spans="2:7" hidden="1" outlineLevel="1" x14ac:dyDescent="0.2">
      <c r="B51" s="19" t="s">
        <v>428</v>
      </c>
      <c r="C51" s="14">
        <v>44285</v>
      </c>
      <c r="D51" s="3">
        <v>783765</v>
      </c>
      <c r="E51" s="3">
        <v>26</v>
      </c>
      <c r="F51" s="3" t="s">
        <v>21</v>
      </c>
      <c r="G51" s="15">
        <v>239.5</v>
      </c>
    </row>
    <row r="52" spans="2:7" hidden="1" outlineLevel="1" x14ac:dyDescent="0.2">
      <c r="B52" s="19" t="s">
        <v>428</v>
      </c>
      <c r="C52" s="14">
        <v>44279</v>
      </c>
      <c r="D52" s="3">
        <v>94047</v>
      </c>
      <c r="E52" s="3">
        <v>26</v>
      </c>
      <c r="F52" s="3" t="s">
        <v>21</v>
      </c>
      <c r="G52" s="15">
        <v>10.050000000000001</v>
      </c>
    </row>
    <row r="53" spans="2:7" hidden="1" outlineLevel="1" x14ac:dyDescent="0.2">
      <c r="B53" s="19" t="s">
        <v>427</v>
      </c>
      <c r="C53" s="14">
        <v>44281</v>
      </c>
      <c r="D53" s="3">
        <v>2101789</v>
      </c>
      <c r="E53" s="3">
        <v>43</v>
      </c>
      <c r="F53" s="3" t="s">
        <v>698</v>
      </c>
      <c r="G53" s="15">
        <v>249.84</v>
      </c>
    </row>
    <row r="54" spans="2:7" hidden="1" outlineLevel="1" x14ac:dyDescent="0.2">
      <c r="B54" s="19" t="s">
        <v>427</v>
      </c>
      <c r="C54" s="14">
        <v>44277</v>
      </c>
      <c r="D54" s="3">
        <v>90774</v>
      </c>
      <c r="E54" s="3">
        <v>26</v>
      </c>
      <c r="F54" s="3" t="s">
        <v>21</v>
      </c>
      <c r="G54" s="15">
        <v>112.86</v>
      </c>
    </row>
    <row r="55" spans="2:7" hidden="1" outlineLevel="1" x14ac:dyDescent="0.2">
      <c r="B55" s="19" t="s">
        <v>427</v>
      </c>
      <c r="C55" s="14">
        <v>44280</v>
      </c>
      <c r="D55" s="3">
        <v>95582</v>
      </c>
      <c r="E55" s="3">
        <v>26</v>
      </c>
      <c r="F55" s="3" t="s">
        <v>21</v>
      </c>
      <c r="G55" s="15">
        <v>18.14</v>
      </c>
    </row>
    <row r="56" spans="2:7" hidden="1" outlineLevel="1" x14ac:dyDescent="0.2">
      <c r="B56" s="19" t="s">
        <v>427</v>
      </c>
      <c r="C56" s="14">
        <v>44280</v>
      </c>
      <c r="D56" s="3">
        <v>526715</v>
      </c>
      <c r="E56" s="3">
        <v>26</v>
      </c>
      <c r="F56" s="3" t="s">
        <v>21</v>
      </c>
      <c r="G56" s="15">
        <v>16.86</v>
      </c>
    </row>
    <row r="57" spans="2:7" hidden="1" outlineLevel="1" x14ac:dyDescent="0.2">
      <c r="B57" s="19" t="s">
        <v>427</v>
      </c>
      <c r="C57" s="14">
        <v>44280</v>
      </c>
      <c r="D57" s="3">
        <v>526116</v>
      </c>
      <c r="E57" s="3">
        <v>26</v>
      </c>
      <c r="F57" s="3" t="s">
        <v>21</v>
      </c>
      <c r="G57" s="15">
        <v>146.11000000000001</v>
      </c>
    </row>
    <row r="58" spans="2:7" hidden="1" outlineLevel="1" x14ac:dyDescent="0.2">
      <c r="B58" s="19" t="s">
        <v>427</v>
      </c>
      <c r="C58" s="14">
        <v>44282</v>
      </c>
      <c r="D58" s="3">
        <v>98610</v>
      </c>
      <c r="E58" s="3">
        <v>26</v>
      </c>
      <c r="F58" s="3" t="s">
        <v>21</v>
      </c>
      <c r="G58" s="15">
        <v>104.37</v>
      </c>
    </row>
    <row r="59" spans="2:7" hidden="1" outlineLevel="1" x14ac:dyDescent="0.2">
      <c r="B59" s="19" t="s">
        <v>427</v>
      </c>
      <c r="C59" s="14">
        <v>44284</v>
      </c>
      <c r="D59" s="3">
        <v>165161</v>
      </c>
      <c r="E59" s="3">
        <v>26</v>
      </c>
      <c r="F59" s="3" t="s">
        <v>21</v>
      </c>
      <c r="G59" s="15">
        <v>226.45</v>
      </c>
    </row>
    <row r="60" spans="2:7" hidden="1" outlineLevel="1" x14ac:dyDescent="0.2">
      <c r="B60" s="19" t="s">
        <v>427</v>
      </c>
      <c r="C60" s="14">
        <v>44284</v>
      </c>
      <c r="D60" s="3">
        <v>100057</v>
      </c>
      <c r="E60" s="3">
        <v>26</v>
      </c>
      <c r="F60" s="3" t="s">
        <v>21</v>
      </c>
      <c r="G60" s="15">
        <v>23.29</v>
      </c>
    </row>
    <row r="61" spans="2:7" hidden="1" outlineLevel="1" x14ac:dyDescent="0.2">
      <c r="B61" s="19" t="s">
        <v>427</v>
      </c>
      <c r="C61" s="14">
        <v>44282</v>
      </c>
      <c r="D61" s="3">
        <v>99200</v>
      </c>
      <c r="E61" s="3">
        <v>26</v>
      </c>
      <c r="F61" s="3" t="s">
        <v>21</v>
      </c>
      <c r="G61" s="15">
        <v>12.6</v>
      </c>
    </row>
    <row r="62" spans="2:7" hidden="1" outlineLevel="1" x14ac:dyDescent="0.2">
      <c r="B62" s="19" t="s">
        <v>428</v>
      </c>
      <c r="C62" s="14">
        <v>44286</v>
      </c>
      <c r="D62" s="3">
        <v>2009</v>
      </c>
      <c r="E62" s="3">
        <v>4</v>
      </c>
      <c r="F62" s="3" t="s">
        <v>702</v>
      </c>
      <c r="G62" s="15">
        <v>3924.95</v>
      </c>
    </row>
    <row r="63" spans="2:7" hidden="1" outlineLevel="1" x14ac:dyDescent="0.2">
      <c r="B63" s="19" t="s">
        <v>427</v>
      </c>
      <c r="C63" s="14">
        <v>44293</v>
      </c>
      <c r="D63" s="3">
        <v>803779</v>
      </c>
      <c r="E63" s="3">
        <v>26</v>
      </c>
      <c r="F63" s="3" t="s">
        <v>21</v>
      </c>
      <c r="G63" s="15">
        <v>10.95</v>
      </c>
    </row>
    <row r="64" spans="2:7" hidden="1" outlineLevel="1" x14ac:dyDescent="0.2">
      <c r="B64" s="19" t="s">
        <v>428</v>
      </c>
      <c r="C64" s="14">
        <v>44295</v>
      </c>
      <c r="D64" s="3">
        <v>114012</v>
      </c>
      <c r="E64" s="3">
        <v>26</v>
      </c>
      <c r="F64" s="3" t="s">
        <v>21</v>
      </c>
      <c r="G64" s="15">
        <v>63.21</v>
      </c>
    </row>
    <row r="65" spans="2:7" hidden="1" outlineLevel="1" x14ac:dyDescent="0.2">
      <c r="B65" s="19" t="s">
        <v>427</v>
      </c>
      <c r="C65" s="14">
        <v>44299</v>
      </c>
      <c r="D65" s="3">
        <v>558724</v>
      </c>
      <c r="E65" s="3">
        <v>26</v>
      </c>
      <c r="F65" s="3" t="s">
        <v>21</v>
      </c>
      <c r="G65" s="15">
        <v>7.93</v>
      </c>
    </row>
    <row r="66" spans="2:7" hidden="1" outlineLevel="1" x14ac:dyDescent="0.2">
      <c r="B66" s="19" t="s">
        <v>427</v>
      </c>
      <c r="C66" s="14">
        <v>44299</v>
      </c>
      <c r="D66" s="3">
        <v>553323</v>
      </c>
      <c r="E66" s="3">
        <v>26</v>
      </c>
      <c r="F66" s="3" t="s">
        <v>21</v>
      </c>
      <c r="G66" s="15">
        <v>66.849999999999994</v>
      </c>
    </row>
    <row r="67" spans="2:7" hidden="1" outlineLevel="1" x14ac:dyDescent="0.2">
      <c r="B67" s="19" t="s">
        <v>427</v>
      </c>
      <c r="C67" s="14">
        <v>44299</v>
      </c>
      <c r="D67" s="3">
        <v>118596</v>
      </c>
      <c r="E67" s="3">
        <v>26</v>
      </c>
      <c r="F67" s="3" t="s">
        <v>21</v>
      </c>
      <c r="G67" s="15">
        <v>14.3</v>
      </c>
    </row>
    <row r="68" spans="2:7" hidden="1" outlineLevel="1" x14ac:dyDescent="0.2">
      <c r="B68" s="19" t="s">
        <v>427</v>
      </c>
      <c r="C68" s="14">
        <v>44300</v>
      </c>
      <c r="D68" s="3">
        <v>120084</v>
      </c>
      <c r="E68" s="3">
        <v>26</v>
      </c>
      <c r="F68" s="3" t="s">
        <v>21</v>
      </c>
      <c r="G68" s="15">
        <v>10.66</v>
      </c>
    </row>
    <row r="69" spans="2:7" hidden="1" outlineLevel="1" x14ac:dyDescent="0.2">
      <c r="B69" s="19" t="s">
        <v>428</v>
      </c>
      <c r="C69" s="14">
        <v>44298</v>
      </c>
      <c r="D69" s="3">
        <v>184169</v>
      </c>
      <c r="E69" s="3">
        <v>26</v>
      </c>
      <c r="F69" s="3" t="s">
        <v>21</v>
      </c>
      <c r="G69" s="15">
        <v>14.88</v>
      </c>
    </row>
    <row r="70" spans="2:7" hidden="1" outlineLevel="1" x14ac:dyDescent="0.2">
      <c r="B70" s="19" t="s">
        <v>428</v>
      </c>
      <c r="C70" s="14">
        <v>44298</v>
      </c>
      <c r="D70" s="3">
        <v>812980</v>
      </c>
      <c r="E70" s="3">
        <v>26</v>
      </c>
      <c r="F70" s="3" t="s">
        <v>21</v>
      </c>
      <c r="G70" s="15">
        <v>212.44</v>
      </c>
    </row>
    <row r="71" spans="2:7" hidden="1" outlineLevel="1" x14ac:dyDescent="0.2">
      <c r="B71" s="19" t="s">
        <v>428</v>
      </c>
      <c r="C71" s="14">
        <v>44300</v>
      </c>
      <c r="D71" s="3">
        <v>819209</v>
      </c>
      <c r="E71" s="3">
        <v>26</v>
      </c>
      <c r="F71" s="3" t="s">
        <v>21</v>
      </c>
      <c r="G71" s="15">
        <v>73.59</v>
      </c>
    </row>
    <row r="72" spans="2:7" hidden="1" outlineLevel="1" x14ac:dyDescent="0.2">
      <c r="B72" s="19" t="s">
        <v>428</v>
      </c>
      <c r="C72" s="14">
        <v>44292</v>
      </c>
      <c r="D72" s="3">
        <v>175620</v>
      </c>
      <c r="E72" s="3">
        <v>26</v>
      </c>
      <c r="F72" s="3" t="s">
        <v>21</v>
      </c>
      <c r="G72" s="15">
        <v>6.6</v>
      </c>
    </row>
    <row r="73" spans="2:7" hidden="1" outlineLevel="1" x14ac:dyDescent="0.2">
      <c r="B73" s="19" t="s">
        <v>428</v>
      </c>
      <c r="C73" s="14">
        <v>44292</v>
      </c>
      <c r="D73" s="3">
        <v>109463</v>
      </c>
      <c r="E73" s="3">
        <v>26</v>
      </c>
      <c r="F73" s="3" t="s">
        <v>21</v>
      </c>
      <c r="G73" s="15">
        <v>23.21</v>
      </c>
    </row>
    <row r="74" spans="2:7" hidden="1" outlineLevel="1" x14ac:dyDescent="0.2">
      <c r="B74" s="19" t="s">
        <v>428</v>
      </c>
      <c r="C74" s="14"/>
      <c r="E74" s="3">
        <v>26</v>
      </c>
      <c r="F74" s="3" t="s">
        <v>21</v>
      </c>
      <c r="G74" s="15">
        <v>201.2</v>
      </c>
    </row>
    <row r="75" spans="2:7" hidden="1" outlineLevel="1" x14ac:dyDescent="0.2">
      <c r="B75" s="19" t="s">
        <v>428</v>
      </c>
      <c r="C75" s="14">
        <v>44301</v>
      </c>
      <c r="D75" s="3">
        <v>2364</v>
      </c>
      <c r="E75" s="3">
        <v>4</v>
      </c>
      <c r="F75" s="3" t="s">
        <v>702</v>
      </c>
      <c r="G75" s="15">
        <v>1473.64</v>
      </c>
    </row>
    <row r="76" spans="2:7" hidden="1" outlineLevel="1" x14ac:dyDescent="0.2">
      <c r="B76" s="19" t="s">
        <v>427</v>
      </c>
      <c r="C76" s="14">
        <v>44307</v>
      </c>
      <c r="D76" s="3">
        <v>130183</v>
      </c>
      <c r="E76" s="3">
        <v>26</v>
      </c>
      <c r="F76" s="3" t="s">
        <v>21</v>
      </c>
      <c r="G76" s="15">
        <v>13.98</v>
      </c>
    </row>
    <row r="77" spans="2:7" hidden="1" outlineLevel="1" x14ac:dyDescent="0.2">
      <c r="B77" s="19" t="s">
        <v>428</v>
      </c>
      <c r="C77" s="14">
        <v>44298</v>
      </c>
      <c r="D77" s="3">
        <v>184169</v>
      </c>
      <c r="E77" s="3">
        <v>26</v>
      </c>
      <c r="F77" s="3" t="s">
        <v>21</v>
      </c>
      <c r="G77" s="15">
        <v>14.88</v>
      </c>
    </row>
    <row r="78" spans="2:7" hidden="1" outlineLevel="1" x14ac:dyDescent="0.2">
      <c r="B78" s="19"/>
      <c r="C78" s="14"/>
      <c r="G78" s="15"/>
    </row>
    <row r="79" spans="2:7" ht="12.75" collapsed="1" thickBot="1" x14ac:dyDescent="0.25">
      <c r="C79" s="16"/>
      <c r="D79" s="16"/>
      <c r="E79" s="16"/>
      <c r="F79" s="16"/>
      <c r="G79" s="17">
        <f>SUM(G45:G78)</f>
        <v>7842.32</v>
      </c>
    </row>
    <row r="80" spans="2:7" ht="12.75" thickTop="1" x14ac:dyDescent="0.2"/>
    <row r="82" spans="2:7" x14ac:dyDescent="0.2">
      <c r="C82" s="8" t="s">
        <v>24</v>
      </c>
    </row>
    <row r="84" spans="2:7" x14ac:dyDescent="0.2">
      <c r="B84" s="12" t="s">
        <v>1035</v>
      </c>
      <c r="C84" s="12" t="s">
        <v>25</v>
      </c>
      <c r="D84" s="12" t="s">
        <v>26</v>
      </c>
      <c r="E84" s="12" t="s">
        <v>27</v>
      </c>
      <c r="F84" s="12" t="s">
        <v>637</v>
      </c>
      <c r="G84" s="13" t="s">
        <v>29</v>
      </c>
    </row>
    <row r="85" spans="2:7" hidden="1" outlineLevel="1" x14ac:dyDescent="0.2">
      <c r="B85" s="19" t="s">
        <v>429</v>
      </c>
      <c r="C85" s="3" t="s">
        <v>352</v>
      </c>
      <c r="D85" s="3" t="s">
        <v>31</v>
      </c>
      <c r="E85" s="14">
        <v>44279</v>
      </c>
      <c r="F85" s="3">
        <v>6</v>
      </c>
      <c r="G85" s="3">
        <v>45</v>
      </c>
    </row>
    <row r="86" spans="2:7" hidden="1" outlineLevel="1" x14ac:dyDescent="0.2">
      <c r="B86" s="19" t="s">
        <v>429</v>
      </c>
      <c r="C86" s="3" t="s">
        <v>352</v>
      </c>
      <c r="D86" s="3" t="s">
        <v>31</v>
      </c>
      <c r="E86" s="14">
        <v>44279</v>
      </c>
      <c r="F86" s="3">
        <v>3</v>
      </c>
      <c r="G86" s="3">
        <v>22.5</v>
      </c>
    </row>
    <row r="87" spans="2:7" hidden="1" outlineLevel="1" x14ac:dyDescent="0.2">
      <c r="B87" s="19" t="s">
        <v>429</v>
      </c>
      <c r="C87" s="3" t="s">
        <v>352</v>
      </c>
      <c r="D87" s="3" t="s">
        <v>31</v>
      </c>
      <c r="E87" s="14">
        <v>44280</v>
      </c>
      <c r="F87" s="3">
        <v>6</v>
      </c>
      <c r="G87" s="3">
        <v>45</v>
      </c>
    </row>
    <row r="88" spans="2:7" hidden="1" outlineLevel="1" x14ac:dyDescent="0.2">
      <c r="B88" s="19" t="s">
        <v>429</v>
      </c>
      <c r="C88" s="3" t="s">
        <v>352</v>
      </c>
      <c r="D88" s="3" t="s">
        <v>31</v>
      </c>
      <c r="E88" s="14">
        <v>44280</v>
      </c>
      <c r="F88" s="3">
        <v>3</v>
      </c>
      <c r="G88" s="3">
        <v>22.5</v>
      </c>
    </row>
    <row r="89" spans="2:7" hidden="1" outlineLevel="1" x14ac:dyDescent="0.2">
      <c r="B89" s="19" t="s">
        <v>429</v>
      </c>
      <c r="C89" s="3" t="s">
        <v>352</v>
      </c>
      <c r="D89" s="3" t="s">
        <v>31</v>
      </c>
      <c r="E89" s="14">
        <v>44281</v>
      </c>
      <c r="F89" s="3">
        <v>6</v>
      </c>
      <c r="G89" s="3">
        <v>45</v>
      </c>
    </row>
    <row r="90" spans="2:7" hidden="1" outlineLevel="1" x14ac:dyDescent="0.2">
      <c r="B90" s="19" t="s">
        <v>429</v>
      </c>
      <c r="C90" s="3" t="s">
        <v>352</v>
      </c>
      <c r="D90" s="3" t="s">
        <v>31</v>
      </c>
      <c r="E90" s="14">
        <v>44281</v>
      </c>
      <c r="F90" s="3">
        <v>3</v>
      </c>
      <c r="G90" s="3">
        <v>22.5</v>
      </c>
    </row>
    <row r="91" spans="2:7" hidden="1" outlineLevel="1" x14ac:dyDescent="0.2">
      <c r="B91" s="19" t="s">
        <v>429</v>
      </c>
      <c r="C91" s="3" t="s">
        <v>352</v>
      </c>
      <c r="D91" s="3" t="s">
        <v>31</v>
      </c>
      <c r="E91" s="14">
        <v>44282</v>
      </c>
      <c r="F91" s="3">
        <v>9</v>
      </c>
      <c r="G91" s="3">
        <v>67.5</v>
      </c>
    </row>
    <row r="92" spans="2:7" hidden="1" outlineLevel="1" x14ac:dyDescent="0.2">
      <c r="B92" s="19" t="s">
        <v>429</v>
      </c>
      <c r="C92" s="3" t="s">
        <v>352</v>
      </c>
      <c r="D92" s="3" t="s">
        <v>31</v>
      </c>
      <c r="E92" s="14">
        <v>44284</v>
      </c>
      <c r="F92" s="3">
        <v>6</v>
      </c>
      <c r="G92" s="3">
        <v>45</v>
      </c>
    </row>
    <row r="93" spans="2:7" hidden="1" outlineLevel="1" x14ac:dyDescent="0.2">
      <c r="B93" s="19" t="s">
        <v>429</v>
      </c>
      <c r="C93" s="3" t="s">
        <v>352</v>
      </c>
      <c r="D93" s="3" t="s">
        <v>31</v>
      </c>
      <c r="E93" s="14">
        <v>44284</v>
      </c>
      <c r="F93" s="3">
        <v>3</v>
      </c>
      <c r="G93" s="3">
        <v>22.5</v>
      </c>
    </row>
    <row r="94" spans="2:7" hidden="1" outlineLevel="1" x14ac:dyDescent="0.2">
      <c r="B94" s="19" t="s">
        <v>429</v>
      </c>
      <c r="C94" s="3" t="s">
        <v>352</v>
      </c>
      <c r="D94" s="3" t="s">
        <v>31</v>
      </c>
      <c r="E94" s="14">
        <v>44285</v>
      </c>
      <c r="F94" s="3">
        <v>6</v>
      </c>
      <c r="G94" s="3">
        <v>45</v>
      </c>
    </row>
    <row r="95" spans="2:7" hidden="1" outlineLevel="1" x14ac:dyDescent="0.2">
      <c r="B95" s="19" t="s">
        <v>429</v>
      </c>
      <c r="C95" s="3" t="s">
        <v>352</v>
      </c>
      <c r="D95" s="3" t="s">
        <v>31</v>
      </c>
      <c r="E95" s="14">
        <v>44285</v>
      </c>
      <c r="F95" s="3">
        <v>3</v>
      </c>
      <c r="G95" s="3">
        <v>22.5</v>
      </c>
    </row>
    <row r="96" spans="2:7" hidden="1" outlineLevel="1" x14ac:dyDescent="0.2">
      <c r="B96" s="19" t="s">
        <v>429</v>
      </c>
      <c r="C96" s="3" t="s">
        <v>352</v>
      </c>
      <c r="D96" s="3" t="s">
        <v>31</v>
      </c>
      <c r="E96" s="14">
        <v>44286</v>
      </c>
      <c r="F96" s="3">
        <v>6</v>
      </c>
      <c r="G96" s="3">
        <v>45</v>
      </c>
    </row>
    <row r="97" spans="2:7" hidden="1" outlineLevel="1" x14ac:dyDescent="0.2">
      <c r="B97" s="19" t="s">
        <v>429</v>
      </c>
      <c r="C97" s="3" t="s">
        <v>352</v>
      </c>
      <c r="D97" s="3" t="s">
        <v>31</v>
      </c>
      <c r="E97" s="14">
        <v>44286</v>
      </c>
      <c r="F97" s="3">
        <v>3</v>
      </c>
      <c r="G97" s="3">
        <v>22.5</v>
      </c>
    </row>
    <row r="98" spans="2:7" hidden="1" outlineLevel="1" x14ac:dyDescent="0.2">
      <c r="B98" s="19" t="s">
        <v>427</v>
      </c>
      <c r="C98" s="3" t="s">
        <v>672</v>
      </c>
      <c r="D98" s="3" t="s">
        <v>54</v>
      </c>
      <c r="E98" s="14">
        <v>44278</v>
      </c>
      <c r="F98" s="3">
        <v>6</v>
      </c>
      <c r="G98" s="3">
        <v>33.299999999999997</v>
      </c>
    </row>
    <row r="99" spans="2:7" hidden="1" outlineLevel="1" x14ac:dyDescent="0.2">
      <c r="B99" s="19" t="s">
        <v>427</v>
      </c>
      <c r="C99" s="3" t="s">
        <v>672</v>
      </c>
      <c r="D99" s="3" t="s">
        <v>54</v>
      </c>
      <c r="E99" s="14">
        <v>44278</v>
      </c>
      <c r="F99" s="3">
        <v>3</v>
      </c>
      <c r="G99" s="3">
        <v>16.649999999999999</v>
      </c>
    </row>
    <row r="100" spans="2:7" hidden="1" outlineLevel="1" x14ac:dyDescent="0.2">
      <c r="B100" s="19" t="s">
        <v>427</v>
      </c>
      <c r="C100" s="3" t="s">
        <v>672</v>
      </c>
      <c r="D100" s="3" t="s">
        <v>54</v>
      </c>
      <c r="E100" s="14">
        <v>44279</v>
      </c>
      <c r="F100" s="3">
        <v>6</v>
      </c>
      <c r="G100" s="3">
        <v>33.299999999999997</v>
      </c>
    </row>
    <row r="101" spans="2:7" hidden="1" outlineLevel="1" x14ac:dyDescent="0.2">
      <c r="B101" s="19" t="s">
        <v>427</v>
      </c>
      <c r="C101" s="3" t="s">
        <v>672</v>
      </c>
      <c r="D101" s="3" t="s">
        <v>54</v>
      </c>
      <c r="E101" s="14">
        <v>44279</v>
      </c>
      <c r="F101" s="3">
        <v>3</v>
      </c>
      <c r="G101" s="3">
        <v>16.649999999999999</v>
      </c>
    </row>
    <row r="102" spans="2:7" hidden="1" outlineLevel="1" x14ac:dyDescent="0.2">
      <c r="B102" s="19" t="s">
        <v>427</v>
      </c>
      <c r="C102" s="3" t="s">
        <v>672</v>
      </c>
      <c r="D102" s="3" t="s">
        <v>54</v>
      </c>
      <c r="E102" s="14">
        <v>44280</v>
      </c>
      <c r="F102" s="3">
        <v>6</v>
      </c>
      <c r="G102" s="3">
        <v>33.299999999999997</v>
      </c>
    </row>
    <row r="103" spans="2:7" hidden="1" outlineLevel="1" x14ac:dyDescent="0.2">
      <c r="B103" s="19" t="s">
        <v>427</v>
      </c>
      <c r="C103" s="3" t="s">
        <v>672</v>
      </c>
      <c r="D103" s="3" t="s">
        <v>54</v>
      </c>
      <c r="E103" s="14">
        <v>44280</v>
      </c>
      <c r="F103" s="3">
        <v>3</v>
      </c>
      <c r="G103" s="3">
        <v>16.649999999999999</v>
      </c>
    </row>
    <row r="104" spans="2:7" hidden="1" outlineLevel="1" x14ac:dyDescent="0.2">
      <c r="B104" s="19" t="s">
        <v>427</v>
      </c>
      <c r="C104" s="3" t="s">
        <v>672</v>
      </c>
      <c r="D104" s="3" t="s">
        <v>54</v>
      </c>
      <c r="E104" s="14">
        <v>44281</v>
      </c>
      <c r="F104" s="3">
        <v>6</v>
      </c>
      <c r="G104" s="3">
        <v>33.299999999999997</v>
      </c>
    </row>
    <row r="105" spans="2:7" hidden="1" outlineLevel="1" x14ac:dyDescent="0.2">
      <c r="B105" s="19" t="s">
        <v>427</v>
      </c>
      <c r="C105" s="3" t="s">
        <v>672</v>
      </c>
      <c r="D105" s="3" t="s">
        <v>54</v>
      </c>
      <c r="E105" s="14">
        <v>44281</v>
      </c>
      <c r="F105" s="3">
        <v>3</v>
      </c>
      <c r="G105" s="3">
        <v>16.649999999999999</v>
      </c>
    </row>
    <row r="106" spans="2:7" hidden="1" outlineLevel="1" x14ac:dyDescent="0.2">
      <c r="B106" s="19" t="s">
        <v>428</v>
      </c>
      <c r="C106" s="3" t="s">
        <v>104</v>
      </c>
      <c r="D106" s="3" t="s">
        <v>31</v>
      </c>
      <c r="E106" s="14">
        <v>44273</v>
      </c>
      <c r="F106" s="3">
        <v>6</v>
      </c>
      <c r="G106" s="3">
        <v>56.64</v>
      </c>
    </row>
    <row r="107" spans="2:7" hidden="1" outlineLevel="1" x14ac:dyDescent="0.2">
      <c r="B107" s="19" t="s">
        <v>428</v>
      </c>
      <c r="C107" s="3" t="s">
        <v>104</v>
      </c>
      <c r="D107" s="3" t="s">
        <v>31</v>
      </c>
      <c r="E107" s="14">
        <v>44273</v>
      </c>
      <c r="F107" s="3">
        <v>3</v>
      </c>
      <c r="G107" s="3">
        <v>28.32</v>
      </c>
    </row>
    <row r="108" spans="2:7" hidden="1" outlineLevel="1" x14ac:dyDescent="0.2">
      <c r="B108" s="19" t="s">
        <v>428</v>
      </c>
      <c r="C108" s="3" t="s">
        <v>104</v>
      </c>
      <c r="D108" s="3" t="s">
        <v>31</v>
      </c>
      <c r="E108" s="14">
        <v>44277</v>
      </c>
      <c r="F108" s="3">
        <v>6</v>
      </c>
      <c r="G108" s="3">
        <v>56.64</v>
      </c>
    </row>
    <row r="109" spans="2:7" hidden="1" outlineLevel="1" x14ac:dyDescent="0.2">
      <c r="B109" s="19" t="s">
        <v>428</v>
      </c>
      <c r="C109" s="3" t="s">
        <v>104</v>
      </c>
      <c r="D109" s="3" t="s">
        <v>31</v>
      </c>
      <c r="E109" s="14">
        <v>44278</v>
      </c>
      <c r="F109" s="3">
        <v>6</v>
      </c>
      <c r="G109" s="3">
        <v>56.64</v>
      </c>
    </row>
    <row r="110" spans="2:7" hidden="1" outlineLevel="1" x14ac:dyDescent="0.2">
      <c r="B110" s="19" t="s">
        <v>428</v>
      </c>
      <c r="C110" s="3" t="s">
        <v>104</v>
      </c>
      <c r="D110" s="3" t="s">
        <v>31</v>
      </c>
      <c r="E110" s="14">
        <v>44278</v>
      </c>
      <c r="F110" s="3">
        <v>3</v>
      </c>
      <c r="G110" s="3">
        <v>28.32</v>
      </c>
    </row>
    <row r="111" spans="2:7" hidden="1" outlineLevel="1" x14ac:dyDescent="0.2">
      <c r="B111" s="19" t="s">
        <v>428</v>
      </c>
      <c r="C111" s="3" t="s">
        <v>104</v>
      </c>
      <c r="D111" s="3" t="s">
        <v>31</v>
      </c>
      <c r="E111" s="14">
        <v>44279</v>
      </c>
      <c r="F111" s="3">
        <v>6</v>
      </c>
      <c r="G111" s="3">
        <v>56.64</v>
      </c>
    </row>
    <row r="112" spans="2:7" hidden="1" outlineLevel="1" x14ac:dyDescent="0.2">
      <c r="B112" s="19" t="s">
        <v>428</v>
      </c>
      <c r="C112" s="3" t="s">
        <v>104</v>
      </c>
      <c r="D112" s="3" t="s">
        <v>31</v>
      </c>
      <c r="E112" s="14">
        <v>44279</v>
      </c>
      <c r="F112" s="3">
        <v>5</v>
      </c>
      <c r="G112" s="3">
        <v>47.2</v>
      </c>
    </row>
    <row r="113" spans="2:7" hidden="1" outlineLevel="1" x14ac:dyDescent="0.2">
      <c r="B113" s="19" t="s">
        <v>428</v>
      </c>
      <c r="C113" s="3" t="s">
        <v>104</v>
      </c>
      <c r="D113" s="3" t="s">
        <v>31</v>
      </c>
      <c r="E113" s="14">
        <v>44280</v>
      </c>
      <c r="F113" s="3">
        <v>6</v>
      </c>
      <c r="G113" s="3">
        <v>56.64</v>
      </c>
    </row>
    <row r="114" spans="2:7" hidden="1" outlineLevel="1" x14ac:dyDescent="0.2">
      <c r="B114" s="19" t="s">
        <v>428</v>
      </c>
      <c r="C114" s="3" t="s">
        <v>104</v>
      </c>
      <c r="D114" s="3" t="s">
        <v>31</v>
      </c>
      <c r="E114" s="14">
        <v>44280</v>
      </c>
      <c r="F114" s="3">
        <v>3</v>
      </c>
      <c r="G114" s="3">
        <v>28.32</v>
      </c>
    </row>
    <row r="115" spans="2:7" hidden="1" outlineLevel="1" x14ac:dyDescent="0.2">
      <c r="B115" s="19" t="s">
        <v>428</v>
      </c>
      <c r="C115" s="3" t="s">
        <v>104</v>
      </c>
      <c r="D115" s="3" t="s">
        <v>31</v>
      </c>
      <c r="E115" s="14">
        <v>44281</v>
      </c>
      <c r="F115" s="3">
        <v>6</v>
      </c>
      <c r="G115" s="3">
        <v>56.64</v>
      </c>
    </row>
    <row r="116" spans="2:7" hidden="1" outlineLevel="1" x14ac:dyDescent="0.2">
      <c r="B116" s="19" t="s">
        <v>428</v>
      </c>
      <c r="C116" s="3" t="s">
        <v>104</v>
      </c>
      <c r="D116" s="3" t="s">
        <v>31</v>
      </c>
      <c r="E116" s="14">
        <v>44281</v>
      </c>
      <c r="F116" s="3">
        <v>3</v>
      </c>
      <c r="G116" s="3">
        <v>28.32</v>
      </c>
    </row>
    <row r="117" spans="2:7" hidden="1" outlineLevel="1" x14ac:dyDescent="0.2">
      <c r="B117" s="19" t="s">
        <v>428</v>
      </c>
      <c r="C117" s="3" t="s">
        <v>104</v>
      </c>
      <c r="D117" s="3" t="s">
        <v>31</v>
      </c>
      <c r="E117" s="39">
        <v>44298</v>
      </c>
      <c r="F117" s="3">
        <v>6</v>
      </c>
      <c r="G117" s="3">
        <v>56.64</v>
      </c>
    </row>
    <row r="118" spans="2:7" hidden="1" outlineLevel="1" x14ac:dyDescent="0.2">
      <c r="B118" s="19" t="s">
        <v>428</v>
      </c>
      <c r="C118" s="3" t="s">
        <v>104</v>
      </c>
      <c r="D118" s="3" t="s">
        <v>31</v>
      </c>
      <c r="E118" s="39">
        <v>44298</v>
      </c>
      <c r="F118" s="3">
        <v>3</v>
      </c>
      <c r="G118" s="3">
        <v>28.32</v>
      </c>
    </row>
    <row r="119" spans="2:7" hidden="1" outlineLevel="1" x14ac:dyDescent="0.2">
      <c r="B119" s="19" t="s">
        <v>428</v>
      </c>
      <c r="C119" s="3" t="s">
        <v>104</v>
      </c>
      <c r="D119" s="3" t="s">
        <v>31</v>
      </c>
      <c r="E119" s="39">
        <v>44299</v>
      </c>
      <c r="F119" s="3">
        <v>6</v>
      </c>
      <c r="G119" s="3">
        <v>56.64</v>
      </c>
    </row>
    <row r="120" spans="2:7" hidden="1" outlineLevel="1" x14ac:dyDescent="0.2">
      <c r="B120" s="19" t="s">
        <v>428</v>
      </c>
      <c r="C120" s="3" t="s">
        <v>104</v>
      </c>
      <c r="D120" s="3" t="s">
        <v>31</v>
      </c>
      <c r="E120" s="39">
        <v>44299</v>
      </c>
      <c r="F120" s="3">
        <v>3</v>
      </c>
      <c r="G120" s="3">
        <v>28.32</v>
      </c>
    </row>
    <row r="121" spans="2:7" hidden="1" outlineLevel="1" x14ac:dyDescent="0.2">
      <c r="B121" s="19" t="s">
        <v>428</v>
      </c>
      <c r="C121" s="3" t="s">
        <v>104</v>
      </c>
      <c r="D121" s="3" t="s">
        <v>31</v>
      </c>
      <c r="E121" s="39">
        <v>44300</v>
      </c>
      <c r="F121" s="3">
        <v>6</v>
      </c>
      <c r="G121" s="3">
        <v>56.64</v>
      </c>
    </row>
    <row r="122" spans="2:7" hidden="1" outlineLevel="1" x14ac:dyDescent="0.2">
      <c r="B122" s="19" t="s">
        <v>428</v>
      </c>
      <c r="C122" s="3" t="s">
        <v>104</v>
      </c>
      <c r="D122" s="3" t="s">
        <v>31</v>
      </c>
      <c r="E122" s="39">
        <v>44300</v>
      </c>
      <c r="F122" s="3">
        <v>3</v>
      </c>
      <c r="G122" s="3">
        <v>28.32</v>
      </c>
    </row>
    <row r="123" spans="2:7" hidden="1" outlineLevel="1" x14ac:dyDescent="0.2">
      <c r="B123" s="19" t="s">
        <v>428</v>
      </c>
      <c r="C123" s="3" t="s">
        <v>104</v>
      </c>
      <c r="D123" s="3" t="s">
        <v>31</v>
      </c>
      <c r="E123" s="39">
        <v>44301</v>
      </c>
      <c r="F123" s="3">
        <v>6</v>
      </c>
      <c r="G123" s="3">
        <v>56.64</v>
      </c>
    </row>
    <row r="124" spans="2:7" hidden="1" outlineLevel="1" x14ac:dyDescent="0.2">
      <c r="B124" s="19" t="s">
        <v>428</v>
      </c>
      <c r="C124" s="3" t="s">
        <v>104</v>
      </c>
      <c r="D124" s="3" t="s">
        <v>31</v>
      </c>
      <c r="E124" s="39">
        <v>44301</v>
      </c>
      <c r="F124" s="3">
        <v>3</v>
      </c>
      <c r="G124" s="3">
        <v>28.32</v>
      </c>
    </row>
    <row r="125" spans="2:7" hidden="1" outlineLevel="1" x14ac:dyDescent="0.2">
      <c r="B125" s="19" t="s">
        <v>428</v>
      </c>
      <c r="C125" s="3" t="s">
        <v>104</v>
      </c>
      <c r="D125" s="3" t="s">
        <v>31</v>
      </c>
      <c r="E125" s="39">
        <v>44302</v>
      </c>
      <c r="F125" s="3">
        <v>6</v>
      </c>
      <c r="G125" s="3">
        <v>56.64</v>
      </c>
    </row>
    <row r="126" spans="2:7" hidden="1" outlineLevel="1" x14ac:dyDescent="0.2">
      <c r="B126" s="19" t="s">
        <v>427</v>
      </c>
      <c r="C126" s="3" t="s">
        <v>246</v>
      </c>
      <c r="D126" s="3" t="s">
        <v>31</v>
      </c>
      <c r="E126" s="39">
        <v>44301</v>
      </c>
      <c r="F126" s="3">
        <v>6</v>
      </c>
      <c r="G126" s="3">
        <v>49.98</v>
      </c>
    </row>
    <row r="127" spans="2:7" hidden="1" outlineLevel="1" x14ac:dyDescent="0.2">
      <c r="B127" s="19" t="s">
        <v>427</v>
      </c>
      <c r="C127" s="3" t="s">
        <v>246</v>
      </c>
      <c r="D127" s="3" t="s">
        <v>31</v>
      </c>
      <c r="E127" s="39">
        <v>44301</v>
      </c>
      <c r="F127" s="3">
        <v>3</v>
      </c>
      <c r="G127" s="3">
        <v>24.99</v>
      </c>
    </row>
    <row r="128" spans="2:7" hidden="1" outlineLevel="1" x14ac:dyDescent="0.2">
      <c r="B128" s="19" t="s">
        <v>427</v>
      </c>
      <c r="C128" s="3" t="s">
        <v>246</v>
      </c>
      <c r="D128" s="3" t="s">
        <v>31</v>
      </c>
      <c r="E128" s="39">
        <v>44302</v>
      </c>
      <c r="F128" s="3">
        <v>6</v>
      </c>
      <c r="G128" s="3">
        <v>49.98</v>
      </c>
    </row>
    <row r="129" spans="2:7" hidden="1" outlineLevel="1" x14ac:dyDescent="0.2">
      <c r="B129" s="19" t="s">
        <v>427</v>
      </c>
      <c r="C129" s="3" t="s">
        <v>246</v>
      </c>
      <c r="D129" s="3" t="s">
        <v>31</v>
      </c>
      <c r="E129" s="39">
        <v>44302</v>
      </c>
      <c r="F129" s="3">
        <v>3</v>
      </c>
      <c r="G129" s="3">
        <v>24.99</v>
      </c>
    </row>
    <row r="130" spans="2:7" hidden="1" outlineLevel="1" x14ac:dyDescent="0.2">
      <c r="B130" s="19" t="s">
        <v>428</v>
      </c>
      <c r="C130" s="3" t="s">
        <v>108</v>
      </c>
      <c r="D130" s="3" t="s">
        <v>54</v>
      </c>
      <c r="E130" s="39">
        <v>44293</v>
      </c>
      <c r="F130" s="3">
        <v>6</v>
      </c>
      <c r="G130" s="3">
        <v>49.98</v>
      </c>
    </row>
    <row r="131" spans="2:7" hidden="1" outlineLevel="1" x14ac:dyDescent="0.2">
      <c r="B131" s="19" t="s">
        <v>428</v>
      </c>
      <c r="C131" s="3" t="s">
        <v>108</v>
      </c>
      <c r="D131" s="3" t="s">
        <v>54</v>
      </c>
      <c r="E131" s="39">
        <v>44293</v>
      </c>
      <c r="F131" s="3">
        <v>3</v>
      </c>
      <c r="G131" s="3">
        <v>24.99</v>
      </c>
    </row>
    <row r="132" spans="2:7" hidden="1" outlineLevel="1" x14ac:dyDescent="0.2">
      <c r="B132" s="19" t="s">
        <v>428</v>
      </c>
      <c r="C132" s="3" t="s">
        <v>108</v>
      </c>
      <c r="D132" s="3" t="s">
        <v>54</v>
      </c>
      <c r="E132" s="39">
        <v>44294</v>
      </c>
      <c r="F132" s="3">
        <v>6</v>
      </c>
      <c r="G132" s="3">
        <v>49.98</v>
      </c>
    </row>
    <row r="133" spans="2:7" hidden="1" outlineLevel="1" x14ac:dyDescent="0.2">
      <c r="B133" s="19" t="s">
        <v>428</v>
      </c>
      <c r="C133" s="3" t="s">
        <v>108</v>
      </c>
      <c r="D133" s="3" t="s">
        <v>54</v>
      </c>
      <c r="E133" s="39">
        <v>44294</v>
      </c>
      <c r="F133" s="3">
        <v>3</v>
      </c>
      <c r="G133" s="3">
        <v>24.99</v>
      </c>
    </row>
    <row r="134" spans="2:7" hidden="1" outlineLevel="1" x14ac:dyDescent="0.2">
      <c r="B134" s="19" t="s">
        <v>428</v>
      </c>
      <c r="C134" s="3" t="s">
        <v>108</v>
      </c>
      <c r="D134" s="3" t="s">
        <v>54</v>
      </c>
      <c r="E134" s="39">
        <v>44295</v>
      </c>
      <c r="F134" s="3">
        <v>6</v>
      </c>
      <c r="G134" s="3">
        <v>49.98</v>
      </c>
    </row>
    <row r="135" spans="2:7" hidden="1" outlineLevel="1" x14ac:dyDescent="0.2">
      <c r="B135" s="19" t="s">
        <v>428</v>
      </c>
      <c r="C135" s="3" t="s">
        <v>108</v>
      </c>
      <c r="D135" s="3" t="s">
        <v>54</v>
      </c>
      <c r="E135" s="39">
        <v>44295</v>
      </c>
      <c r="F135" s="3">
        <v>3</v>
      </c>
      <c r="G135" s="3">
        <v>24.99</v>
      </c>
    </row>
    <row r="136" spans="2:7" hidden="1" outlineLevel="1" x14ac:dyDescent="0.2">
      <c r="B136" s="19" t="s">
        <v>428</v>
      </c>
      <c r="C136" s="3" t="s">
        <v>102</v>
      </c>
      <c r="D136" s="3" t="s">
        <v>31</v>
      </c>
      <c r="E136" s="14">
        <v>44273</v>
      </c>
      <c r="F136" s="3">
        <v>6</v>
      </c>
      <c r="G136" s="3">
        <v>49.98</v>
      </c>
    </row>
    <row r="137" spans="2:7" hidden="1" outlineLevel="1" x14ac:dyDescent="0.2">
      <c r="B137" s="19" t="s">
        <v>428</v>
      </c>
      <c r="C137" s="3" t="s">
        <v>102</v>
      </c>
      <c r="D137" s="3" t="s">
        <v>31</v>
      </c>
      <c r="E137" s="14">
        <v>44273</v>
      </c>
      <c r="F137" s="3">
        <v>3</v>
      </c>
      <c r="G137" s="3">
        <v>24.99</v>
      </c>
    </row>
    <row r="138" spans="2:7" hidden="1" outlineLevel="1" x14ac:dyDescent="0.2">
      <c r="B138" s="19" t="s">
        <v>428</v>
      </c>
      <c r="C138" s="3" t="s">
        <v>102</v>
      </c>
      <c r="D138" s="3" t="s">
        <v>31</v>
      </c>
      <c r="E138" s="14">
        <v>44277</v>
      </c>
      <c r="F138" s="3">
        <v>6</v>
      </c>
      <c r="G138" s="3">
        <v>49.98</v>
      </c>
    </row>
    <row r="139" spans="2:7" hidden="1" outlineLevel="1" x14ac:dyDescent="0.2">
      <c r="B139" s="19" t="s">
        <v>428</v>
      </c>
      <c r="C139" s="3" t="s">
        <v>102</v>
      </c>
      <c r="D139" s="3" t="s">
        <v>31</v>
      </c>
      <c r="E139" s="14">
        <v>44277</v>
      </c>
      <c r="F139" s="3">
        <v>3</v>
      </c>
      <c r="G139" s="3">
        <v>24.99</v>
      </c>
    </row>
    <row r="140" spans="2:7" hidden="1" outlineLevel="1" x14ac:dyDescent="0.2">
      <c r="B140" s="19" t="s">
        <v>428</v>
      </c>
      <c r="C140" s="3" t="s">
        <v>102</v>
      </c>
      <c r="D140" s="3" t="s">
        <v>31</v>
      </c>
      <c r="E140" s="39">
        <v>44287</v>
      </c>
      <c r="F140" s="3">
        <v>6</v>
      </c>
      <c r="G140" s="3">
        <v>49.98</v>
      </c>
    </row>
    <row r="141" spans="2:7" hidden="1" outlineLevel="1" x14ac:dyDescent="0.2">
      <c r="B141" s="19" t="s">
        <v>428</v>
      </c>
      <c r="C141" s="3" t="s">
        <v>102</v>
      </c>
      <c r="D141" s="3" t="s">
        <v>31</v>
      </c>
      <c r="E141" s="39">
        <v>44287</v>
      </c>
      <c r="F141" s="3">
        <v>3</v>
      </c>
      <c r="G141" s="3">
        <v>24.99</v>
      </c>
    </row>
    <row r="142" spans="2:7" hidden="1" outlineLevel="1" x14ac:dyDescent="0.2">
      <c r="B142" s="19" t="s">
        <v>428</v>
      </c>
      <c r="C142" s="3" t="s">
        <v>102</v>
      </c>
      <c r="D142" s="3" t="s">
        <v>31</v>
      </c>
      <c r="E142" s="39">
        <v>44291</v>
      </c>
      <c r="F142" s="3">
        <v>6</v>
      </c>
      <c r="G142" s="3">
        <v>49.98</v>
      </c>
    </row>
    <row r="143" spans="2:7" hidden="1" outlineLevel="1" x14ac:dyDescent="0.2">
      <c r="B143" s="19" t="s">
        <v>428</v>
      </c>
      <c r="C143" s="3" t="s">
        <v>102</v>
      </c>
      <c r="D143" s="3" t="s">
        <v>31</v>
      </c>
      <c r="E143" s="39">
        <v>44291</v>
      </c>
      <c r="F143" s="3">
        <v>3</v>
      </c>
      <c r="G143" s="3">
        <v>24.99</v>
      </c>
    </row>
    <row r="144" spans="2:7" hidden="1" outlineLevel="1" x14ac:dyDescent="0.2">
      <c r="B144" s="19" t="s">
        <v>428</v>
      </c>
      <c r="C144" s="3" t="s">
        <v>102</v>
      </c>
      <c r="D144" s="3" t="s">
        <v>31</v>
      </c>
      <c r="E144" s="39">
        <v>44292</v>
      </c>
      <c r="F144" s="3">
        <v>6</v>
      </c>
      <c r="G144" s="3">
        <v>49.98</v>
      </c>
    </row>
    <row r="145" spans="2:7" hidden="1" outlineLevel="1" x14ac:dyDescent="0.2">
      <c r="B145" s="19" t="s">
        <v>428</v>
      </c>
      <c r="C145" s="3" t="s">
        <v>102</v>
      </c>
      <c r="D145" s="3" t="s">
        <v>31</v>
      </c>
      <c r="E145" s="39">
        <v>44292</v>
      </c>
      <c r="F145" s="3">
        <v>3</v>
      </c>
      <c r="G145" s="3">
        <v>24.99</v>
      </c>
    </row>
    <row r="146" spans="2:7" hidden="1" outlineLevel="1" x14ac:dyDescent="0.2">
      <c r="B146" s="19" t="s">
        <v>428</v>
      </c>
      <c r="C146" s="3" t="s">
        <v>103</v>
      </c>
      <c r="D146" s="3" t="s">
        <v>54</v>
      </c>
      <c r="E146" s="39">
        <v>44307</v>
      </c>
      <c r="F146" s="3">
        <v>6</v>
      </c>
      <c r="G146" s="3">
        <v>39.96</v>
      </c>
    </row>
    <row r="147" spans="2:7" hidden="1" outlineLevel="1" x14ac:dyDescent="0.2">
      <c r="B147" s="19" t="s">
        <v>427</v>
      </c>
      <c r="C147" s="3" t="s">
        <v>638</v>
      </c>
      <c r="D147" s="3" t="s">
        <v>54</v>
      </c>
      <c r="E147" s="14">
        <v>44282</v>
      </c>
      <c r="F147" s="3">
        <v>9</v>
      </c>
      <c r="G147" s="3">
        <v>49.95</v>
      </c>
    </row>
    <row r="148" spans="2:7" hidden="1" outlineLevel="1" x14ac:dyDescent="0.2">
      <c r="B148" s="19" t="s">
        <v>427</v>
      </c>
      <c r="C148" s="3" t="s">
        <v>107</v>
      </c>
      <c r="D148" s="3" t="s">
        <v>31</v>
      </c>
      <c r="E148" s="14">
        <v>44273</v>
      </c>
      <c r="F148" s="3">
        <v>6</v>
      </c>
      <c r="G148" s="3">
        <v>49.98</v>
      </c>
    </row>
    <row r="149" spans="2:7" hidden="1" outlineLevel="1" x14ac:dyDescent="0.2">
      <c r="B149" s="19" t="s">
        <v>427</v>
      </c>
      <c r="C149" s="3" t="s">
        <v>107</v>
      </c>
      <c r="D149" s="3" t="s">
        <v>31</v>
      </c>
      <c r="E149" s="14">
        <v>44273</v>
      </c>
      <c r="F149" s="3">
        <v>3</v>
      </c>
      <c r="G149" s="3">
        <v>24.99</v>
      </c>
    </row>
    <row r="150" spans="2:7" hidden="1" outlineLevel="1" x14ac:dyDescent="0.2">
      <c r="B150" s="19" t="s">
        <v>427</v>
      </c>
      <c r="C150" s="3" t="s">
        <v>107</v>
      </c>
      <c r="D150" s="3" t="s">
        <v>31</v>
      </c>
      <c r="E150" s="14">
        <v>44277</v>
      </c>
      <c r="F150" s="3">
        <v>6</v>
      </c>
      <c r="G150" s="3">
        <v>49.98</v>
      </c>
    </row>
    <row r="151" spans="2:7" hidden="1" outlineLevel="1" x14ac:dyDescent="0.2">
      <c r="B151" s="19" t="s">
        <v>427</v>
      </c>
      <c r="C151" s="3" t="s">
        <v>107</v>
      </c>
      <c r="D151" s="3" t="s">
        <v>31</v>
      </c>
      <c r="E151" s="14">
        <v>44277</v>
      </c>
      <c r="F151" s="3">
        <v>3</v>
      </c>
      <c r="G151" s="3">
        <v>24.99</v>
      </c>
    </row>
    <row r="152" spans="2:7" hidden="1" outlineLevel="1" x14ac:dyDescent="0.2">
      <c r="B152" s="19" t="s">
        <v>427</v>
      </c>
      <c r="C152" s="3" t="s">
        <v>107</v>
      </c>
      <c r="D152" s="3" t="s">
        <v>31</v>
      </c>
      <c r="E152" s="14">
        <v>44278</v>
      </c>
      <c r="F152" s="3">
        <v>6</v>
      </c>
      <c r="G152" s="3">
        <v>49.98</v>
      </c>
    </row>
    <row r="153" spans="2:7" hidden="1" outlineLevel="1" x14ac:dyDescent="0.2">
      <c r="B153" s="19" t="s">
        <v>427</v>
      </c>
      <c r="C153" s="3" t="s">
        <v>107</v>
      </c>
      <c r="D153" s="3" t="s">
        <v>31</v>
      </c>
      <c r="E153" s="14">
        <v>44278</v>
      </c>
      <c r="F153" s="3">
        <v>3</v>
      </c>
      <c r="G153" s="3">
        <v>24.99</v>
      </c>
    </row>
    <row r="154" spans="2:7" hidden="1" outlineLevel="1" x14ac:dyDescent="0.2">
      <c r="B154" s="19" t="s">
        <v>427</v>
      </c>
      <c r="C154" s="3" t="s">
        <v>107</v>
      </c>
      <c r="D154" s="3" t="s">
        <v>31</v>
      </c>
      <c r="E154" s="14">
        <v>44279</v>
      </c>
      <c r="F154" s="3">
        <v>6</v>
      </c>
      <c r="G154" s="3">
        <v>49.98</v>
      </c>
    </row>
    <row r="155" spans="2:7" hidden="1" outlineLevel="1" x14ac:dyDescent="0.2">
      <c r="B155" s="19" t="s">
        <v>427</v>
      </c>
      <c r="C155" s="3" t="s">
        <v>107</v>
      </c>
      <c r="D155" s="3" t="s">
        <v>31</v>
      </c>
      <c r="E155" s="14">
        <v>44279</v>
      </c>
      <c r="F155" s="3">
        <v>3</v>
      </c>
      <c r="G155" s="3">
        <v>24.99</v>
      </c>
    </row>
    <row r="156" spans="2:7" hidden="1" outlineLevel="1" x14ac:dyDescent="0.2">
      <c r="B156" s="19" t="s">
        <v>427</v>
      </c>
      <c r="C156" s="3" t="s">
        <v>107</v>
      </c>
      <c r="D156" s="3" t="s">
        <v>31</v>
      </c>
      <c r="E156" s="14">
        <v>44280</v>
      </c>
      <c r="F156" s="3">
        <v>6</v>
      </c>
      <c r="G156" s="3">
        <v>49.98</v>
      </c>
    </row>
    <row r="157" spans="2:7" hidden="1" outlineLevel="1" x14ac:dyDescent="0.2">
      <c r="B157" s="19" t="s">
        <v>427</v>
      </c>
      <c r="C157" s="3" t="s">
        <v>107</v>
      </c>
      <c r="D157" s="3" t="s">
        <v>31</v>
      </c>
      <c r="E157" s="14">
        <v>44280</v>
      </c>
      <c r="F157" s="3">
        <v>3</v>
      </c>
      <c r="G157" s="3">
        <v>24.99</v>
      </c>
    </row>
    <row r="158" spans="2:7" hidden="1" outlineLevel="1" x14ac:dyDescent="0.2">
      <c r="B158" s="19" t="s">
        <v>427</v>
      </c>
      <c r="C158" s="3" t="s">
        <v>107</v>
      </c>
      <c r="D158" s="3" t="s">
        <v>31</v>
      </c>
      <c r="E158" s="14">
        <v>44281</v>
      </c>
      <c r="F158" s="3">
        <v>6</v>
      </c>
      <c r="G158" s="3">
        <v>49.98</v>
      </c>
    </row>
    <row r="159" spans="2:7" hidden="1" outlineLevel="1" x14ac:dyDescent="0.2">
      <c r="B159" s="19" t="s">
        <v>427</v>
      </c>
      <c r="C159" s="3" t="s">
        <v>107</v>
      </c>
      <c r="D159" s="3" t="s">
        <v>31</v>
      </c>
      <c r="E159" s="14">
        <v>44281</v>
      </c>
      <c r="F159" s="3">
        <v>3</v>
      </c>
      <c r="G159" s="3">
        <v>24.99</v>
      </c>
    </row>
    <row r="160" spans="2:7" hidden="1" outlineLevel="1" x14ac:dyDescent="0.2">
      <c r="B160" s="19" t="s">
        <v>427</v>
      </c>
      <c r="C160" s="3" t="s">
        <v>107</v>
      </c>
      <c r="D160" s="3" t="s">
        <v>31</v>
      </c>
      <c r="E160" s="14">
        <v>44284</v>
      </c>
      <c r="F160" s="3">
        <v>6</v>
      </c>
      <c r="G160" s="3">
        <v>49.98</v>
      </c>
    </row>
    <row r="161" spans="2:7" hidden="1" outlineLevel="1" x14ac:dyDescent="0.2">
      <c r="B161" s="19" t="s">
        <v>427</v>
      </c>
      <c r="C161" s="3" t="s">
        <v>107</v>
      </c>
      <c r="D161" s="3" t="s">
        <v>31</v>
      </c>
      <c r="E161" s="14">
        <v>44284</v>
      </c>
      <c r="F161" s="3">
        <v>3</v>
      </c>
      <c r="G161" s="3">
        <v>24.99</v>
      </c>
    </row>
    <row r="162" spans="2:7" hidden="1" outlineLevel="1" x14ac:dyDescent="0.2">
      <c r="B162" s="19" t="s">
        <v>427</v>
      </c>
      <c r="C162" s="3" t="s">
        <v>107</v>
      </c>
      <c r="D162" s="3" t="s">
        <v>31</v>
      </c>
      <c r="E162" s="14">
        <v>44285</v>
      </c>
      <c r="F162" s="3">
        <v>6</v>
      </c>
      <c r="G162" s="3">
        <v>49.98</v>
      </c>
    </row>
    <row r="163" spans="2:7" hidden="1" outlineLevel="1" x14ac:dyDescent="0.2">
      <c r="B163" s="19" t="s">
        <v>427</v>
      </c>
      <c r="C163" s="3" t="s">
        <v>107</v>
      </c>
      <c r="D163" s="3" t="s">
        <v>31</v>
      </c>
      <c r="E163" s="14">
        <v>44285</v>
      </c>
      <c r="F163" s="3">
        <v>3</v>
      </c>
      <c r="G163" s="3">
        <v>24.99</v>
      </c>
    </row>
    <row r="164" spans="2:7" hidden="1" outlineLevel="1" x14ac:dyDescent="0.2">
      <c r="B164" s="19" t="s">
        <v>427</v>
      </c>
      <c r="C164" s="3" t="s">
        <v>107</v>
      </c>
      <c r="D164" s="3" t="s">
        <v>31</v>
      </c>
      <c r="E164" s="14">
        <v>44286</v>
      </c>
      <c r="F164" s="3">
        <v>6</v>
      </c>
      <c r="G164" s="3">
        <v>49.98</v>
      </c>
    </row>
    <row r="165" spans="2:7" hidden="1" outlineLevel="1" x14ac:dyDescent="0.2">
      <c r="B165" s="19" t="s">
        <v>427</v>
      </c>
      <c r="C165" s="3" t="s">
        <v>107</v>
      </c>
      <c r="D165" s="3" t="s">
        <v>31</v>
      </c>
      <c r="E165" s="14">
        <v>44286</v>
      </c>
      <c r="F165" s="3">
        <v>3</v>
      </c>
      <c r="G165" s="3">
        <v>24.99</v>
      </c>
    </row>
    <row r="166" spans="2:7" hidden="1" outlineLevel="1" x14ac:dyDescent="0.2">
      <c r="B166" s="19" t="s">
        <v>427</v>
      </c>
      <c r="C166" s="3" t="s">
        <v>107</v>
      </c>
      <c r="D166" s="3" t="s">
        <v>31</v>
      </c>
      <c r="E166" s="39">
        <v>44291</v>
      </c>
      <c r="F166" s="3">
        <v>6</v>
      </c>
      <c r="G166" s="3">
        <v>49.98</v>
      </c>
    </row>
    <row r="167" spans="2:7" hidden="1" outlineLevel="1" x14ac:dyDescent="0.2">
      <c r="B167" s="19" t="s">
        <v>427</v>
      </c>
      <c r="C167" s="3" t="s">
        <v>107</v>
      </c>
      <c r="D167" s="3" t="s">
        <v>31</v>
      </c>
      <c r="E167" s="39">
        <v>44291</v>
      </c>
      <c r="F167" s="3">
        <v>3</v>
      </c>
      <c r="G167" s="3">
        <v>24.99</v>
      </c>
    </row>
    <row r="168" spans="2:7" hidden="1" outlineLevel="1" x14ac:dyDescent="0.2">
      <c r="B168" s="19" t="s">
        <v>427</v>
      </c>
      <c r="C168" s="3" t="s">
        <v>107</v>
      </c>
      <c r="D168" s="3" t="s">
        <v>31</v>
      </c>
      <c r="E168" s="39">
        <v>44292</v>
      </c>
      <c r="F168" s="3">
        <v>6</v>
      </c>
      <c r="G168" s="3">
        <v>49.98</v>
      </c>
    </row>
    <row r="169" spans="2:7" hidden="1" outlineLevel="1" x14ac:dyDescent="0.2">
      <c r="B169" s="19" t="s">
        <v>427</v>
      </c>
      <c r="C169" s="3" t="s">
        <v>107</v>
      </c>
      <c r="D169" s="3" t="s">
        <v>31</v>
      </c>
      <c r="E169" s="39">
        <v>44292</v>
      </c>
      <c r="F169" s="3">
        <v>3</v>
      </c>
      <c r="G169" s="3">
        <v>24.99</v>
      </c>
    </row>
    <row r="170" spans="2:7" hidden="1" outlineLevel="1" x14ac:dyDescent="0.2">
      <c r="B170" s="19" t="s">
        <v>427</v>
      </c>
      <c r="C170" s="3" t="s">
        <v>107</v>
      </c>
      <c r="D170" s="3" t="s">
        <v>31</v>
      </c>
      <c r="E170" s="39">
        <v>44293</v>
      </c>
      <c r="F170" s="3">
        <v>6</v>
      </c>
      <c r="G170" s="3">
        <v>49.98</v>
      </c>
    </row>
    <row r="171" spans="2:7" hidden="1" outlineLevel="1" x14ac:dyDescent="0.2">
      <c r="B171" s="19" t="s">
        <v>427</v>
      </c>
      <c r="C171" s="3" t="s">
        <v>107</v>
      </c>
      <c r="D171" s="3" t="s">
        <v>31</v>
      </c>
      <c r="E171" s="39">
        <v>44293</v>
      </c>
      <c r="F171" s="3">
        <v>3</v>
      </c>
      <c r="G171" s="3">
        <v>24.99</v>
      </c>
    </row>
    <row r="172" spans="2:7" hidden="1" outlineLevel="1" x14ac:dyDescent="0.2">
      <c r="B172" s="19" t="s">
        <v>427</v>
      </c>
      <c r="C172" s="3" t="s">
        <v>107</v>
      </c>
      <c r="D172" s="3" t="s">
        <v>31</v>
      </c>
      <c r="E172" s="39">
        <v>44294</v>
      </c>
      <c r="F172" s="3">
        <v>6</v>
      </c>
      <c r="G172" s="3">
        <v>49.98</v>
      </c>
    </row>
    <row r="173" spans="2:7" hidden="1" outlineLevel="1" x14ac:dyDescent="0.2">
      <c r="B173" s="19" t="s">
        <v>427</v>
      </c>
      <c r="C173" s="3" t="s">
        <v>107</v>
      </c>
      <c r="D173" s="3" t="s">
        <v>31</v>
      </c>
      <c r="E173" s="39">
        <v>44294</v>
      </c>
      <c r="F173" s="3">
        <v>3</v>
      </c>
      <c r="G173" s="3">
        <v>24.99</v>
      </c>
    </row>
    <row r="174" spans="2:7" hidden="1" outlineLevel="1" x14ac:dyDescent="0.2">
      <c r="B174" s="19" t="s">
        <v>427</v>
      </c>
      <c r="C174" s="3" t="s">
        <v>107</v>
      </c>
      <c r="D174" s="3" t="s">
        <v>31</v>
      </c>
      <c r="E174" s="39">
        <v>44295</v>
      </c>
      <c r="F174" s="3">
        <v>6</v>
      </c>
      <c r="G174" s="3">
        <v>49.98</v>
      </c>
    </row>
    <row r="175" spans="2:7" hidden="1" outlineLevel="1" x14ac:dyDescent="0.2">
      <c r="B175" s="19" t="s">
        <v>427</v>
      </c>
      <c r="C175" s="3" t="s">
        <v>107</v>
      </c>
      <c r="D175" s="3" t="s">
        <v>31</v>
      </c>
      <c r="E175" s="39">
        <v>44295</v>
      </c>
      <c r="F175" s="3">
        <v>3</v>
      </c>
      <c r="G175" s="3">
        <v>24.99</v>
      </c>
    </row>
    <row r="176" spans="2:7" hidden="1" outlineLevel="1" x14ac:dyDescent="0.2">
      <c r="B176" s="19" t="s">
        <v>427</v>
      </c>
      <c r="C176" s="3" t="s">
        <v>107</v>
      </c>
      <c r="D176" s="3" t="s">
        <v>31</v>
      </c>
      <c r="E176" s="39">
        <v>44298</v>
      </c>
      <c r="F176" s="3">
        <v>6</v>
      </c>
      <c r="G176" s="3">
        <v>49.98</v>
      </c>
    </row>
    <row r="177" spans="2:7" hidden="1" outlineLevel="1" x14ac:dyDescent="0.2">
      <c r="B177" s="19" t="s">
        <v>427</v>
      </c>
      <c r="C177" s="3" t="s">
        <v>107</v>
      </c>
      <c r="D177" s="3" t="s">
        <v>31</v>
      </c>
      <c r="E177" s="39">
        <v>44298</v>
      </c>
      <c r="F177" s="3">
        <v>3</v>
      </c>
      <c r="G177" s="3">
        <v>24.99</v>
      </c>
    </row>
    <row r="178" spans="2:7" hidden="1" outlineLevel="1" x14ac:dyDescent="0.2">
      <c r="B178" s="19" t="s">
        <v>427</v>
      </c>
      <c r="C178" s="3" t="s">
        <v>107</v>
      </c>
      <c r="D178" s="3" t="s">
        <v>31</v>
      </c>
      <c r="E178" s="39">
        <v>44299</v>
      </c>
      <c r="F178" s="3">
        <v>6</v>
      </c>
      <c r="G178" s="3">
        <v>49.98</v>
      </c>
    </row>
    <row r="179" spans="2:7" hidden="1" outlineLevel="1" x14ac:dyDescent="0.2">
      <c r="B179" s="19" t="s">
        <v>427</v>
      </c>
      <c r="C179" s="3" t="s">
        <v>107</v>
      </c>
      <c r="D179" s="3" t="s">
        <v>31</v>
      </c>
      <c r="E179" s="39">
        <v>44299</v>
      </c>
      <c r="F179" s="3">
        <v>3</v>
      </c>
      <c r="G179" s="3">
        <v>24.99</v>
      </c>
    </row>
    <row r="180" spans="2:7" hidden="1" outlineLevel="1" x14ac:dyDescent="0.2">
      <c r="B180" s="19" t="s">
        <v>427</v>
      </c>
      <c r="C180" s="3" t="s">
        <v>107</v>
      </c>
      <c r="D180" s="3" t="s">
        <v>31</v>
      </c>
      <c r="E180" s="39">
        <v>44301</v>
      </c>
      <c r="F180" s="3">
        <v>6</v>
      </c>
      <c r="G180" s="3">
        <v>49.98</v>
      </c>
    </row>
    <row r="181" spans="2:7" hidden="1" outlineLevel="1" x14ac:dyDescent="0.2">
      <c r="B181" s="19" t="s">
        <v>427</v>
      </c>
      <c r="C181" s="3" t="s">
        <v>107</v>
      </c>
      <c r="D181" s="3" t="s">
        <v>31</v>
      </c>
      <c r="E181" s="39">
        <v>44301</v>
      </c>
      <c r="F181" s="3">
        <v>3</v>
      </c>
      <c r="G181" s="3">
        <v>24.99</v>
      </c>
    </row>
    <row r="182" spans="2:7" hidden="1" outlineLevel="1" x14ac:dyDescent="0.2">
      <c r="B182" s="19" t="s">
        <v>427</v>
      </c>
      <c r="C182" s="3" t="s">
        <v>107</v>
      </c>
      <c r="D182" s="3" t="s">
        <v>31</v>
      </c>
      <c r="E182" s="39">
        <v>44302</v>
      </c>
      <c r="F182" s="3">
        <v>6</v>
      </c>
      <c r="G182" s="3">
        <v>49.98</v>
      </c>
    </row>
    <row r="183" spans="2:7" hidden="1" outlineLevel="1" x14ac:dyDescent="0.2">
      <c r="B183" s="19" t="s">
        <v>427</v>
      </c>
      <c r="C183" s="3" t="s">
        <v>107</v>
      </c>
      <c r="D183" s="3" t="s">
        <v>31</v>
      </c>
      <c r="E183" s="39">
        <v>44302</v>
      </c>
      <c r="F183" s="3">
        <v>3</v>
      </c>
      <c r="G183" s="3">
        <v>24.99</v>
      </c>
    </row>
    <row r="184" spans="2:7" hidden="1" outlineLevel="1" x14ac:dyDescent="0.2">
      <c r="B184" s="19" t="s">
        <v>427</v>
      </c>
      <c r="C184" s="3" t="s">
        <v>686</v>
      </c>
      <c r="D184" s="3" t="s">
        <v>31</v>
      </c>
      <c r="E184" s="14">
        <v>44277</v>
      </c>
      <c r="F184" s="3">
        <v>6</v>
      </c>
      <c r="G184" s="3">
        <v>48</v>
      </c>
    </row>
    <row r="185" spans="2:7" hidden="1" outlineLevel="1" x14ac:dyDescent="0.2">
      <c r="B185" s="19" t="s">
        <v>427</v>
      </c>
      <c r="C185" s="3" t="s">
        <v>686</v>
      </c>
      <c r="D185" s="3" t="s">
        <v>31</v>
      </c>
      <c r="E185" s="14">
        <v>44277</v>
      </c>
      <c r="F185" s="3">
        <v>3</v>
      </c>
      <c r="G185" s="3">
        <v>24</v>
      </c>
    </row>
    <row r="186" spans="2:7" hidden="1" outlineLevel="1" x14ac:dyDescent="0.2">
      <c r="B186" s="19" t="s">
        <v>427</v>
      </c>
      <c r="C186" s="3" t="s">
        <v>686</v>
      </c>
      <c r="D186" s="3" t="s">
        <v>31</v>
      </c>
      <c r="E186" s="14">
        <v>44278</v>
      </c>
      <c r="F186" s="3">
        <v>6</v>
      </c>
      <c r="G186" s="3">
        <v>48</v>
      </c>
    </row>
    <row r="187" spans="2:7" hidden="1" outlineLevel="1" x14ac:dyDescent="0.2">
      <c r="B187" s="19" t="s">
        <v>427</v>
      </c>
      <c r="C187" s="3" t="s">
        <v>686</v>
      </c>
      <c r="D187" s="3" t="s">
        <v>31</v>
      </c>
      <c r="E187" s="14">
        <v>44278</v>
      </c>
      <c r="F187" s="3">
        <v>3</v>
      </c>
      <c r="G187" s="3">
        <v>24</v>
      </c>
    </row>
    <row r="188" spans="2:7" hidden="1" outlineLevel="1" x14ac:dyDescent="0.2">
      <c r="B188" s="19" t="s">
        <v>427</v>
      </c>
      <c r="C188" s="3" t="s">
        <v>686</v>
      </c>
      <c r="D188" s="3" t="s">
        <v>31</v>
      </c>
      <c r="E188" s="14">
        <v>44279</v>
      </c>
      <c r="F188" s="3">
        <v>6</v>
      </c>
      <c r="G188" s="3">
        <v>48</v>
      </c>
    </row>
    <row r="189" spans="2:7" hidden="1" outlineLevel="1" x14ac:dyDescent="0.2">
      <c r="B189" s="19" t="s">
        <v>427</v>
      </c>
      <c r="C189" s="3" t="s">
        <v>686</v>
      </c>
      <c r="D189" s="3" t="s">
        <v>31</v>
      </c>
      <c r="E189" s="14">
        <v>44279</v>
      </c>
      <c r="F189" s="3">
        <v>3</v>
      </c>
      <c r="G189" s="3">
        <v>24</v>
      </c>
    </row>
    <row r="190" spans="2:7" hidden="1" outlineLevel="1" x14ac:dyDescent="0.2">
      <c r="B190" s="19" t="s">
        <v>427</v>
      </c>
      <c r="C190" s="3" t="s">
        <v>686</v>
      </c>
      <c r="D190" s="3" t="s">
        <v>31</v>
      </c>
      <c r="E190" s="14">
        <v>44280</v>
      </c>
      <c r="F190" s="3">
        <v>6</v>
      </c>
      <c r="G190" s="3">
        <v>48</v>
      </c>
    </row>
    <row r="191" spans="2:7" hidden="1" outlineLevel="1" x14ac:dyDescent="0.2">
      <c r="B191" s="19" t="s">
        <v>427</v>
      </c>
      <c r="C191" s="3" t="s">
        <v>686</v>
      </c>
      <c r="D191" s="3" t="s">
        <v>31</v>
      </c>
      <c r="E191" s="14">
        <v>44280</v>
      </c>
      <c r="F191" s="3">
        <v>3</v>
      </c>
      <c r="G191" s="3">
        <v>24</v>
      </c>
    </row>
    <row r="192" spans="2:7" hidden="1" outlineLevel="1" x14ac:dyDescent="0.2">
      <c r="B192" s="19" t="s">
        <v>427</v>
      </c>
      <c r="C192" s="3" t="s">
        <v>686</v>
      </c>
      <c r="D192" s="3" t="s">
        <v>31</v>
      </c>
      <c r="E192" s="14">
        <v>44281</v>
      </c>
      <c r="F192" s="3">
        <v>6</v>
      </c>
      <c r="G192" s="3">
        <v>48</v>
      </c>
    </row>
    <row r="193" spans="2:7" hidden="1" outlineLevel="1" x14ac:dyDescent="0.2">
      <c r="B193" s="19" t="s">
        <v>427</v>
      </c>
      <c r="C193" s="3" t="s">
        <v>686</v>
      </c>
      <c r="D193" s="3" t="s">
        <v>31</v>
      </c>
      <c r="E193" s="14">
        <v>44281</v>
      </c>
      <c r="F193" s="3">
        <v>3</v>
      </c>
      <c r="G193" s="3">
        <v>24</v>
      </c>
    </row>
    <row r="194" spans="2:7" hidden="1" outlineLevel="1" x14ac:dyDescent="0.2">
      <c r="B194" s="19" t="s">
        <v>427</v>
      </c>
      <c r="C194" s="3" t="s">
        <v>686</v>
      </c>
      <c r="D194" s="3" t="s">
        <v>31</v>
      </c>
      <c r="E194" s="14">
        <v>44282</v>
      </c>
      <c r="F194" s="3">
        <v>9</v>
      </c>
      <c r="G194" s="3">
        <v>72</v>
      </c>
    </row>
    <row r="195" spans="2:7" hidden="1" outlineLevel="1" x14ac:dyDescent="0.2">
      <c r="B195" s="19" t="s">
        <v>427</v>
      </c>
      <c r="C195" s="3" t="s">
        <v>686</v>
      </c>
      <c r="D195" s="3" t="s">
        <v>31</v>
      </c>
      <c r="E195" s="14">
        <v>44284</v>
      </c>
      <c r="F195" s="3">
        <v>6</v>
      </c>
      <c r="G195" s="3">
        <v>48</v>
      </c>
    </row>
    <row r="196" spans="2:7" hidden="1" outlineLevel="1" x14ac:dyDescent="0.2">
      <c r="B196" s="19" t="s">
        <v>427</v>
      </c>
      <c r="C196" s="3" t="s">
        <v>686</v>
      </c>
      <c r="D196" s="3" t="s">
        <v>31</v>
      </c>
      <c r="E196" s="14">
        <v>44284</v>
      </c>
      <c r="F196" s="3">
        <v>3</v>
      </c>
      <c r="G196" s="3">
        <v>24</v>
      </c>
    </row>
    <row r="197" spans="2:7" hidden="1" outlineLevel="1" x14ac:dyDescent="0.2">
      <c r="B197" s="19" t="s">
        <v>427</v>
      </c>
      <c r="C197" s="3" t="s">
        <v>686</v>
      </c>
      <c r="D197" s="3" t="s">
        <v>31</v>
      </c>
      <c r="E197" s="14">
        <v>44285</v>
      </c>
      <c r="F197" s="3">
        <v>6</v>
      </c>
      <c r="G197" s="3">
        <v>48</v>
      </c>
    </row>
    <row r="198" spans="2:7" hidden="1" outlineLevel="1" x14ac:dyDescent="0.2">
      <c r="B198" s="19" t="s">
        <v>427</v>
      </c>
      <c r="C198" s="3" t="s">
        <v>686</v>
      </c>
      <c r="D198" s="3" t="s">
        <v>31</v>
      </c>
      <c r="E198" s="14">
        <v>44285</v>
      </c>
      <c r="F198" s="3">
        <v>3</v>
      </c>
      <c r="G198" s="3">
        <v>24</v>
      </c>
    </row>
    <row r="199" spans="2:7" hidden="1" outlineLevel="1" x14ac:dyDescent="0.2">
      <c r="B199" s="19" t="s">
        <v>427</v>
      </c>
      <c r="C199" s="3" t="s">
        <v>686</v>
      </c>
      <c r="D199" s="3" t="s">
        <v>31</v>
      </c>
      <c r="E199" s="14">
        <v>44286</v>
      </c>
      <c r="F199" s="3">
        <v>6</v>
      </c>
      <c r="G199" s="3">
        <v>48</v>
      </c>
    </row>
    <row r="200" spans="2:7" hidden="1" outlineLevel="1" x14ac:dyDescent="0.2">
      <c r="B200" s="19" t="s">
        <v>427</v>
      </c>
      <c r="C200" s="3" t="s">
        <v>686</v>
      </c>
      <c r="D200" s="3" t="s">
        <v>31</v>
      </c>
      <c r="E200" s="14">
        <v>44286</v>
      </c>
      <c r="F200" s="3">
        <v>3</v>
      </c>
      <c r="G200" s="3">
        <v>24</v>
      </c>
    </row>
    <row r="201" spans="2:7" hidden="1" outlineLevel="1" x14ac:dyDescent="0.2">
      <c r="B201" s="19" t="s">
        <v>427</v>
      </c>
      <c r="C201" s="3" t="s">
        <v>686</v>
      </c>
      <c r="D201" s="3" t="s">
        <v>31</v>
      </c>
      <c r="E201" s="39">
        <v>44287</v>
      </c>
      <c r="F201" s="3">
        <v>6</v>
      </c>
      <c r="G201" s="3">
        <v>48</v>
      </c>
    </row>
    <row r="202" spans="2:7" hidden="1" outlineLevel="1" x14ac:dyDescent="0.2">
      <c r="B202" s="19" t="s">
        <v>427</v>
      </c>
      <c r="C202" s="3" t="s">
        <v>686</v>
      </c>
      <c r="D202" s="3" t="s">
        <v>31</v>
      </c>
      <c r="E202" s="39">
        <v>44287</v>
      </c>
      <c r="F202" s="3">
        <v>3</v>
      </c>
      <c r="G202" s="3">
        <v>24</v>
      </c>
    </row>
    <row r="203" spans="2:7" hidden="1" outlineLevel="1" x14ac:dyDescent="0.2">
      <c r="B203" s="19" t="s">
        <v>427</v>
      </c>
      <c r="C203" s="3" t="s">
        <v>686</v>
      </c>
      <c r="D203" s="3" t="s">
        <v>31</v>
      </c>
      <c r="E203" s="39">
        <v>44291</v>
      </c>
      <c r="F203" s="3">
        <v>6</v>
      </c>
      <c r="G203" s="3">
        <v>48</v>
      </c>
    </row>
    <row r="204" spans="2:7" hidden="1" outlineLevel="1" x14ac:dyDescent="0.2">
      <c r="B204" s="19" t="s">
        <v>427</v>
      </c>
      <c r="C204" s="3" t="s">
        <v>686</v>
      </c>
      <c r="D204" s="3" t="s">
        <v>31</v>
      </c>
      <c r="E204" s="39">
        <v>44291</v>
      </c>
      <c r="F204" s="3">
        <v>3</v>
      </c>
      <c r="G204" s="3">
        <v>24</v>
      </c>
    </row>
    <row r="205" spans="2:7" hidden="1" outlineLevel="1" x14ac:dyDescent="0.2">
      <c r="B205" s="19" t="s">
        <v>427</v>
      </c>
      <c r="C205" s="3" t="s">
        <v>686</v>
      </c>
      <c r="D205" s="3" t="s">
        <v>31</v>
      </c>
      <c r="E205" s="39">
        <v>44292</v>
      </c>
      <c r="F205" s="3">
        <v>6</v>
      </c>
      <c r="G205" s="3">
        <v>48</v>
      </c>
    </row>
    <row r="206" spans="2:7" hidden="1" outlineLevel="1" x14ac:dyDescent="0.2">
      <c r="B206" s="19" t="s">
        <v>427</v>
      </c>
      <c r="C206" s="3" t="s">
        <v>686</v>
      </c>
      <c r="D206" s="3" t="s">
        <v>31</v>
      </c>
      <c r="E206" s="39">
        <v>44292</v>
      </c>
      <c r="F206" s="3">
        <v>3</v>
      </c>
      <c r="G206" s="3">
        <v>24</v>
      </c>
    </row>
    <row r="207" spans="2:7" hidden="1" outlineLevel="1" x14ac:dyDescent="0.2">
      <c r="B207" s="19" t="s">
        <v>427</v>
      </c>
      <c r="C207" s="3" t="s">
        <v>686</v>
      </c>
      <c r="D207" s="3" t="s">
        <v>31</v>
      </c>
      <c r="E207" s="39">
        <v>44293</v>
      </c>
      <c r="F207" s="3">
        <v>6</v>
      </c>
      <c r="G207" s="3">
        <v>48</v>
      </c>
    </row>
    <row r="208" spans="2:7" hidden="1" outlineLevel="1" x14ac:dyDescent="0.2">
      <c r="B208" s="19" t="s">
        <v>427</v>
      </c>
      <c r="C208" s="3" t="s">
        <v>686</v>
      </c>
      <c r="D208" s="3" t="s">
        <v>31</v>
      </c>
      <c r="E208" s="39">
        <v>44293</v>
      </c>
      <c r="F208" s="3">
        <v>3</v>
      </c>
      <c r="G208" s="3">
        <v>24</v>
      </c>
    </row>
    <row r="209" spans="2:7" hidden="1" outlineLevel="1" x14ac:dyDescent="0.2">
      <c r="B209" s="19" t="s">
        <v>427</v>
      </c>
      <c r="C209" s="3" t="s">
        <v>686</v>
      </c>
      <c r="D209" s="3" t="s">
        <v>31</v>
      </c>
      <c r="E209" s="39">
        <v>44294</v>
      </c>
      <c r="F209" s="3">
        <v>6</v>
      </c>
      <c r="G209" s="3">
        <v>48</v>
      </c>
    </row>
    <row r="210" spans="2:7" hidden="1" outlineLevel="1" x14ac:dyDescent="0.2">
      <c r="B210" s="19" t="s">
        <v>427</v>
      </c>
      <c r="C210" s="3" t="s">
        <v>686</v>
      </c>
      <c r="D210" s="3" t="s">
        <v>31</v>
      </c>
      <c r="E210" s="39">
        <v>44294</v>
      </c>
      <c r="F210" s="3">
        <v>3</v>
      </c>
      <c r="G210" s="3">
        <v>24</v>
      </c>
    </row>
    <row r="211" spans="2:7" hidden="1" outlineLevel="1" x14ac:dyDescent="0.2">
      <c r="B211" s="19" t="s">
        <v>429</v>
      </c>
      <c r="C211" s="3" t="s">
        <v>742</v>
      </c>
      <c r="D211" s="3" t="s">
        <v>31</v>
      </c>
      <c r="E211" s="39">
        <v>44284</v>
      </c>
      <c r="F211" s="3">
        <v>27</v>
      </c>
      <c r="G211" s="19">
        <v>315</v>
      </c>
    </row>
    <row r="212" spans="2:7" hidden="1" outlineLevel="1" x14ac:dyDescent="0.2">
      <c r="B212" s="19" t="s">
        <v>429</v>
      </c>
      <c r="C212" s="3" t="s">
        <v>742</v>
      </c>
      <c r="D212" s="3" t="s">
        <v>31</v>
      </c>
      <c r="E212" s="39">
        <v>44300</v>
      </c>
      <c r="F212" s="3">
        <v>27</v>
      </c>
      <c r="G212" s="19">
        <v>315</v>
      </c>
    </row>
    <row r="213" spans="2:7" hidden="1" outlineLevel="1" x14ac:dyDescent="0.2">
      <c r="B213" s="19" t="s">
        <v>428</v>
      </c>
      <c r="C213" s="3" t="s">
        <v>708</v>
      </c>
      <c r="D213" s="3" t="s">
        <v>54</v>
      </c>
      <c r="E213" s="39">
        <v>44293</v>
      </c>
      <c r="F213" s="3">
        <v>6</v>
      </c>
      <c r="G213" s="3">
        <v>33.299999999999997</v>
      </c>
    </row>
    <row r="214" spans="2:7" hidden="1" outlineLevel="1" x14ac:dyDescent="0.2">
      <c r="B214" s="19" t="s">
        <v>428</v>
      </c>
      <c r="C214" s="3" t="s">
        <v>708</v>
      </c>
      <c r="D214" s="3" t="s">
        <v>54</v>
      </c>
      <c r="E214" s="39">
        <v>44293</v>
      </c>
      <c r="F214" s="3">
        <v>3</v>
      </c>
      <c r="G214" s="3">
        <v>16.649999999999999</v>
      </c>
    </row>
    <row r="215" spans="2:7" hidden="1" outlineLevel="1" x14ac:dyDescent="0.2">
      <c r="B215" s="19" t="s">
        <v>428</v>
      </c>
      <c r="C215" s="3" t="s">
        <v>708</v>
      </c>
      <c r="D215" s="3" t="s">
        <v>54</v>
      </c>
      <c r="E215" s="39">
        <v>44294</v>
      </c>
      <c r="F215" s="3">
        <v>6</v>
      </c>
      <c r="G215" s="3">
        <v>33.299999999999997</v>
      </c>
    </row>
    <row r="216" spans="2:7" hidden="1" outlineLevel="1" x14ac:dyDescent="0.2">
      <c r="B216" s="19" t="s">
        <v>428</v>
      </c>
      <c r="C216" s="3" t="s">
        <v>708</v>
      </c>
      <c r="D216" s="3" t="s">
        <v>54</v>
      </c>
      <c r="E216" s="39">
        <v>44294</v>
      </c>
      <c r="F216" s="3">
        <v>3</v>
      </c>
      <c r="G216" s="3">
        <v>16.649999999999999</v>
      </c>
    </row>
    <row r="217" spans="2:7" hidden="1" outlineLevel="1" x14ac:dyDescent="0.2">
      <c r="B217" s="19" t="s">
        <v>428</v>
      </c>
      <c r="C217" s="3" t="s">
        <v>708</v>
      </c>
      <c r="D217" s="3" t="s">
        <v>54</v>
      </c>
      <c r="E217" s="39">
        <v>44295</v>
      </c>
      <c r="F217" s="3">
        <v>6</v>
      </c>
      <c r="G217" s="3">
        <v>33.299999999999997</v>
      </c>
    </row>
    <row r="218" spans="2:7" hidden="1" outlineLevel="1" x14ac:dyDescent="0.2">
      <c r="B218" s="19" t="s">
        <v>428</v>
      </c>
      <c r="C218" s="3" t="s">
        <v>708</v>
      </c>
      <c r="D218" s="3" t="s">
        <v>54</v>
      </c>
      <c r="E218" s="39">
        <v>44295</v>
      </c>
      <c r="F218" s="3">
        <v>3</v>
      </c>
      <c r="G218" s="3">
        <v>16.649999999999999</v>
      </c>
    </row>
    <row r="219" spans="2:7" hidden="1" outlineLevel="1" x14ac:dyDescent="0.2">
      <c r="B219" s="19" t="s">
        <v>428</v>
      </c>
      <c r="C219" s="3" t="s">
        <v>708</v>
      </c>
      <c r="D219" s="3" t="s">
        <v>54</v>
      </c>
      <c r="E219" s="39">
        <v>44298</v>
      </c>
      <c r="F219" s="3">
        <v>6</v>
      </c>
      <c r="G219" s="3">
        <v>33.299999999999997</v>
      </c>
    </row>
    <row r="220" spans="2:7" hidden="1" outlineLevel="1" x14ac:dyDescent="0.2">
      <c r="B220" s="19" t="s">
        <v>428</v>
      </c>
      <c r="C220" s="3" t="s">
        <v>708</v>
      </c>
      <c r="D220" s="3" t="s">
        <v>54</v>
      </c>
      <c r="E220" s="39">
        <v>44298</v>
      </c>
      <c r="F220" s="3">
        <v>3</v>
      </c>
      <c r="G220" s="3">
        <v>16.649999999999999</v>
      </c>
    </row>
    <row r="221" spans="2:7" hidden="1" outlineLevel="1" x14ac:dyDescent="0.2">
      <c r="B221" s="19" t="s">
        <v>428</v>
      </c>
      <c r="C221" s="3" t="s">
        <v>708</v>
      </c>
      <c r="D221" s="3" t="s">
        <v>54</v>
      </c>
      <c r="E221" s="39">
        <v>44299</v>
      </c>
      <c r="F221" s="3">
        <v>6</v>
      </c>
      <c r="G221" s="3">
        <v>33.299999999999997</v>
      </c>
    </row>
    <row r="222" spans="2:7" hidden="1" outlineLevel="1" x14ac:dyDescent="0.2">
      <c r="B222" s="19" t="s">
        <v>428</v>
      </c>
      <c r="C222" s="3" t="s">
        <v>708</v>
      </c>
      <c r="D222" s="3" t="s">
        <v>54</v>
      </c>
      <c r="E222" s="39">
        <v>44299</v>
      </c>
      <c r="F222" s="3">
        <v>3</v>
      </c>
      <c r="G222" s="3">
        <v>16.649999999999999</v>
      </c>
    </row>
    <row r="223" spans="2:7" hidden="1" outlineLevel="1" x14ac:dyDescent="0.2">
      <c r="B223" s="19" t="s">
        <v>428</v>
      </c>
      <c r="C223" s="3" t="s">
        <v>708</v>
      </c>
      <c r="D223" s="3" t="s">
        <v>54</v>
      </c>
      <c r="E223" s="39">
        <v>44300</v>
      </c>
      <c r="F223" s="3">
        <v>6</v>
      </c>
      <c r="G223" s="3">
        <v>33.299999999999997</v>
      </c>
    </row>
    <row r="224" spans="2:7" hidden="1" outlineLevel="1" x14ac:dyDescent="0.2">
      <c r="B224" s="19" t="s">
        <v>428</v>
      </c>
      <c r="C224" s="3" t="s">
        <v>708</v>
      </c>
      <c r="D224" s="3" t="s">
        <v>54</v>
      </c>
      <c r="E224" s="39">
        <v>44300</v>
      </c>
      <c r="F224" s="3">
        <v>3</v>
      </c>
      <c r="G224" s="3">
        <v>16.649999999999999</v>
      </c>
    </row>
    <row r="225" spans="2:7" hidden="1" outlineLevel="1" x14ac:dyDescent="0.2">
      <c r="B225" s="19" t="s">
        <v>428</v>
      </c>
      <c r="C225" s="3" t="s">
        <v>708</v>
      </c>
      <c r="D225" s="3" t="s">
        <v>54</v>
      </c>
      <c r="E225" s="39">
        <v>44301</v>
      </c>
      <c r="F225" s="3">
        <v>6</v>
      </c>
      <c r="G225" s="3">
        <v>33.299999999999997</v>
      </c>
    </row>
    <row r="226" spans="2:7" hidden="1" outlineLevel="1" x14ac:dyDescent="0.2">
      <c r="B226" s="19" t="s">
        <v>428</v>
      </c>
      <c r="C226" s="3" t="s">
        <v>708</v>
      </c>
      <c r="D226" s="3" t="s">
        <v>54</v>
      </c>
      <c r="E226" s="39">
        <v>44301</v>
      </c>
      <c r="F226" s="3">
        <v>3</v>
      </c>
      <c r="G226" s="3">
        <v>16.649999999999999</v>
      </c>
    </row>
    <row r="227" spans="2:7" hidden="1" outlineLevel="1" x14ac:dyDescent="0.2">
      <c r="B227" s="19" t="s">
        <v>428</v>
      </c>
      <c r="C227" s="3" t="s">
        <v>708</v>
      </c>
      <c r="D227" s="3" t="s">
        <v>54</v>
      </c>
      <c r="E227" s="39">
        <v>44302</v>
      </c>
      <c r="F227" s="3">
        <v>6</v>
      </c>
      <c r="G227" s="3">
        <v>33.299999999999997</v>
      </c>
    </row>
    <row r="228" spans="2:7" hidden="1" outlineLevel="1" x14ac:dyDescent="0.2">
      <c r="B228" s="19" t="s">
        <v>428</v>
      </c>
      <c r="C228" s="3" t="s">
        <v>708</v>
      </c>
      <c r="D228" s="3" t="s">
        <v>54</v>
      </c>
      <c r="E228" s="39">
        <v>44302</v>
      </c>
      <c r="F228" s="3">
        <v>3</v>
      </c>
      <c r="G228" s="3">
        <v>16.649999999999999</v>
      </c>
    </row>
    <row r="229" spans="2:7" hidden="1" outlineLevel="1" x14ac:dyDescent="0.2">
      <c r="B229" s="19" t="s">
        <v>428</v>
      </c>
      <c r="C229" s="3" t="s">
        <v>644</v>
      </c>
      <c r="D229" s="3" t="s">
        <v>31</v>
      </c>
      <c r="E229" s="14">
        <v>44277</v>
      </c>
      <c r="F229" s="3">
        <v>6</v>
      </c>
      <c r="G229" s="3">
        <v>53.28</v>
      </c>
    </row>
    <row r="230" spans="2:7" hidden="1" outlineLevel="1" x14ac:dyDescent="0.2">
      <c r="B230" s="19" t="s">
        <v>428</v>
      </c>
      <c r="C230" s="3" t="s">
        <v>644</v>
      </c>
      <c r="D230" s="3" t="s">
        <v>31</v>
      </c>
      <c r="E230" s="14">
        <v>44277</v>
      </c>
      <c r="F230" s="3">
        <v>3</v>
      </c>
      <c r="G230" s="3">
        <v>26.64</v>
      </c>
    </row>
    <row r="231" spans="2:7" hidden="1" outlineLevel="1" x14ac:dyDescent="0.2">
      <c r="B231" s="19" t="s">
        <v>428</v>
      </c>
      <c r="C231" s="3" t="s">
        <v>644</v>
      </c>
      <c r="D231" s="3" t="s">
        <v>31</v>
      </c>
      <c r="E231" s="14">
        <v>44278</v>
      </c>
      <c r="F231" s="3">
        <v>6</v>
      </c>
      <c r="G231" s="3">
        <v>53.28</v>
      </c>
    </row>
    <row r="232" spans="2:7" hidden="1" outlineLevel="1" x14ac:dyDescent="0.2">
      <c r="B232" s="19" t="s">
        <v>428</v>
      </c>
      <c r="C232" s="3" t="s">
        <v>644</v>
      </c>
      <c r="D232" s="3" t="s">
        <v>31</v>
      </c>
      <c r="E232" s="14">
        <v>44278</v>
      </c>
      <c r="F232" s="3">
        <v>3</v>
      </c>
      <c r="G232" s="3">
        <v>26.64</v>
      </c>
    </row>
    <row r="233" spans="2:7" hidden="1" outlineLevel="1" x14ac:dyDescent="0.2">
      <c r="B233" s="19" t="s">
        <v>428</v>
      </c>
      <c r="C233" s="3" t="s">
        <v>644</v>
      </c>
      <c r="D233" s="3" t="s">
        <v>31</v>
      </c>
      <c r="E233" s="39">
        <v>44307</v>
      </c>
      <c r="F233" s="3">
        <v>9</v>
      </c>
      <c r="G233" s="3">
        <v>95.94</v>
      </c>
    </row>
    <row r="234" spans="2:7" hidden="1" outlineLevel="1" x14ac:dyDescent="0.2">
      <c r="B234" s="19" t="s">
        <v>427</v>
      </c>
      <c r="C234" s="3" t="s">
        <v>105</v>
      </c>
      <c r="D234" s="3" t="s">
        <v>54</v>
      </c>
      <c r="E234" s="14">
        <v>44277</v>
      </c>
      <c r="F234" s="3">
        <v>6</v>
      </c>
      <c r="G234" s="3">
        <v>39.96</v>
      </c>
    </row>
    <row r="235" spans="2:7" hidden="1" outlineLevel="1" x14ac:dyDescent="0.2">
      <c r="B235" s="19" t="s">
        <v>427</v>
      </c>
      <c r="C235" s="3" t="s">
        <v>105</v>
      </c>
      <c r="D235" s="3" t="s">
        <v>54</v>
      </c>
      <c r="E235" s="14">
        <v>44277</v>
      </c>
      <c r="F235" s="3">
        <v>3</v>
      </c>
      <c r="G235" s="3">
        <v>19.98</v>
      </c>
    </row>
    <row r="236" spans="2:7" hidden="1" outlineLevel="1" x14ac:dyDescent="0.2">
      <c r="B236" s="19" t="s">
        <v>427</v>
      </c>
      <c r="C236" s="3" t="s">
        <v>105</v>
      </c>
      <c r="D236" s="3" t="s">
        <v>54</v>
      </c>
      <c r="E236" s="14">
        <v>44286</v>
      </c>
      <c r="F236" s="3">
        <v>6</v>
      </c>
      <c r="G236" s="3">
        <v>39.96</v>
      </c>
    </row>
    <row r="237" spans="2:7" hidden="1" outlineLevel="1" x14ac:dyDescent="0.2">
      <c r="B237" s="19" t="s">
        <v>427</v>
      </c>
      <c r="C237" s="3" t="s">
        <v>105</v>
      </c>
      <c r="D237" s="3" t="s">
        <v>54</v>
      </c>
      <c r="E237" s="14">
        <v>44286</v>
      </c>
      <c r="F237" s="3">
        <v>3</v>
      </c>
      <c r="G237" s="3">
        <v>19.98</v>
      </c>
    </row>
    <row r="238" spans="2:7" hidden="1" outlineLevel="1" x14ac:dyDescent="0.2">
      <c r="B238" s="19" t="s">
        <v>427</v>
      </c>
      <c r="C238" s="3" t="s">
        <v>105</v>
      </c>
      <c r="D238" s="3" t="s">
        <v>54</v>
      </c>
      <c r="E238" s="39">
        <v>44287</v>
      </c>
      <c r="F238" s="3">
        <v>6</v>
      </c>
      <c r="G238" s="3">
        <v>39.96</v>
      </c>
    </row>
    <row r="239" spans="2:7" hidden="1" outlineLevel="1" x14ac:dyDescent="0.2">
      <c r="B239" s="19" t="s">
        <v>427</v>
      </c>
      <c r="C239" s="3" t="s">
        <v>105</v>
      </c>
      <c r="D239" s="3" t="s">
        <v>54</v>
      </c>
      <c r="E239" s="39">
        <v>44287</v>
      </c>
      <c r="F239" s="3">
        <v>3</v>
      </c>
      <c r="G239" s="3">
        <v>19.98</v>
      </c>
    </row>
    <row r="240" spans="2:7" hidden="1" outlineLevel="1" x14ac:dyDescent="0.2">
      <c r="B240" s="19" t="s">
        <v>427</v>
      </c>
      <c r="C240" s="3" t="s">
        <v>105</v>
      </c>
      <c r="D240" s="3" t="s">
        <v>54</v>
      </c>
      <c r="E240" s="39">
        <v>44307</v>
      </c>
      <c r="F240" s="3">
        <v>9</v>
      </c>
      <c r="G240" s="3">
        <v>70.92</v>
      </c>
    </row>
    <row r="241" spans="2:7" hidden="1" outlineLevel="1" x14ac:dyDescent="0.2">
      <c r="B241" s="19" t="s">
        <v>429</v>
      </c>
      <c r="C241" s="3" t="s">
        <v>1676</v>
      </c>
      <c r="D241" s="3" t="s">
        <v>54</v>
      </c>
      <c r="E241" s="39">
        <v>44284</v>
      </c>
      <c r="F241" s="3">
        <v>27</v>
      </c>
      <c r="G241" s="3">
        <v>210</v>
      </c>
    </row>
    <row r="242" spans="2:7" hidden="1" outlineLevel="1" x14ac:dyDescent="0.2">
      <c r="B242" s="19" t="s">
        <v>429</v>
      </c>
      <c r="C242" s="3" t="s">
        <v>1676</v>
      </c>
      <c r="D242" s="45" t="s">
        <v>54</v>
      </c>
      <c r="E242" s="39">
        <v>44300</v>
      </c>
      <c r="F242" s="3">
        <v>27</v>
      </c>
      <c r="G242" s="19">
        <v>210</v>
      </c>
    </row>
    <row r="243" spans="2:7" hidden="1" outlineLevel="1" x14ac:dyDescent="0.2">
      <c r="B243" s="19" t="s">
        <v>427</v>
      </c>
      <c r="C243" s="3" t="s">
        <v>497</v>
      </c>
      <c r="D243" s="3" t="s">
        <v>54</v>
      </c>
      <c r="E243" s="14">
        <v>44279</v>
      </c>
      <c r="F243" s="3">
        <v>6</v>
      </c>
      <c r="G243" s="3">
        <v>33.299999999999997</v>
      </c>
    </row>
    <row r="244" spans="2:7" hidden="1" outlineLevel="1" x14ac:dyDescent="0.2">
      <c r="B244" s="19" t="s">
        <v>427</v>
      </c>
      <c r="C244" s="3" t="s">
        <v>497</v>
      </c>
      <c r="D244" s="3" t="s">
        <v>54</v>
      </c>
      <c r="E244" s="14">
        <v>44279</v>
      </c>
      <c r="F244" s="3">
        <v>3</v>
      </c>
      <c r="G244" s="3">
        <v>16.649999999999999</v>
      </c>
    </row>
    <row r="245" spans="2:7" hidden="1" outlineLevel="1" x14ac:dyDescent="0.2">
      <c r="B245" s="19" t="s">
        <v>427</v>
      </c>
      <c r="C245" s="3" t="s">
        <v>497</v>
      </c>
      <c r="D245" s="3" t="s">
        <v>54</v>
      </c>
      <c r="E245" s="14">
        <v>44280</v>
      </c>
      <c r="F245" s="3">
        <v>6</v>
      </c>
      <c r="G245" s="3">
        <v>33.299999999999997</v>
      </c>
    </row>
    <row r="246" spans="2:7" hidden="1" outlineLevel="1" x14ac:dyDescent="0.2">
      <c r="B246" s="19" t="s">
        <v>427</v>
      </c>
      <c r="C246" s="3" t="s">
        <v>497</v>
      </c>
      <c r="D246" s="3" t="s">
        <v>54</v>
      </c>
      <c r="E246" s="14">
        <v>44280</v>
      </c>
      <c r="F246" s="3">
        <v>3</v>
      </c>
      <c r="G246" s="3">
        <v>16.649999999999999</v>
      </c>
    </row>
    <row r="247" spans="2:7" hidden="1" outlineLevel="1" x14ac:dyDescent="0.2">
      <c r="B247" s="19" t="s">
        <v>427</v>
      </c>
      <c r="C247" s="3" t="s">
        <v>497</v>
      </c>
      <c r="D247" s="3" t="s">
        <v>54</v>
      </c>
      <c r="E247" s="14">
        <v>44281</v>
      </c>
      <c r="F247" s="3">
        <v>6</v>
      </c>
      <c r="G247" s="3">
        <v>33.299999999999997</v>
      </c>
    </row>
    <row r="248" spans="2:7" hidden="1" outlineLevel="1" x14ac:dyDescent="0.2">
      <c r="B248" s="19" t="s">
        <v>427</v>
      </c>
      <c r="C248" s="3" t="s">
        <v>497</v>
      </c>
      <c r="D248" s="3" t="s">
        <v>54</v>
      </c>
      <c r="E248" s="14">
        <v>44281</v>
      </c>
      <c r="F248" s="3">
        <v>3</v>
      </c>
      <c r="G248" s="3">
        <v>16.649999999999999</v>
      </c>
    </row>
    <row r="249" spans="2:7" hidden="1" outlineLevel="1" x14ac:dyDescent="0.2">
      <c r="B249" s="19" t="s">
        <v>427</v>
      </c>
      <c r="C249" s="3" t="s">
        <v>497</v>
      </c>
      <c r="D249" s="3" t="s">
        <v>54</v>
      </c>
      <c r="E249" s="14">
        <v>44282</v>
      </c>
      <c r="F249" s="3">
        <v>9</v>
      </c>
      <c r="G249" s="3">
        <v>49.95</v>
      </c>
    </row>
    <row r="250" spans="2:7" hidden="1" outlineLevel="1" x14ac:dyDescent="0.2">
      <c r="D250" s="39"/>
      <c r="E250" s="39"/>
      <c r="G250" s="19"/>
    </row>
    <row r="251" spans="2:7" hidden="1" outlineLevel="1" x14ac:dyDescent="0.2"/>
    <row r="252" spans="2:7" ht="12.75" collapsed="1" thickBot="1" x14ac:dyDescent="0.25">
      <c r="C252" s="16"/>
      <c r="D252" s="16"/>
      <c r="E252" s="16"/>
      <c r="F252" s="73">
        <f>+SUM(F85:F251)</f>
        <v>866</v>
      </c>
      <c r="G252" s="17">
        <f>+SUM(G85:G251)</f>
        <v>6922.089999999992</v>
      </c>
    </row>
    <row r="253" spans="2:7" ht="12.75" thickTop="1" x14ac:dyDescent="0.2"/>
    <row r="255" spans="2:7" x14ac:dyDescent="0.2">
      <c r="C255" s="8" t="s">
        <v>722</v>
      </c>
    </row>
    <row r="257" spans="3:7" x14ac:dyDescent="0.2">
      <c r="C257" s="19" t="s">
        <v>81</v>
      </c>
      <c r="D257" s="20">
        <f>+G39-G79-G252</f>
        <v>5059.0600000000095</v>
      </c>
    </row>
    <row r="258" spans="3:7" ht="12.75" thickBot="1" x14ac:dyDescent="0.25">
      <c r="D258" s="9"/>
      <c r="G258" s="3"/>
    </row>
    <row r="259" spans="3:7" ht="12.75" thickBot="1" x14ac:dyDescent="0.25">
      <c r="C259" s="19" t="s">
        <v>713</v>
      </c>
      <c r="D259" s="21">
        <f>+D257/G39</f>
        <v>0.25520557198109156</v>
      </c>
      <c r="G259" s="3"/>
    </row>
    <row r="260" spans="3:7" x14ac:dyDescent="0.2">
      <c r="G260" s="3"/>
    </row>
    <row r="261" spans="3:7" x14ac:dyDescent="0.2">
      <c r="C261" s="19" t="s">
        <v>84</v>
      </c>
      <c r="D261" s="20">
        <f>+RESUMEN!O81</f>
        <v>2218.0111128147073</v>
      </c>
      <c r="G261" s="3"/>
    </row>
    <row r="262" spans="3:7" ht="12.75" thickBot="1" x14ac:dyDescent="0.25">
      <c r="D262" s="9"/>
    </row>
    <row r="263" spans="3:7" ht="12.75" thickBot="1" x14ac:dyDescent="0.25">
      <c r="C263" s="19" t="s">
        <v>716</v>
      </c>
      <c r="D263" s="83">
        <f>+RESUMEN!P81</f>
        <v>0.11188813627557169</v>
      </c>
    </row>
    <row r="264" spans="3:7" ht="12.75" thickBot="1" x14ac:dyDescent="0.25"/>
    <row r="265" spans="3:7" ht="12.75" thickBot="1" x14ac:dyDescent="0.25">
      <c r="C265" s="19" t="s">
        <v>719</v>
      </c>
      <c r="D265" s="86" t="str">
        <f>+IF(D263&gt;D24,"OK","REVISAR")</f>
        <v>REVISAR</v>
      </c>
    </row>
    <row r="268" spans="3:7" x14ac:dyDescent="0.2">
      <c r="C268" s="8" t="s">
        <v>85</v>
      </c>
    </row>
    <row r="270" spans="3:7" x14ac:dyDescent="0.2">
      <c r="C270" s="10"/>
      <c r="D270" s="10"/>
      <c r="E270" s="10"/>
      <c r="F270" s="10"/>
      <c r="G270" s="11"/>
    </row>
    <row r="271" spans="3:7" x14ac:dyDescent="0.2">
      <c r="C271" s="10" t="s">
        <v>920</v>
      </c>
      <c r="D271" s="10"/>
      <c r="E271" s="10"/>
      <c r="F271" s="10"/>
      <c r="G271" s="11"/>
    </row>
    <row r="272" spans="3:7" x14ac:dyDescent="0.2">
      <c r="C272" s="10"/>
      <c r="D272" s="10"/>
      <c r="E272" s="10"/>
      <c r="F272" s="10"/>
      <c r="G272" s="11"/>
    </row>
    <row r="274" spans="3:6" x14ac:dyDescent="0.2">
      <c r="C274" s="12"/>
      <c r="D274" s="23" t="s">
        <v>427</v>
      </c>
      <c r="E274" s="23" t="s">
        <v>428</v>
      </c>
      <c r="F274" s="23" t="s">
        <v>429</v>
      </c>
    </row>
    <row r="275" spans="3:6" x14ac:dyDescent="0.2">
      <c r="C275" s="3" t="s">
        <v>8</v>
      </c>
      <c r="D275" s="22">
        <f>+SUMIF(B37:B38,$D$274,G37:G38)</f>
        <v>0</v>
      </c>
      <c r="E275" s="22">
        <f>+SUMIF(B37:B38,$E$274,G37:G38)</f>
        <v>19823.47</v>
      </c>
      <c r="F275" s="22">
        <f>+SUMIF(B37:B38,$F$274,G37:G38)</f>
        <v>0</v>
      </c>
    </row>
    <row r="276" spans="3:6" x14ac:dyDescent="0.2">
      <c r="C276" s="3" t="s">
        <v>1019</v>
      </c>
      <c r="D276" s="22">
        <f>-SUMIF(B45:B78,$D$274,G45:G78)</f>
        <v>-1390.53</v>
      </c>
      <c r="E276" s="22">
        <f>-SUMIF(B45:B78,$E$274,G45:G78)</f>
        <v>-6451.79</v>
      </c>
      <c r="F276" s="22">
        <f>-SUMIF(B45:B78,$F$274,G45:G78)</f>
        <v>0</v>
      </c>
    </row>
    <row r="277" spans="3:6" x14ac:dyDescent="0.2">
      <c r="C277" s="3" t="s">
        <v>24</v>
      </c>
      <c r="D277" s="22">
        <f>-SUMIF(B85:B250,$D$274,G85:G250)</f>
        <v>-3207.6900000000014</v>
      </c>
      <c r="E277" s="22">
        <f>-SUMIF(B85:B250,$E$274,G85:G250)</f>
        <v>-2191.9000000000005</v>
      </c>
      <c r="F277" s="22">
        <f>-SUMIF(B85:B250,$F$274,G85:G250)</f>
        <v>-1522.5</v>
      </c>
    </row>
    <row r="278" spans="3:6" ht="12.75" thickBot="1" x14ac:dyDescent="0.25">
      <c r="C278" s="16" t="s">
        <v>1036</v>
      </c>
      <c r="D278" s="182">
        <f>SUM(D275:D277)</f>
        <v>-4598.2200000000012</v>
      </c>
      <c r="E278" s="182">
        <f t="shared" ref="E278:F278" si="0">SUM(E275:E277)</f>
        <v>11179.779999999999</v>
      </c>
      <c r="F278" s="182">
        <f t="shared" si="0"/>
        <v>-1522.5</v>
      </c>
    </row>
    <row r="279" spans="3:6" ht="12.75" thickTop="1" x14ac:dyDescent="0.2"/>
  </sheetData>
  <autoFilter ref="B84:G249" xr:uid="{00000000-0009-0000-0000-000051000000}"/>
  <conditionalFormatting sqref="D265">
    <cfRule type="containsText" dxfId="63" priority="1" operator="containsText" text="OK">
      <formula>NOT(ISERROR(SEARCH("OK",D265)))</formula>
    </cfRule>
    <cfRule type="cellIs" dxfId="62" priority="2" operator="greaterThan">
      <formula>#REF!</formula>
    </cfRule>
  </conditionalFormatting>
  <pageMargins left="0.25" right="0.25" top="0.75" bottom="0.75" header="0.3" footer="0.3"/>
  <pageSetup paperSize="9" scale="75" fitToHeight="0" orientation="portrait" r:id="rId1"/>
  <rowBreaks count="3" manualBreakCount="3">
    <brk id="79" max="7" man="1"/>
    <brk id="158" max="7" man="1"/>
    <brk id="237" max="7" man="1"/>
  </rowBreaks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Hoja80">
    <tabColor rgb="FFFF0000"/>
    <pageSetUpPr fitToPage="1"/>
  </sheetPr>
  <dimension ref="B1:K127"/>
  <sheetViews>
    <sheetView topLeftCell="A23" zoomScale="98" zoomScaleNormal="98" workbookViewId="0">
      <selection activeCell="D108" sqref="D108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712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675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735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44273</v>
      </c>
      <c r="D18" s="14">
        <v>44308</v>
      </c>
      <c r="E18" s="87">
        <f>+D18-C18</f>
        <v>35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2252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0.2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" t="s">
        <v>7</v>
      </c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427</v>
      </c>
      <c r="C37" s="14">
        <v>44320</v>
      </c>
      <c r="D37" s="3" t="s">
        <v>807</v>
      </c>
      <c r="E37" s="3">
        <v>430000032</v>
      </c>
      <c r="F37" s="3" t="s">
        <v>808</v>
      </c>
      <c r="G37" s="15">
        <v>3164</v>
      </c>
      <c r="H37" s="3"/>
      <c r="I37" s="40"/>
      <c r="J37" s="3"/>
      <c r="K37" s="3"/>
    </row>
    <row r="38" spans="2:11" x14ac:dyDescent="0.2">
      <c r="C38" s="14"/>
      <c r="G38" s="15"/>
    </row>
    <row r="39" spans="2:11" ht="12.75" thickBot="1" x14ac:dyDescent="0.25">
      <c r="C39" s="16"/>
      <c r="D39" s="16"/>
      <c r="E39" s="16"/>
      <c r="F39" s="16"/>
      <c r="G39" s="17">
        <f>SUM(G37:G38)</f>
        <v>3164</v>
      </c>
    </row>
    <row r="40" spans="2:11" ht="12.75" thickTop="1" x14ac:dyDescent="0.2"/>
    <row r="42" spans="2:11" x14ac:dyDescent="0.2">
      <c r="C42" s="8" t="s">
        <v>13</v>
      </c>
    </row>
    <row r="43" spans="2:11" x14ac:dyDescent="0.2">
      <c r="C43" s="18"/>
    </row>
    <row r="44" spans="2:11" x14ac:dyDescent="0.2">
      <c r="B44" s="12" t="s">
        <v>1035</v>
      </c>
      <c r="C44" s="23" t="s">
        <v>9</v>
      </c>
      <c r="D44" s="23" t="s">
        <v>14</v>
      </c>
      <c r="E44" s="23" t="s">
        <v>15</v>
      </c>
      <c r="F44" s="23" t="s">
        <v>16</v>
      </c>
      <c r="G44" s="23" t="s">
        <v>17</v>
      </c>
    </row>
    <row r="45" spans="2:11" outlineLevel="1" x14ac:dyDescent="0.2">
      <c r="B45" s="19" t="s">
        <v>427</v>
      </c>
      <c r="C45" s="14">
        <v>44291</v>
      </c>
      <c r="D45" s="3">
        <v>794519</v>
      </c>
      <c r="E45" s="3">
        <v>26</v>
      </c>
      <c r="F45" s="3" t="s">
        <v>21</v>
      </c>
      <c r="G45" s="15">
        <v>7.58</v>
      </c>
    </row>
    <row r="46" spans="2:11" outlineLevel="1" x14ac:dyDescent="0.2">
      <c r="B46" s="19" t="s">
        <v>427</v>
      </c>
      <c r="C46" s="14">
        <v>44294</v>
      </c>
      <c r="D46" s="3">
        <v>113626</v>
      </c>
      <c r="E46" s="3">
        <v>26</v>
      </c>
      <c r="F46" s="3" t="s">
        <v>21</v>
      </c>
      <c r="G46" s="15">
        <v>79.92</v>
      </c>
    </row>
    <row r="47" spans="2:11" outlineLevel="1" x14ac:dyDescent="0.2">
      <c r="B47" s="19" t="s">
        <v>427</v>
      </c>
      <c r="C47" s="14">
        <v>44295</v>
      </c>
      <c r="D47" s="3">
        <v>807086</v>
      </c>
      <c r="E47" s="3">
        <v>26</v>
      </c>
      <c r="F47" s="3" t="s">
        <v>21</v>
      </c>
      <c r="G47" s="15">
        <v>22.16</v>
      </c>
    </row>
    <row r="48" spans="2:11" outlineLevel="1" x14ac:dyDescent="0.2">
      <c r="B48" s="19" t="s">
        <v>427</v>
      </c>
      <c r="C48" s="14">
        <v>44295</v>
      </c>
      <c r="D48" s="3">
        <v>114020</v>
      </c>
      <c r="E48" s="3">
        <v>26</v>
      </c>
      <c r="F48" s="3" t="s">
        <v>21</v>
      </c>
      <c r="G48" s="15">
        <v>72.84</v>
      </c>
    </row>
    <row r="49" spans="2:7" outlineLevel="1" x14ac:dyDescent="0.2">
      <c r="B49" s="19" t="s">
        <v>427</v>
      </c>
      <c r="C49" s="14">
        <v>44295</v>
      </c>
      <c r="D49" s="3">
        <v>807223</v>
      </c>
      <c r="E49" s="3">
        <v>26</v>
      </c>
      <c r="F49" s="3" t="s">
        <v>21</v>
      </c>
      <c r="G49" s="15">
        <v>51.44</v>
      </c>
    </row>
    <row r="50" spans="2:7" outlineLevel="1" x14ac:dyDescent="0.2">
      <c r="B50" s="19" t="s">
        <v>427</v>
      </c>
      <c r="C50" s="14">
        <v>44296</v>
      </c>
      <c r="D50" s="3">
        <v>115518</v>
      </c>
      <c r="E50" s="3">
        <v>26</v>
      </c>
      <c r="F50" s="3" t="s">
        <v>21</v>
      </c>
      <c r="G50" s="15">
        <v>12.15</v>
      </c>
    </row>
    <row r="51" spans="2:7" outlineLevel="1" x14ac:dyDescent="0.2">
      <c r="B51" s="19" t="s">
        <v>427</v>
      </c>
      <c r="C51" s="14">
        <v>44298</v>
      </c>
      <c r="D51" s="3">
        <v>116876</v>
      </c>
      <c r="E51" s="3">
        <v>26</v>
      </c>
      <c r="F51" s="3" t="s">
        <v>21</v>
      </c>
      <c r="G51" s="15">
        <v>4.22</v>
      </c>
    </row>
    <row r="52" spans="2:7" outlineLevel="1" x14ac:dyDescent="0.2">
      <c r="B52" s="19" t="s">
        <v>427</v>
      </c>
      <c r="C52" s="14">
        <v>44298</v>
      </c>
      <c r="D52" s="3">
        <v>813215</v>
      </c>
      <c r="E52" s="3">
        <v>26</v>
      </c>
      <c r="F52" s="3" t="s">
        <v>21</v>
      </c>
      <c r="G52" s="15">
        <v>5.77</v>
      </c>
    </row>
    <row r="53" spans="2:7" outlineLevel="1" x14ac:dyDescent="0.2">
      <c r="B53" s="19" t="s">
        <v>427</v>
      </c>
      <c r="C53" s="14">
        <v>44302</v>
      </c>
      <c r="D53" s="3">
        <v>826320</v>
      </c>
      <c r="E53" s="3">
        <v>26</v>
      </c>
      <c r="F53" s="3" t="s">
        <v>21</v>
      </c>
      <c r="G53" s="15">
        <v>69.09</v>
      </c>
    </row>
    <row r="54" spans="2:7" outlineLevel="1" x14ac:dyDescent="0.2">
      <c r="B54" s="19" t="s">
        <v>427</v>
      </c>
      <c r="C54" s="14">
        <v>44308</v>
      </c>
      <c r="D54" s="3">
        <v>833667</v>
      </c>
      <c r="E54" s="3">
        <v>26</v>
      </c>
      <c r="F54" s="3" t="s">
        <v>21</v>
      </c>
      <c r="G54" s="15">
        <v>5.29</v>
      </c>
    </row>
    <row r="55" spans="2:7" outlineLevel="1" x14ac:dyDescent="0.2">
      <c r="B55" s="19" t="s">
        <v>428</v>
      </c>
      <c r="C55" s="14">
        <v>44292</v>
      </c>
      <c r="D55" s="3">
        <v>797351</v>
      </c>
      <c r="E55" s="3">
        <v>26</v>
      </c>
      <c r="F55" s="3" t="s">
        <v>21</v>
      </c>
      <c r="G55" s="15">
        <v>73.55</v>
      </c>
    </row>
    <row r="56" spans="2:7" outlineLevel="1" x14ac:dyDescent="0.2">
      <c r="B56" s="19" t="s">
        <v>429</v>
      </c>
      <c r="C56" s="14">
        <v>44299</v>
      </c>
      <c r="F56" s="3" t="s">
        <v>930</v>
      </c>
      <c r="G56" s="15">
        <v>150</v>
      </c>
    </row>
    <row r="57" spans="2:7" outlineLevel="1" x14ac:dyDescent="0.2">
      <c r="B57" s="19" t="s">
        <v>427</v>
      </c>
      <c r="C57" s="14">
        <v>44363</v>
      </c>
      <c r="D57" s="3">
        <v>336</v>
      </c>
      <c r="E57" s="3">
        <v>54</v>
      </c>
      <c r="F57" s="3" t="s">
        <v>996</v>
      </c>
      <c r="G57" s="15">
        <v>180</v>
      </c>
    </row>
    <row r="58" spans="2:7" outlineLevel="1" x14ac:dyDescent="0.2">
      <c r="C58" s="14"/>
      <c r="G58" s="15"/>
    </row>
    <row r="59" spans="2:7" ht="12.75" thickBot="1" x14ac:dyDescent="0.25">
      <c r="C59" s="16"/>
      <c r="D59" s="16"/>
      <c r="E59" s="16"/>
      <c r="F59" s="16"/>
      <c r="G59" s="17">
        <f>+SUM(G45:G58)</f>
        <v>734.01</v>
      </c>
    </row>
    <row r="60" spans="2:7" ht="12.75" thickTop="1" x14ac:dyDescent="0.2"/>
    <row r="62" spans="2:7" x14ac:dyDescent="0.2">
      <c r="C62" s="8" t="s">
        <v>24</v>
      </c>
    </row>
    <row r="64" spans="2:7" x14ac:dyDescent="0.2">
      <c r="B64" s="12" t="s">
        <v>1035</v>
      </c>
      <c r="C64" s="12" t="s">
        <v>25</v>
      </c>
      <c r="D64" s="12" t="s">
        <v>26</v>
      </c>
      <c r="E64" s="12" t="s">
        <v>27</v>
      </c>
      <c r="F64" s="12" t="s">
        <v>28</v>
      </c>
      <c r="G64" s="13" t="s">
        <v>29</v>
      </c>
    </row>
    <row r="65" spans="2:7" hidden="1" outlineLevel="1" x14ac:dyDescent="0.2">
      <c r="B65" s="19" t="s">
        <v>427</v>
      </c>
      <c r="C65" s="3" t="s">
        <v>672</v>
      </c>
      <c r="D65" s="3" t="s">
        <v>54</v>
      </c>
      <c r="E65" s="14">
        <v>44291</v>
      </c>
      <c r="F65" s="3">
        <v>6</v>
      </c>
      <c r="G65" s="3">
        <v>33.299999999999997</v>
      </c>
    </row>
    <row r="66" spans="2:7" hidden="1" outlineLevel="1" x14ac:dyDescent="0.2">
      <c r="B66" s="19" t="s">
        <v>427</v>
      </c>
      <c r="C66" s="3" t="s">
        <v>672</v>
      </c>
      <c r="D66" s="3" t="s">
        <v>54</v>
      </c>
      <c r="E66" s="14">
        <v>44291</v>
      </c>
      <c r="F66" s="3">
        <v>3</v>
      </c>
      <c r="G66" s="3">
        <v>16.649999999999999</v>
      </c>
    </row>
    <row r="67" spans="2:7" hidden="1" outlineLevel="1" x14ac:dyDescent="0.2">
      <c r="B67" s="19" t="s">
        <v>429</v>
      </c>
      <c r="C67" s="3" t="s">
        <v>801</v>
      </c>
      <c r="D67" s="3" t="s">
        <v>54</v>
      </c>
      <c r="E67" s="14">
        <v>44298</v>
      </c>
      <c r="F67" s="3">
        <v>6</v>
      </c>
      <c r="G67" s="3">
        <v>39.96</v>
      </c>
    </row>
    <row r="68" spans="2:7" hidden="1" outlineLevel="1" x14ac:dyDescent="0.2">
      <c r="B68" s="19" t="s">
        <v>429</v>
      </c>
      <c r="C68" s="3" t="s">
        <v>801</v>
      </c>
      <c r="D68" s="3" t="s">
        <v>54</v>
      </c>
      <c r="E68" s="14">
        <v>44298</v>
      </c>
      <c r="F68" s="3">
        <v>3</v>
      </c>
      <c r="G68" s="3">
        <v>19.98</v>
      </c>
    </row>
    <row r="69" spans="2:7" hidden="1" outlineLevel="1" x14ac:dyDescent="0.2">
      <c r="B69" s="19" t="s">
        <v>429</v>
      </c>
      <c r="C69" s="3" t="s">
        <v>801</v>
      </c>
      <c r="D69" s="3" t="s">
        <v>54</v>
      </c>
      <c r="E69" s="14">
        <v>44299</v>
      </c>
      <c r="F69" s="3">
        <v>6</v>
      </c>
      <c r="G69" s="3">
        <v>39.96</v>
      </c>
    </row>
    <row r="70" spans="2:7" hidden="1" outlineLevel="1" x14ac:dyDescent="0.2">
      <c r="B70" s="19" t="s">
        <v>429</v>
      </c>
      <c r="C70" s="3" t="s">
        <v>801</v>
      </c>
      <c r="D70" s="3" t="s">
        <v>54</v>
      </c>
      <c r="E70" s="14">
        <v>44299</v>
      </c>
      <c r="F70" s="3">
        <v>3</v>
      </c>
      <c r="G70" s="3">
        <v>19.98</v>
      </c>
    </row>
    <row r="71" spans="2:7" hidden="1" outlineLevel="1" x14ac:dyDescent="0.2">
      <c r="B71" s="19" t="s">
        <v>428</v>
      </c>
      <c r="C71" s="3" t="s">
        <v>104</v>
      </c>
      <c r="D71" s="3" t="s">
        <v>31</v>
      </c>
      <c r="E71" s="14">
        <v>44292</v>
      </c>
      <c r="F71" s="3">
        <v>6</v>
      </c>
      <c r="G71" s="3">
        <v>56.64</v>
      </c>
    </row>
    <row r="72" spans="2:7" hidden="1" outlineLevel="1" x14ac:dyDescent="0.2">
      <c r="B72" s="19" t="s">
        <v>428</v>
      </c>
      <c r="C72" s="3" t="s">
        <v>104</v>
      </c>
      <c r="D72" s="3" t="s">
        <v>31</v>
      </c>
      <c r="E72" s="14">
        <v>44292</v>
      </c>
      <c r="F72" s="3">
        <v>3</v>
      </c>
      <c r="G72" s="3">
        <v>28.32</v>
      </c>
    </row>
    <row r="73" spans="2:7" hidden="1" outlineLevel="1" x14ac:dyDescent="0.2">
      <c r="B73" s="19" t="s">
        <v>428</v>
      </c>
      <c r="C73" s="3" t="s">
        <v>104</v>
      </c>
      <c r="D73" s="3" t="s">
        <v>31</v>
      </c>
      <c r="E73" s="14">
        <v>44295</v>
      </c>
      <c r="F73" s="3">
        <v>6</v>
      </c>
      <c r="G73" s="3">
        <v>56.64</v>
      </c>
    </row>
    <row r="74" spans="2:7" hidden="1" outlineLevel="1" x14ac:dyDescent="0.2">
      <c r="B74" s="19" t="s">
        <v>428</v>
      </c>
      <c r="C74" s="3" t="s">
        <v>104</v>
      </c>
      <c r="D74" s="3" t="s">
        <v>31</v>
      </c>
      <c r="E74" s="14">
        <v>44295</v>
      </c>
      <c r="F74" s="3">
        <v>3</v>
      </c>
      <c r="G74" s="3">
        <v>28.32</v>
      </c>
    </row>
    <row r="75" spans="2:7" hidden="1" outlineLevel="1" x14ac:dyDescent="0.2">
      <c r="B75" s="19" t="s">
        <v>428</v>
      </c>
      <c r="C75" s="3" t="s">
        <v>108</v>
      </c>
      <c r="D75" s="3" t="s">
        <v>54</v>
      </c>
      <c r="E75" s="14">
        <v>44287</v>
      </c>
      <c r="F75" s="3">
        <v>6</v>
      </c>
      <c r="G75" s="3">
        <v>49.98</v>
      </c>
    </row>
    <row r="76" spans="2:7" hidden="1" outlineLevel="1" x14ac:dyDescent="0.2">
      <c r="B76" s="19" t="s">
        <v>428</v>
      </c>
      <c r="C76" s="3" t="s">
        <v>108</v>
      </c>
      <c r="D76" s="3" t="s">
        <v>54</v>
      </c>
      <c r="E76" s="14">
        <v>44287</v>
      </c>
      <c r="F76" s="3">
        <v>3</v>
      </c>
      <c r="G76" s="3">
        <v>24.99</v>
      </c>
    </row>
    <row r="77" spans="2:7" hidden="1" outlineLevel="1" x14ac:dyDescent="0.2">
      <c r="B77" s="19" t="s">
        <v>428</v>
      </c>
      <c r="C77" s="3" t="s">
        <v>108</v>
      </c>
      <c r="D77" s="3" t="s">
        <v>54</v>
      </c>
      <c r="E77" s="14">
        <v>44288</v>
      </c>
      <c r="F77" s="3">
        <v>6</v>
      </c>
      <c r="G77" s="3">
        <v>49.98</v>
      </c>
    </row>
    <row r="78" spans="2:7" hidden="1" outlineLevel="1" x14ac:dyDescent="0.2">
      <c r="B78" s="19" t="s">
        <v>428</v>
      </c>
      <c r="C78" s="3" t="s">
        <v>108</v>
      </c>
      <c r="D78" s="3" t="s">
        <v>54</v>
      </c>
      <c r="E78" s="14">
        <v>44288</v>
      </c>
      <c r="F78" s="3">
        <v>3</v>
      </c>
      <c r="G78" s="3">
        <v>24.99</v>
      </c>
    </row>
    <row r="79" spans="2:7" hidden="1" outlineLevel="1" x14ac:dyDescent="0.2">
      <c r="B79" s="19" t="s">
        <v>428</v>
      </c>
      <c r="C79" s="3" t="s">
        <v>103</v>
      </c>
      <c r="D79" s="3" t="s">
        <v>54</v>
      </c>
      <c r="E79" s="14">
        <v>44287</v>
      </c>
      <c r="F79" s="3">
        <v>6</v>
      </c>
      <c r="G79" s="3">
        <v>39.96</v>
      </c>
    </row>
    <row r="80" spans="2:7" hidden="1" outlineLevel="1" x14ac:dyDescent="0.2">
      <c r="B80" s="19" t="s">
        <v>428</v>
      </c>
      <c r="C80" s="3" t="s">
        <v>103</v>
      </c>
      <c r="D80" s="3" t="s">
        <v>54</v>
      </c>
      <c r="E80" s="14">
        <v>44287</v>
      </c>
      <c r="F80" s="3">
        <v>3</v>
      </c>
      <c r="G80" s="3">
        <v>19.98</v>
      </c>
    </row>
    <row r="81" spans="2:7" hidden="1" outlineLevel="1" x14ac:dyDescent="0.2">
      <c r="B81" s="19" t="s">
        <v>428</v>
      </c>
      <c r="C81" s="3" t="s">
        <v>103</v>
      </c>
      <c r="D81" s="3" t="s">
        <v>54</v>
      </c>
      <c r="E81" s="14">
        <v>44288</v>
      </c>
      <c r="F81" s="3">
        <v>6</v>
      </c>
      <c r="G81" s="3">
        <v>39.96</v>
      </c>
    </row>
    <row r="82" spans="2:7" hidden="1" outlineLevel="1" x14ac:dyDescent="0.2">
      <c r="B82" s="19" t="s">
        <v>428</v>
      </c>
      <c r="C82" s="3" t="s">
        <v>103</v>
      </c>
      <c r="D82" s="3" t="s">
        <v>54</v>
      </c>
      <c r="E82" s="14">
        <v>44288</v>
      </c>
      <c r="F82" s="3">
        <v>3</v>
      </c>
      <c r="G82" s="3">
        <v>19.98</v>
      </c>
    </row>
    <row r="83" spans="2:7" hidden="1" outlineLevel="1" x14ac:dyDescent="0.2">
      <c r="B83" s="19" t="s">
        <v>428</v>
      </c>
      <c r="C83" s="3" t="s">
        <v>103</v>
      </c>
      <c r="D83" s="3" t="s">
        <v>54</v>
      </c>
      <c r="E83" s="14">
        <v>44291</v>
      </c>
      <c r="F83" s="3">
        <v>6</v>
      </c>
      <c r="G83" s="3">
        <v>39.96</v>
      </c>
    </row>
    <row r="84" spans="2:7" hidden="1" outlineLevel="1" x14ac:dyDescent="0.2">
      <c r="B84" s="19" t="s">
        <v>428</v>
      </c>
      <c r="C84" s="3" t="s">
        <v>103</v>
      </c>
      <c r="D84" s="3" t="s">
        <v>54</v>
      </c>
      <c r="E84" s="14">
        <v>44295</v>
      </c>
      <c r="F84" s="3">
        <v>6</v>
      </c>
      <c r="G84" s="3">
        <v>39.96</v>
      </c>
    </row>
    <row r="85" spans="2:7" hidden="1" outlineLevel="1" x14ac:dyDescent="0.2">
      <c r="B85" s="19" t="s">
        <v>428</v>
      </c>
      <c r="C85" s="3" t="s">
        <v>103</v>
      </c>
      <c r="D85" s="3" t="s">
        <v>54</v>
      </c>
      <c r="E85" s="14">
        <v>44295</v>
      </c>
      <c r="F85" s="3">
        <v>3</v>
      </c>
      <c r="G85" s="3">
        <v>24</v>
      </c>
    </row>
    <row r="86" spans="2:7" hidden="1" outlineLevel="1" x14ac:dyDescent="0.2">
      <c r="B86" s="19" t="s">
        <v>428</v>
      </c>
      <c r="C86" s="3" t="s">
        <v>103</v>
      </c>
      <c r="D86" s="3" t="s">
        <v>54</v>
      </c>
      <c r="E86" s="14">
        <v>44300</v>
      </c>
      <c r="F86" s="3">
        <v>6</v>
      </c>
      <c r="G86" s="3">
        <v>39.96</v>
      </c>
    </row>
    <row r="87" spans="2:7" hidden="1" outlineLevel="1" x14ac:dyDescent="0.2">
      <c r="B87" s="19" t="s">
        <v>428</v>
      </c>
      <c r="C87" s="3" t="s">
        <v>103</v>
      </c>
      <c r="D87" s="3" t="s">
        <v>54</v>
      </c>
      <c r="E87" s="14">
        <v>44300</v>
      </c>
      <c r="F87" s="3">
        <v>3</v>
      </c>
      <c r="G87" s="3">
        <v>19.98</v>
      </c>
    </row>
    <row r="88" spans="2:7" hidden="1" outlineLevel="1" x14ac:dyDescent="0.2">
      <c r="B88" s="19" t="s">
        <v>428</v>
      </c>
      <c r="C88" s="3" t="s">
        <v>103</v>
      </c>
      <c r="D88" s="3" t="s">
        <v>54</v>
      </c>
      <c r="E88" s="14">
        <v>44302</v>
      </c>
      <c r="F88" s="3">
        <v>6</v>
      </c>
      <c r="G88" s="3">
        <v>39.96</v>
      </c>
    </row>
    <row r="89" spans="2:7" hidden="1" outlineLevel="1" x14ac:dyDescent="0.2">
      <c r="B89" s="19" t="s">
        <v>427</v>
      </c>
      <c r="C89" s="3" t="s">
        <v>109</v>
      </c>
      <c r="D89" s="3" t="s">
        <v>31</v>
      </c>
      <c r="E89" s="14">
        <v>44291</v>
      </c>
      <c r="F89" s="3">
        <v>6</v>
      </c>
      <c r="G89" s="3">
        <v>49.98</v>
      </c>
    </row>
    <row r="90" spans="2:7" hidden="1" outlineLevel="1" x14ac:dyDescent="0.2">
      <c r="B90" s="19" t="s">
        <v>427</v>
      </c>
      <c r="C90" s="3" t="s">
        <v>109</v>
      </c>
      <c r="D90" s="3" t="s">
        <v>31</v>
      </c>
      <c r="E90" s="14">
        <v>44291</v>
      </c>
      <c r="F90" s="3">
        <v>3</v>
      </c>
      <c r="G90" s="3">
        <v>24.99</v>
      </c>
    </row>
    <row r="91" spans="2:7" hidden="1" outlineLevel="1" x14ac:dyDescent="0.2">
      <c r="B91" s="19" t="s">
        <v>427</v>
      </c>
      <c r="C91" s="3" t="s">
        <v>109</v>
      </c>
      <c r="D91" s="3" t="s">
        <v>31</v>
      </c>
      <c r="E91" s="14">
        <v>44290</v>
      </c>
      <c r="F91" s="3">
        <v>9</v>
      </c>
      <c r="G91" s="3">
        <v>74.97</v>
      </c>
    </row>
    <row r="92" spans="2:7" hidden="1" outlineLevel="1" x14ac:dyDescent="0.2">
      <c r="B92" s="19" t="s">
        <v>427</v>
      </c>
      <c r="C92" s="3" t="s">
        <v>107</v>
      </c>
      <c r="D92" s="3" t="s">
        <v>31</v>
      </c>
      <c r="E92" s="14">
        <v>44348</v>
      </c>
      <c r="F92" s="3">
        <v>6</v>
      </c>
      <c r="G92" s="3">
        <v>49.98</v>
      </c>
    </row>
    <row r="93" spans="2:7" hidden="1" outlineLevel="1" x14ac:dyDescent="0.2">
      <c r="B93" s="19" t="s">
        <v>427</v>
      </c>
      <c r="C93" s="3" t="s">
        <v>107</v>
      </c>
      <c r="D93" s="3" t="s">
        <v>31</v>
      </c>
      <c r="E93" s="14">
        <v>44348</v>
      </c>
      <c r="F93" s="3">
        <v>3</v>
      </c>
      <c r="G93" s="3">
        <v>24.99</v>
      </c>
    </row>
    <row r="94" spans="2:7" hidden="1" outlineLevel="1" x14ac:dyDescent="0.2">
      <c r="B94" s="19" t="s">
        <v>427</v>
      </c>
      <c r="C94" s="3" t="s">
        <v>107</v>
      </c>
      <c r="D94" s="3" t="s">
        <v>31</v>
      </c>
      <c r="E94" s="14">
        <v>44349</v>
      </c>
      <c r="F94" s="3">
        <v>6</v>
      </c>
      <c r="G94" s="3">
        <v>49.98</v>
      </c>
    </row>
    <row r="95" spans="2:7" hidden="1" outlineLevel="1" x14ac:dyDescent="0.2">
      <c r="B95" s="19" t="s">
        <v>427</v>
      </c>
      <c r="C95" s="3" t="s">
        <v>107</v>
      </c>
      <c r="D95" s="3" t="s">
        <v>31</v>
      </c>
      <c r="E95" s="14">
        <v>44349</v>
      </c>
      <c r="F95" s="3">
        <v>3</v>
      </c>
      <c r="G95" s="3">
        <v>24.99</v>
      </c>
    </row>
    <row r="96" spans="2:7" hidden="1" outlineLevel="1" x14ac:dyDescent="0.2">
      <c r="B96" s="19" t="s">
        <v>429</v>
      </c>
      <c r="C96" s="3" t="s">
        <v>245</v>
      </c>
      <c r="D96" s="3" t="s">
        <v>54</v>
      </c>
      <c r="E96" s="14">
        <v>44290</v>
      </c>
      <c r="F96" s="3">
        <v>9</v>
      </c>
      <c r="G96" s="3">
        <v>54.99</v>
      </c>
    </row>
    <row r="97" spans="3:7" hidden="1" outlineLevel="1" x14ac:dyDescent="0.2"/>
    <row r="98" spans="3:7" hidden="1" outlineLevel="1" x14ac:dyDescent="0.2"/>
    <row r="99" spans="3:7" ht="12.75" collapsed="1" thickBot="1" x14ac:dyDescent="0.25">
      <c r="C99" s="16"/>
      <c r="D99" s="16"/>
      <c r="E99" s="16"/>
      <c r="F99" s="16"/>
      <c r="G99" s="17">
        <f>+SUM(G65:G98)</f>
        <v>1168.2600000000002</v>
      </c>
    </row>
    <row r="100" spans="3:7" ht="12.75" thickTop="1" x14ac:dyDescent="0.2"/>
    <row r="102" spans="3:7" x14ac:dyDescent="0.2">
      <c r="C102" s="8" t="s">
        <v>722</v>
      </c>
    </row>
    <row r="104" spans="3:7" x14ac:dyDescent="0.2">
      <c r="C104" s="19" t="s">
        <v>81</v>
      </c>
      <c r="D104" s="20">
        <f>+G39-G59-G99</f>
        <v>1261.7299999999996</v>
      </c>
      <c r="G104" s="140"/>
    </row>
    <row r="105" spans="3:7" ht="12.75" thickBot="1" x14ac:dyDescent="0.25">
      <c r="D105" s="9"/>
      <c r="G105" s="3"/>
    </row>
    <row r="106" spans="3:7" ht="12.75" thickBot="1" x14ac:dyDescent="0.25">
      <c r="C106" s="19" t="s">
        <v>713</v>
      </c>
      <c r="D106" s="21">
        <f>+D104/G39</f>
        <v>0.39877686472819202</v>
      </c>
      <c r="G106" s="150"/>
    </row>
    <row r="107" spans="3:7" x14ac:dyDescent="0.2">
      <c r="G107" s="3"/>
    </row>
    <row r="108" spans="3:7" x14ac:dyDescent="0.2">
      <c r="C108" s="19" t="s">
        <v>84</v>
      </c>
      <c r="D108" s="20">
        <f>+RESUMEN!O82</f>
        <v>808.27363342773469</v>
      </c>
      <c r="G108" s="3"/>
    </row>
    <row r="109" spans="3:7" ht="12.75" thickBot="1" x14ac:dyDescent="0.25">
      <c r="D109" s="9"/>
    </row>
    <row r="110" spans="3:7" ht="12.75" thickBot="1" x14ac:dyDescent="0.25">
      <c r="C110" s="19" t="s">
        <v>716</v>
      </c>
      <c r="D110" s="21">
        <f>+D108/G39</f>
        <v>0.25545942902267216</v>
      </c>
    </row>
    <row r="111" spans="3:7" ht="12.75" thickBot="1" x14ac:dyDescent="0.25"/>
    <row r="112" spans="3:7" ht="12.75" thickBot="1" x14ac:dyDescent="0.25">
      <c r="C112" s="19" t="s">
        <v>719</v>
      </c>
      <c r="D112" s="86" t="str">
        <f>+IF($D$110&gt;$D$24,"OK","REVISAR")</f>
        <v>OK</v>
      </c>
    </row>
    <row r="115" spans="3:7" x14ac:dyDescent="0.2">
      <c r="C115" s="8" t="s">
        <v>85</v>
      </c>
    </row>
    <row r="117" spans="3:7" x14ac:dyDescent="0.2">
      <c r="C117" s="10" t="s">
        <v>809</v>
      </c>
      <c r="D117" s="10"/>
      <c r="E117" s="10"/>
      <c r="F117" s="10"/>
      <c r="G117" s="11"/>
    </row>
    <row r="118" spans="3:7" x14ac:dyDescent="0.2">
      <c r="C118" s="10" t="s">
        <v>810</v>
      </c>
      <c r="D118" s="10"/>
      <c r="E118" s="10"/>
      <c r="F118" s="10"/>
      <c r="G118" s="11"/>
    </row>
    <row r="119" spans="3:7" x14ac:dyDescent="0.2">
      <c r="C119" s="10"/>
      <c r="D119" s="10"/>
      <c r="E119" s="10"/>
      <c r="F119" s="10"/>
      <c r="G119" s="11"/>
    </row>
    <row r="122" spans="3:7" x14ac:dyDescent="0.2">
      <c r="C122" s="12"/>
      <c r="D122" s="23" t="s">
        <v>427</v>
      </c>
      <c r="E122" s="23" t="s">
        <v>428</v>
      </c>
      <c r="F122" s="23" t="s">
        <v>429</v>
      </c>
    </row>
    <row r="123" spans="3:7" x14ac:dyDescent="0.2">
      <c r="C123" s="3" t="s">
        <v>8</v>
      </c>
      <c r="D123" s="22">
        <f>+SUMIF(B37:B38,$D$122,G37:G38)</f>
        <v>3164</v>
      </c>
      <c r="E123" s="22">
        <f>+SUMIF(B37:B38,$E$122,G37:G38)</f>
        <v>0</v>
      </c>
      <c r="F123" s="22">
        <f>+SUMIF(B37:B38,$F$122,G37:G38)</f>
        <v>0</v>
      </c>
    </row>
    <row r="124" spans="3:7" x14ac:dyDescent="0.2">
      <c r="C124" s="3" t="s">
        <v>1019</v>
      </c>
      <c r="D124" s="22">
        <f>-SUMIF(B45:B58,$D$122,G45:G58)</f>
        <v>-510.46</v>
      </c>
      <c r="E124" s="22">
        <f>-SUMIF(B45:B58,$E$122,G45:G58)</f>
        <v>-73.55</v>
      </c>
      <c r="F124" s="22">
        <f>-SUMIF(B45:B58,$F$122,G45:G58)</f>
        <v>-150</v>
      </c>
    </row>
    <row r="125" spans="3:7" x14ac:dyDescent="0.2">
      <c r="C125" s="3" t="s">
        <v>24</v>
      </c>
      <c r="D125" s="22">
        <f>-SUMIF(B65:B98,$D$122,G65:G98)</f>
        <v>-349.83</v>
      </c>
      <c r="E125" s="22">
        <f>-SUMIF(B65:B98,$E$122,G65:G98)</f>
        <v>-643.56000000000006</v>
      </c>
      <c r="F125" s="22">
        <f>-SUMIF(B65:B98,$F$122,G65:G98)</f>
        <v>-174.87</v>
      </c>
    </row>
    <row r="126" spans="3:7" ht="12.75" thickBot="1" x14ac:dyDescent="0.25">
      <c r="C126" s="16" t="s">
        <v>1036</v>
      </c>
      <c r="D126" s="182">
        <f>SUM(D123:D125)</f>
        <v>2303.71</v>
      </c>
      <c r="E126" s="182">
        <f t="shared" ref="E126:F126" si="0">SUM(E123:E125)</f>
        <v>-717.11</v>
      </c>
      <c r="F126" s="182">
        <f t="shared" si="0"/>
        <v>-324.87</v>
      </c>
    </row>
    <row r="127" spans="3:7" ht="12.75" thickTop="1" x14ac:dyDescent="0.2"/>
  </sheetData>
  <autoFilter ref="B64:G96" xr:uid="{00000000-0009-0000-0000-000052000000}"/>
  <conditionalFormatting sqref="D112">
    <cfRule type="containsText" dxfId="61" priority="1" operator="containsText" text="OK">
      <formula>NOT(ISERROR(SEARCH("OK",D112)))</formula>
    </cfRule>
    <cfRule type="cellIs" dxfId="60" priority="2" operator="greaterThan">
      <formula>#REF!</formula>
    </cfRule>
  </conditionalFormatting>
  <pageMargins left="0.25" right="0.25" top="0.75" bottom="0.75" header="0.3" footer="0.3"/>
  <pageSetup paperSize="9" scale="80" fitToHeight="0" orientation="portrait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Hoja81">
    <tabColor theme="5" tint="0.59999389629810485"/>
    <pageSetUpPr fitToPage="1"/>
  </sheetPr>
  <dimension ref="B1:G271"/>
  <sheetViews>
    <sheetView topLeftCell="A221" zoomScale="90" zoomScaleNormal="90" zoomScaleSheetLayoutView="100" workbookViewId="0">
      <selection activeCell="B206" sqref="B206:G208"/>
    </sheetView>
  </sheetViews>
  <sheetFormatPr baseColWidth="10" defaultColWidth="9.140625" defaultRowHeight="12" outlineLevelRow="1" x14ac:dyDescent="0.2"/>
  <cols>
    <col min="1" max="1" width="3.28515625" style="3" customWidth="1"/>
    <col min="2" max="2" width="7.140625" style="3" customWidth="1"/>
    <col min="3" max="3" width="36.28515625" style="3" customWidth="1"/>
    <col min="4" max="4" width="23.140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3:7" x14ac:dyDescent="0.2">
      <c r="C1" s="1"/>
      <c r="D1" s="1"/>
      <c r="E1" s="1"/>
      <c r="F1" s="1"/>
      <c r="G1" s="2"/>
    </row>
    <row r="2" spans="3:7" x14ac:dyDescent="0.2">
      <c r="C2" s="4" t="s">
        <v>0</v>
      </c>
      <c r="D2" s="5">
        <v>44222</v>
      </c>
      <c r="E2" s="1"/>
      <c r="F2" s="1"/>
      <c r="G2" s="2"/>
    </row>
    <row r="3" spans="3:7" x14ac:dyDescent="0.2">
      <c r="C3" s="4"/>
      <c r="D3" s="1"/>
      <c r="E3" s="1"/>
      <c r="F3" s="1"/>
      <c r="G3" s="2"/>
    </row>
    <row r="4" spans="3:7" x14ac:dyDescent="0.2">
      <c r="C4" s="4" t="s">
        <v>1</v>
      </c>
      <c r="D4" s="1" t="s">
        <v>2</v>
      </c>
      <c r="E4" s="1"/>
      <c r="F4" s="1"/>
      <c r="G4" s="2"/>
    </row>
    <row r="5" spans="3:7" x14ac:dyDescent="0.2">
      <c r="C5" s="4"/>
      <c r="D5" s="1"/>
      <c r="E5" s="1"/>
      <c r="F5" s="1"/>
      <c r="G5" s="2"/>
    </row>
    <row r="6" spans="3:7" x14ac:dyDescent="0.2">
      <c r="C6" s="4" t="s">
        <v>3</v>
      </c>
      <c r="D6" s="1" t="s">
        <v>170</v>
      </c>
      <c r="E6" s="1"/>
      <c r="F6" s="1"/>
      <c r="G6" s="2"/>
    </row>
    <row r="7" spans="3:7" x14ac:dyDescent="0.2">
      <c r="C7" s="4"/>
      <c r="D7" s="1"/>
      <c r="E7" s="1"/>
      <c r="F7" s="1"/>
      <c r="G7" s="2"/>
    </row>
    <row r="8" spans="3:7" x14ac:dyDescent="0.2">
      <c r="C8" s="4" t="s">
        <v>4</v>
      </c>
      <c r="D8" s="1"/>
      <c r="E8" s="1"/>
      <c r="F8" s="1"/>
      <c r="G8" s="2"/>
    </row>
    <row r="9" spans="3:7" x14ac:dyDescent="0.2">
      <c r="C9" s="4"/>
      <c r="D9" s="1"/>
      <c r="E9" s="1"/>
      <c r="F9" s="1"/>
      <c r="G9" s="2"/>
    </row>
    <row r="10" spans="3:7" x14ac:dyDescent="0.2">
      <c r="C10" s="4" t="s">
        <v>5</v>
      </c>
      <c r="D10" s="1"/>
      <c r="E10" s="1"/>
      <c r="F10" s="1"/>
      <c r="G10" s="2"/>
    </row>
    <row r="11" spans="3:7" x14ac:dyDescent="0.2">
      <c r="C11" s="6"/>
      <c r="D11" s="6"/>
      <c r="E11" s="6"/>
      <c r="F11" s="6"/>
      <c r="G11" s="7"/>
    </row>
    <row r="14" spans="3:7" x14ac:dyDescent="0.2">
      <c r="C14" s="8" t="s">
        <v>6</v>
      </c>
    </row>
    <row r="20" spans="2:7" x14ac:dyDescent="0.2">
      <c r="C20" s="8" t="s">
        <v>7</v>
      </c>
    </row>
    <row r="22" spans="2:7" x14ac:dyDescent="0.2">
      <c r="C22" s="10"/>
      <c r="D22" s="10"/>
      <c r="E22" s="10"/>
      <c r="F22" s="10"/>
      <c r="G22" s="11"/>
    </row>
    <row r="23" spans="2:7" x14ac:dyDescent="0.2">
      <c r="C23" s="10"/>
      <c r="D23" s="10"/>
      <c r="E23" s="10"/>
      <c r="F23" s="10"/>
      <c r="G23" s="11"/>
    </row>
    <row r="24" spans="2:7" x14ac:dyDescent="0.2">
      <c r="C24" s="10"/>
      <c r="D24" s="10"/>
      <c r="E24" s="10"/>
      <c r="F24" s="10"/>
      <c r="G24" s="11"/>
    </row>
    <row r="26" spans="2:7" x14ac:dyDescent="0.2">
      <c r="C26" s="8" t="s">
        <v>8</v>
      </c>
    </row>
    <row r="29" spans="2:7" x14ac:dyDescent="0.2">
      <c r="B29" s="12" t="s">
        <v>1035</v>
      </c>
      <c r="C29" s="12" t="s">
        <v>9</v>
      </c>
      <c r="D29" s="12" t="s">
        <v>10</v>
      </c>
      <c r="E29" s="12" t="s">
        <v>11</v>
      </c>
      <c r="F29" s="12" t="s">
        <v>1</v>
      </c>
      <c r="G29" s="13" t="s">
        <v>12</v>
      </c>
    </row>
    <row r="30" spans="2:7" outlineLevel="1" x14ac:dyDescent="0.2">
      <c r="C30" s="14"/>
      <c r="G30" s="15"/>
    </row>
    <row r="31" spans="2:7" outlineLevel="1" x14ac:dyDescent="0.2">
      <c r="C31" s="14"/>
      <c r="G31" s="15"/>
    </row>
    <row r="32" spans="2:7" outlineLevel="1" x14ac:dyDescent="0.2">
      <c r="C32" s="14"/>
      <c r="G32" s="15"/>
    </row>
    <row r="33" spans="2:7" outlineLevel="1" x14ac:dyDescent="0.2">
      <c r="C33" s="14"/>
      <c r="G33" s="15"/>
    </row>
    <row r="34" spans="2:7" ht="12.75" thickBot="1" x14ac:dyDescent="0.25">
      <c r="C34" s="16"/>
      <c r="D34" s="16"/>
      <c r="E34" s="16"/>
      <c r="F34" s="16"/>
      <c r="G34" s="17">
        <f>SUM(G30:G33)</f>
        <v>0</v>
      </c>
    </row>
    <row r="35" spans="2:7" ht="12.75" thickTop="1" x14ac:dyDescent="0.2"/>
    <row r="37" spans="2:7" x14ac:dyDescent="0.2">
      <c r="C37" s="8" t="s">
        <v>13</v>
      </c>
    </row>
    <row r="38" spans="2:7" x14ac:dyDescent="0.2">
      <c r="C38" s="18"/>
    </row>
    <row r="39" spans="2:7" x14ac:dyDescent="0.2">
      <c r="B39" s="12" t="s">
        <v>1035</v>
      </c>
      <c r="C39" s="12" t="s">
        <v>9</v>
      </c>
      <c r="D39" s="12" t="s">
        <v>14</v>
      </c>
      <c r="E39" s="12" t="s">
        <v>15</v>
      </c>
      <c r="F39" s="12" t="s">
        <v>16</v>
      </c>
      <c r="G39" s="13" t="s">
        <v>17</v>
      </c>
    </row>
    <row r="40" spans="2:7" outlineLevel="1" x14ac:dyDescent="0.2">
      <c r="B40" s="19" t="s">
        <v>427</v>
      </c>
      <c r="C40" s="14">
        <v>44188</v>
      </c>
      <c r="D40" s="19">
        <v>1943</v>
      </c>
      <c r="E40" s="3">
        <v>0</v>
      </c>
      <c r="F40" s="3" t="s">
        <v>18</v>
      </c>
      <c r="G40" s="15">
        <v>15.84</v>
      </c>
    </row>
    <row r="41" spans="2:7" outlineLevel="1" x14ac:dyDescent="0.2">
      <c r="B41" s="19" t="s">
        <v>427</v>
      </c>
      <c r="C41" s="14">
        <v>44188</v>
      </c>
      <c r="D41" s="19">
        <v>20423</v>
      </c>
      <c r="E41" s="3">
        <v>0</v>
      </c>
      <c r="F41" s="3" t="s">
        <v>19</v>
      </c>
      <c r="G41" s="15">
        <v>225.66</v>
      </c>
    </row>
    <row r="42" spans="2:7" outlineLevel="1" x14ac:dyDescent="0.2">
      <c r="B42" s="19" t="s">
        <v>427</v>
      </c>
      <c r="C42" s="14">
        <v>44119</v>
      </c>
      <c r="D42" s="19">
        <v>5628</v>
      </c>
      <c r="E42" s="3">
        <v>4</v>
      </c>
      <c r="F42" s="3" t="s">
        <v>20</v>
      </c>
      <c r="G42" s="15">
        <v>56</v>
      </c>
    </row>
    <row r="43" spans="2:7" outlineLevel="1" x14ac:dyDescent="0.2">
      <c r="B43" s="19" t="s">
        <v>427</v>
      </c>
      <c r="C43" s="14">
        <v>44128</v>
      </c>
      <c r="D43" s="19">
        <v>559337</v>
      </c>
      <c r="E43" s="3">
        <v>26</v>
      </c>
      <c r="F43" s="3" t="s">
        <v>21</v>
      </c>
      <c r="G43" s="15">
        <v>596.23</v>
      </c>
    </row>
    <row r="44" spans="2:7" outlineLevel="1" x14ac:dyDescent="0.2">
      <c r="B44" s="19" t="s">
        <v>427</v>
      </c>
      <c r="C44" s="14">
        <v>44132</v>
      </c>
      <c r="D44" s="19">
        <v>943390</v>
      </c>
      <c r="E44" s="3">
        <v>26</v>
      </c>
      <c r="F44" s="3" t="s">
        <v>21</v>
      </c>
      <c r="G44" s="15">
        <v>29.44</v>
      </c>
    </row>
    <row r="45" spans="2:7" outlineLevel="1" x14ac:dyDescent="0.2">
      <c r="B45" s="19" t="s">
        <v>427</v>
      </c>
      <c r="C45" s="14">
        <v>44132</v>
      </c>
      <c r="D45" s="19">
        <v>448479</v>
      </c>
      <c r="E45" s="3">
        <v>26</v>
      </c>
      <c r="F45" s="3" t="s">
        <v>21</v>
      </c>
      <c r="G45" s="15">
        <v>13.35</v>
      </c>
    </row>
    <row r="46" spans="2:7" outlineLevel="1" x14ac:dyDescent="0.2">
      <c r="B46" s="19" t="s">
        <v>427</v>
      </c>
      <c r="C46" s="14">
        <v>44169</v>
      </c>
      <c r="D46" s="19">
        <v>984867</v>
      </c>
      <c r="E46" s="3">
        <v>26</v>
      </c>
      <c r="F46" s="3" t="s">
        <v>21</v>
      </c>
      <c r="G46" s="15">
        <v>166.28</v>
      </c>
    </row>
    <row r="47" spans="2:7" outlineLevel="1" x14ac:dyDescent="0.2">
      <c r="B47" s="19" t="s">
        <v>427</v>
      </c>
      <c r="C47" s="14">
        <v>44170</v>
      </c>
      <c r="D47" s="19">
        <v>985446</v>
      </c>
      <c r="E47" s="3">
        <v>26</v>
      </c>
      <c r="F47" s="3" t="s">
        <v>21</v>
      </c>
      <c r="G47" s="15">
        <v>149.38</v>
      </c>
    </row>
    <row r="48" spans="2:7" outlineLevel="1" x14ac:dyDescent="0.2">
      <c r="B48" s="19" t="s">
        <v>427</v>
      </c>
      <c r="C48" s="14">
        <v>44174</v>
      </c>
      <c r="D48" s="19">
        <v>989463</v>
      </c>
      <c r="E48" s="3">
        <v>26</v>
      </c>
      <c r="F48" s="3" t="s">
        <v>21</v>
      </c>
      <c r="G48" s="15">
        <v>25</v>
      </c>
    </row>
    <row r="49" spans="2:7" outlineLevel="1" x14ac:dyDescent="0.2">
      <c r="B49" s="19" t="s">
        <v>427</v>
      </c>
      <c r="C49" s="14">
        <v>44175</v>
      </c>
      <c r="D49" s="19">
        <v>990532</v>
      </c>
      <c r="E49" s="3">
        <v>26</v>
      </c>
      <c r="F49" s="3" t="s">
        <v>21</v>
      </c>
      <c r="G49" s="15">
        <v>36.47</v>
      </c>
    </row>
    <row r="50" spans="2:7" outlineLevel="1" x14ac:dyDescent="0.2">
      <c r="B50" s="19" t="s">
        <v>427</v>
      </c>
      <c r="C50" s="14">
        <v>44176</v>
      </c>
      <c r="D50" s="19">
        <v>34203</v>
      </c>
      <c r="E50" s="3">
        <v>26</v>
      </c>
      <c r="F50" s="3" t="s">
        <v>21</v>
      </c>
      <c r="G50" s="15">
        <v>21.66</v>
      </c>
    </row>
    <row r="51" spans="2:7" outlineLevel="1" x14ac:dyDescent="0.2">
      <c r="B51" s="19" t="s">
        <v>427</v>
      </c>
      <c r="C51" s="14">
        <v>44179</v>
      </c>
      <c r="D51" s="19">
        <v>993900</v>
      </c>
      <c r="E51" s="3">
        <v>26</v>
      </c>
      <c r="F51" s="3" t="s">
        <v>21</v>
      </c>
      <c r="G51" s="15">
        <v>276.04000000000002</v>
      </c>
    </row>
    <row r="52" spans="2:7" outlineLevel="1" x14ac:dyDescent="0.2">
      <c r="B52" s="19" t="s">
        <v>427</v>
      </c>
      <c r="C52" s="14">
        <v>44180</v>
      </c>
      <c r="D52" s="19">
        <v>995773</v>
      </c>
      <c r="E52" s="3">
        <v>26</v>
      </c>
      <c r="F52" s="3" t="s">
        <v>21</v>
      </c>
      <c r="G52" s="15">
        <v>463.67</v>
      </c>
    </row>
    <row r="53" spans="2:7" outlineLevel="1" x14ac:dyDescent="0.2">
      <c r="B53" s="19" t="s">
        <v>427</v>
      </c>
      <c r="C53" s="14">
        <v>44181</v>
      </c>
      <c r="D53" s="19">
        <v>557854</v>
      </c>
      <c r="E53" s="3">
        <v>26</v>
      </c>
      <c r="F53" s="3" t="s">
        <v>21</v>
      </c>
      <c r="G53" s="15">
        <v>34.909999999999997</v>
      </c>
    </row>
    <row r="54" spans="2:7" outlineLevel="1" x14ac:dyDescent="0.2">
      <c r="B54" s="19" t="s">
        <v>427</v>
      </c>
      <c r="C54" s="14">
        <v>44182</v>
      </c>
      <c r="D54" s="19">
        <v>558760</v>
      </c>
      <c r="E54" s="3">
        <v>26</v>
      </c>
      <c r="F54" s="3" t="s">
        <v>21</v>
      </c>
      <c r="G54" s="15">
        <v>66.97</v>
      </c>
    </row>
    <row r="55" spans="2:7" outlineLevel="1" x14ac:dyDescent="0.2">
      <c r="B55" s="19" t="s">
        <v>427</v>
      </c>
      <c r="C55" s="14">
        <v>44183</v>
      </c>
      <c r="D55" s="19">
        <v>562255</v>
      </c>
      <c r="E55" s="3">
        <v>26</v>
      </c>
      <c r="F55" s="3" t="s">
        <v>21</v>
      </c>
      <c r="G55" s="15">
        <v>16.22</v>
      </c>
    </row>
    <row r="56" spans="2:7" outlineLevel="1" x14ac:dyDescent="0.2">
      <c r="B56" s="19" t="s">
        <v>427</v>
      </c>
      <c r="C56" s="14">
        <v>44188</v>
      </c>
      <c r="D56" s="19">
        <v>2302</v>
      </c>
      <c r="E56" s="3">
        <v>26</v>
      </c>
      <c r="F56" s="3" t="s">
        <v>21</v>
      </c>
      <c r="G56" s="15">
        <v>77.739999999999995</v>
      </c>
    </row>
    <row r="57" spans="2:7" outlineLevel="1" x14ac:dyDescent="0.2">
      <c r="B57" s="19" t="s">
        <v>427</v>
      </c>
      <c r="C57" s="14">
        <v>44193</v>
      </c>
      <c r="D57" s="19">
        <v>5234</v>
      </c>
      <c r="E57" s="3">
        <v>26</v>
      </c>
      <c r="F57" s="3" t="s">
        <v>21</v>
      </c>
      <c r="G57" s="15">
        <v>5.21</v>
      </c>
    </row>
    <row r="58" spans="2:7" outlineLevel="1" x14ac:dyDescent="0.2">
      <c r="B58" s="19" t="s">
        <v>427</v>
      </c>
      <c r="C58" s="14">
        <v>44194</v>
      </c>
      <c r="D58" s="19">
        <v>53360</v>
      </c>
      <c r="E58" s="3">
        <v>26</v>
      </c>
      <c r="F58" s="3" t="s">
        <v>21</v>
      </c>
      <c r="G58" s="15">
        <v>10.4</v>
      </c>
    </row>
    <row r="59" spans="2:7" outlineLevel="1" x14ac:dyDescent="0.2">
      <c r="B59" s="19" t="s">
        <v>427</v>
      </c>
      <c r="C59" s="14">
        <v>44194</v>
      </c>
      <c r="D59" s="19">
        <v>53315</v>
      </c>
      <c r="E59" s="3">
        <v>26</v>
      </c>
      <c r="F59" s="3" t="s">
        <v>21</v>
      </c>
      <c r="G59" s="15">
        <v>28.47</v>
      </c>
    </row>
    <row r="60" spans="2:7" outlineLevel="1" x14ac:dyDescent="0.2">
      <c r="B60" s="19" t="s">
        <v>427</v>
      </c>
      <c r="C60" s="14">
        <v>44110</v>
      </c>
      <c r="D60" s="19">
        <v>265517</v>
      </c>
      <c r="E60" s="3">
        <v>27</v>
      </c>
      <c r="F60" s="3" t="s">
        <v>22</v>
      </c>
      <c r="G60" s="15">
        <v>346.81</v>
      </c>
    </row>
    <row r="61" spans="2:7" outlineLevel="1" x14ac:dyDescent="0.2">
      <c r="B61" s="19" t="s">
        <v>427</v>
      </c>
      <c r="C61" s="14">
        <v>44124</v>
      </c>
      <c r="D61" s="19">
        <v>37995</v>
      </c>
      <c r="E61" s="3">
        <v>27</v>
      </c>
      <c r="F61" s="3" t="s">
        <v>22</v>
      </c>
      <c r="G61" s="15">
        <v>24.82</v>
      </c>
    </row>
    <row r="62" spans="2:7" outlineLevel="1" x14ac:dyDescent="0.2">
      <c r="B62" s="19" t="s">
        <v>427</v>
      </c>
      <c r="C62" s="14">
        <v>44132</v>
      </c>
      <c r="D62" s="19">
        <v>39854</v>
      </c>
      <c r="E62" s="3">
        <v>27</v>
      </c>
      <c r="F62" s="3" t="s">
        <v>22</v>
      </c>
      <c r="G62" s="15">
        <v>33.020000000000003</v>
      </c>
    </row>
    <row r="63" spans="2:7" outlineLevel="1" x14ac:dyDescent="0.2">
      <c r="B63" s="19" t="s">
        <v>427</v>
      </c>
      <c r="C63" s="14">
        <v>44180</v>
      </c>
      <c r="D63" s="19">
        <v>51944</v>
      </c>
      <c r="E63" s="3">
        <v>27</v>
      </c>
      <c r="F63" s="3" t="s">
        <v>22</v>
      </c>
      <c r="G63" s="15">
        <v>43.53</v>
      </c>
    </row>
    <row r="64" spans="2:7" outlineLevel="1" x14ac:dyDescent="0.2">
      <c r="B64" s="19" t="s">
        <v>427</v>
      </c>
      <c r="C64" s="14">
        <v>44182</v>
      </c>
      <c r="D64" s="19">
        <v>33036</v>
      </c>
      <c r="E64" s="3">
        <v>28</v>
      </c>
      <c r="F64" s="3" t="s">
        <v>23</v>
      </c>
      <c r="G64" s="15">
        <v>68.58</v>
      </c>
    </row>
    <row r="65" spans="2:7" outlineLevel="1" x14ac:dyDescent="0.2">
      <c r="B65" s="19" t="s">
        <v>427</v>
      </c>
      <c r="C65" s="14">
        <v>44200</v>
      </c>
      <c r="D65" s="19">
        <v>588423</v>
      </c>
      <c r="E65" s="3">
        <v>26</v>
      </c>
      <c r="F65" s="3" t="s">
        <v>21</v>
      </c>
      <c r="G65" s="15">
        <v>405.08</v>
      </c>
    </row>
    <row r="66" spans="2:7" outlineLevel="1" x14ac:dyDescent="0.2">
      <c r="B66" s="19" t="s">
        <v>427</v>
      </c>
      <c r="C66" s="14">
        <v>44200</v>
      </c>
      <c r="D66" s="19">
        <v>588471</v>
      </c>
      <c r="E66" s="3">
        <v>26</v>
      </c>
      <c r="F66" s="3" t="s">
        <v>21</v>
      </c>
      <c r="G66" s="15">
        <v>31.82</v>
      </c>
    </row>
    <row r="67" spans="2:7" outlineLevel="1" x14ac:dyDescent="0.2">
      <c r="B67" s="19" t="s">
        <v>427</v>
      </c>
      <c r="C67" s="14">
        <v>44200</v>
      </c>
      <c r="D67" s="19">
        <v>588341</v>
      </c>
      <c r="E67" s="3">
        <v>26</v>
      </c>
      <c r="F67" s="3" t="s">
        <v>21</v>
      </c>
      <c r="G67" s="15">
        <v>27.77</v>
      </c>
    </row>
    <row r="68" spans="2:7" outlineLevel="1" x14ac:dyDescent="0.2">
      <c r="B68" s="19" t="s">
        <v>427</v>
      </c>
      <c r="C68" s="14">
        <v>44222</v>
      </c>
      <c r="D68" s="19">
        <v>27394</v>
      </c>
      <c r="E68" s="3">
        <v>26</v>
      </c>
      <c r="F68" s="3" t="s">
        <v>21</v>
      </c>
      <c r="G68" s="15">
        <v>52.16</v>
      </c>
    </row>
    <row r="69" spans="2:7" outlineLevel="1" x14ac:dyDescent="0.2">
      <c r="B69" s="19" t="s">
        <v>427</v>
      </c>
      <c r="C69" s="14">
        <v>44229</v>
      </c>
      <c r="D69" s="19">
        <v>511</v>
      </c>
      <c r="E69" s="3">
        <v>4</v>
      </c>
      <c r="F69" s="3" t="s">
        <v>20</v>
      </c>
      <c r="G69" s="15">
        <v>25.07</v>
      </c>
    </row>
    <row r="70" spans="2:7" outlineLevel="1" x14ac:dyDescent="0.2">
      <c r="C70" s="14"/>
      <c r="G70" s="15"/>
    </row>
    <row r="71" spans="2:7" outlineLevel="1" x14ac:dyDescent="0.2">
      <c r="C71" s="14"/>
      <c r="G71" s="15"/>
    </row>
    <row r="72" spans="2:7" ht="12.75" thickBot="1" x14ac:dyDescent="0.25">
      <c r="C72" s="16"/>
      <c r="D72" s="16"/>
      <c r="E72" s="16"/>
      <c r="F72" s="16"/>
      <c r="G72" s="17">
        <f>+SUM(G40:G71)</f>
        <v>3373.6</v>
      </c>
    </row>
    <row r="73" spans="2:7" ht="12.75" thickTop="1" x14ac:dyDescent="0.2"/>
    <row r="78" spans="2:7" x14ac:dyDescent="0.2">
      <c r="C78" s="8" t="s">
        <v>24</v>
      </c>
    </row>
    <row r="80" spans="2:7" x14ac:dyDescent="0.2">
      <c r="B80" s="12" t="s">
        <v>1035</v>
      </c>
      <c r="C80" s="12" t="s">
        <v>25</v>
      </c>
      <c r="D80" s="12" t="s">
        <v>26</v>
      </c>
      <c r="E80" s="12" t="s">
        <v>27</v>
      </c>
      <c r="F80" s="12" t="s">
        <v>637</v>
      </c>
      <c r="G80" s="13" t="s">
        <v>29</v>
      </c>
    </row>
    <row r="81" spans="2:7" outlineLevel="1" x14ac:dyDescent="0.2">
      <c r="B81" s="3" t="s">
        <v>429</v>
      </c>
      <c r="C81" s="3" t="s">
        <v>78</v>
      </c>
      <c r="D81" s="3" t="s">
        <v>54</v>
      </c>
      <c r="E81" s="14">
        <v>44212</v>
      </c>
      <c r="F81" s="3">
        <v>7.5</v>
      </c>
      <c r="G81" s="9">
        <v>48.75</v>
      </c>
    </row>
    <row r="82" spans="2:7" outlineLevel="1" x14ac:dyDescent="0.2">
      <c r="B82" s="3" t="s">
        <v>429</v>
      </c>
      <c r="C82" s="3" t="s">
        <v>78</v>
      </c>
      <c r="D82" s="3" t="s">
        <v>54</v>
      </c>
      <c r="E82" s="14">
        <v>44213</v>
      </c>
      <c r="F82" s="3">
        <v>4</v>
      </c>
      <c r="G82" s="9">
        <v>26</v>
      </c>
    </row>
    <row r="83" spans="2:7" outlineLevel="1" x14ac:dyDescent="0.2">
      <c r="B83" s="3" t="s">
        <v>428</v>
      </c>
      <c r="C83" s="3" t="s">
        <v>108</v>
      </c>
      <c r="D83" s="3" t="s">
        <v>54</v>
      </c>
      <c r="E83" s="14">
        <v>44275</v>
      </c>
      <c r="F83" s="3">
        <v>9</v>
      </c>
      <c r="G83" s="9">
        <v>74.97</v>
      </c>
    </row>
    <row r="84" spans="2:7" outlineLevel="1" x14ac:dyDescent="0.2">
      <c r="B84" s="3" t="s">
        <v>429</v>
      </c>
      <c r="C84" s="3" t="s">
        <v>77</v>
      </c>
      <c r="D84" s="3" t="s">
        <v>54</v>
      </c>
      <c r="E84" s="14">
        <v>44212</v>
      </c>
      <c r="F84" s="3">
        <v>7.5</v>
      </c>
      <c r="G84" s="9">
        <v>48.75</v>
      </c>
    </row>
    <row r="85" spans="2:7" outlineLevel="1" x14ac:dyDescent="0.2">
      <c r="B85" s="3" t="s">
        <v>429</v>
      </c>
      <c r="C85" s="3" t="s">
        <v>77</v>
      </c>
      <c r="D85" s="3" t="s">
        <v>54</v>
      </c>
      <c r="E85" s="14">
        <v>44213</v>
      </c>
      <c r="F85" s="3">
        <v>4</v>
      </c>
      <c r="G85" s="9">
        <v>26</v>
      </c>
    </row>
    <row r="86" spans="2:7" outlineLevel="1" x14ac:dyDescent="0.2">
      <c r="B86" s="3" t="s">
        <v>427</v>
      </c>
      <c r="C86" s="3" t="s">
        <v>30</v>
      </c>
      <c r="D86" s="3" t="s">
        <v>31</v>
      </c>
      <c r="E86" s="14">
        <v>44109</v>
      </c>
      <c r="F86" s="3">
        <v>6</v>
      </c>
      <c r="G86" s="9">
        <v>45</v>
      </c>
    </row>
    <row r="87" spans="2:7" outlineLevel="1" x14ac:dyDescent="0.2">
      <c r="B87" s="3" t="s">
        <v>427</v>
      </c>
      <c r="C87" s="3" t="s">
        <v>30</v>
      </c>
      <c r="D87" s="3" t="s">
        <v>31</v>
      </c>
      <c r="E87" s="14">
        <v>44109</v>
      </c>
      <c r="F87" s="3">
        <v>3</v>
      </c>
      <c r="G87" s="9">
        <v>22.5</v>
      </c>
    </row>
    <row r="88" spans="2:7" outlineLevel="1" x14ac:dyDescent="0.2">
      <c r="B88" s="3" t="s">
        <v>427</v>
      </c>
      <c r="C88" s="3" t="s">
        <v>30</v>
      </c>
      <c r="D88" s="3" t="s">
        <v>31</v>
      </c>
      <c r="E88" s="14">
        <v>44110</v>
      </c>
      <c r="F88" s="3">
        <v>2</v>
      </c>
      <c r="G88" s="9">
        <v>15</v>
      </c>
    </row>
    <row r="89" spans="2:7" outlineLevel="1" x14ac:dyDescent="0.2">
      <c r="B89" s="3" t="s">
        <v>427</v>
      </c>
      <c r="C89" s="3" t="s">
        <v>30</v>
      </c>
      <c r="D89" s="3" t="s">
        <v>31</v>
      </c>
      <c r="E89" s="14">
        <v>44117</v>
      </c>
      <c r="F89" s="3">
        <v>6</v>
      </c>
      <c r="G89" s="9">
        <v>45</v>
      </c>
    </row>
    <row r="90" spans="2:7" outlineLevel="1" x14ac:dyDescent="0.2">
      <c r="B90" s="3" t="s">
        <v>427</v>
      </c>
      <c r="C90" s="3" t="s">
        <v>30</v>
      </c>
      <c r="D90" s="3" t="s">
        <v>31</v>
      </c>
      <c r="E90" s="14">
        <v>44117</v>
      </c>
      <c r="F90" s="3">
        <v>3</v>
      </c>
      <c r="G90" s="9">
        <v>22.5</v>
      </c>
    </row>
    <row r="91" spans="2:7" outlineLevel="1" x14ac:dyDescent="0.2">
      <c r="B91" s="3" t="s">
        <v>427</v>
      </c>
      <c r="C91" s="3" t="s">
        <v>30</v>
      </c>
      <c r="D91" s="3" t="s">
        <v>31</v>
      </c>
      <c r="E91" s="14">
        <v>44118</v>
      </c>
      <c r="F91" s="3">
        <v>6</v>
      </c>
      <c r="G91" s="9">
        <v>45</v>
      </c>
    </row>
    <row r="92" spans="2:7" outlineLevel="1" x14ac:dyDescent="0.2">
      <c r="B92" s="3" t="s">
        <v>427</v>
      </c>
      <c r="C92" s="3" t="s">
        <v>30</v>
      </c>
      <c r="D92" s="3" t="s">
        <v>31</v>
      </c>
      <c r="E92" s="14">
        <v>44118</v>
      </c>
      <c r="F92" s="3">
        <v>3</v>
      </c>
      <c r="G92" s="9">
        <v>22.5</v>
      </c>
    </row>
    <row r="93" spans="2:7" outlineLevel="1" x14ac:dyDescent="0.2">
      <c r="B93" s="3" t="s">
        <v>427</v>
      </c>
      <c r="C93" s="3" t="s">
        <v>30</v>
      </c>
      <c r="D93" s="3" t="s">
        <v>31</v>
      </c>
      <c r="E93" s="14">
        <v>44119</v>
      </c>
      <c r="F93" s="3">
        <v>6</v>
      </c>
      <c r="G93" s="9">
        <v>45</v>
      </c>
    </row>
    <row r="94" spans="2:7" outlineLevel="1" x14ac:dyDescent="0.2">
      <c r="B94" s="3" t="s">
        <v>427</v>
      </c>
      <c r="C94" s="3" t="s">
        <v>30</v>
      </c>
      <c r="D94" s="3" t="s">
        <v>31</v>
      </c>
      <c r="E94" s="14">
        <v>44119</v>
      </c>
      <c r="F94" s="3">
        <v>3</v>
      </c>
      <c r="G94" s="9">
        <v>22.5</v>
      </c>
    </row>
    <row r="95" spans="2:7" outlineLevel="1" x14ac:dyDescent="0.2">
      <c r="B95" s="3" t="s">
        <v>427</v>
      </c>
      <c r="C95" s="3" t="s">
        <v>30</v>
      </c>
      <c r="D95" s="3" t="s">
        <v>31</v>
      </c>
      <c r="E95" s="14">
        <v>44120</v>
      </c>
      <c r="F95" s="3">
        <v>5</v>
      </c>
      <c r="G95" s="9">
        <v>37.5</v>
      </c>
    </row>
    <row r="96" spans="2:7" outlineLevel="1" x14ac:dyDescent="0.2">
      <c r="B96" s="3" t="s">
        <v>427</v>
      </c>
      <c r="C96" s="3" t="s">
        <v>30</v>
      </c>
      <c r="D96" s="3" t="s">
        <v>31</v>
      </c>
      <c r="E96" s="14">
        <v>44123</v>
      </c>
      <c r="F96" s="3">
        <v>6</v>
      </c>
      <c r="G96" s="9">
        <v>45</v>
      </c>
    </row>
    <row r="97" spans="2:7" outlineLevel="1" x14ac:dyDescent="0.2">
      <c r="B97" s="3" t="s">
        <v>427</v>
      </c>
      <c r="C97" s="3" t="s">
        <v>30</v>
      </c>
      <c r="D97" s="3" t="s">
        <v>31</v>
      </c>
      <c r="E97" s="14">
        <v>44123</v>
      </c>
      <c r="F97" s="3">
        <v>3</v>
      </c>
      <c r="G97" s="9">
        <v>22.5</v>
      </c>
    </row>
    <row r="98" spans="2:7" outlineLevel="1" x14ac:dyDescent="0.2">
      <c r="B98" s="3" t="s">
        <v>427</v>
      </c>
      <c r="C98" s="3" t="s">
        <v>30</v>
      </c>
      <c r="D98" s="3" t="s">
        <v>31</v>
      </c>
      <c r="E98" s="14">
        <v>44124</v>
      </c>
      <c r="F98" s="3">
        <v>6</v>
      </c>
      <c r="G98" s="9">
        <v>45</v>
      </c>
    </row>
    <row r="99" spans="2:7" outlineLevel="1" x14ac:dyDescent="0.2">
      <c r="B99" s="3" t="s">
        <v>427</v>
      </c>
      <c r="C99" s="3" t="s">
        <v>30</v>
      </c>
      <c r="D99" s="3" t="s">
        <v>31</v>
      </c>
      <c r="E99" s="14">
        <v>44124</v>
      </c>
      <c r="F99" s="3">
        <v>3</v>
      </c>
      <c r="G99" s="9">
        <v>22.5</v>
      </c>
    </row>
    <row r="100" spans="2:7" outlineLevel="1" x14ac:dyDescent="0.2">
      <c r="B100" s="3" t="s">
        <v>427</v>
      </c>
      <c r="C100" s="3" t="s">
        <v>30</v>
      </c>
      <c r="D100" s="3" t="s">
        <v>31</v>
      </c>
      <c r="E100" s="14">
        <v>44125</v>
      </c>
      <c r="F100" s="3">
        <v>6</v>
      </c>
      <c r="G100" s="9">
        <v>45</v>
      </c>
    </row>
    <row r="101" spans="2:7" outlineLevel="1" x14ac:dyDescent="0.2">
      <c r="B101" s="3" t="s">
        <v>427</v>
      </c>
      <c r="C101" s="3" t="s">
        <v>30</v>
      </c>
      <c r="D101" s="3" t="s">
        <v>31</v>
      </c>
      <c r="E101" s="14">
        <v>44125</v>
      </c>
      <c r="F101" s="3">
        <v>3</v>
      </c>
      <c r="G101" s="9">
        <v>22.5</v>
      </c>
    </row>
    <row r="102" spans="2:7" outlineLevel="1" x14ac:dyDescent="0.2">
      <c r="B102" s="3" t="s">
        <v>427</v>
      </c>
      <c r="C102" s="3" t="s">
        <v>30</v>
      </c>
      <c r="D102" s="3" t="s">
        <v>31</v>
      </c>
      <c r="E102" s="14">
        <v>44126</v>
      </c>
      <c r="F102" s="3">
        <v>6</v>
      </c>
      <c r="G102" s="9">
        <v>45</v>
      </c>
    </row>
    <row r="103" spans="2:7" outlineLevel="1" x14ac:dyDescent="0.2">
      <c r="B103" s="3" t="s">
        <v>427</v>
      </c>
      <c r="C103" s="3" t="s">
        <v>30</v>
      </c>
      <c r="D103" s="3" t="s">
        <v>31</v>
      </c>
      <c r="E103" s="14">
        <v>44126</v>
      </c>
      <c r="F103" s="3">
        <v>3</v>
      </c>
      <c r="G103" s="9">
        <v>22.5</v>
      </c>
    </row>
    <row r="104" spans="2:7" outlineLevel="1" x14ac:dyDescent="0.2">
      <c r="B104" s="3" t="s">
        <v>427</v>
      </c>
      <c r="C104" s="3" t="s">
        <v>30</v>
      </c>
      <c r="D104" s="3" t="s">
        <v>31</v>
      </c>
      <c r="E104" s="14">
        <v>44130</v>
      </c>
      <c r="F104" s="3">
        <v>6</v>
      </c>
      <c r="G104" s="9">
        <v>45</v>
      </c>
    </row>
    <row r="105" spans="2:7" outlineLevel="1" x14ac:dyDescent="0.2">
      <c r="B105" s="3" t="s">
        <v>427</v>
      </c>
      <c r="C105" s="3" t="s">
        <v>30</v>
      </c>
      <c r="D105" s="3" t="s">
        <v>31</v>
      </c>
      <c r="E105" s="14">
        <v>44130</v>
      </c>
      <c r="F105" s="3">
        <v>3</v>
      </c>
      <c r="G105" s="9">
        <v>22.5</v>
      </c>
    </row>
    <row r="106" spans="2:7" outlineLevel="1" x14ac:dyDescent="0.2">
      <c r="B106" s="3" t="s">
        <v>427</v>
      </c>
      <c r="C106" s="3" t="s">
        <v>30</v>
      </c>
      <c r="D106" s="3" t="s">
        <v>31</v>
      </c>
      <c r="E106" s="14">
        <v>44131</v>
      </c>
      <c r="F106" s="3">
        <v>6</v>
      </c>
      <c r="G106" s="9">
        <v>45</v>
      </c>
    </row>
    <row r="107" spans="2:7" outlineLevel="1" x14ac:dyDescent="0.2">
      <c r="B107" s="3" t="s">
        <v>427</v>
      </c>
      <c r="C107" s="3" t="s">
        <v>30</v>
      </c>
      <c r="D107" s="3" t="s">
        <v>31</v>
      </c>
      <c r="E107" s="14">
        <v>44131</v>
      </c>
      <c r="F107" s="3">
        <v>3</v>
      </c>
      <c r="G107" s="9">
        <v>22.5</v>
      </c>
    </row>
    <row r="108" spans="2:7" outlineLevel="1" x14ac:dyDescent="0.2">
      <c r="B108" s="3" t="s">
        <v>427</v>
      </c>
      <c r="C108" s="3" t="s">
        <v>30</v>
      </c>
      <c r="D108" s="3" t="s">
        <v>31</v>
      </c>
      <c r="E108" s="14">
        <v>44132</v>
      </c>
      <c r="F108" s="3">
        <v>6</v>
      </c>
      <c r="G108" s="9">
        <v>45</v>
      </c>
    </row>
    <row r="109" spans="2:7" outlineLevel="1" x14ac:dyDescent="0.2">
      <c r="B109" s="3" t="s">
        <v>427</v>
      </c>
      <c r="C109" s="3" t="s">
        <v>30</v>
      </c>
      <c r="D109" s="3" t="s">
        <v>31</v>
      </c>
      <c r="E109" s="14">
        <v>44132</v>
      </c>
      <c r="F109" s="3">
        <v>3</v>
      </c>
      <c r="G109" s="9">
        <v>22.5</v>
      </c>
    </row>
    <row r="110" spans="2:7" outlineLevel="1" x14ac:dyDescent="0.2">
      <c r="B110" s="3" t="s">
        <v>427</v>
      </c>
      <c r="C110" s="3" t="s">
        <v>30</v>
      </c>
      <c r="D110" s="3" t="s">
        <v>31</v>
      </c>
      <c r="E110" s="14">
        <v>44133</v>
      </c>
      <c r="F110" s="3">
        <v>6</v>
      </c>
      <c r="G110" s="9">
        <v>45</v>
      </c>
    </row>
    <row r="111" spans="2:7" outlineLevel="1" x14ac:dyDescent="0.2">
      <c r="B111" s="3" t="s">
        <v>427</v>
      </c>
      <c r="C111" s="3" t="s">
        <v>30</v>
      </c>
      <c r="D111" s="3" t="s">
        <v>31</v>
      </c>
      <c r="E111" s="14">
        <v>44133</v>
      </c>
      <c r="F111" s="3">
        <v>3</v>
      </c>
      <c r="G111" s="9">
        <v>22.5</v>
      </c>
    </row>
    <row r="112" spans="2:7" outlineLevel="1" x14ac:dyDescent="0.2">
      <c r="B112" s="3" t="s">
        <v>427</v>
      </c>
      <c r="C112" s="3" t="s">
        <v>30</v>
      </c>
      <c r="D112" s="3" t="s">
        <v>31</v>
      </c>
      <c r="E112" s="14">
        <v>44134</v>
      </c>
      <c r="F112" s="3">
        <v>6</v>
      </c>
      <c r="G112" s="9">
        <v>45</v>
      </c>
    </row>
    <row r="113" spans="2:7" outlineLevel="1" x14ac:dyDescent="0.2">
      <c r="B113" s="3" t="s">
        <v>427</v>
      </c>
      <c r="C113" s="3" t="s">
        <v>30</v>
      </c>
      <c r="D113" s="3" t="s">
        <v>31</v>
      </c>
      <c r="E113" s="14">
        <v>44134</v>
      </c>
      <c r="F113" s="3">
        <v>3</v>
      </c>
      <c r="G113" s="9">
        <v>22.5</v>
      </c>
    </row>
    <row r="114" spans="2:7" outlineLevel="1" x14ac:dyDescent="0.2">
      <c r="B114" s="3" t="s">
        <v>427</v>
      </c>
      <c r="C114" s="3" t="s">
        <v>30</v>
      </c>
      <c r="D114" s="3" t="s">
        <v>31</v>
      </c>
      <c r="E114" s="14">
        <v>44138</v>
      </c>
      <c r="F114" s="3">
        <v>6</v>
      </c>
      <c r="G114" s="9">
        <v>45</v>
      </c>
    </row>
    <row r="115" spans="2:7" outlineLevel="1" x14ac:dyDescent="0.2">
      <c r="B115" s="3" t="s">
        <v>427</v>
      </c>
      <c r="C115" s="3" t="s">
        <v>30</v>
      </c>
      <c r="D115" s="3" t="s">
        <v>31</v>
      </c>
      <c r="E115" s="14">
        <v>44138</v>
      </c>
      <c r="F115" s="3">
        <v>3</v>
      </c>
      <c r="G115" s="9">
        <v>22.5</v>
      </c>
    </row>
    <row r="116" spans="2:7" outlineLevel="1" x14ac:dyDescent="0.2">
      <c r="B116" s="3" t="s">
        <v>427</v>
      </c>
      <c r="C116" s="3" t="s">
        <v>30</v>
      </c>
      <c r="D116" s="3" t="s">
        <v>31</v>
      </c>
      <c r="E116" s="14">
        <v>44139</v>
      </c>
      <c r="F116" s="3">
        <v>6</v>
      </c>
      <c r="G116" s="9">
        <v>45</v>
      </c>
    </row>
    <row r="117" spans="2:7" outlineLevel="1" x14ac:dyDescent="0.2">
      <c r="B117" s="3" t="s">
        <v>427</v>
      </c>
      <c r="C117" s="3" t="s">
        <v>30</v>
      </c>
      <c r="D117" s="3" t="s">
        <v>31</v>
      </c>
      <c r="E117" s="14">
        <v>44139</v>
      </c>
      <c r="F117" s="3">
        <v>3</v>
      </c>
      <c r="G117" s="9">
        <v>22.5</v>
      </c>
    </row>
    <row r="118" spans="2:7" outlineLevel="1" x14ac:dyDescent="0.2">
      <c r="B118" s="3" t="s">
        <v>427</v>
      </c>
      <c r="C118" s="3" t="s">
        <v>30</v>
      </c>
      <c r="D118" s="3" t="s">
        <v>31</v>
      </c>
      <c r="E118" s="14">
        <v>44140</v>
      </c>
      <c r="F118" s="3">
        <v>6</v>
      </c>
      <c r="G118" s="9">
        <v>45</v>
      </c>
    </row>
    <row r="119" spans="2:7" outlineLevel="1" x14ac:dyDescent="0.2">
      <c r="B119" s="3" t="s">
        <v>427</v>
      </c>
      <c r="C119" s="3" t="s">
        <v>30</v>
      </c>
      <c r="D119" s="3" t="s">
        <v>31</v>
      </c>
      <c r="E119" s="14">
        <v>44140</v>
      </c>
      <c r="F119" s="3">
        <v>3</v>
      </c>
      <c r="G119" s="9">
        <v>22.5</v>
      </c>
    </row>
    <row r="120" spans="2:7" outlineLevel="1" x14ac:dyDescent="0.2">
      <c r="B120" s="3" t="s">
        <v>427</v>
      </c>
      <c r="C120" s="3" t="s">
        <v>30</v>
      </c>
      <c r="D120" s="3" t="s">
        <v>31</v>
      </c>
      <c r="E120" s="14">
        <v>44141</v>
      </c>
      <c r="F120" s="3">
        <v>5</v>
      </c>
      <c r="G120" s="9">
        <v>37.5</v>
      </c>
    </row>
    <row r="121" spans="2:7" outlineLevel="1" x14ac:dyDescent="0.2">
      <c r="B121" s="3" t="s">
        <v>427</v>
      </c>
      <c r="C121" s="3" t="s">
        <v>30</v>
      </c>
      <c r="D121" s="3" t="s">
        <v>31</v>
      </c>
      <c r="E121" s="14">
        <v>44170</v>
      </c>
      <c r="F121" s="3">
        <v>6.5</v>
      </c>
      <c r="G121" s="9">
        <v>48.75</v>
      </c>
    </row>
    <row r="122" spans="2:7" outlineLevel="1" x14ac:dyDescent="0.2">
      <c r="B122" s="3" t="s">
        <v>429</v>
      </c>
      <c r="C122" s="3" t="s">
        <v>57</v>
      </c>
      <c r="D122" s="3" t="s">
        <v>31</v>
      </c>
      <c r="E122" s="14">
        <v>44170</v>
      </c>
      <c r="F122" s="3">
        <v>6.5</v>
      </c>
      <c r="G122" s="9">
        <v>48.75</v>
      </c>
    </row>
    <row r="123" spans="2:7" outlineLevel="1" x14ac:dyDescent="0.2">
      <c r="B123" s="3" t="s">
        <v>429</v>
      </c>
      <c r="C123" s="3" t="s">
        <v>57</v>
      </c>
      <c r="D123" s="3" t="s">
        <v>31</v>
      </c>
      <c r="E123" s="14">
        <v>44175</v>
      </c>
      <c r="F123" s="3">
        <v>6</v>
      </c>
      <c r="G123" s="9">
        <v>45</v>
      </c>
    </row>
    <row r="124" spans="2:7" outlineLevel="1" x14ac:dyDescent="0.2">
      <c r="B124" s="3" t="s">
        <v>429</v>
      </c>
      <c r="C124" s="3" t="s">
        <v>57</v>
      </c>
      <c r="D124" s="3" t="s">
        <v>31</v>
      </c>
      <c r="E124" s="14">
        <v>44175</v>
      </c>
      <c r="F124" s="3">
        <v>3</v>
      </c>
      <c r="G124" s="9">
        <v>22.5</v>
      </c>
    </row>
    <row r="125" spans="2:7" outlineLevel="1" x14ac:dyDescent="0.2">
      <c r="B125" s="3" t="s">
        <v>429</v>
      </c>
      <c r="C125" s="3" t="s">
        <v>57</v>
      </c>
      <c r="D125" s="3" t="s">
        <v>31</v>
      </c>
      <c r="E125" s="14">
        <v>44176</v>
      </c>
      <c r="F125" s="3">
        <v>6</v>
      </c>
      <c r="G125" s="9">
        <v>45</v>
      </c>
    </row>
    <row r="126" spans="2:7" outlineLevel="1" x14ac:dyDescent="0.2">
      <c r="B126" s="3" t="s">
        <v>429</v>
      </c>
      <c r="C126" s="3" t="s">
        <v>57</v>
      </c>
      <c r="D126" s="3" t="s">
        <v>31</v>
      </c>
      <c r="E126" s="14">
        <v>44176</v>
      </c>
      <c r="F126" s="3">
        <v>3</v>
      </c>
      <c r="G126" s="9">
        <v>22.5</v>
      </c>
    </row>
    <row r="127" spans="2:7" outlineLevel="1" x14ac:dyDescent="0.2">
      <c r="B127" s="3" t="s">
        <v>429</v>
      </c>
      <c r="C127" s="3" t="s">
        <v>57</v>
      </c>
      <c r="D127" s="3" t="s">
        <v>31</v>
      </c>
      <c r="E127" s="14">
        <v>44186</v>
      </c>
      <c r="F127" s="3">
        <v>6</v>
      </c>
      <c r="G127" s="9">
        <v>45</v>
      </c>
    </row>
    <row r="128" spans="2:7" outlineLevel="1" x14ac:dyDescent="0.2">
      <c r="B128" s="3" t="s">
        <v>429</v>
      </c>
      <c r="C128" s="3" t="s">
        <v>57</v>
      </c>
      <c r="D128" s="3" t="s">
        <v>31</v>
      </c>
      <c r="E128" s="14">
        <v>44186</v>
      </c>
      <c r="F128" s="3">
        <v>2</v>
      </c>
      <c r="G128" s="9">
        <v>15</v>
      </c>
    </row>
    <row r="129" spans="2:7" outlineLevel="1" x14ac:dyDescent="0.2">
      <c r="B129" s="3" t="s">
        <v>429</v>
      </c>
      <c r="C129" s="3" t="s">
        <v>57</v>
      </c>
      <c r="D129" s="3" t="s">
        <v>31</v>
      </c>
      <c r="E129" s="14">
        <v>44187</v>
      </c>
      <c r="F129" s="3">
        <v>6</v>
      </c>
      <c r="G129" s="9">
        <v>45</v>
      </c>
    </row>
    <row r="130" spans="2:7" outlineLevel="1" x14ac:dyDescent="0.2">
      <c r="B130" s="3" t="s">
        <v>429</v>
      </c>
      <c r="C130" s="3" t="s">
        <v>57</v>
      </c>
      <c r="D130" s="3" t="s">
        <v>31</v>
      </c>
      <c r="E130" s="14">
        <v>44187</v>
      </c>
      <c r="F130" s="3">
        <v>2</v>
      </c>
      <c r="G130" s="9">
        <v>15</v>
      </c>
    </row>
    <row r="131" spans="2:7" outlineLevel="1" x14ac:dyDescent="0.2">
      <c r="B131" s="3" t="s">
        <v>429</v>
      </c>
      <c r="C131" s="3" t="s">
        <v>57</v>
      </c>
      <c r="D131" s="3" t="s">
        <v>31</v>
      </c>
      <c r="E131" s="14">
        <v>44188</v>
      </c>
      <c r="F131" s="3">
        <v>6</v>
      </c>
      <c r="G131" s="9">
        <v>45</v>
      </c>
    </row>
    <row r="132" spans="2:7" outlineLevel="1" x14ac:dyDescent="0.2">
      <c r="B132" s="3" t="s">
        <v>429</v>
      </c>
      <c r="C132" s="3" t="s">
        <v>57</v>
      </c>
      <c r="D132" s="3" t="s">
        <v>31</v>
      </c>
      <c r="E132" s="14">
        <v>44188</v>
      </c>
      <c r="F132" s="3">
        <v>2</v>
      </c>
      <c r="G132" s="9">
        <v>15</v>
      </c>
    </row>
    <row r="133" spans="2:7" outlineLevel="1" x14ac:dyDescent="0.2">
      <c r="B133" s="3" t="s">
        <v>429</v>
      </c>
      <c r="C133" s="3" t="s">
        <v>57</v>
      </c>
      <c r="D133" s="3" t="s">
        <v>31</v>
      </c>
      <c r="E133" s="14">
        <v>44193</v>
      </c>
      <c r="F133" s="3">
        <v>6</v>
      </c>
      <c r="G133" s="9">
        <v>45</v>
      </c>
    </row>
    <row r="134" spans="2:7" outlineLevel="1" x14ac:dyDescent="0.2">
      <c r="B134" s="3" t="s">
        <v>429</v>
      </c>
      <c r="C134" s="3" t="s">
        <v>57</v>
      </c>
      <c r="D134" s="3" t="s">
        <v>31</v>
      </c>
      <c r="E134" s="14">
        <v>44193</v>
      </c>
      <c r="F134" s="3">
        <v>2</v>
      </c>
      <c r="G134" s="9">
        <v>15</v>
      </c>
    </row>
    <row r="135" spans="2:7" outlineLevel="1" x14ac:dyDescent="0.2">
      <c r="B135" s="3" t="s">
        <v>429</v>
      </c>
      <c r="C135" s="3" t="s">
        <v>57</v>
      </c>
      <c r="D135" s="3" t="s">
        <v>31</v>
      </c>
      <c r="E135" s="14">
        <v>44194</v>
      </c>
      <c r="F135" s="3">
        <v>6</v>
      </c>
      <c r="G135" s="9">
        <v>45</v>
      </c>
    </row>
    <row r="136" spans="2:7" outlineLevel="1" x14ac:dyDescent="0.2">
      <c r="B136" s="3" t="s">
        <v>429</v>
      </c>
      <c r="C136" s="3" t="s">
        <v>57</v>
      </c>
      <c r="D136" s="3" t="s">
        <v>31</v>
      </c>
      <c r="E136" s="14">
        <v>44194</v>
      </c>
      <c r="F136" s="3">
        <v>2</v>
      </c>
      <c r="G136" s="9">
        <v>15</v>
      </c>
    </row>
    <row r="137" spans="2:7" outlineLevel="1" x14ac:dyDescent="0.2">
      <c r="B137" s="3" t="s">
        <v>429</v>
      </c>
      <c r="C137" s="3" t="s">
        <v>57</v>
      </c>
      <c r="D137" s="3" t="s">
        <v>31</v>
      </c>
      <c r="E137" s="14">
        <v>44195</v>
      </c>
      <c r="F137" s="3">
        <v>6</v>
      </c>
      <c r="G137" s="9">
        <v>45</v>
      </c>
    </row>
    <row r="138" spans="2:7" outlineLevel="1" x14ac:dyDescent="0.2">
      <c r="B138" s="3" t="s">
        <v>429</v>
      </c>
      <c r="C138" s="3" t="s">
        <v>57</v>
      </c>
      <c r="D138" s="3" t="s">
        <v>31</v>
      </c>
      <c r="E138" s="14">
        <v>44179</v>
      </c>
      <c r="F138" s="3">
        <v>6</v>
      </c>
      <c r="G138" s="9">
        <v>45</v>
      </c>
    </row>
    <row r="139" spans="2:7" outlineLevel="1" x14ac:dyDescent="0.2">
      <c r="B139" s="3" t="s">
        <v>429</v>
      </c>
      <c r="C139" s="3" t="s">
        <v>57</v>
      </c>
      <c r="D139" s="3" t="s">
        <v>31</v>
      </c>
      <c r="E139" s="14">
        <v>44179</v>
      </c>
      <c r="F139" s="3">
        <v>2</v>
      </c>
      <c r="G139" s="9">
        <v>15</v>
      </c>
    </row>
    <row r="140" spans="2:7" outlineLevel="1" x14ac:dyDescent="0.2">
      <c r="B140" s="3" t="s">
        <v>429</v>
      </c>
      <c r="C140" s="3" t="s">
        <v>57</v>
      </c>
      <c r="D140" s="3" t="s">
        <v>31</v>
      </c>
      <c r="E140" s="14">
        <v>44180</v>
      </c>
      <c r="F140" s="3">
        <v>6</v>
      </c>
      <c r="G140" s="9">
        <v>45</v>
      </c>
    </row>
    <row r="141" spans="2:7" outlineLevel="1" x14ac:dyDescent="0.2">
      <c r="B141" s="3" t="s">
        <v>429</v>
      </c>
      <c r="C141" s="3" t="s">
        <v>57</v>
      </c>
      <c r="D141" s="3" t="s">
        <v>31</v>
      </c>
      <c r="E141" s="14">
        <v>44180</v>
      </c>
      <c r="F141" s="3">
        <v>2</v>
      </c>
      <c r="G141" s="9">
        <v>15</v>
      </c>
    </row>
    <row r="142" spans="2:7" outlineLevel="1" x14ac:dyDescent="0.2">
      <c r="B142" s="3" t="s">
        <v>429</v>
      </c>
      <c r="C142" s="3" t="s">
        <v>57</v>
      </c>
      <c r="D142" s="3" t="s">
        <v>31</v>
      </c>
      <c r="E142" s="14">
        <v>44181</v>
      </c>
      <c r="F142" s="3">
        <v>6</v>
      </c>
      <c r="G142" s="9">
        <v>45</v>
      </c>
    </row>
    <row r="143" spans="2:7" outlineLevel="1" x14ac:dyDescent="0.2">
      <c r="B143" s="3" t="s">
        <v>429</v>
      </c>
      <c r="C143" s="3" t="s">
        <v>57</v>
      </c>
      <c r="D143" s="3" t="s">
        <v>31</v>
      </c>
      <c r="E143" s="14">
        <v>44181</v>
      </c>
      <c r="F143" s="3">
        <v>2</v>
      </c>
      <c r="G143" s="9">
        <v>15</v>
      </c>
    </row>
    <row r="144" spans="2:7" outlineLevel="1" x14ac:dyDescent="0.2">
      <c r="B144" s="3" t="s">
        <v>429</v>
      </c>
      <c r="C144" s="3" t="s">
        <v>57</v>
      </c>
      <c r="D144" s="3" t="s">
        <v>31</v>
      </c>
      <c r="E144" s="14">
        <v>44182</v>
      </c>
      <c r="F144" s="3">
        <v>6</v>
      </c>
      <c r="G144" s="9">
        <v>45</v>
      </c>
    </row>
    <row r="145" spans="2:7" outlineLevel="1" x14ac:dyDescent="0.2">
      <c r="B145" s="3" t="s">
        <v>429</v>
      </c>
      <c r="C145" s="3" t="s">
        <v>57</v>
      </c>
      <c r="D145" s="3" t="s">
        <v>31</v>
      </c>
      <c r="E145" s="14">
        <v>44182</v>
      </c>
      <c r="F145" s="3">
        <v>2</v>
      </c>
      <c r="G145" s="9">
        <v>15</v>
      </c>
    </row>
    <row r="146" spans="2:7" outlineLevel="1" x14ac:dyDescent="0.2">
      <c r="B146" s="3" t="s">
        <v>429</v>
      </c>
      <c r="C146" s="3" t="s">
        <v>57</v>
      </c>
      <c r="D146" s="3" t="s">
        <v>31</v>
      </c>
      <c r="E146" s="14">
        <v>44183</v>
      </c>
      <c r="F146" s="3">
        <v>6</v>
      </c>
      <c r="G146" s="9">
        <v>45</v>
      </c>
    </row>
    <row r="147" spans="2:7" outlineLevel="1" x14ac:dyDescent="0.2">
      <c r="B147" s="3" t="s">
        <v>429</v>
      </c>
      <c r="C147" s="3" t="s">
        <v>57</v>
      </c>
      <c r="D147" s="3" t="s">
        <v>31</v>
      </c>
      <c r="E147" s="14">
        <v>44183</v>
      </c>
      <c r="F147" s="3">
        <v>3</v>
      </c>
      <c r="G147" s="9">
        <v>22.5</v>
      </c>
    </row>
    <row r="148" spans="2:7" outlineLevel="1" x14ac:dyDescent="0.2">
      <c r="B148" s="3" t="s">
        <v>429</v>
      </c>
      <c r="C148" s="3" t="s">
        <v>57</v>
      </c>
      <c r="D148" s="3" t="s">
        <v>31</v>
      </c>
      <c r="E148" s="14">
        <v>44184</v>
      </c>
      <c r="F148" s="3">
        <v>4</v>
      </c>
      <c r="G148" s="9">
        <v>30</v>
      </c>
    </row>
    <row r="149" spans="2:7" outlineLevel="1" x14ac:dyDescent="0.2">
      <c r="B149" s="3" t="s">
        <v>429</v>
      </c>
      <c r="C149" s="3" t="s">
        <v>57</v>
      </c>
      <c r="D149" s="3" t="s">
        <v>31</v>
      </c>
      <c r="E149" s="14">
        <v>44200</v>
      </c>
      <c r="F149" s="3">
        <v>6</v>
      </c>
      <c r="G149" s="9">
        <v>45</v>
      </c>
    </row>
    <row r="150" spans="2:7" outlineLevel="1" x14ac:dyDescent="0.2">
      <c r="B150" s="3" t="s">
        <v>429</v>
      </c>
      <c r="C150" s="3" t="s">
        <v>57</v>
      </c>
      <c r="D150" s="3" t="s">
        <v>31</v>
      </c>
      <c r="E150" s="14">
        <v>44200</v>
      </c>
      <c r="F150" s="3">
        <v>2</v>
      </c>
      <c r="G150" s="9">
        <v>15</v>
      </c>
    </row>
    <row r="151" spans="2:7" outlineLevel="1" x14ac:dyDescent="0.2">
      <c r="B151" s="3" t="s">
        <v>429</v>
      </c>
      <c r="C151" s="3" t="s">
        <v>57</v>
      </c>
      <c r="D151" s="3" t="s">
        <v>31</v>
      </c>
      <c r="E151" s="14">
        <v>44203</v>
      </c>
      <c r="F151" s="3">
        <v>6</v>
      </c>
      <c r="G151" s="9">
        <v>45</v>
      </c>
    </row>
    <row r="152" spans="2:7" outlineLevel="1" x14ac:dyDescent="0.2">
      <c r="B152" s="3" t="s">
        <v>429</v>
      </c>
      <c r="C152" s="3" t="s">
        <v>57</v>
      </c>
      <c r="D152" s="3" t="s">
        <v>31</v>
      </c>
      <c r="E152" s="14">
        <v>44203</v>
      </c>
      <c r="F152" s="3">
        <v>3</v>
      </c>
      <c r="G152" s="9">
        <v>22.5</v>
      </c>
    </row>
    <row r="153" spans="2:7" outlineLevel="1" x14ac:dyDescent="0.2">
      <c r="B153" s="3" t="s">
        <v>429</v>
      </c>
      <c r="C153" s="3" t="s">
        <v>57</v>
      </c>
      <c r="D153" s="3" t="s">
        <v>31</v>
      </c>
      <c r="E153" s="14">
        <v>44204</v>
      </c>
      <c r="F153" s="3">
        <v>6</v>
      </c>
      <c r="G153" s="9">
        <v>45</v>
      </c>
    </row>
    <row r="154" spans="2:7" outlineLevel="1" x14ac:dyDescent="0.2">
      <c r="B154" s="3" t="s">
        <v>429</v>
      </c>
      <c r="C154" s="3" t="s">
        <v>57</v>
      </c>
      <c r="D154" s="3" t="s">
        <v>31</v>
      </c>
      <c r="E154" s="14">
        <v>44204</v>
      </c>
      <c r="F154" s="3">
        <v>2</v>
      </c>
      <c r="G154" s="9">
        <v>15</v>
      </c>
    </row>
    <row r="155" spans="2:7" outlineLevel="1" x14ac:dyDescent="0.2">
      <c r="B155" s="3" t="s">
        <v>429</v>
      </c>
      <c r="C155" s="3" t="s">
        <v>57</v>
      </c>
      <c r="D155" s="3" t="s">
        <v>31</v>
      </c>
      <c r="E155" s="14">
        <v>44216</v>
      </c>
      <c r="F155" s="3">
        <v>4</v>
      </c>
      <c r="G155" s="9">
        <v>30</v>
      </c>
    </row>
    <row r="156" spans="2:7" outlineLevel="1" x14ac:dyDescent="0.2">
      <c r="B156" s="3" t="s">
        <v>429</v>
      </c>
      <c r="C156" s="3" t="s">
        <v>57</v>
      </c>
      <c r="D156" s="3" t="s">
        <v>31</v>
      </c>
      <c r="E156" s="14">
        <v>44210</v>
      </c>
      <c r="F156" s="3">
        <v>2.5</v>
      </c>
      <c r="G156" s="9">
        <v>18.75</v>
      </c>
    </row>
    <row r="157" spans="2:7" outlineLevel="1" x14ac:dyDescent="0.2">
      <c r="B157" s="3" t="s">
        <v>429</v>
      </c>
      <c r="C157" s="3" t="s">
        <v>57</v>
      </c>
      <c r="D157" s="3" t="s">
        <v>31</v>
      </c>
      <c r="E157" s="14">
        <v>44210</v>
      </c>
      <c r="F157" s="3">
        <v>6</v>
      </c>
      <c r="G157" s="9">
        <v>45</v>
      </c>
    </row>
    <row r="158" spans="2:7" outlineLevel="1" x14ac:dyDescent="0.2">
      <c r="B158" s="3" t="s">
        <v>429</v>
      </c>
      <c r="C158" s="3" t="s">
        <v>57</v>
      </c>
      <c r="D158" s="3" t="s">
        <v>31</v>
      </c>
      <c r="E158" s="14">
        <v>44211</v>
      </c>
      <c r="F158" s="3">
        <v>4.5</v>
      </c>
      <c r="G158" s="9">
        <v>33.75</v>
      </c>
    </row>
    <row r="159" spans="2:7" outlineLevel="1" x14ac:dyDescent="0.2">
      <c r="B159" s="3" t="s">
        <v>429</v>
      </c>
      <c r="C159" s="3" t="s">
        <v>57</v>
      </c>
      <c r="D159" s="3" t="s">
        <v>31</v>
      </c>
      <c r="E159" s="14">
        <v>44215</v>
      </c>
      <c r="F159" s="3">
        <v>6</v>
      </c>
      <c r="G159" s="9">
        <v>45</v>
      </c>
    </row>
    <row r="160" spans="2:7" outlineLevel="1" x14ac:dyDescent="0.2">
      <c r="B160" s="3" t="s">
        <v>429</v>
      </c>
      <c r="C160" s="3" t="s">
        <v>57</v>
      </c>
      <c r="D160" s="3" t="s">
        <v>31</v>
      </c>
      <c r="E160" s="14">
        <v>44215</v>
      </c>
      <c r="F160" s="3">
        <v>3</v>
      </c>
      <c r="G160" s="9">
        <v>22.5</v>
      </c>
    </row>
    <row r="161" spans="2:7" outlineLevel="1" x14ac:dyDescent="0.2">
      <c r="B161" s="3" t="s">
        <v>429</v>
      </c>
      <c r="C161" s="3" t="s">
        <v>57</v>
      </c>
      <c r="D161" s="3" t="s">
        <v>31</v>
      </c>
      <c r="E161" s="14">
        <v>44217</v>
      </c>
      <c r="F161" s="3">
        <v>6</v>
      </c>
      <c r="G161" s="9">
        <v>45</v>
      </c>
    </row>
    <row r="162" spans="2:7" outlineLevel="1" x14ac:dyDescent="0.2">
      <c r="B162" s="3" t="s">
        <v>429</v>
      </c>
      <c r="C162" s="3" t="s">
        <v>57</v>
      </c>
      <c r="D162" s="3" t="s">
        <v>31</v>
      </c>
      <c r="E162" s="14">
        <v>44217</v>
      </c>
      <c r="F162" s="3">
        <v>3</v>
      </c>
      <c r="G162" s="9">
        <v>22.5</v>
      </c>
    </row>
    <row r="163" spans="2:7" outlineLevel="1" x14ac:dyDescent="0.2">
      <c r="B163" s="3" t="s">
        <v>429</v>
      </c>
      <c r="C163" s="3" t="s">
        <v>57</v>
      </c>
      <c r="D163" s="3" t="s">
        <v>31</v>
      </c>
      <c r="E163" s="14">
        <v>44222</v>
      </c>
      <c r="F163" s="3">
        <v>6</v>
      </c>
      <c r="G163" s="9">
        <v>45</v>
      </c>
    </row>
    <row r="164" spans="2:7" outlineLevel="1" x14ac:dyDescent="0.2">
      <c r="B164" s="3" t="s">
        <v>429</v>
      </c>
      <c r="C164" s="3" t="s">
        <v>57</v>
      </c>
      <c r="D164" s="3" t="s">
        <v>31</v>
      </c>
      <c r="E164" s="14">
        <v>44222</v>
      </c>
      <c r="F164" s="3">
        <v>3</v>
      </c>
      <c r="G164" s="9">
        <v>22.5</v>
      </c>
    </row>
    <row r="165" spans="2:7" outlineLevel="1" x14ac:dyDescent="0.2">
      <c r="B165" s="3" t="s">
        <v>429</v>
      </c>
      <c r="C165" s="3" t="s">
        <v>57</v>
      </c>
      <c r="D165" s="3" t="s">
        <v>31</v>
      </c>
      <c r="E165" s="14">
        <v>44223</v>
      </c>
      <c r="F165" s="3">
        <v>3</v>
      </c>
      <c r="G165" s="9">
        <v>22.5</v>
      </c>
    </row>
    <row r="166" spans="2:7" outlineLevel="1" x14ac:dyDescent="0.2">
      <c r="B166" s="3" t="s">
        <v>427</v>
      </c>
      <c r="C166" s="3" t="s">
        <v>53</v>
      </c>
      <c r="D166" s="3" t="s">
        <v>54</v>
      </c>
      <c r="E166" s="14">
        <v>44109</v>
      </c>
      <c r="F166" s="3">
        <v>6</v>
      </c>
      <c r="G166" s="9">
        <v>39</v>
      </c>
    </row>
    <row r="167" spans="2:7" outlineLevel="1" x14ac:dyDescent="0.2">
      <c r="B167" s="3" t="s">
        <v>427</v>
      </c>
      <c r="C167" s="3" t="s">
        <v>53</v>
      </c>
      <c r="D167" s="3" t="s">
        <v>54</v>
      </c>
      <c r="E167" s="14">
        <v>44109</v>
      </c>
      <c r="F167" s="3">
        <v>2.5</v>
      </c>
      <c r="G167" s="9">
        <v>16.25</v>
      </c>
    </row>
    <row r="168" spans="2:7" outlineLevel="1" x14ac:dyDescent="0.2">
      <c r="B168" s="3" t="s">
        <v>427</v>
      </c>
      <c r="C168" s="3" t="s">
        <v>53</v>
      </c>
      <c r="D168" s="3" t="s">
        <v>54</v>
      </c>
      <c r="E168" s="14">
        <v>44110</v>
      </c>
      <c r="F168" s="3">
        <v>2</v>
      </c>
      <c r="G168" s="9">
        <v>13</v>
      </c>
    </row>
    <row r="169" spans="2:7" outlineLevel="1" x14ac:dyDescent="0.2">
      <c r="B169" s="3" t="s">
        <v>427</v>
      </c>
      <c r="C169" s="3" t="s">
        <v>53</v>
      </c>
      <c r="D169" s="3" t="s">
        <v>54</v>
      </c>
      <c r="E169" s="14">
        <v>44118</v>
      </c>
      <c r="F169" s="3">
        <v>3</v>
      </c>
      <c r="G169" s="9">
        <v>19.5</v>
      </c>
    </row>
    <row r="170" spans="2:7" outlineLevel="1" x14ac:dyDescent="0.2">
      <c r="B170" s="3" t="s">
        <v>427</v>
      </c>
      <c r="C170" s="3" t="s">
        <v>53</v>
      </c>
      <c r="D170" s="3" t="s">
        <v>54</v>
      </c>
      <c r="E170" s="14">
        <v>44118</v>
      </c>
      <c r="F170" s="3">
        <v>6</v>
      </c>
      <c r="G170" s="9">
        <v>39</v>
      </c>
    </row>
    <row r="171" spans="2:7" outlineLevel="1" x14ac:dyDescent="0.2">
      <c r="B171" s="3" t="s">
        <v>427</v>
      </c>
      <c r="C171" s="3" t="s">
        <v>53</v>
      </c>
      <c r="D171" s="3" t="s">
        <v>54</v>
      </c>
      <c r="E171" s="14">
        <v>44119</v>
      </c>
      <c r="F171" s="3">
        <v>3</v>
      </c>
      <c r="G171" s="9">
        <v>19.5</v>
      </c>
    </row>
    <row r="172" spans="2:7" outlineLevel="1" x14ac:dyDescent="0.2">
      <c r="B172" s="3" t="s">
        <v>427</v>
      </c>
      <c r="C172" s="3" t="s">
        <v>53</v>
      </c>
      <c r="D172" s="3" t="s">
        <v>54</v>
      </c>
      <c r="E172" s="14">
        <v>44119</v>
      </c>
      <c r="F172" s="3">
        <v>6</v>
      </c>
      <c r="G172" s="9">
        <v>39</v>
      </c>
    </row>
    <row r="173" spans="2:7" outlineLevel="1" x14ac:dyDescent="0.2">
      <c r="B173" s="3" t="s">
        <v>427</v>
      </c>
      <c r="C173" s="3" t="s">
        <v>53</v>
      </c>
      <c r="D173" s="3" t="s">
        <v>54</v>
      </c>
      <c r="E173" s="14">
        <v>44120</v>
      </c>
      <c r="F173" s="3">
        <v>5</v>
      </c>
      <c r="G173" s="9">
        <v>32.5</v>
      </c>
    </row>
    <row r="174" spans="2:7" outlineLevel="1" x14ac:dyDescent="0.2">
      <c r="B174" s="3" t="s">
        <v>427</v>
      </c>
      <c r="C174" s="3" t="s">
        <v>502</v>
      </c>
      <c r="D174" s="3" t="s">
        <v>54</v>
      </c>
      <c r="E174" s="14">
        <v>44175</v>
      </c>
      <c r="F174" s="3">
        <v>6</v>
      </c>
      <c r="G174" s="9">
        <v>39</v>
      </c>
    </row>
    <row r="175" spans="2:7" outlineLevel="1" x14ac:dyDescent="0.2">
      <c r="B175" s="3" t="s">
        <v>427</v>
      </c>
      <c r="C175" s="3" t="s">
        <v>502</v>
      </c>
      <c r="D175" s="3" t="s">
        <v>54</v>
      </c>
      <c r="E175" s="14">
        <v>44175</v>
      </c>
      <c r="F175" s="3">
        <v>3</v>
      </c>
      <c r="G175" s="9">
        <v>19.5</v>
      </c>
    </row>
    <row r="176" spans="2:7" outlineLevel="1" x14ac:dyDescent="0.2">
      <c r="B176" s="3" t="s">
        <v>427</v>
      </c>
      <c r="C176" s="3" t="s">
        <v>502</v>
      </c>
      <c r="D176" s="3" t="s">
        <v>54</v>
      </c>
      <c r="E176" s="14">
        <v>44176</v>
      </c>
      <c r="F176" s="3">
        <v>6</v>
      </c>
      <c r="G176" s="9">
        <v>39</v>
      </c>
    </row>
    <row r="177" spans="2:7" outlineLevel="1" x14ac:dyDescent="0.2">
      <c r="B177" s="3" t="s">
        <v>427</v>
      </c>
      <c r="C177" s="3" t="s">
        <v>502</v>
      </c>
      <c r="D177" s="3" t="s">
        <v>54</v>
      </c>
      <c r="E177" s="14">
        <v>44176</v>
      </c>
      <c r="F177" s="3">
        <v>3</v>
      </c>
      <c r="G177" s="9">
        <v>19.5</v>
      </c>
    </row>
    <row r="178" spans="2:7" outlineLevel="1" x14ac:dyDescent="0.2">
      <c r="B178" s="3" t="s">
        <v>427</v>
      </c>
      <c r="C178" s="3" t="s">
        <v>502</v>
      </c>
      <c r="D178" s="3" t="s">
        <v>54</v>
      </c>
      <c r="E178" s="14">
        <v>44186</v>
      </c>
      <c r="F178" s="3">
        <v>6</v>
      </c>
      <c r="G178" s="9">
        <v>39</v>
      </c>
    </row>
    <row r="179" spans="2:7" outlineLevel="1" x14ac:dyDescent="0.2">
      <c r="B179" s="3" t="s">
        <v>427</v>
      </c>
      <c r="C179" s="3" t="s">
        <v>502</v>
      </c>
      <c r="D179" s="3" t="s">
        <v>54</v>
      </c>
      <c r="E179" s="14">
        <v>44186</v>
      </c>
      <c r="F179" s="3">
        <v>2</v>
      </c>
      <c r="G179" s="9">
        <v>13</v>
      </c>
    </row>
    <row r="180" spans="2:7" outlineLevel="1" x14ac:dyDescent="0.2">
      <c r="B180" s="3" t="s">
        <v>427</v>
      </c>
      <c r="C180" s="3" t="s">
        <v>502</v>
      </c>
      <c r="D180" s="3" t="s">
        <v>54</v>
      </c>
      <c r="E180" s="14">
        <v>44187</v>
      </c>
      <c r="F180" s="3">
        <v>6</v>
      </c>
      <c r="G180" s="9">
        <v>39</v>
      </c>
    </row>
    <row r="181" spans="2:7" outlineLevel="1" x14ac:dyDescent="0.2">
      <c r="B181" s="3" t="s">
        <v>427</v>
      </c>
      <c r="C181" s="3" t="s">
        <v>502</v>
      </c>
      <c r="D181" s="3" t="s">
        <v>54</v>
      </c>
      <c r="E181" s="14">
        <v>44187</v>
      </c>
      <c r="F181" s="3">
        <v>2</v>
      </c>
      <c r="G181" s="9">
        <v>13</v>
      </c>
    </row>
    <row r="182" spans="2:7" outlineLevel="1" x14ac:dyDescent="0.2">
      <c r="B182" s="3" t="s">
        <v>427</v>
      </c>
      <c r="C182" s="3" t="s">
        <v>502</v>
      </c>
      <c r="D182" s="3" t="s">
        <v>54</v>
      </c>
      <c r="E182" s="14">
        <v>44188</v>
      </c>
      <c r="F182" s="3">
        <v>6</v>
      </c>
      <c r="G182" s="9">
        <v>39</v>
      </c>
    </row>
    <row r="183" spans="2:7" outlineLevel="1" x14ac:dyDescent="0.2">
      <c r="B183" s="3" t="s">
        <v>427</v>
      </c>
      <c r="C183" s="3" t="s">
        <v>502</v>
      </c>
      <c r="D183" s="3" t="s">
        <v>54</v>
      </c>
      <c r="E183" s="14">
        <v>44188</v>
      </c>
      <c r="F183" s="3">
        <v>2</v>
      </c>
      <c r="G183" s="9">
        <v>13</v>
      </c>
    </row>
    <row r="184" spans="2:7" outlineLevel="1" x14ac:dyDescent="0.2">
      <c r="B184" s="3" t="s">
        <v>427</v>
      </c>
      <c r="C184" s="3" t="s">
        <v>502</v>
      </c>
      <c r="D184" s="3" t="s">
        <v>54</v>
      </c>
      <c r="E184" s="14">
        <v>44194</v>
      </c>
      <c r="F184" s="3">
        <v>6</v>
      </c>
      <c r="G184" s="9">
        <v>39</v>
      </c>
    </row>
    <row r="185" spans="2:7" outlineLevel="1" x14ac:dyDescent="0.2">
      <c r="B185" s="3" t="s">
        <v>427</v>
      </c>
      <c r="C185" s="3" t="s">
        <v>502</v>
      </c>
      <c r="D185" s="3" t="s">
        <v>54</v>
      </c>
      <c r="E185" s="14">
        <v>44194</v>
      </c>
      <c r="F185" s="3">
        <v>2</v>
      </c>
      <c r="G185" s="9">
        <v>13</v>
      </c>
    </row>
    <row r="186" spans="2:7" outlineLevel="1" x14ac:dyDescent="0.2">
      <c r="B186" s="3" t="s">
        <v>427</v>
      </c>
      <c r="C186" s="3" t="s">
        <v>502</v>
      </c>
      <c r="D186" s="3" t="s">
        <v>54</v>
      </c>
      <c r="E186" s="14">
        <v>44195</v>
      </c>
      <c r="F186" s="3">
        <v>6</v>
      </c>
      <c r="G186" s="9">
        <v>39</v>
      </c>
    </row>
    <row r="187" spans="2:7" outlineLevel="1" x14ac:dyDescent="0.2">
      <c r="B187" s="3" t="s">
        <v>427</v>
      </c>
      <c r="C187" s="3" t="s">
        <v>502</v>
      </c>
      <c r="D187" s="3" t="s">
        <v>54</v>
      </c>
      <c r="E187" s="14">
        <v>44180</v>
      </c>
      <c r="F187" s="3">
        <v>6</v>
      </c>
      <c r="G187" s="9">
        <v>39</v>
      </c>
    </row>
    <row r="188" spans="2:7" outlineLevel="1" x14ac:dyDescent="0.2">
      <c r="B188" s="3" t="s">
        <v>427</v>
      </c>
      <c r="C188" s="3" t="s">
        <v>502</v>
      </c>
      <c r="D188" s="3" t="s">
        <v>54</v>
      </c>
      <c r="E188" s="14">
        <v>44180</v>
      </c>
      <c r="F188" s="3">
        <v>2</v>
      </c>
      <c r="G188" s="9">
        <v>13</v>
      </c>
    </row>
    <row r="189" spans="2:7" outlineLevel="1" x14ac:dyDescent="0.2">
      <c r="B189" s="3" t="s">
        <v>427</v>
      </c>
      <c r="C189" s="3" t="s">
        <v>502</v>
      </c>
      <c r="D189" s="3" t="s">
        <v>54</v>
      </c>
      <c r="E189" s="14">
        <v>44181</v>
      </c>
      <c r="F189" s="3">
        <v>6</v>
      </c>
      <c r="G189" s="9">
        <v>39</v>
      </c>
    </row>
    <row r="190" spans="2:7" outlineLevel="1" x14ac:dyDescent="0.2">
      <c r="B190" s="3" t="s">
        <v>427</v>
      </c>
      <c r="C190" s="3" t="s">
        <v>502</v>
      </c>
      <c r="D190" s="3" t="s">
        <v>54</v>
      </c>
      <c r="E190" s="14">
        <v>44181</v>
      </c>
      <c r="F190" s="3">
        <v>2</v>
      </c>
      <c r="G190" s="9">
        <v>13</v>
      </c>
    </row>
    <row r="191" spans="2:7" outlineLevel="1" x14ac:dyDescent="0.2">
      <c r="B191" s="3" t="s">
        <v>427</v>
      </c>
      <c r="C191" s="3" t="s">
        <v>502</v>
      </c>
      <c r="D191" s="3" t="s">
        <v>54</v>
      </c>
      <c r="E191" s="14">
        <v>44182</v>
      </c>
      <c r="F191" s="3">
        <v>6</v>
      </c>
      <c r="G191" s="9">
        <v>39</v>
      </c>
    </row>
    <row r="192" spans="2:7" outlineLevel="1" x14ac:dyDescent="0.2">
      <c r="B192" s="3" t="s">
        <v>427</v>
      </c>
      <c r="C192" s="3" t="s">
        <v>502</v>
      </c>
      <c r="D192" s="3" t="s">
        <v>54</v>
      </c>
      <c r="E192" s="14">
        <v>44182</v>
      </c>
      <c r="F192" s="3">
        <v>2</v>
      </c>
      <c r="G192" s="9">
        <v>13</v>
      </c>
    </row>
    <row r="193" spans="2:7" outlineLevel="1" x14ac:dyDescent="0.2">
      <c r="B193" s="3" t="s">
        <v>427</v>
      </c>
      <c r="C193" s="3" t="s">
        <v>502</v>
      </c>
      <c r="D193" s="3" t="s">
        <v>54</v>
      </c>
      <c r="E193" s="14">
        <v>44183</v>
      </c>
      <c r="F193" s="3">
        <v>6</v>
      </c>
      <c r="G193" s="9">
        <v>39</v>
      </c>
    </row>
    <row r="194" spans="2:7" outlineLevel="1" x14ac:dyDescent="0.2">
      <c r="B194" s="3" t="s">
        <v>427</v>
      </c>
      <c r="C194" s="3" t="s">
        <v>502</v>
      </c>
      <c r="D194" s="3" t="s">
        <v>54</v>
      </c>
      <c r="E194" s="14">
        <v>44183</v>
      </c>
      <c r="F194" s="3">
        <v>3</v>
      </c>
      <c r="G194" s="9">
        <v>19.5</v>
      </c>
    </row>
    <row r="195" spans="2:7" outlineLevel="1" x14ac:dyDescent="0.2">
      <c r="B195" s="3" t="s">
        <v>427</v>
      </c>
      <c r="C195" s="3" t="s">
        <v>502</v>
      </c>
      <c r="D195" s="3" t="s">
        <v>54</v>
      </c>
      <c r="E195" s="14">
        <v>44184</v>
      </c>
      <c r="F195" s="3">
        <v>4</v>
      </c>
      <c r="G195" s="9">
        <v>26</v>
      </c>
    </row>
    <row r="196" spans="2:7" outlineLevel="1" x14ac:dyDescent="0.2">
      <c r="B196" s="3" t="s">
        <v>427</v>
      </c>
      <c r="C196" s="3" t="s">
        <v>502</v>
      </c>
      <c r="D196" s="3" t="s">
        <v>54</v>
      </c>
      <c r="E196" s="14">
        <v>44203</v>
      </c>
      <c r="F196" s="3">
        <v>6</v>
      </c>
      <c r="G196" s="9">
        <v>39</v>
      </c>
    </row>
    <row r="197" spans="2:7" outlineLevel="1" x14ac:dyDescent="0.2">
      <c r="B197" s="3" t="s">
        <v>427</v>
      </c>
      <c r="C197" s="3" t="s">
        <v>502</v>
      </c>
      <c r="D197" s="3" t="s">
        <v>54</v>
      </c>
      <c r="E197" s="14">
        <v>44203</v>
      </c>
      <c r="F197" s="3">
        <v>3</v>
      </c>
      <c r="G197" s="9">
        <v>19.5</v>
      </c>
    </row>
    <row r="198" spans="2:7" outlineLevel="1" x14ac:dyDescent="0.2">
      <c r="B198" s="3" t="s">
        <v>429</v>
      </c>
      <c r="C198" s="3" t="s">
        <v>55</v>
      </c>
      <c r="D198" s="3" t="s">
        <v>56</v>
      </c>
      <c r="E198" s="14">
        <v>44130</v>
      </c>
      <c r="F198" s="3">
        <v>6</v>
      </c>
      <c r="G198" s="9">
        <v>45</v>
      </c>
    </row>
    <row r="199" spans="2:7" outlineLevel="1" x14ac:dyDescent="0.2">
      <c r="B199" s="3" t="s">
        <v>429</v>
      </c>
      <c r="C199" s="3" t="s">
        <v>55</v>
      </c>
      <c r="D199" s="3" t="s">
        <v>56</v>
      </c>
      <c r="E199" s="14">
        <v>44130</v>
      </c>
      <c r="F199" s="3">
        <v>3</v>
      </c>
      <c r="G199" s="9">
        <v>22.5</v>
      </c>
    </row>
    <row r="200" spans="2:7" outlineLevel="1" x14ac:dyDescent="0.2">
      <c r="B200" s="3" t="s">
        <v>429</v>
      </c>
      <c r="C200" s="3" t="s">
        <v>55</v>
      </c>
      <c r="D200" s="3" t="s">
        <v>56</v>
      </c>
      <c r="E200" s="14">
        <v>44131</v>
      </c>
      <c r="F200" s="3">
        <v>6</v>
      </c>
      <c r="G200" s="9">
        <v>45</v>
      </c>
    </row>
    <row r="201" spans="2:7" outlineLevel="1" x14ac:dyDescent="0.2">
      <c r="B201" s="3" t="s">
        <v>429</v>
      </c>
      <c r="C201" s="3" t="s">
        <v>55</v>
      </c>
      <c r="D201" s="3" t="s">
        <v>56</v>
      </c>
      <c r="E201" s="14">
        <v>44131</v>
      </c>
      <c r="F201" s="3">
        <v>3</v>
      </c>
      <c r="G201" s="9">
        <v>22.5</v>
      </c>
    </row>
    <row r="202" spans="2:7" outlineLevel="1" x14ac:dyDescent="0.2">
      <c r="B202" s="3" t="s">
        <v>429</v>
      </c>
      <c r="C202" s="3" t="s">
        <v>55</v>
      </c>
      <c r="D202" s="3" t="s">
        <v>56</v>
      </c>
      <c r="E202" s="14">
        <v>44132</v>
      </c>
      <c r="F202" s="3">
        <v>6</v>
      </c>
      <c r="G202" s="9">
        <v>45</v>
      </c>
    </row>
    <row r="203" spans="2:7" outlineLevel="1" x14ac:dyDescent="0.2">
      <c r="B203" s="3" t="s">
        <v>429</v>
      </c>
      <c r="C203" s="3" t="s">
        <v>55</v>
      </c>
      <c r="D203" s="3" t="s">
        <v>56</v>
      </c>
      <c r="E203" s="14">
        <v>44132</v>
      </c>
      <c r="F203" s="3">
        <v>3</v>
      </c>
      <c r="G203" s="9">
        <v>22.5</v>
      </c>
    </row>
    <row r="204" spans="2:7" outlineLevel="1" x14ac:dyDescent="0.2">
      <c r="B204" s="3" t="s">
        <v>429</v>
      </c>
      <c r="C204" s="3" t="s">
        <v>55</v>
      </c>
      <c r="D204" s="3" t="s">
        <v>56</v>
      </c>
      <c r="E204" s="14">
        <v>44133</v>
      </c>
      <c r="F204" s="3">
        <v>6</v>
      </c>
      <c r="G204" s="9">
        <v>45</v>
      </c>
    </row>
    <row r="205" spans="2:7" outlineLevel="1" x14ac:dyDescent="0.2">
      <c r="B205" s="3" t="s">
        <v>429</v>
      </c>
      <c r="C205" s="3" t="s">
        <v>55</v>
      </c>
      <c r="D205" s="3" t="s">
        <v>56</v>
      </c>
      <c r="E205" s="14">
        <v>44133</v>
      </c>
      <c r="F205" s="3">
        <v>3</v>
      </c>
      <c r="G205" s="9">
        <v>22.5</v>
      </c>
    </row>
    <row r="206" spans="2:7" outlineLevel="1" x14ac:dyDescent="0.2">
      <c r="B206" s="3" t="s">
        <v>428</v>
      </c>
      <c r="C206" s="3" t="s">
        <v>644</v>
      </c>
      <c r="D206" s="3" t="s">
        <v>31</v>
      </c>
      <c r="E206" s="14">
        <v>44274</v>
      </c>
      <c r="F206" s="3">
        <v>6</v>
      </c>
      <c r="G206" s="9">
        <v>53.28</v>
      </c>
    </row>
    <row r="207" spans="2:7" outlineLevel="1" x14ac:dyDescent="0.2">
      <c r="B207" s="3" t="s">
        <v>428</v>
      </c>
      <c r="C207" s="3" t="s">
        <v>644</v>
      </c>
      <c r="D207" s="3" t="s">
        <v>31</v>
      </c>
      <c r="E207" s="14">
        <v>44274</v>
      </c>
      <c r="F207" s="3">
        <v>3</v>
      </c>
      <c r="G207" s="9">
        <v>26.64</v>
      </c>
    </row>
    <row r="208" spans="2:7" outlineLevel="1" x14ac:dyDescent="0.2">
      <c r="B208" s="3" t="s">
        <v>428</v>
      </c>
      <c r="C208" s="3" t="s">
        <v>644</v>
      </c>
      <c r="D208" s="3" t="s">
        <v>31</v>
      </c>
      <c r="E208" s="14">
        <v>44275</v>
      </c>
      <c r="F208" s="3">
        <v>9</v>
      </c>
      <c r="G208" s="9">
        <v>79.92</v>
      </c>
    </row>
    <row r="209" spans="2:7" outlineLevel="1" x14ac:dyDescent="0.2">
      <c r="B209" s="3" t="s">
        <v>429</v>
      </c>
      <c r="C209" s="3" t="s">
        <v>75</v>
      </c>
      <c r="D209" s="3" t="s">
        <v>31</v>
      </c>
      <c r="E209" s="14">
        <v>44175</v>
      </c>
      <c r="F209" s="3">
        <v>6</v>
      </c>
      <c r="G209" s="9">
        <v>45</v>
      </c>
    </row>
    <row r="210" spans="2:7" outlineLevel="1" x14ac:dyDescent="0.2">
      <c r="B210" s="3" t="s">
        <v>429</v>
      </c>
      <c r="C210" s="3" t="s">
        <v>75</v>
      </c>
      <c r="D210" s="3" t="s">
        <v>31</v>
      </c>
      <c r="E210" s="14">
        <v>44175</v>
      </c>
      <c r="F210" s="3">
        <v>3</v>
      </c>
      <c r="G210" s="9">
        <v>22.5</v>
      </c>
    </row>
    <row r="211" spans="2:7" outlineLevel="1" x14ac:dyDescent="0.2">
      <c r="B211" s="3" t="s">
        <v>429</v>
      </c>
      <c r="C211" s="3" t="s">
        <v>75</v>
      </c>
      <c r="D211" s="3" t="s">
        <v>31</v>
      </c>
      <c r="E211" s="14">
        <v>44176</v>
      </c>
      <c r="F211" s="3">
        <v>6</v>
      </c>
      <c r="G211" s="9">
        <v>45</v>
      </c>
    </row>
    <row r="212" spans="2:7" outlineLevel="1" x14ac:dyDescent="0.2">
      <c r="B212" s="3" t="s">
        <v>429</v>
      </c>
      <c r="C212" s="3" t="s">
        <v>75</v>
      </c>
      <c r="D212" s="3" t="s">
        <v>31</v>
      </c>
      <c r="E212" s="14">
        <v>44176</v>
      </c>
      <c r="F212" s="3">
        <v>3</v>
      </c>
      <c r="G212" s="9">
        <v>22.5</v>
      </c>
    </row>
    <row r="213" spans="2:7" outlineLevel="1" x14ac:dyDescent="0.2">
      <c r="B213" s="3" t="s">
        <v>429</v>
      </c>
      <c r="C213" s="3" t="s">
        <v>75</v>
      </c>
      <c r="D213" s="3" t="s">
        <v>31</v>
      </c>
      <c r="E213" s="14">
        <v>44186</v>
      </c>
      <c r="F213" s="3">
        <v>6</v>
      </c>
      <c r="G213" s="9">
        <v>45</v>
      </c>
    </row>
    <row r="214" spans="2:7" outlineLevel="1" x14ac:dyDescent="0.2">
      <c r="B214" s="3" t="s">
        <v>429</v>
      </c>
      <c r="C214" s="3" t="s">
        <v>75</v>
      </c>
      <c r="D214" s="3" t="s">
        <v>31</v>
      </c>
      <c r="E214" s="14">
        <v>44186</v>
      </c>
      <c r="F214" s="3">
        <v>2</v>
      </c>
      <c r="G214" s="9">
        <v>15</v>
      </c>
    </row>
    <row r="215" spans="2:7" outlineLevel="1" x14ac:dyDescent="0.2">
      <c r="B215" s="3" t="s">
        <v>429</v>
      </c>
      <c r="C215" s="3" t="s">
        <v>75</v>
      </c>
      <c r="D215" s="3" t="s">
        <v>31</v>
      </c>
      <c r="E215" s="14">
        <v>44187</v>
      </c>
      <c r="F215" s="3">
        <v>6</v>
      </c>
      <c r="G215" s="9">
        <v>45</v>
      </c>
    </row>
    <row r="216" spans="2:7" outlineLevel="1" x14ac:dyDescent="0.2">
      <c r="B216" s="3" t="s">
        <v>429</v>
      </c>
      <c r="C216" s="3" t="s">
        <v>75</v>
      </c>
      <c r="D216" s="3" t="s">
        <v>31</v>
      </c>
      <c r="E216" s="14">
        <v>44187</v>
      </c>
      <c r="F216" s="3">
        <v>2</v>
      </c>
      <c r="G216" s="9">
        <v>15</v>
      </c>
    </row>
    <row r="217" spans="2:7" outlineLevel="1" x14ac:dyDescent="0.2">
      <c r="B217" s="3" t="s">
        <v>429</v>
      </c>
      <c r="C217" s="3" t="s">
        <v>75</v>
      </c>
      <c r="D217" s="3" t="s">
        <v>31</v>
      </c>
      <c r="E217" s="14">
        <v>44188</v>
      </c>
      <c r="F217" s="3">
        <v>6</v>
      </c>
      <c r="G217" s="9">
        <v>45</v>
      </c>
    </row>
    <row r="218" spans="2:7" outlineLevel="1" x14ac:dyDescent="0.2">
      <c r="B218" s="3" t="s">
        <v>429</v>
      </c>
      <c r="C218" s="3" t="s">
        <v>75</v>
      </c>
      <c r="D218" s="3" t="s">
        <v>31</v>
      </c>
      <c r="E218" s="14">
        <v>44188</v>
      </c>
      <c r="F218" s="3">
        <v>2</v>
      </c>
      <c r="G218" s="9">
        <v>15</v>
      </c>
    </row>
    <row r="219" spans="2:7" outlineLevel="1" x14ac:dyDescent="0.2">
      <c r="B219" s="3" t="s">
        <v>429</v>
      </c>
      <c r="C219" s="3" t="s">
        <v>75</v>
      </c>
      <c r="D219" s="3" t="s">
        <v>31</v>
      </c>
      <c r="E219" s="14">
        <v>44193</v>
      </c>
      <c r="F219" s="3">
        <v>6</v>
      </c>
      <c r="G219" s="9">
        <v>45</v>
      </c>
    </row>
    <row r="220" spans="2:7" outlineLevel="1" x14ac:dyDescent="0.2">
      <c r="B220" s="3" t="s">
        <v>429</v>
      </c>
      <c r="C220" s="3" t="s">
        <v>75</v>
      </c>
      <c r="D220" s="3" t="s">
        <v>31</v>
      </c>
      <c r="E220" s="14">
        <v>44193</v>
      </c>
      <c r="F220" s="3">
        <v>2</v>
      </c>
      <c r="G220" s="9">
        <v>15</v>
      </c>
    </row>
    <row r="221" spans="2:7" outlineLevel="1" x14ac:dyDescent="0.2">
      <c r="B221" s="3" t="s">
        <v>429</v>
      </c>
      <c r="C221" s="3" t="s">
        <v>75</v>
      </c>
      <c r="D221" s="3" t="s">
        <v>31</v>
      </c>
      <c r="E221" s="14">
        <v>44194</v>
      </c>
      <c r="F221" s="3">
        <v>6</v>
      </c>
      <c r="G221" s="9">
        <v>45</v>
      </c>
    </row>
    <row r="222" spans="2:7" outlineLevel="1" x14ac:dyDescent="0.2">
      <c r="B222" s="3" t="s">
        <v>429</v>
      </c>
      <c r="C222" s="3" t="s">
        <v>75</v>
      </c>
      <c r="D222" s="3" t="s">
        <v>31</v>
      </c>
      <c r="E222" s="14">
        <v>44194</v>
      </c>
      <c r="F222" s="3">
        <v>2</v>
      </c>
      <c r="G222" s="9">
        <v>15</v>
      </c>
    </row>
    <row r="223" spans="2:7" outlineLevel="1" x14ac:dyDescent="0.2">
      <c r="B223" s="3" t="s">
        <v>429</v>
      </c>
      <c r="C223" s="3" t="s">
        <v>75</v>
      </c>
      <c r="D223" s="3" t="s">
        <v>31</v>
      </c>
      <c r="E223" s="14">
        <v>44195</v>
      </c>
      <c r="F223" s="3">
        <v>6</v>
      </c>
      <c r="G223" s="9">
        <v>45</v>
      </c>
    </row>
    <row r="224" spans="2:7" outlineLevel="1" x14ac:dyDescent="0.2">
      <c r="B224" s="3" t="s">
        <v>429</v>
      </c>
      <c r="C224" s="3" t="s">
        <v>75</v>
      </c>
      <c r="D224" s="3" t="s">
        <v>31</v>
      </c>
      <c r="E224" s="14">
        <v>44179</v>
      </c>
      <c r="F224" s="3">
        <v>6</v>
      </c>
      <c r="G224" s="9">
        <v>45</v>
      </c>
    </row>
    <row r="225" spans="2:7" outlineLevel="1" x14ac:dyDescent="0.2">
      <c r="B225" s="3" t="s">
        <v>429</v>
      </c>
      <c r="C225" s="3" t="s">
        <v>75</v>
      </c>
      <c r="D225" s="3" t="s">
        <v>31</v>
      </c>
      <c r="E225" s="14">
        <v>44179</v>
      </c>
      <c r="F225" s="3">
        <v>2</v>
      </c>
      <c r="G225" s="9">
        <v>15</v>
      </c>
    </row>
    <row r="226" spans="2:7" outlineLevel="1" x14ac:dyDescent="0.2">
      <c r="B226" s="3" t="s">
        <v>429</v>
      </c>
      <c r="C226" s="3" t="s">
        <v>75</v>
      </c>
      <c r="D226" s="3" t="s">
        <v>31</v>
      </c>
      <c r="E226" s="14">
        <v>44180</v>
      </c>
      <c r="F226" s="3">
        <v>6</v>
      </c>
      <c r="G226" s="9">
        <v>45</v>
      </c>
    </row>
    <row r="227" spans="2:7" outlineLevel="1" x14ac:dyDescent="0.2">
      <c r="B227" s="3" t="s">
        <v>429</v>
      </c>
      <c r="C227" s="3" t="s">
        <v>75</v>
      </c>
      <c r="D227" s="3" t="s">
        <v>31</v>
      </c>
      <c r="E227" s="14">
        <v>44180</v>
      </c>
      <c r="F227" s="3">
        <v>2</v>
      </c>
      <c r="G227" s="9">
        <v>15</v>
      </c>
    </row>
    <row r="228" spans="2:7" outlineLevel="1" x14ac:dyDescent="0.2">
      <c r="B228" s="3" t="s">
        <v>429</v>
      </c>
      <c r="C228" s="3" t="s">
        <v>75</v>
      </c>
      <c r="D228" s="3" t="s">
        <v>31</v>
      </c>
      <c r="E228" s="14">
        <v>44181</v>
      </c>
      <c r="F228" s="3">
        <v>6</v>
      </c>
      <c r="G228" s="9">
        <v>45</v>
      </c>
    </row>
    <row r="229" spans="2:7" outlineLevel="1" x14ac:dyDescent="0.2">
      <c r="B229" s="3" t="s">
        <v>429</v>
      </c>
      <c r="C229" s="3" t="s">
        <v>75</v>
      </c>
      <c r="D229" s="3" t="s">
        <v>31</v>
      </c>
      <c r="E229" s="14">
        <v>44181</v>
      </c>
      <c r="F229" s="3">
        <v>2</v>
      </c>
      <c r="G229" s="9">
        <v>15</v>
      </c>
    </row>
    <row r="230" spans="2:7" outlineLevel="1" x14ac:dyDescent="0.2">
      <c r="B230" s="3" t="s">
        <v>429</v>
      </c>
      <c r="C230" s="3" t="s">
        <v>75</v>
      </c>
      <c r="D230" s="3" t="s">
        <v>31</v>
      </c>
      <c r="E230" s="14">
        <v>44182</v>
      </c>
      <c r="F230" s="3">
        <v>6</v>
      </c>
      <c r="G230" s="9">
        <v>45</v>
      </c>
    </row>
    <row r="231" spans="2:7" outlineLevel="1" x14ac:dyDescent="0.2">
      <c r="B231" s="3" t="s">
        <v>429</v>
      </c>
      <c r="C231" s="3" t="s">
        <v>75</v>
      </c>
      <c r="D231" s="3" t="s">
        <v>31</v>
      </c>
      <c r="E231" s="14">
        <v>44182</v>
      </c>
      <c r="F231" s="3">
        <v>2</v>
      </c>
      <c r="G231" s="9">
        <v>15</v>
      </c>
    </row>
    <row r="232" spans="2:7" outlineLevel="1" x14ac:dyDescent="0.2">
      <c r="B232" s="3" t="s">
        <v>429</v>
      </c>
      <c r="C232" s="3" t="s">
        <v>75</v>
      </c>
      <c r="D232" s="3" t="s">
        <v>31</v>
      </c>
      <c r="E232" s="14">
        <v>44183</v>
      </c>
      <c r="F232" s="3">
        <v>6</v>
      </c>
      <c r="G232" s="9">
        <v>45</v>
      </c>
    </row>
    <row r="233" spans="2:7" outlineLevel="1" x14ac:dyDescent="0.2">
      <c r="B233" s="3" t="s">
        <v>429</v>
      </c>
      <c r="C233" s="3" t="s">
        <v>75</v>
      </c>
      <c r="D233" s="3" t="s">
        <v>31</v>
      </c>
      <c r="E233" s="14">
        <v>44183</v>
      </c>
      <c r="F233" s="3">
        <v>3</v>
      </c>
      <c r="G233" s="9">
        <v>22.5</v>
      </c>
    </row>
    <row r="234" spans="2:7" outlineLevel="1" x14ac:dyDescent="0.2">
      <c r="B234" s="3" t="s">
        <v>429</v>
      </c>
      <c r="C234" s="3" t="s">
        <v>75</v>
      </c>
      <c r="D234" s="3" t="s">
        <v>31</v>
      </c>
      <c r="E234" s="14">
        <v>44184</v>
      </c>
      <c r="F234" s="3">
        <v>4</v>
      </c>
      <c r="G234" s="9">
        <v>30</v>
      </c>
    </row>
    <row r="235" spans="2:7" outlineLevel="1" x14ac:dyDescent="0.2">
      <c r="B235" s="3" t="s">
        <v>429</v>
      </c>
      <c r="C235" s="3" t="s">
        <v>75</v>
      </c>
      <c r="D235" s="3" t="s">
        <v>31</v>
      </c>
      <c r="E235" s="14">
        <v>44211</v>
      </c>
      <c r="F235" s="3">
        <v>4.5</v>
      </c>
      <c r="G235" s="9">
        <v>33.75</v>
      </c>
    </row>
    <row r="236" spans="2:7" outlineLevel="1" x14ac:dyDescent="0.2">
      <c r="B236" s="3" t="s">
        <v>429</v>
      </c>
      <c r="C236" s="3" t="s">
        <v>75</v>
      </c>
      <c r="D236" s="3" t="s">
        <v>31</v>
      </c>
      <c r="E236" s="14">
        <v>44216</v>
      </c>
      <c r="F236" s="3">
        <v>4</v>
      </c>
      <c r="G236" s="9">
        <v>30</v>
      </c>
    </row>
    <row r="237" spans="2:7" outlineLevel="1" x14ac:dyDescent="0.2">
      <c r="B237" s="3" t="s">
        <v>429</v>
      </c>
      <c r="C237" s="3" t="s">
        <v>75</v>
      </c>
      <c r="D237" s="3" t="s">
        <v>31</v>
      </c>
      <c r="E237" s="14">
        <v>44200</v>
      </c>
      <c r="F237" s="3">
        <v>6</v>
      </c>
      <c r="G237" s="9">
        <v>45</v>
      </c>
    </row>
    <row r="238" spans="2:7" outlineLevel="1" x14ac:dyDescent="0.2">
      <c r="B238" s="3" t="s">
        <v>429</v>
      </c>
      <c r="C238" s="3" t="s">
        <v>75</v>
      </c>
      <c r="D238" s="3" t="s">
        <v>31</v>
      </c>
      <c r="E238" s="14">
        <v>44200</v>
      </c>
      <c r="F238" s="3">
        <v>2</v>
      </c>
      <c r="G238" s="9">
        <v>15</v>
      </c>
    </row>
    <row r="239" spans="2:7" outlineLevel="1" x14ac:dyDescent="0.2">
      <c r="B239" s="3" t="s">
        <v>429</v>
      </c>
      <c r="C239" s="3" t="s">
        <v>75</v>
      </c>
      <c r="D239" s="3" t="s">
        <v>31</v>
      </c>
      <c r="E239" s="14">
        <v>44201</v>
      </c>
      <c r="F239" s="3">
        <v>6</v>
      </c>
      <c r="G239" s="9">
        <v>45</v>
      </c>
    </row>
    <row r="240" spans="2:7" outlineLevel="1" x14ac:dyDescent="0.2">
      <c r="B240" s="3" t="s">
        <v>429</v>
      </c>
      <c r="C240" s="3" t="s">
        <v>75</v>
      </c>
      <c r="D240" s="3" t="s">
        <v>31</v>
      </c>
      <c r="E240" s="14">
        <v>44201</v>
      </c>
      <c r="F240" s="3">
        <v>2</v>
      </c>
      <c r="G240" s="9">
        <v>15</v>
      </c>
    </row>
    <row r="241" spans="2:7" outlineLevel="1" x14ac:dyDescent="0.2">
      <c r="B241" s="3" t="s">
        <v>429</v>
      </c>
      <c r="C241" s="3" t="s">
        <v>75</v>
      </c>
      <c r="D241" s="3" t="s">
        <v>31</v>
      </c>
      <c r="E241" s="14">
        <v>44203</v>
      </c>
      <c r="F241" s="3">
        <v>6</v>
      </c>
      <c r="G241" s="9">
        <v>45</v>
      </c>
    </row>
    <row r="242" spans="2:7" outlineLevel="1" x14ac:dyDescent="0.2">
      <c r="B242" s="3" t="s">
        <v>429</v>
      </c>
      <c r="C242" s="3" t="s">
        <v>75</v>
      </c>
      <c r="D242" s="3" t="s">
        <v>31</v>
      </c>
      <c r="E242" s="14">
        <v>44203</v>
      </c>
      <c r="F242" s="3">
        <v>3</v>
      </c>
      <c r="G242" s="9">
        <v>22.5</v>
      </c>
    </row>
    <row r="243" spans="2:7" outlineLevel="1" x14ac:dyDescent="0.2">
      <c r="B243" s="3" t="s">
        <v>429</v>
      </c>
      <c r="C243" s="3" t="s">
        <v>75</v>
      </c>
      <c r="D243" s="3" t="s">
        <v>31</v>
      </c>
      <c r="E243" s="14">
        <v>44204</v>
      </c>
      <c r="F243" s="3">
        <v>6</v>
      </c>
      <c r="G243" s="9">
        <v>45</v>
      </c>
    </row>
    <row r="244" spans="2:7" outlineLevel="1" x14ac:dyDescent="0.2">
      <c r="B244" s="3" t="s">
        <v>429</v>
      </c>
      <c r="C244" s="3" t="s">
        <v>75</v>
      </c>
      <c r="D244" s="3" t="s">
        <v>31</v>
      </c>
      <c r="E244" s="14">
        <v>44204</v>
      </c>
      <c r="F244" s="3">
        <v>2</v>
      </c>
      <c r="G244" s="9">
        <v>15</v>
      </c>
    </row>
    <row r="245" spans="2:7" outlineLevel="1" x14ac:dyDescent="0.2">
      <c r="B245" s="3" t="s">
        <v>429</v>
      </c>
      <c r="C245" s="3" t="s">
        <v>75</v>
      </c>
      <c r="D245" s="3" t="s">
        <v>31</v>
      </c>
      <c r="E245" s="14">
        <v>44210</v>
      </c>
      <c r="F245" s="3">
        <v>8.5</v>
      </c>
      <c r="G245" s="9">
        <v>63.75</v>
      </c>
    </row>
    <row r="246" spans="2:7" outlineLevel="1" x14ac:dyDescent="0.2">
      <c r="B246" s="3" t="s">
        <v>429</v>
      </c>
      <c r="C246" s="3" t="s">
        <v>75</v>
      </c>
      <c r="D246" s="3" t="s">
        <v>31</v>
      </c>
      <c r="E246" s="14">
        <v>44222</v>
      </c>
      <c r="F246" s="3">
        <v>3</v>
      </c>
      <c r="G246" s="9">
        <v>22.5</v>
      </c>
    </row>
    <row r="247" spans="2:7" outlineLevel="1" x14ac:dyDescent="0.2">
      <c r="B247" s="3" t="s">
        <v>429</v>
      </c>
      <c r="C247" s="3" t="s">
        <v>75</v>
      </c>
      <c r="D247" s="3" t="s">
        <v>31</v>
      </c>
      <c r="E247" s="14">
        <v>44223</v>
      </c>
      <c r="F247" s="3">
        <v>9</v>
      </c>
      <c r="G247" s="9">
        <v>67.5</v>
      </c>
    </row>
    <row r="248" spans="2:7" outlineLevel="1" x14ac:dyDescent="0.2"/>
    <row r="249" spans="2:7" ht="12.75" thickBot="1" x14ac:dyDescent="0.25">
      <c r="C249" s="16"/>
      <c r="D249" s="16"/>
      <c r="E249" s="16"/>
      <c r="F249" s="16"/>
      <c r="G249" s="17">
        <f>+SUM(G81:G248)</f>
        <v>5442.56</v>
      </c>
    </row>
    <row r="250" spans="2:7" ht="12.75" thickTop="1" x14ac:dyDescent="0.2"/>
    <row r="252" spans="2:7" x14ac:dyDescent="0.2">
      <c r="C252" s="8" t="s">
        <v>79</v>
      </c>
      <c r="D252" s="3" t="s">
        <v>80</v>
      </c>
    </row>
    <row r="254" spans="2:7" x14ac:dyDescent="0.2">
      <c r="C254" s="19" t="s">
        <v>81</v>
      </c>
      <c r="D254" s="20">
        <f>+G34-G72-G249</f>
        <v>-8816.16</v>
      </c>
    </row>
    <row r="255" spans="2:7" ht="12.75" thickBot="1" x14ac:dyDescent="0.25">
      <c r="D255" s="9"/>
      <c r="G255" s="3"/>
    </row>
    <row r="256" spans="2:7" ht="12.75" thickBot="1" x14ac:dyDescent="0.25">
      <c r="D256" s="21" t="e">
        <f>+D254/G34</f>
        <v>#DIV/0!</v>
      </c>
      <c r="G256" s="3"/>
    </row>
    <row r="257" spans="3:7" x14ac:dyDescent="0.2">
      <c r="G257" s="3"/>
    </row>
    <row r="259" spans="3:7" x14ac:dyDescent="0.2">
      <c r="C259" s="8" t="s">
        <v>85</v>
      </c>
    </row>
    <row r="261" spans="3:7" x14ac:dyDescent="0.2">
      <c r="C261" s="10"/>
      <c r="D261" s="10"/>
      <c r="E261" s="10"/>
      <c r="F261" s="10"/>
      <c r="G261" s="11"/>
    </row>
    <row r="262" spans="3:7" x14ac:dyDescent="0.2">
      <c r="C262" s="10"/>
      <c r="D262" s="10"/>
      <c r="E262" s="10"/>
      <c r="F262" s="10"/>
      <c r="G262" s="11"/>
    </row>
    <row r="263" spans="3:7" x14ac:dyDescent="0.2">
      <c r="C263" s="10"/>
      <c r="D263" s="10"/>
      <c r="E263" s="10"/>
      <c r="F263" s="10"/>
      <c r="G263" s="11"/>
    </row>
    <row r="266" spans="3:7" x14ac:dyDescent="0.2">
      <c r="C266" s="12"/>
      <c r="D266" s="23" t="s">
        <v>427</v>
      </c>
      <c r="E266" s="23" t="s">
        <v>428</v>
      </c>
      <c r="F266" s="23" t="s">
        <v>429</v>
      </c>
    </row>
    <row r="267" spans="3:7" x14ac:dyDescent="0.2">
      <c r="C267" s="3" t="s">
        <v>8</v>
      </c>
      <c r="D267" s="22">
        <f>+SUMIF(B30:B33,$D$266,G30:G33)</f>
        <v>0</v>
      </c>
      <c r="E267" s="22">
        <f>+SUMIF(B30:B33,$E$266,G30:G33)</f>
        <v>0</v>
      </c>
      <c r="F267" s="22">
        <f>+SUMIF(B30:B33,$F$266,G30:G33)</f>
        <v>0</v>
      </c>
    </row>
    <row r="268" spans="3:7" x14ac:dyDescent="0.2">
      <c r="C268" s="3" t="s">
        <v>1019</v>
      </c>
      <c r="D268" s="22">
        <f>-SUMIF(B40:B71,$D$266,G40:G71)</f>
        <v>-3373.6</v>
      </c>
      <c r="E268" s="22">
        <f>-SUMIF(B40:B71,$E$266,G40:G71)</f>
        <v>0</v>
      </c>
      <c r="F268" s="22">
        <f>-SUMIF(B40:B71,$F$266,G40:G71)</f>
        <v>0</v>
      </c>
    </row>
    <row r="269" spans="3:7" x14ac:dyDescent="0.2">
      <c r="C269" s="3" t="s">
        <v>24</v>
      </c>
      <c r="D269" s="22">
        <f>-SUMIF(B81:B248,$D$266,G81:G248)</f>
        <v>-2099.5</v>
      </c>
      <c r="E269" s="22">
        <f>-SUMIF(B81:B248,$E$266,G81:G248)</f>
        <v>-234.81</v>
      </c>
      <c r="F269" s="22">
        <f>-SUMIF(B81:B248,$F$266,G81:G248)</f>
        <v>-3108.25</v>
      </c>
    </row>
    <row r="270" spans="3:7" ht="12.75" thickBot="1" x14ac:dyDescent="0.25">
      <c r="C270" s="16" t="s">
        <v>1036</v>
      </c>
      <c r="D270" s="182">
        <f>SUM(D267:D269)</f>
        <v>-5473.1</v>
      </c>
      <c r="E270" s="182">
        <f t="shared" ref="E270:F270" si="0">SUM(E267:E269)</f>
        <v>-234.81</v>
      </c>
      <c r="F270" s="182">
        <f t="shared" si="0"/>
        <v>-3108.25</v>
      </c>
    </row>
    <row r="271" spans="3:7" ht="12.75" thickTop="1" x14ac:dyDescent="0.2"/>
  </sheetData>
  <autoFilter ref="B80:G247" xr:uid="{00000000-0009-0000-0000-000053000000}">
    <sortState xmlns:xlrd2="http://schemas.microsoft.com/office/spreadsheetml/2017/richdata2" ref="B81:G247">
      <sortCondition ref="C80:C247"/>
    </sortState>
  </autoFilter>
  <pageMargins left="0.25" right="0.25" top="0.75" bottom="0.75" header="0.3" footer="0.3"/>
  <pageSetup paperSize="9" scale="76" fitToHeight="0" orientation="portrait" r:id="rId1"/>
  <rowBreaks count="1" manualBreakCount="1">
    <brk id="158" max="6" man="1"/>
  </rowBreaks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Hoja82">
    <tabColor theme="5" tint="0.59999389629810485"/>
    <pageSetUpPr fitToPage="1"/>
  </sheetPr>
  <dimension ref="B1:K217"/>
  <sheetViews>
    <sheetView topLeftCell="A83" zoomScale="98" zoomScaleNormal="98" zoomScaleSheetLayoutView="70" workbookViewId="0">
      <selection activeCell="C105" sqref="C105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4.710937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777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711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44305</v>
      </c>
      <c r="D18" s="14">
        <v>44335</v>
      </c>
      <c r="E18" s="87">
        <f>+D18-C18</f>
        <v>30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22481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" t="s">
        <v>7</v>
      </c>
    </row>
    <row r="29" spans="3:7" x14ac:dyDescent="0.2">
      <c r="C29" s="10" t="s">
        <v>714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hidden="1" outlineLevel="1" x14ac:dyDescent="0.2">
      <c r="B37" s="19" t="s">
        <v>429</v>
      </c>
      <c r="C37" s="14">
        <v>44316</v>
      </c>
      <c r="D37" s="157" t="s">
        <v>667</v>
      </c>
      <c r="E37" s="157" t="s">
        <v>667</v>
      </c>
      <c r="F37" s="51" t="s">
        <v>777</v>
      </c>
      <c r="G37" s="15">
        <v>2000</v>
      </c>
      <c r="H37" s="3"/>
      <c r="I37" s="3"/>
      <c r="J37" s="3"/>
      <c r="K37" s="3"/>
    </row>
    <row r="38" spans="2:11" s="9" customFormat="1" hidden="1" outlineLevel="1" x14ac:dyDescent="0.2">
      <c r="B38" s="19" t="s">
        <v>429</v>
      </c>
      <c r="C38" s="14">
        <v>44327</v>
      </c>
      <c r="D38" s="157" t="s">
        <v>667</v>
      </c>
      <c r="E38" s="157" t="s">
        <v>667</v>
      </c>
      <c r="F38" s="51" t="s">
        <v>777</v>
      </c>
      <c r="G38" s="15">
        <v>2500</v>
      </c>
      <c r="H38" s="3"/>
      <c r="I38" s="3"/>
      <c r="J38" s="3"/>
      <c r="K38" s="3"/>
    </row>
    <row r="39" spans="2:11" s="9" customFormat="1" hidden="1" outlineLevel="1" x14ac:dyDescent="0.2">
      <c r="B39" s="19" t="s">
        <v>429</v>
      </c>
      <c r="C39" s="14">
        <v>44341</v>
      </c>
      <c r="D39" s="157" t="s">
        <v>667</v>
      </c>
      <c r="E39" s="157" t="s">
        <v>667</v>
      </c>
      <c r="F39" s="51" t="s">
        <v>777</v>
      </c>
      <c r="G39" s="15">
        <v>5700</v>
      </c>
      <c r="H39" s="3"/>
      <c r="I39" s="3"/>
      <c r="J39" s="3"/>
      <c r="K39" s="3"/>
    </row>
    <row r="40" spans="2:11" s="9" customFormat="1" hidden="1" outlineLevel="1" x14ac:dyDescent="0.2">
      <c r="B40" s="19" t="s">
        <v>429</v>
      </c>
      <c r="C40" s="14">
        <v>44351</v>
      </c>
      <c r="D40" s="157" t="s">
        <v>667</v>
      </c>
      <c r="E40" s="157" t="s">
        <v>667</v>
      </c>
      <c r="F40" s="51" t="s">
        <v>777</v>
      </c>
      <c r="G40" s="15">
        <v>5700</v>
      </c>
      <c r="H40" s="3"/>
      <c r="I40" s="3"/>
      <c r="J40" s="3"/>
      <c r="K40" s="3"/>
    </row>
    <row r="41" spans="2:11" s="9" customFormat="1" hidden="1" outlineLevel="1" x14ac:dyDescent="0.2">
      <c r="B41" s="19" t="s">
        <v>429</v>
      </c>
      <c r="C41" s="14">
        <v>44384</v>
      </c>
      <c r="D41" s="157" t="s">
        <v>667</v>
      </c>
      <c r="E41" s="157" t="s">
        <v>667</v>
      </c>
      <c r="F41" s="51" t="s">
        <v>777</v>
      </c>
      <c r="G41" s="15">
        <v>2000</v>
      </c>
      <c r="H41" s="3"/>
      <c r="I41" s="3"/>
      <c r="J41" s="3"/>
      <c r="K41" s="3"/>
    </row>
    <row r="42" spans="2:11" s="9" customFormat="1" hidden="1" outlineLevel="1" x14ac:dyDescent="0.2">
      <c r="B42" s="19" t="s">
        <v>429</v>
      </c>
      <c r="C42" s="14">
        <v>44393</v>
      </c>
      <c r="D42" s="157" t="s">
        <v>667</v>
      </c>
      <c r="E42" s="157" t="s">
        <v>667</v>
      </c>
      <c r="F42" s="51" t="s">
        <v>777</v>
      </c>
      <c r="G42" s="15">
        <v>1000</v>
      </c>
      <c r="H42" s="3"/>
      <c r="I42" s="3"/>
      <c r="J42" s="3"/>
      <c r="K42" s="3"/>
    </row>
    <row r="43" spans="2:11" s="9" customFormat="1" hidden="1" outlineLevel="1" x14ac:dyDescent="0.2">
      <c r="B43" s="19" t="s">
        <v>429</v>
      </c>
      <c r="C43" s="14">
        <v>44460</v>
      </c>
      <c r="D43" s="157" t="s">
        <v>667</v>
      </c>
      <c r="E43" s="157" t="s">
        <v>667</v>
      </c>
      <c r="F43" s="51" t="s">
        <v>777</v>
      </c>
      <c r="G43" s="15">
        <v>1000</v>
      </c>
      <c r="H43" s="3"/>
      <c r="I43" s="3"/>
      <c r="J43" s="3"/>
      <c r="K43" s="3"/>
    </row>
    <row r="44" spans="2:11" s="9" customFormat="1" hidden="1" outlineLevel="1" x14ac:dyDescent="0.2">
      <c r="B44" s="19" t="s">
        <v>429</v>
      </c>
      <c r="C44" s="14">
        <v>44505</v>
      </c>
      <c r="D44" s="157" t="s">
        <v>667</v>
      </c>
      <c r="E44" s="157" t="s">
        <v>667</v>
      </c>
      <c r="F44" s="51" t="s">
        <v>777</v>
      </c>
      <c r="G44" s="15">
        <v>4050</v>
      </c>
      <c r="H44" s="3"/>
      <c r="I44" s="3"/>
      <c r="J44" s="3"/>
      <c r="K44" s="3"/>
    </row>
    <row r="45" spans="2:11" collapsed="1" x14ac:dyDescent="0.2">
      <c r="B45" s="19"/>
      <c r="C45" s="14"/>
      <c r="G45" s="15"/>
    </row>
    <row r="46" spans="2:11" ht="12.75" thickBot="1" x14ac:dyDescent="0.25">
      <c r="C46" s="16"/>
      <c r="D46" s="16"/>
      <c r="E46" s="16"/>
      <c r="F46" s="16"/>
      <c r="G46" s="17">
        <f>SUM(G37:G45)</f>
        <v>23950</v>
      </c>
    </row>
    <row r="47" spans="2:11" ht="12.75" thickTop="1" x14ac:dyDescent="0.2"/>
    <row r="49" spans="2:7" x14ac:dyDescent="0.2">
      <c r="C49" s="8" t="s">
        <v>13</v>
      </c>
    </row>
    <row r="50" spans="2:7" x14ac:dyDescent="0.2">
      <c r="C50" s="18"/>
    </row>
    <row r="51" spans="2:7" x14ac:dyDescent="0.2">
      <c r="B51" s="12" t="s">
        <v>1035</v>
      </c>
      <c r="C51" s="23" t="s">
        <v>9</v>
      </c>
      <c r="D51" s="23" t="s">
        <v>14</v>
      </c>
      <c r="E51" s="23" t="s">
        <v>15</v>
      </c>
      <c r="F51" s="23" t="s">
        <v>16</v>
      </c>
      <c r="G51" s="23" t="s">
        <v>17</v>
      </c>
    </row>
    <row r="52" spans="2:7" outlineLevel="1" x14ac:dyDescent="0.2">
      <c r="B52" s="19" t="s">
        <v>427</v>
      </c>
      <c r="C52" s="14">
        <v>44316</v>
      </c>
      <c r="D52" s="3">
        <v>193</v>
      </c>
      <c r="E52" s="3">
        <v>45</v>
      </c>
      <c r="F52" s="3" t="s">
        <v>706</v>
      </c>
      <c r="G52" s="15">
        <v>260</v>
      </c>
    </row>
    <row r="53" spans="2:7" outlineLevel="1" x14ac:dyDescent="0.2">
      <c r="B53" s="19" t="s">
        <v>427</v>
      </c>
      <c r="C53" s="14">
        <v>44291</v>
      </c>
      <c r="D53" s="3">
        <v>147716</v>
      </c>
      <c r="E53" s="3">
        <v>26</v>
      </c>
      <c r="F53" s="3" t="s">
        <v>447</v>
      </c>
      <c r="G53" s="15">
        <v>41.49</v>
      </c>
    </row>
    <row r="54" spans="2:7" outlineLevel="1" x14ac:dyDescent="0.2">
      <c r="B54" s="19" t="s">
        <v>427</v>
      </c>
      <c r="C54" s="14">
        <v>44321</v>
      </c>
      <c r="D54" s="3">
        <v>146980</v>
      </c>
      <c r="E54" s="3">
        <v>26</v>
      </c>
      <c r="F54" s="3" t="s">
        <v>447</v>
      </c>
      <c r="G54" s="15">
        <v>45.46</v>
      </c>
    </row>
    <row r="55" spans="2:7" outlineLevel="1" x14ac:dyDescent="0.2">
      <c r="B55" s="19" t="s">
        <v>428</v>
      </c>
      <c r="C55" s="14">
        <v>44305</v>
      </c>
      <c r="D55" s="3">
        <v>126387</v>
      </c>
      <c r="E55" s="3">
        <v>26</v>
      </c>
      <c r="F55" s="3" t="s">
        <v>447</v>
      </c>
      <c r="G55" s="15">
        <v>21.57</v>
      </c>
    </row>
    <row r="56" spans="2:7" outlineLevel="1" x14ac:dyDescent="0.2">
      <c r="B56" s="19" t="s">
        <v>428</v>
      </c>
      <c r="C56" s="14">
        <v>44313</v>
      </c>
      <c r="D56" s="3">
        <v>137438</v>
      </c>
      <c r="E56" s="3">
        <v>26</v>
      </c>
      <c r="F56" s="3" t="s">
        <v>447</v>
      </c>
      <c r="G56" s="15">
        <v>30.41</v>
      </c>
    </row>
    <row r="57" spans="2:7" outlineLevel="1" x14ac:dyDescent="0.2">
      <c r="B57" s="19" t="s">
        <v>428</v>
      </c>
      <c r="C57" s="14">
        <v>44316</v>
      </c>
      <c r="D57" s="3">
        <v>862018</v>
      </c>
      <c r="E57" s="3">
        <v>26</v>
      </c>
      <c r="F57" s="3" t="s">
        <v>447</v>
      </c>
      <c r="G57" s="15">
        <v>270.86</v>
      </c>
    </row>
    <row r="58" spans="2:7" outlineLevel="1" x14ac:dyDescent="0.2">
      <c r="B58" s="19" t="s">
        <v>427</v>
      </c>
      <c r="C58" s="14">
        <v>44322</v>
      </c>
      <c r="D58" s="3">
        <v>148606</v>
      </c>
      <c r="E58" s="3">
        <v>26</v>
      </c>
      <c r="F58" s="3" t="s">
        <v>447</v>
      </c>
      <c r="G58" s="15">
        <v>116.51</v>
      </c>
    </row>
    <row r="59" spans="2:7" outlineLevel="1" x14ac:dyDescent="0.2">
      <c r="B59" s="19" t="s">
        <v>427</v>
      </c>
      <c r="C59" s="14">
        <v>44326</v>
      </c>
      <c r="D59" s="3">
        <v>884444</v>
      </c>
      <c r="E59" s="3">
        <v>26</v>
      </c>
      <c r="F59" s="3" t="s">
        <v>447</v>
      </c>
      <c r="G59" s="15">
        <v>52.58</v>
      </c>
    </row>
    <row r="60" spans="2:7" outlineLevel="1" x14ac:dyDescent="0.2">
      <c r="B60" s="19" t="s">
        <v>427</v>
      </c>
      <c r="C60" s="14">
        <v>44326</v>
      </c>
      <c r="D60" s="3">
        <v>884549</v>
      </c>
      <c r="E60" s="3">
        <v>26</v>
      </c>
      <c r="F60" s="3" t="s">
        <v>447</v>
      </c>
      <c r="G60" s="15">
        <v>110.62</v>
      </c>
    </row>
    <row r="61" spans="2:7" outlineLevel="1" x14ac:dyDescent="0.2">
      <c r="B61" s="19" t="s">
        <v>427</v>
      </c>
      <c r="C61" s="14">
        <v>44326</v>
      </c>
      <c r="D61" s="3">
        <v>862810</v>
      </c>
      <c r="E61" s="3">
        <v>26</v>
      </c>
      <c r="F61" s="3" t="s">
        <v>447</v>
      </c>
      <c r="G61" s="15">
        <v>51.09</v>
      </c>
    </row>
    <row r="62" spans="2:7" outlineLevel="1" x14ac:dyDescent="0.2">
      <c r="B62" s="19" t="s">
        <v>427</v>
      </c>
      <c r="C62" s="14">
        <v>44326</v>
      </c>
      <c r="D62" s="3">
        <v>863495</v>
      </c>
      <c r="E62" s="3">
        <v>26</v>
      </c>
      <c r="F62" s="3" t="s">
        <v>447</v>
      </c>
      <c r="G62" s="15">
        <v>228.05</v>
      </c>
    </row>
    <row r="63" spans="2:7" outlineLevel="1" x14ac:dyDescent="0.2">
      <c r="B63" s="19" t="s">
        <v>427</v>
      </c>
      <c r="C63" s="14">
        <v>44334</v>
      </c>
      <c r="D63" s="3">
        <v>166112</v>
      </c>
      <c r="E63" s="3">
        <v>26</v>
      </c>
      <c r="F63" s="3" t="s">
        <v>447</v>
      </c>
      <c r="G63" s="15">
        <v>44.13</v>
      </c>
    </row>
    <row r="64" spans="2:7" outlineLevel="1" x14ac:dyDescent="0.2">
      <c r="B64" s="19" t="s">
        <v>427</v>
      </c>
      <c r="C64" s="14">
        <v>44335</v>
      </c>
      <c r="D64" s="3">
        <v>881794</v>
      </c>
      <c r="E64" s="3">
        <v>26</v>
      </c>
      <c r="F64" s="3" t="s">
        <v>447</v>
      </c>
      <c r="G64" s="15">
        <f>1.76+8.26+1.61+1.76+0.58*25+5*0.6+15*0.14+5*0.83+0.58+1.04+5.7+20.66+4*5.74</f>
        <v>88.079999999999984</v>
      </c>
    </row>
    <row r="65" spans="2:7" outlineLevel="1" x14ac:dyDescent="0.2">
      <c r="B65" s="19" t="s">
        <v>427</v>
      </c>
      <c r="C65" s="14">
        <v>44335</v>
      </c>
      <c r="D65" s="3">
        <v>881640</v>
      </c>
      <c r="E65" s="3">
        <v>26</v>
      </c>
      <c r="F65" s="3" t="s">
        <v>447</v>
      </c>
      <c r="G65" s="15">
        <f>2.08+12.6+0.89</f>
        <v>15.57</v>
      </c>
    </row>
    <row r="66" spans="2:7" outlineLevel="1" x14ac:dyDescent="0.2">
      <c r="B66" s="19" t="s">
        <v>427</v>
      </c>
      <c r="C66" s="14">
        <v>44336</v>
      </c>
      <c r="D66" s="3">
        <v>168778</v>
      </c>
      <c r="E66" s="3">
        <v>26</v>
      </c>
      <c r="F66" s="3" t="s">
        <v>447</v>
      </c>
      <c r="G66" s="15">
        <v>4.46</v>
      </c>
    </row>
    <row r="67" spans="2:7" outlineLevel="1" x14ac:dyDescent="0.2">
      <c r="B67" s="19" t="s">
        <v>427</v>
      </c>
      <c r="C67" s="14">
        <v>44336</v>
      </c>
      <c r="D67" s="3">
        <v>912727</v>
      </c>
      <c r="E67" s="3">
        <v>26</v>
      </c>
      <c r="F67" s="3" t="s">
        <v>447</v>
      </c>
      <c r="G67" s="15">
        <v>349.26</v>
      </c>
    </row>
    <row r="68" spans="2:7" outlineLevel="1" x14ac:dyDescent="0.2">
      <c r="B68" s="19" t="s">
        <v>427</v>
      </c>
      <c r="C68" s="14">
        <v>44342</v>
      </c>
      <c r="D68" s="3">
        <v>895718</v>
      </c>
      <c r="E68" s="3">
        <v>26</v>
      </c>
      <c r="F68" s="3" t="s">
        <v>447</v>
      </c>
      <c r="G68" s="15">
        <v>13.12</v>
      </c>
    </row>
    <row r="69" spans="2:7" outlineLevel="1" x14ac:dyDescent="0.2">
      <c r="B69" s="19" t="s">
        <v>427</v>
      </c>
      <c r="C69" s="14">
        <v>44342</v>
      </c>
      <c r="D69" s="3">
        <v>176479</v>
      </c>
      <c r="E69" s="3">
        <v>26</v>
      </c>
      <c r="F69" s="3" t="s">
        <v>447</v>
      </c>
      <c r="G69" s="15">
        <v>9.42</v>
      </c>
    </row>
    <row r="70" spans="2:7" outlineLevel="1" x14ac:dyDescent="0.2">
      <c r="B70" s="19" t="s">
        <v>427</v>
      </c>
      <c r="C70" s="14">
        <v>44343</v>
      </c>
      <c r="D70" s="3">
        <v>178769</v>
      </c>
      <c r="E70" s="3">
        <v>26</v>
      </c>
      <c r="F70" s="3" t="s">
        <v>447</v>
      </c>
      <c r="G70" s="15">
        <v>26.2</v>
      </c>
    </row>
    <row r="71" spans="2:7" outlineLevel="1" x14ac:dyDescent="0.2">
      <c r="B71" s="19" t="s">
        <v>427</v>
      </c>
      <c r="C71" s="14">
        <v>44343</v>
      </c>
      <c r="D71" s="3">
        <v>178739</v>
      </c>
      <c r="E71" s="3">
        <v>26</v>
      </c>
      <c r="F71" s="3" t="s">
        <v>447</v>
      </c>
      <c r="G71" s="15">
        <v>98.9</v>
      </c>
    </row>
    <row r="72" spans="2:7" outlineLevel="1" x14ac:dyDescent="0.2">
      <c r="B72" s="19" t="s">
        <v>427</v>
      </c>
      <c r="C72" s="14">
        <v>44344</v>
      </c>
      <c r="D72" s="3">
        <v>935162</v>
      </c>
      <c r="E72" s="3">
        <v>26</v>
      </c>
      <c r="F72" s="3" t="s">
        <v>447</v>
      </c>
      <c r="G72" s="15">
        <v>14.79</v>
      </c>
    </row>
    <row r="73" spans="2:7" outlineLevel="1" x14ac:dyDescent="0.2">
      <c r="B73" s="19" t="s">
        <v>427</v>
      </c>
      <c r="C73" s="14">
        <v>44344</v>
      </c>
      <c r="D73" s="3">
        <v>935219</v>
      </c>
      <c r="E73" s="3">
        <v>26</v>
      </c>
      <c r="F73" s="3" t="s">
        <v>447</v>
      </c>
      <c r="G73" s="15">
        <v>5.37</v>
      </c>
    </row>
    <row r="74" spans="2:7" outlineLevel="1" x14ac:dyDescent="0.2">
      <c r="B74" s="19" t="s">
        <v>427</v>
      </c>
      <c r="C74" s="14">
        <v>44344</v>
      </c>
      <c r="D74" s="3">
        <v>179266</v>
      </c>
      <c r="E74" s="3">
        <v>26</v>
      </c>
      <c r="F74" s="3" t="s">
        <v>447</v>
      </c>
      <c r="G74" s="15">
        <v>23.53</v>
      </c>
    </row>
    <row r="75" spans="2:7" outlineLevel="1" x14ac:dyDescent="0.2">
      <c r="B75" s="19" t="s">
        <v>429</v>
      </c>
      <c r="C75" s="14">
        <v>44327</v>
      </c>
      <c r="F75" s="3" t="s">
        <v>930</v>
      </c>
      <c r="G75" s="15">
        <v>1050</v>
      </c>
    </row>
    <row r="76" spans="2:7" outlineLevel="1" x14ac:dyDescent="0.2">
      <c r="B76" s="19" t="s">
        <v>429</v>
      </c>
      <c r="C76" s="14">
        <v>44341</v>
      </c>
      <c r="F76" s="3" t="s">
        <v>930</v>
      </c>
      <c r="G76" s="15">
        <v>1000</v>
      </c>
    </row>
    <row r="77" spans="2:7" outlineLevel="1" x14ac:dyDescent="0.2">
      <c r="B77" s="19" t="s">
        <v>429</v>
      </c>
      <c r="C77" s="14">
        <v>44350</v>
      </c>
      <c r="F77" s="3" t="s">
        <v>930</v>
      </c>
      <c r="G77" s="15">
        <v>1500</v>
      </c>
    </row>
    <row r="78" spans="2:7" outlineLevel="1" x14ac:dyDescent="0.2">
      <c r="B78" s="220" t="s">
        <v>429</v>
      </c>
      <c r="C78" s="177">
        <v>44353</v>
      </c>
      <c r="D78" s="62"/>
      <c r="E78" s="62"/>
      <c r="F78" s="62" t="s">
        <v>1345</v>
      </c>
      <c r="G78" s="293">
        <v>500</v>
      </c>
    </row>
    <row r="79" spans="2:7" outlineLevel="1" x14ac:dyDescent="0.2">
      <c r="B79" s="19" t="s">
        <v>427</v>
      </c>
      <c r="C79" s="14">
        <v>44355</v>
      </c>
      <c r="D79" s="3">
        <v>193864</v>
      </c>
      <c r="E79" s="3">
        <v>26</v>
      </c>
      <c r="F79" s="3" t="s">
        <v>447</v>
      </c>
      <c r="G79" s="15">
        <v>24.78</v>
      </c>
    </row>
    <row r="80" spans="2:7" outlineLevel="1" x14ac:dyDescent="0.2">
      <c r="B80" s="19" t="s">
        <v>427</v>
      </c>
      <c r="C80" s="14">
        <v>44356</v>
      </c>
      <c r="D80" s="3">
        <v>967047</v>
      </c>
      <c r="E80" s="3">
        <v>26</v>
      </c>
      <c r="F80" s="3" t="s">
        <v>447</v>
      </c>
      <c r="G80" s="15">
        <f>2*5.21+2*4.63</f>
        <v>19.68</v>
      </c>
    </row>
    <row r="81" spans="2:7" outlineLevel="1" x14ac:dyDescent="0.2">
      <c r="B81" s="19" t="s">
        <v>427</v>
      </c>
      <c r="C81" s="14">
        <v>44358</v>
      </c>
      <c r="D81" s="3">
        <v>199540</v>
      </c>
      <c r="E81" s="3">
        <v>26</v>
      </c>
      <c r="F81" s="3" t="s">
        <v>447</v>
      </c>
      <c r="G81" s="15">
        <v>17.309999999999999</v>
      </c>
    </row>
    <row r="82" spans="2:7" outlineLevel="1" x14ac:dyDescent="0.2">
      <c r="B82" s="19" t="s">
        <v>427</v>
      </c>
      <c r="C82" s="14">
        <v>44358</v>
      </c>
      <c r="D82" s="3">
        <v>198788</v>
      </c>
      <c r="E82" s="3">
        <v>26</v>
      </c>
      <c r="F82" s="3" t="s">
        <v>447</v>
      </c>
      <c r="G82" s="15">
        <v>65.260000000000005</v>
      </c>
    </row>
    <row r="83" spans="2:7" outlineLevel="1" x14ac:dyDescent="0.2">
      <c r="B83" s="19" t="s">
        <v>427</v>
      </c>
      <c r="C83" s="14">
        <v>44376</v>
      </c>
      <c r="D83" s="3">
        <v>22304</v>
      </c>
      <c r="E83" s="3">
        <v>26</v>
      </c>
      <c r="F83" s="3" t="s">
        <v>447</v>
      </c>
      <c r="G83" s="15">
        <v>88.42</v>
      </c>
    </row>
    <row r="84" spans="2:7" outlineLevel="1" x14ac:dyDescent="0.2">
      <c r="B84" s="19" t="s">
        <v>427</v>
      </c>
      <c r="C84" s="14">
        <v>44377</v>
      </c>
      <c r="D84" s="3">
        <v>966979</v>
      </c>
      <c r="E84" s="3">
        <v>26</v>
      </c>
      <c r="F84" s="3" t="s">
        <v>447</v>
      </c>
      <c r="G84" s="15">
        <v>30.85</v>
      </c>
    </row>
    <row r="85" spans="2:7" outlineLevel="1" x14ac:dyDescent="0.2">
      <c r="B85" s="19" t="s">
        <v>427</v>
      </c>
      <c r="C85" s="14">
        <v>44359</v>
      </c>
      <c r="D85" s="3">
        <v>200367</v>
      </c>
      <c r="E85" s="3">
        <v>26</v>
      </c>
      <c r="F85" s="3" t="s">
        <v>447</v>
      </c>
      <c r="G85" s="15">
        <v>69.69</v>
      </c>
    </row>
    <row r="86" spans="2:7" outlineLevel="1" x14ac:dyDescent="0.2">
      <c r="B86" s="19" t="s">
        <v>427</v>
      </c>
      <c r="C86" s="14">
        <v>44363</v>
      </c>
      <c r="D86" s="3">
        <v>938862</v>
      </c>
      <c r="E86" s="3">
        <v>26</v>
      </c>
      <c r="F86" s="3" t="s">
        <v>447</v>
      </c>
      <c r="G86" s="15">
        <v>11.3</v>
      </c>
    </row>
    <row r="87" spans="2:7" outlineLevel="1" x14ac:dyDescent="0.2">
      <c r="B87" s="19" t="s">
        <v>427</v>
      </c>
      <c r="C87" s="14">
        <v>44364</v>
      </c>
      <c r="D87" s="3">
        <v>206924</v>
      </c>
      <c r="E87" s="3">
        <v>26</v>
      </c>
      <c r="F87" s="3" t="s">
        <v>447</v>
      </c>
      <c r="G87" s="15">
        <v>282.99</v>
      </c>
    </row>
    <row r="88" spans="2:7" outlineLevel="1" x14ac:dyDescent="0.2">
      <c r="B88" s="19" t="s">
        <v>427</v>
      </c>
      <c r="C88" s="14">
        <v>44365</v>
      </c>
      <c r="D88" s="3">
        <v>994096</v>
      </c>
      <c r="E88" s="3">
        <v>26</v>
      </c>
      <c r="F88" s="3" t="s">
        <v>21</v>
      </c>
      <c r="G88" s="15">
        <v>303.74</v>
      </c>
    </row>
    <row r="89" spans="2:7" outlineLevel="1" x14ac:dyDescent="0.2">
      <c r="B89" s="19" t="s">
        <v>427</v>
      </c>
      <c r="C89" s="14">
        <v>44365</v>
      </c>
      <c r="D89" s="3">
        <v>994151</v>
      </c>
      <c r="E89" s="3">
        <v>26</v>
      </c>
      <c r="F89" s="3" t="s">
        <v>21</v>
      </c>
      <c r="G89" s="15">
        <v>129.87</v>
      </c>
    </row>
    <row r="90" spans="2:7" outlineLevel="1" x14ac:dyDescent="0.2">
      <c r="B90" s="19" t="s">
        <v>427</v>
      </c>
      <c r="C90" s="14">
        <v>44368</v>
      </c>
      <c r="D90" s="3">
        <v>999541</v>
      </c>
      <c r="E90" s="3">
        <v>26</v>
      </c>
      <c r="F90" s="3" t="s">
        <v>21</v>
      </c>
      <c r="G90" s="15">
        <v>59.12</v>
      </c>
    </row>
    <row r="91" spans="2:7" outlineLevel="1" x14ac:dyDescent="0.2">
      <c r="B91" s="19" t="s">
        <v>427</v>
      </c>
      <c r="C91" s="14">
        <v>44368</v>
      </c>
      <c r="D91" s="3">
        <v>211491</v>
      </c>
      <c r="E91" s="3">
        <v>26</v>
      </c>
      <c r="F91" s="3" t="s">
        <v>21</v>
      </c>
      <c r="G91" s="15">
        <v>8.5500000000000007</v>
      </c>
    </row>
    <row r="92" spans="2:7" outlineLevel="1" x14ac:dyDescent="0.2">
      <c r="B92" s="19" t="s">
        <v>427</v>
      </c>
      <c r="C92" s="14">
        <v>44368</v>
      </c>
      <c r="D92" s="3">
        <v>211488</v>
      </c>
      <c r="E92" s="3">
        <v>26</v>
      </c>
      <c r="F92" s="3" t="s">
        <v>21</v>
      </c>
      <c r="G92" s="15">
        <v>39.51</v>
      </c>
    </row>
    <row r="93" spans="2:7" outlineLevel="1" x14ac:dyDescent="0.2">
      <c r="B93" s="19" t="s">
        <v>427</v>
      </c>
      <c r="C93" s="14">
        <v>44370</v>
      </c>
      <c r="D93" s="3">
        <v>5922</v>
      </c>
      <c r="E93" s="3">
        <v>26</v>
      </c>
      <c r="F93" s="3" t="s">
        <v>21</v>
      </c>
      <c r="G93" s="15">
        <v>22.82</v>
      </c>
    </row>
    <row r="94" spans="2:7" outlineLevel="1" x14ac:dyDescent="0.2">
      <c r="B94" s="19" t="s">
        <v>427</v>
      </c>
      <c r="C94" s="14">
        <v>44370</v>
      </c>
      <c r="D94" s="3">
        <v>6045</v>
      </c>
      <c r="E94" s="3">
        <v>26</v>
      </c>
      <c r="F94" s="3" t="s">
        <v>21</v>
      </c>
      <c r="G94" s="15">
        <v>5.43</v>
      </c>
    </row>
    <row r="95" spans="2:7" outlineLevel="1" x14ac:dyDescent="0.2">
      <c r="B95" s="19" t="s">
        <v>427</v>
      </c>
      <c r="C95" s="14">
        <v>44371</v>
      </c>
      <c r="D95" s="3">
        <v>956132</v>
      </c>
      <c r="E95" s="3">
        <v>26</v>
      </c>
      <c r="F95" s="3" t="s">
        <v>21</v>
      </c>
      <c r="G95" s="15">
        <v>131.41</v>
      </c>
    </row>
    <row r="96" spans="2:7" outlineLevel="1" x14ac:dyDescent="0.2">
      <c r="B96" s="19" t="s">
        <v>427</v>
      </c>
      <c r="C96" s="14">
        <v>44372</v>
      </c>
      <c r="D96" s="3">
        <v>219135</v>
      </c>
      <c r="E96" s="3">
        <v>26</v>
      </c>
      <c r="F96" s="3" t="s">
        <v>21</v>
      </c>
      <c r="G96" s="15">
        <v>184.54</v>
      </c>
    </row>
    <row r="97" spans="2:7" outlineLevel="1" x14ac:dyDescent="0.2">
      <c r="B97" s="19" t="s">
        <v>427</v>
      </c>
      <c r="C97" s="14">
        <v>44376</v>
      </c>
      <c r="D97" s="3">
        <v>22586</v>
      </c>
      <c r="E97" s="3">
        <v>26</v>
      </c>
      <c r="F97" s="3" t="s">
        <v>21</v>
      </c>
      <c r="G97" s="15">
        <v>932.55</v>
      </c>
    </row>
    <row r="98" spans="2:7" outlineLevel="1" x14ac:dyDescent="0.2">
      <c r="B98" s="19" t="s">
        <v>429</v>
      </c>
      <c r="C98" s="14">
        <v>44377</v>
      </c>
      <c r="F98" s="3" t="s">
        <v>1018</v>
      </c>
      <c r="G98" s="15">
        <v>183.23</v>
      </c>
    </row>
    <row r="99" spans="2:7" outlineLevel="1" x14ac:dyDescent="0.2">
      <c r="B99" s="19" t="s">
        <v>427</v>
      </c>
      <c r="C99" s="14">
        <v>44378</v>
      </c>
      <c r="D99" s="3">
        <v>147592</v>
      </c>
      <c r="E99" s="3">
        <v>0</v>
      </c>
      <c r="F99" s="3" t="s">
        <v>1125</v>
      </c>
      <c r="G99" s="15">
        <v>4.88</v>
      </c>
    </row>
    <row r="100" spans="2:7" outlineLevel="1" x14ac:dyDescent="0.2">
      <c r="B100" s="19" t="s">
        <v>427</v>
      </c>
      <c r="C100" s="14">
        <v>44378</v>
      </c>
      <c r="D100" s="3">
        <v>226120</v>
      </c>
      <c r="E100" s="3">
        <v>26</v>
      </c>
      <c r="F100" s="3" t="s">
        <v>21</v>
      </c>
      <c r="G100" s="15">
        <v>18.05</v>
      </c>
    </row>
    <row r="101" spans="2:7" outlineLevel="1" x14ac:dyDescent="0.2">
      <c r="B101" s="19" t="s">
        <v>427</v>
      </c>
      <c r="C101" s="14">
        <v>44382</v>
      </c>
      <c r="D101" s="3">
        <v>231621</v>
      </c>
      <c r="E101" s="3">
        <v>26</v>
      </c>
      <c r="F101" s="3" t="s">
        <v>21</v>
      </c>
      <c r="G101" s="15">
        <v>14.54</v>
      </c>
    </row>
    <row r="102" spans="2:7" outlineLevel="1" x14ac:dyDescent="0.2">
      <c r="B102" s="19" t="s">
        <v>427</v>
      </c>
      <c r="C102" s="14">
        <v>44383</v>
      </c>
      <c r="D102" s="3">
        <v>979607</v>
      </c>
      <c r="E102" s="3">
        <v>26</v>
      </c>
      <c r="F102" s="3" t="s">
        <v>21</v>
      </c>
      <c r="G102" s="15">
        <v>114.6</v>
      </c>
    </row>
    <row r="103" spans="2:7" outlineLevel="1" x14ac:dyDescent="0.2">
      <c r="B103" s="19" t="s">
        <v>429</v>
      </c>
      <c r="C103" s="14">
        <v>44453</v>
      </c>
      <c r="F103" s="3" t="s">
        <v>1345</v>
      </c>
      <c r="G103" s="15">
        <v>50</v>
      </c>
    </row>
    <row r="104" spans="2:7" outlineLevel="1" x14ac:dyDescent="0.2">
      <c r="B104" s="19" t="s">
        <v>427</v>
      </c>
      <c r="C104" s="14">
        <v>44454</v>
      </c>
      <c r="D104" s="3">
        <v>315388</v>
      </c>
      <c r="E104" s="3">
        <v>26</v>
      </c>
      <c r="F104" s="3" t="s">
        <v>21</v>
      </c>
      <c r="G104" s="15">
        <v>10.76</v>
      </c>
    </row>
    <row r="105" spans="2:7" outlineLevel="1" x14ac:dyDescent="0.2">
      <c r="B105" s="19" t="s">
        <v>427</v>
      </c>
      <c r="C105" s="14">
        <v>44454</v>
      </c>
      <c r="D105" s="3">
        <v>840</v>
      </c>
      <c r="F105" s="3" t="s">
        <v>1447</v>
      </c>
      <c r="G105" s="15">
        <v>390</v>
      </c>
    </row>
    <row r="106" spans="2:7" outlineLevel="1" x14ac:dyDescent="0.2">
      <c r="B106" s="19" t="s">
        <v>429</v>
      </c>
      <c r="C106" s="14">
        <v>44460</v>
      </c>
      <c r="F106" s="3" t="s">
        <v>1354</v>
      </c>
      <c r="G106" s="15">
        <v>1500</v>
      </c>
    </row>
    <row r="107" spans="2:7" outlineLevel="1" x14ac:dyDescent="0.2">
      <c r="B107" s="19" t="s">
        <v>427</v>
      </c>
      <c r="C107" s="14">
        <v>44370</v>
      </c>
      <c r="D107" s="3">
        <v>324171</v>
      </c>
      <c r="E107" s="3">
        <v>26</v>
      </c>
      <c r="F107" s="3" t="s">
        <v>21</v>
      </c>
      <c r="G107" s="15">
        <v>26.25</v>
      </c>
    </row>
    <row r="108" spans="2:7" outlineLevel="1" x14ac:dyDescent="0.2">
      <c r="B108" s="39" t="s">
        <v>427</v>
      </c>
      <c r="C108" s="14">
        <v>44466</v>
      </c>
      <c r="D108" s="3">
        <v>328545</v>
      </c>
      <c r="E108" s="3">
        <v>26</v>
      </c>
      <c r="F108" s="3" t="s">
        <v>21</v>
      </c>
      <c r="G108" s="15">
        <v>26.68</v>
      </c>
    </row>
    <row r="109" spans="2:7" outlineLevel="1" x14ac:dyDescent="0.2">
      <c r="B109" s="39" t="s">
        <v>427</v>
      </c>
      <c r="C109" s="14">
        <v>44466</v>
      </c>
      <c r="D109" s="19" t="s">
        <v>1406</v>
      </c>
      <c r="F109" s="3" t="s">
        <v>1126</v>
      </c>
      <c r="G109" s="15">
        <v>1004.4</v>
      </c>
    </row>
    <row r="110" spans="2:7" outlineLevel="1" x14ac:dyDescent="0.2">
      <c r="B110" s="39" t="s">
        <v>427</v>
      </c>
      <c r="C110" s="14">
        <v>44467</v>
      </c>
      <c r="D110" s="19" t="s">
        <v>1407</v>
      </c>
      <c r="F110" s="3" t="s">
        <v>1126</v>
      </c>
      <c r="G110" s="15">
        <v>648</v>
      </c>
    </row>
    <row r="111" spans="2:7" outlineLevel="1" x14ac:dyDescent="0.2">
      <c r="B111" s="39" t="s">
        <v>427</v>
      </c>
      <c r="C111" s="14">
        <v>44469</v>
      </c>
      <c r="D111" s="19">
        <v>333798</v>
      </c>
      <c r="E111" s="3">
        <v>26</v>
      </c>
      <c r="F111" s="3" t="s">
        <v>21</v>
      </c>
      <c r="G111" s="15">
        <v>78.77</v>
      </c>
    </row>
    <row r="112" spans="2:7" outlineLevel="1" x14ac:dyDescent="0.2">
      <c r="B112" s="39" t="s">
        <v>427</v>
      </c>
      <c r="C112" s="14">
        <v>44477</v>
      </c>
      <c r="D112" s="19">
        <v>343638</v>
      </c>
      <c r="E112" s="3">
        <v>26</v>
      </c>
      <c r="F112" s="3" t="s">
        <v>21</v>
      </c>
      <c r="G112" s="15">
        <v>50</v>
      </c>
    </row>
    <row r="113" spans="2:7" outlineLevel="1" x14ac:dyDescent="0.2">
      <c r="B113" s="39" t="s">
        <v>427</v>
      </c>
      <c r="C113" s="14">
        <v>44483</v>
      </c>
      <c r="D113" s="3">
        <v>349947</v>
      </c>
      <c r="E113" s="3">
        <v>26</v>
      </c>
      <c r="F113" s="3" t="s">
        <v>21</v>
      </c>
      <c r="G113" s="15">
        <v>2.74</v>
      </c>
    </row>
    <row r="114" spans="2:7" outlineLevel="1" x14ac:dyDescent="0.2">
      <c r="B114" s="19"/>
      <c r="C114" s="14"/>
      <c r="G114" s="15"/>
    </row>
    <row r="115" spans="2:7" ht="12.75" thickBot="1" x14ac:dyDescent="0.25">
      <c r="C115" s="16"/>
      <c r="D115" s="16"/>
      <c r="E115" s="16"/>
      <c r="F115" s="16"/>
      <c r="G115" s="17">
        <f>+SUM(G52:G114)</f>
        <v>12522.19</v>
      </c>
    </row>
    <row r="116" spans="2:7" ht="12.75" thickTop="1" x14ac:dyDescent="0.2"/>
    <row r="118" spans="2:7" x14ac:dyDescent="0.2">
      <c r="C118" s="8" t="s">
        <v>24</v>
      </c>
    </row>
    <row r="120" spans="2:7" x14ac:dyDescent="0.2">
      <c r="B120" s="12" t="s">
        <v>1035</v>
      </c>
      <c r="C120" s="12" t="s">
        <v>25</v>
      </c>
      <c r="D120" s="12" t="s">
        <v>26</v>
      </c>
      <c r="E120" s="12" t="s">
        <v>27</v>
      </c>
      <c r="F120" s="12" t="s">
        <v>28</v>
      </c>
      <c r="G120" s="13" t="s">
        <v>29</v>
      </c>
    </row>
    <row r="121" spans="2:7" hidden="1" outlineLevel="1" x14ac:dyDescent="0.2">
      <c r="B121" s="19" t="s">
        <v>427</v>
      </c>
      <c r="C121" s="3" t="s">
        <v>147</v>
      </c>
      <c r="D121" s="3" t="s">
        <v>54</v>
      </c>
      <c r="E121" s="14">
        <v>44305</v>
      </c>
      <c r="F121" s="3">
        <v>6</v>
      </c>
      <c r="G121" s="3">
        <v>33.299999999999997</v>
      </c>
    </row>
    <row r="122" spans="2:7" hidden="1" outlineLevel="1" x14ac:dyDescent="0.2">
      <c r="B122" s="19" t="s">
        <v>427</v>
      </c>
      <c r="C122" s="3" t="s">
        <v>147</v>
      </c>
      <c r="D122" s="3" t="s">
        <v>54</v>
      </c>
      <c r="E122" s="14">
        <v>44305</v>
      </c>
      <c r="F122" s="3">
        <v>3</v>
      </c>
      <c r="G122" s="3">
        <v>16.649999999999999</v>
      </c>
    </row>
    <row r="123" spans="2:7" hidden="1" outlineLevel="1" x14ac:dyDescent="0.2">
      <c r="B123" s="19" t="s">
        <v>427</v>
      </c>
      <c r="C123" s="3" t="s">
        <v>147</v>
      </c>
      <c r="D123" s="3" t="s">
        <v>54</v>
      </c>
      <c r="E123" s="14">
        <v>44306</v>
      </c>
      <c r="F123" s="3">
        <v>6</v>
      </c>
      <c r="G123" s="3">
        <v>33.299999999999997</v>
      </c>
    </row>
    <row r="124" spans="2:7" hidden="1" outlineLevel="1" x14ac:dyDescent="0.2">
      <c r="B124" s="19" t="s">
        <v>427</v>
      </c>
      <c r="C124" s="3" t="s">
        <v>147</v>
      </c>
      <c r="D124" s="3" t="s">
        <v>54</v>
      </c>
      <c r="E124" s="14">
        <v>44306</v>
      </c>
      <c r="F124" s="3">
        <v>3</v>
      </c>
      <c r="G124" s="3">
        <v>16.649999999999999</v>
      </c>
    </row>
    <row r="125" spans="2:7" hidden="1" outlineLevel="1" x14ac:dyDescent="0.2">
      <c r="B125" s="19" t="s">
        <v>427</v>
      </c>
      <c r="C125" s="3" t="s">
        <v>147</v>
      </c>
      <c r="D125" s="3" t="s">
        <v>54</v>
      </c>
      <c r="E125" s="14">
        <v>44307</v>
      </c>
      <c r="F125" s="3">
        <v>6</v>
      </c>
      <c r="G125" s="3">
        <v>33.299999999999997</v>
      </c>
    </row>
    <row r="126" spans="2:7" hidden="1" outlineLevel="1" x14ac:dyDescent="0.2">
      <c r="B126" s="19" t="s">
        <v>427</v>
      </c>
      <c r="C126" s="3" t="s">
        <v>147</v>
      </c>
      <c r="D126" s="3" t="s">
        <v>54</v>
      </c>
      <c r="E126" s="14">
        <v>44307</v>
      </c>
      <c r="F126" s="3">
        <v>3</v>
      </c>
      <c r="G126" s="3">
        <v>16.649999999999999</v>
      </c>
    </row>
    <row r="127" spans="2:7" hidden="1" outlineLevel="1" x14ac:dyDescent="0.2">
      <c r="B127" s="19" t="s">
        <v>427</v>
      </c>
      <c r="C127" s="3" t="s">
        <v>147</v>
      </c>
      <c r="D127" s="3" t="s">
        <v>54</v>
      </c>
      <c r="E127" s="14">
        <v>44308</v>
      </c>
      <c r="F127" s="3">
        <v>6</v>
      </c>
      <c r="G127" s="3">
        <v>33.299999999999997</v>
      </c>
    </row>
    <row r="128" spans="2:7" hidden="1" outlineLevel="1" x14ac:dyDescent="0.2">
      <c r="B128" s="19" t="s">
        <v>427</v>
      </c>
      <c r="C128" s="3" t="s">
        <v>147</v>
      </c>
      <c r="D128" s="3" t="s">
        <v>54</v>
      </c>
      <c r="E128" s="14">
        <v>44308</v>
      </c>
      <c r="F128" s="3">
        <v>3</v>
      </c>
      <c r="G128" s="3">
        <v>16.649999999999999</v>
      </c>
    </row>
    <row r="129" spans="2:7" hidden="1" outlineLevel="1" x14ac:dyDescent="0.2">
      <c r="B129" s="19" t="s">
        <v>427</v>
      </c>
      <c r="C129" s="3" t="s">
        <v>147</v>
      </c>
      <c r="D129" s="3" t="s">
        <v>54</v>
      </c>
      <c r="E129" s="14">
        <v>44309</v>
      </c>
      <c r="F129" s="3">
        <v>6</v>
      </c>
      <c r="G129" s="3">
        <v>33.299999999999997</v>
      </c>
    </row>
    <row r="130" spans="2:7" hidden="1" outlineLevel="1" x14ac:dyDescent="0.2">
      <c r="B130" s="19" t="s">
        <v>427</v>
      </c>
      <c r="C130" s="3" t="s">
        <v>147</v>
      </c>
      <c r="D130" s="3" t="s">
        <v>54</v>
      </c>
      <c r="E130" s="14">
        <v>44309</v>
      </c>
      <c r="F130" s="3">
        <v>3</v>
      </c>
      <c r="G130" s="3">
        <v>16.649999999999999</v>
      </c>
    </row>
    <row r="131" spans="2:7" hidden="1" outlineLevel="1" x14ac:dyDescent="0.2">
      <c r="B131" s="19" t="s">
        <v>427</v>
      </c>
      <c r="C131" s="3" t="s">
        <v>147</v>
      </c>
      <c r="D131" s="3" t="s">
        <v>54</v>
      </c>
      <c r="E131" s="14">
        <v>44312</v>
      </c>
      <c r="F131" s="3">
        <v>6</v>
      </c>
      <c r="G131" s="3">
        <v>33.299999999999997</v>
      </c>
    </row>
    <row r="132" spans="2:7" hidden="1" outlineLevel="1" x14ac:dyDescent="0.2">
      <c r="B132" s="19" t="s">
        <v>427</v>
      </c>
      <c r="C132" s="3" t="s">
        <v>147</v>
      </c>
      <c r="D132" s="3" t="s">
        <v>54</v>
      </c>
      <c r="E132" s="14">
        <v>44312</v>
      </c>
      <c r="F132" s="3">
        <v>3</v>
      </c>
      <c r="G132" s="3">
        <v>16.649999999999999</v>
      </c>
    </row>
    <row r="133" spans="2:7" hidden="1" outlineLevel="1" x14ac:dyDescent="0.2">
      <c r="B133" s="19" t="s">
        <v>427</v>
      </c>
      <c r="C133" s="3" t="s">
        <v>882</v>
      </c>
      <c r="D133" s="3" t="s">
        <v>54</v>
      </c>
      <c r="E133" s="14">
        <v>44320</v>
      </c>
      <c r="F133" s="3">
        <v>9</v>
      </c>
      <c r="G133" s="3">
        <f>+F133*5.5</f>
        <v>49.5</v>
      </c>
    </row>
    <row r="134" spans="2:7" hidden="1" outlineLevel="1" x14ac:dyDescent="0.2">
      <c r="B134" s="19" t="s">
        <v>427</v>
      </c>
      <c r="C134" s="3" t="s">
        <v>505</v>
      </c>
      <c r="D134" s="3" t="s">
        <v>506</v>
      </c>
      <c r="E134" s="14">
        <v>44307</v>
      </c>
      <c r="F134" s="3">
        <v>4</v>
      </c>
      <c r="G134" s="3">
        <v>33.32</v>
      </c>
    </row>
    <row r="135" spans="2:7" hidden="1" outlineLevel="1" x14ac:dyDescent="0.2">
      <c r="B135" s="19" t="s">
        <v>427</v>
      </c>
      <c r="C135" s="3" t="s">
        <v>505</v>
      </c>
      <c r="D135" s="3" t="s">
        <v>506</v>
      </c>
      <c r="E135" s="14">
        <v>44313</v>
      </c>
      <c r="F135" s="3">
        <v>6</v>
      </c>
      <c r="G135" s="3">
        <v>49.98</v>
      </c>
    </row>
    <row r="136" spans="2:7" hidden="1" outlineLevel="1" x14ac:dyDescent="0.2">
      <c r="B136" s="19" t="s">
        <v>427</v>
      </c>
      <c r="C136" s="3" t="s">
        <v>505</v>
      </c>
      <c r="D136" s="3" t="s">
        <v>506</v>
      </c>
      <c r="E136" s="14">
        <v>44313</v>
      </c>
      <c r="F136" s="3">
        <v>3</v>
      </c>
      <c r="G136" s="3">
        <v>24.99</v>
      </c>
    </row>
    <row r="137" spans="2:7" hidden="1" outlineLevel="1" x14ac:dyDescent="0.2">
      <c r="B137" s="19" t="s">
        <v>428</v>
      </c>
      <c r="C137" s="3" t="s">
        <v>708</v>
      </c>
      <c r="D137" s="3" t="s">
        <v>54</v>
      </c>
      <c r="E137" s="14">
        <v>44305</v>
      </c>
      <c r="F137" s="3">
        <v>6</v>
      </c>
      <c r="G137" s="3">
        <v>33.299999999999997</v>
      </c>
    </row>
    <row r="138" spans="2:7" hidden="1" outlineLevel="1" x14ac:dyDescent="0.2">
      <c r="B138" s="19" t="s">
        <v>428</v>
      </c>
      <c r="C138" s="3" t="s">
        <v>708</v>
      </c>
      <c r="D138" s="3" t="s">
        <v>54</v>
      </c>
      <c r="E138" s="14">
        <v>44305</v>
      </c>
      <c r="F138" s="3">
        <v>3</v>
      </c>
      <c r="G138" s="3">
        <v>16.649999999999999</v>
      </c>
    </row>
    <row r="139" spans="2:7" hidden="1" outlineLevel="1" x14ac:dyDescent="0.2">
      <c r="B139" s="19" t="s">
        <v>428</v>
      </c>
      <c r="C139" s="3" t="s">
        <v>708</v>
      </c>
      <c r="D139" s="3" t="s">
        <v>54</v>
      </c>
      <c r="E139" s="14">
        <v>44306</v>
      </c>
      <c r="F139" s="3">
        <v>6</v>
      </c>
      <c r="G139" s="3">
        <v>33.299999999999997</v>
      </c>
    </row>
    <row r="140" spans="2:7" hidden="1" outlineLevel="1" x14ac:dyDescent="0.2">
      <c r="B140" s="19" t="s">
        <v>428</v>
      </c>
      <c r="C140" s="3" t="s">
        <v>708</v>
      </c>
      <c r="D140" s="3" t="s">
        <v>54</v>
      </c>
      <c r="E140" s="14">
        <v>44306</v>
      </c>
      <c r="F140" s="3">
        <v>3</v>
      </c>
      <c r="G140" s="3">
        <v>16.649999999999999</v>
      </c>
    </row>
    <row r="141" spans="2:7" hidden="1" outlineLevel="1" x14ac:dyDescent="0.2">
      <c r="B141" s="19" t="s">
        <v>428</v>
      </c>
      <c r="C141" s="3" t="s">
        <v>708</v>
      </c>
      <c r="D141" s="3" t="s">
        <v>54</v>
      </c>
      <c r="E141" s="14">
        <v>44307</v>
      </c>
      <c r="F141" s="3">
        <v>6</v>
      </c>
      <c r="G141" s="3">
        <v>33.299999999999997</v>
      </c>
    </row>
    <row r="142" spans="2:7" hidden="1" outlineLevel="1" x14ac:dyDescent="0.2">
      <c r="B142" s="19" t="s">
        <v>428</v>
      </c>
      <c r="C142" s="3" t="s">
        <v>708</v>
      </c>
      <c r="D142" s="3" t="s">
        <v>54</v>
      </c>
      <c r="E142" s="14">
        <v>44307</v>
      </c>
      <c r="F142" s="3">
        <v>3</v>
      </c>
      <c r="G142" s="3">
        <v>16.649999999999999</v>
      </c>
    </row>
    <row r="143" spans="2:7" hidden="1" outlineLevel="1" x14ac:dyDescent="0.2">
      <c r="B143" s="19" t="s">
        <v>428</v>
      </c>
      <c r="C143" s="3" t="s">
        <v>708</v>
      </c>
      <c r="D143" s="3" t="s">
        <v>54</v>
      </c>
      <c r="E143" s="14">
        <v>44308</v>
      </c>
      <c r="F143" s="3">
        <v>6</v>
      </c>
      <c r="G143" s="3">
        <v>33.299999999999997</v>
      </c>
    </row>
    <row r="144" spans="2:7" hidden="1" outlineLevel="1" x14ac:dyDescent="0.2">
      <c r="B144" s="19" t="s">
        <v>428</v>
      </c>
      <c r="C144" s="3" t="s">
        <v>708</v>
      </c>
      <c r="D144" s="3" t="s">
        <v>54</v>
      </c>
      <c r="E144" s="14">
        <v>44308</v>
      </c>
      <c r="F144" s="3">
        <v>3</v>
      </c>
      <c r="G144" s="3">
        <v>16.649999999999999</v>
      </c>
    </row>
    <row r="145" spans="2:7" hidden="1" outlineLevel="1" x14ac:dyDescent="0.2">
      <c r="B145" s="19" t="s">
        <v>428</v>
      </c>
      <c r="C145" s="3" t="s">
        <v>708</v>
      </c>
      <c r="D145" s="3" t="s">
        <v>54</v>
      </c>
      <c r="E145" s="14">
        <v>44312</v>
      </c>
      <c r="F145" s="3">
        <v>6</v>
      </c>
      <c r="G145" s="3">
        <v>33.299999999999997</v>
      </c>
    </row>
    <row r="146" spans="2:7" hidden="1" outlineLevel="1" x14ac:dyDescent="0.2">
      <c r="B146" s="19" t="s">
        <v>428</v>
      </c>
      <c r="C146" s="3" t="s">
        <v>708</v>
      </c>
      <c r="D146" s="3" t="s">
        <v>54</v>
      </c>
      <c r="E146" s="14">
        <v>44312</v>
      </c>
      <c r="F146" s="3">
        <v>3</v>
      </c>
      <c r="G146" s="3">
        <v>16.649999999999999</v>
      </c>
    </row>
    <row r="147" spans="2:7" hidden="1" outlineLevel="1" x14ac:dyDescent="0.2">
      <c r="B147" s="19" t="s">
        <v>428</v>
      </c>
      <c r="C147" s="3" t="s">
        <v>708</v>
      </c>
      <c r="D147" s="3" t="s">
        <v>54</v>
      </c>
      <c r="E147" s="14">
        <v>44314</v>
      </c>
      <c r="F147" s="3">
        <v>6</v>
      </c>
      <c r="G147" s="3">
        <v>33.299999999999997</v>
      </c>
    </row>
    <row r="148" spans="2:7" hidden="1" outlineLevel="1" x14ac:dyDescent="0.2">
      <c r="B148" s="19" t="s">
        <v>428</v>
      </c>
      <c r="C148" s="3" t="s">
        <v>708</v>
      </c>
      <c r="D148" s="3" t="s">
        <v>54</v>
      </c>
      <c r="E148" s="14">
        <v>44314</v>
      </c>
      <c r="F148" s="3">
        <v>3</v>
      </c>
      <c r="G148" s="3">
        <v>16.649999999999999</v>
      </c>
    </row>
    <row r="149" spans="2:7" hidden="1" outlineLevel="1" x14ac:dyDescent="0.2">
      <c r="B149" s="19" t="s">
        <v>428</v>
      </c>
      <c r="C149" s="3" t="s">
        <v>708</v>
      </c>
      <c r="D149" s="3" t="s">
        <v>54</v>
      </c>
      <c r="E149" s="14">
        <v>44315</v>
      </c>
      <c r="F149" s="3">
        <v>6</v>
      </c>
      <c r="G149" s="3">
        <v>33.299999999999997</v>
      </c>
    </row>
    <row r="150" spans="2:7" hidden="1" outlineLevel="1" x14ac:dyDescent="0.2">
      <c r="B150" s="19" t="s">
        <v>428</v>
      </c>
      <c r="C150" s="3" t="s">
        <v>708</v>
      </c>
      <c r="D150" s="3" t="s">
        <v>54</v>
      </c>
      <c r="E150" s="14">
        <v>44315</v>
      </c>
      <c r="F150" s="3">
        <v>3</v>
      </c>
      <c r="G150" s="3">
        <v>16.649999999999999</v>
      </c>
    </row>
    <row r="151" spans="2:7" hidden="1" outlineLevel="1" x14ac:dyDescent="0.2">
      <c r="B151" s="19" t="s">
        <v>428</v>
      </c>
      <c r="C151" s="3" t="s">
        <v>708</v>
      </c>
      <c r="D151" s="3" t="s">
        <v>54</v>
      </c>
      <c r="E151" s="14">
        <v>44316</v>
      </c>
      <c r="F151" s="3">
        <v>6</v>
      </c>
      <c r="G151" s="3">
        <v>33.299999999999997</v>
      </c>
    </row>
    <row r="152" spans="2:7" hidden="1" outlineLevel="1" x14ac:dyDescent="0.2">
      <c r="B152" s="19" t="s">
        <v>428</v>
      </c>
      <c r="C152" s="3" t="s">
        <v>708</v>
      </c>
      <c r="D152" s="3" t="s">
        <v>54</v>
      </c>
      <c r="E152" s="14">
        <v>44316</v>
      </c>
      <c r="F152" s="3">
        <v>3</v>
      </c>
      <c r="G152" s="3">
        <v>16.649999999999999</v>
      </c>
    </row>
    <row r="153" spans="2:7" hidden="1" outlineLevel="1" x14ac:dyDescent="0.2">
      <c r="B153" s="19" t="s">
        <v>428</v>
      </c>
      <c r="C153" s="3" t="s">
        <v>708</v>
      </c>
      <c r="D153" s="3" t="s">
        <v>54</v>
      </c>
      <c r="E153" s="14">
        <v>44320</v>
      </c>
      <c r="F153" s="3">
        <v>6</v>
      </c>
      <c r="G153" s="3">
        <v>33.299999999999997</v>
      </c>
    </row>
    <row r="154" spans="2:7" hidden="1" outlineLevel="1" x14ac:dyDescent="0.2">
      <c r="B154" s="19" t="s">
        <v>428</v>
      </c>
      <c r="C154" s="3" t="s">
        <v>708</v>
      </c>
      <c r="D154" s="3" t="s">
        <v>54</v>
      </c>
      <c r="E154" s="14">
        <v>44320</v>
      </c>
      <c r="F154" s="3">
        <v>3</v>
      </c>
      <c r="G154" s="3">
        <v>16.649999999999999</v>
      </c>
    </row>
    <row r="155" spans="2:7" hidden="1" outlineLevel="1" x14ac:dyDescent="0.2">
      <c r="B155" s="19" t="s">
        <v>428</v>
      </c>
      <c r="C155" s="3" t="s">
        <v>708</v>
      </c>
      <c r="D155" s="3" t="s">
        <v>54</v>
      </c>
      <c r="E155" s="14">
        <v>44321</v>
      </c>
      <c r="F155" s="3">
        <v>6</v>
      </c>
      <c r="G155" s="3">
        <v>33.299999999999997</v>
      </c>
    </row>
    <row r="156" spans="2:7" hidden="1" outlineLevel="1" x14ac:dyDescent="0.2">
      <c r="B156" s="19" t="s">
        <v>428</v>
      </c>
      <c r="C156" s="3" t="s">
        <v>708</v>
      </c>
      <c r="D156" s="3" t="s">
        <v>54</v>
      </c>
      <c r="E156" s="14">
        <v>44321</v>
      </c>
      <c r="F156" s="3">
        <v>3</v>
      </c>
      <c r="G156" s="3">
        <v>16.649999999999999</v>
      </c>
    </row>
    <row r="157" spans="2:7" hidden="1" outlineLevel="1" x14ac:dyDescent="0.2">
      <c r="B157" s="19" t="s">
        <v>428</v>
      </c>
      <c r="C157" s="3" t="s">
        <v>708</v>
      </c>
      <c r="D157" s="3" t="s">
        <v>54</v>
      </c>
      <c r="E157" s="14">
        <v>44323</v>
      </c>
      <c r="F157" s="3">
        <v>6</v>
      </c>
      <c r="G157" s="3">
        <v>33.299999999999997</v>
      </c>
    </row>
    <row r="158" spans="2:7" hidden="1" outlineLevel="1" x14ac:dyDescent="0.2">
      <c r="B158" s="19" t="s">
        <v>428</v>
      </c>
      <c r="C158" s="3" t="s">
        <v>708</v>
      </c>
      <c r="D158" s="3" t="s">
        <v>54</v>
      </c>
      <c r="E158" s="14">
        <v>44323</v>
      </c>
      <c r="F158" s="3">
        <v>3</v>
      </c>
      <c r="G158" s="3">
        <v>16.649999999999999</v>
      </c>
    </row>
    <row r="159" spans="2:7" hidden="1" outlineLevel="1" x14ac:dyDescent="0.2">
      <c r="B159" s="19" t="s">
        <v>429</v>
      </c>
      <c r="C159" s="223" t="s">
        <v>798</v>
      </c>
      <c r="D159" s="224" t="s">
        <v>54</v>
      </c>
      <c r="E159" s="259">
        <v>44397</v>
      </c>
      <c r="F159" s="226">
        <v>6</v>
      </c>
      <c r="G159" s="227">
        <v>39.96</v>
      </c>
    </row>
    <row r="160" spans="2:7" hidden="1" outlineLevel="1" x14ac:dyDescent="0.2">
      <c r="B160" s="19" t="s">
        <v>429</v>
      </c>
      <c r="C160" s="223" t="s">
        <v>798</v>
      </c>
      <c r="D160" s="224" t="s">
        <v>54</v>
      </c>
      <c r="E160" s="259">
        <v>44397</v>
      </c>
      <c r="F160" s="226">
        <v>3</v>
      </c>
      <c r="G160" s="227">
        <v>19.98</v>
      </c>
    </row>
    <row r="161" spans="2:7" hidden="1" outlineLevel="1" x14ac:dyDescent="0.2">
      <c r="B161" s="19" t="s">
        <v>429</v>
      </c>
      <c r="C161" s="223" t="s">
        <v>798</v>
      </c>
      <c r="D161" s="224" t="s">
        <v>54</v>
      </c>
      <c r="E161" s="259">
        <v>44398</v>
      </c>
      <c r="F161" s="226">
        <v>6</v>
      </c>
      <c r="G161" s="227">
        <v>39.96</v>
      </c>
    </row>
    <row r="162" spans="2:7" hidden="1" outlineLevel="1" x14ac:dyDescent="0.2">
      <c r="B162" s="19" t="s">
        <v>429</v>
      </c>
      <c r="C162" s="223" t="s">
        <v>798</v>
      </c>
      <c r="D162" s="224" t="s">
        <v>54</v>
      </c>
      <c r="E162" s="259">
        <v>44398</v>
      </c>
      <c r="F162" s="226">
        <v>3</v>
      </c>
      <c r="G162" s="227">
        <v>19.98</v>
      </c>
    </row>
    <row r="163" spans="2:7" hidden="1" outlineLevel="1" x14ac:dyDescent="0.2">
      <c r="B163" s="19" t="s">
        <v>429</v>
      </c>
      <c r="C163" s="223" t="s">
        <v>118</v>
      </c>
      <c r="D163" s="224" t="s">
        <v>54</v>
      </c>
      <c r="E163" s="259">
        <v>44455</v>
      </c>
      <c r="F163" s="226">
        <v>6</v>
      </c>
      <c r="G163" s="227">
        <v>39.96</v>
      </c>
    </row>
    <row r="164" spans="2:7" hidden="1" outlineLevel="1" x14ac:dyDescent="0.2">
      <c r="B164" s="19" t="s">
        <v>429</v>
      </c>
      <c r="C164" s="223" t="s">
        <v>118</v>
      </c>
      <c r="D164" s="224" t="s">
        <v>54</v>
      </c>
      <c r="E164" s="259">
        <v>44455</v>
      </c>
      <c r="F164" s="226">
        <v>3</v>
      </c>
      <c r="G164" s="227">
        <v>19.98</v>
      </c>
    </row>
    <row r="165" spans="2:7" hidden="1" outlineLevel="1" x14ac:dyDescent="0.2">
      <c r="B165" s="19" t="s">
        <v>429</v>
      </c>
      <c r="C165" s="223" t="s">
        <v>801</v>
      </c>
      <c r="D165" s="224" t="s">
        <v>54</v>
      </c>
      <c r="E165" s="259">
        <v>44456</v>
      </c>
      <c r="F165" s="226">
        <v>1.5</v>
      </c>
      <c r="G165" s="227">
        <v>9.99</v>
      </c>
    </row>
    <row r="166" spans="2:7" hidden="1" outlineLevel="1" x14ac:dyDescent="0.2">
      <c r="B166" s="19" t="s">
        <v>429</v>
      </c>
      <c r="C166" s="223" t="s">
        <v>801</v>
      </c>
      <c r="D166" s="224" t="s">
        <v>54</v>
      </c>
      <c r="E166" s="259">
        <v>44456</v>
      </c>
      <c r="F166" s="226">
        <v>3</v>
      </c>
      <c r="G166" s="227">
        <v>19.98</v>
      </c>
    </row>
    <row r="167" spans="2:7" hidden="1" outlineLevel="1" x14ac:dyDescent="0.2">
      <c r="B167" s="19" t="s">
        <v>429</v>
      </c>
      <c r="C167" s="223" t="s">
        <v>1671</v>
      </c>
      <c r="D167" s="224" t="s">
        <v>54</v>
      </c>
      <c r="E167" s="259">
        <v>44461</v>
      </c>
      <c r="F167" s="226">
        <v>6</v>
      </c>
      <c r="G167" s="227">
        <v>33.299999999999997</v>
      </c>
    </row>
    <row r="168" spans="2:7" hidden="1" outlineLevel="1" x14ac:dyDescent="0.2">
      <c r="B168" s="19" t="s">
        <v>429</v>
      </c>
      <c r="C168" s="223" t="s">
        <v>1671</v>
      </c>
      <c r="D168" s="224" t="s">
        <v>54</v>
      </c>
      <c r="E168" s="259">
        <v>44461</v>
      </c>
      <c r="F168" s="226">
        <v>3</v>
      </c>
      <c r="G168" s="227">
        <v>16.649999999999999</v>
      </c>
    </row>
    <row r="169" spans="2:7" hidden="1" outlineLevel="1" x14ac:dyDescent="0.2">
      <c r="B169" s="19" t="s">
        <v>429</v>
      </c>
      <c r="C169" s="223" t="s">
        <v>1671</v>
      </c>
      <c r="D169" s="224" t="s">
        <v>54</v>
      </c>
      <c r="E169" s="259">
        <v>44462</v>
      </c>
      <c r="F169" s="226">
        <v>6</v>
      </c>
      <c r="G169" s="227">
        <v>33.299999999999997</v>
      </c>
    </row>
    <row r="170" spans="2:7" hidden="1" outlineLevel="1" x14ac:dyDescent="0.2">
      <c r="B170" s="19" t="s">
        <v>429</v>
      </c>
      <c r="C170" s="223" t="s">
        <v>1671</v>
      </c>
      <c r="D170" s="224" t="s">
        <v>54</v>
      </c>
      <c r="E170" s="259">
        <v>44462</v>
      </c>
      <c r="F170" s="226">
        <v>3</v>
      </c>
      <c r="G170" s="227">
        <v>16.649999999999999</v>
      </c>
    </row>
    <row r="171" spans="2:7" hidden="1" outlineLevel="1" x14ac:dyDescent="0.2">
      <c r="B171" s="19" t="s">
        <v>429</v>
      </c>
      <c r="C171" s="223" t="s">
        <v>1671</v>
      </c>
      <c r="D171" s="224" t="s">
        <v>54</v>
      </c>
      <c r="E171" s="259">
        <v>44463</v>
      </c>
      <c r="F171" s="226">
        <v>6</v>
      </c>
      <c r="G171" s="227">
        <v>33.299999999999997</v>
      </c>
    </row>
    <row r="172" spans="2:7" hidden="1" outlineLevel="1" x14ac:dyDescent="0.2">
      <c r="B172" s="19" t="s">
        <v>429</v>
      </c>
      <c r="C172" s="223" t="s">
        <v>1671</v>
      </c>
      <c r="D172" s="224" t="s">
        <v>54</v>
      </c>
      <c r="E172" s="259">
        <v>44463</v>
      </c>
      <c r="F172" s="226">
        <v>3</v>
      </c>
      <c r="G172" s="227">
        <v>16.649999999999999</v>
      </c>
    </row>
    <row r="173" spans="2:7" hidden="1" outlineLevel="1" x14ac:dyDescent="0.2">
      <c r="B173" s="19" t="s">
        <v>429</v>
      </c>
      <c r="C173" s="223" t="s">
        <v>1671</v>
      </c>
      <c r="D173" s="224" t="s">
        <v>54</v>
      </c>
      <c r="E173" s="259">
        <v>44466</v>
      </c>
      <c r="F173" s="226">
        <v>6</v>
      </c>
      <c r="G173" s="227">
        <v>33.299999999999997</v>
      </c>
    </row>
    <row r="174" spans="2:7" hidden="1" outlineLevel="1" x14ac:dyDescent="0.2">
      <c r="B174" s="19" t="s">
        <v>429</v>
      </c>
      <c r="C174" s="223" t="s">
        <v>1671</v>
      </c>
      <c r="D174" s="224" t="s">
        <v>54</v>
      </c>
      <c r="E174" s="259">
        <v>44466</v>
      </c>
      <c r="F174" s="226">
        <v>3</v>
      </c>
      <c r="G174" s="227">
        <v>16.649999999999999</v>
      </c>
    </row>
    <row r="175" spans="2:7" hidden="1" outlineLevel="1" x14ac:dyDescent="0.2">
      <c r="B175" s="19" t="s">
        <v>429</v>
      </c>
      <c r="C175" s="223" t="s">
        <v>1671</v>
      </c>
      <c r="D175" s="224" t="s">
        <v>54</v>
      </c>
      <c r="E175" s="259">
        <v>44467</v>
      </c>
      <c r="F175" s="226">
        <v>6</v>
      </c>
      <c r="G175" s="227">
        <v>33.299999999999997</v>
      </c>
    </row>
    <row r="176" spans="2:7" hidden="1" outlineLevel="1" x14ac:dyDescent="0.2">
      <c r="B176" s="19" t="s">
        <v>429</v>
      </c>
      <c r="C176" s="223" t="s">
        <v>1671</v>
      </c>
      <c r="D176" s="224" t="s">
        <v>54</v>
      </c>
      <c r="E176" s="259">
        <v>44467</v>
      </c>
      <c r="F176" s="226">
        <v>3</v>
      </c>
      <c r="G176" s="227">
        <v>16.649999999999999</v>
      </c>
    </row>
    <row r="177" spans="2:7" hidden="1" outlineLevel="1" x14ac:dyDescent="0.2">
      <c r="B177" s="19" t="s">
        <v>429</v>
      </c>
      <c r="C177" s="223" t="s">
        <v>1671</v>
      </c>
      <c r="D177" s="224" t="s">
        <v>54</v>
      </c>
      <c r="E177" s="259">
        <v>44468</v>
      </c>
      <c r="F177" s="226">
        <v>6</v>
      </c>
      <c r="G177" s="227">
        <v>33.299999999999997</v>
      </c>
    </row>
    <row r="178" spans="2:7" hidden="1" outlineLevel="1" x14ac:dyDescent="0.2">
      <c r="B178" s="19" t="s">
        <v>429</v>
      </c>
      <c r="C178" s="223" t="s">
        <v>1671</v>
      </c>
      <c r="D178" s="224" t="s">
        <v>54</v>
      </c>
      <c r="E178" s="259">
        <v>44468</v>
      </c>
      <c r="F178" s="226">
        <v>3</v>
      </c>
      <c r="G178" s="227">
        <v>16.649999999999999</v>
      </c>
    </row>
    <row r="179" spans="2:7" hidden="1" outlineLevel="1" x14ac:dyDescent="0.2">
      <c r="B179" s="19" t="s">
        <v>429</v>
      </c>
      <c r="C179" s="223" t="s">
        <v>1671</v>
      </c>
      <c r="D179" s="224" t="s">
        <v>54</v>
      </c>
      <c r="E179" s="259">
        <v>44469</v>
      </c>
      <c r="F179" s="226">
        <v>6</v>
      </c>
      <c r="G179" s="227">
        <v>33.299999999999997</v>
      </c>
    </row>
    <row r="180" spans="2:7" hidden="1" outlineLevel="1" x14ac:dyDescent="0.2">
      <c r="B180" s="19" t="s">
        <v>429</v>
      </c>
      <c r="C180" s="223" t="s">
        <v>1671</v>
      </c>
      <c r="D180" s="224" t="s">
        <v>54</v>
      </c>
      <c r="E180" s="259">
        <v>44469</v>
      </c>
      <c r="F180" s="226">
        <v>3</v>
      </c>
      <c r="G180" s="227">
        <v>16.649999999999999</v>
      </c>
    </row>
    <row r="181" spans="2:7" hidden="1" outlineLevel="1" x14ac:dyDescent="0.2">
      <c r="B181" s="19" t="s">
        <v>428</v>
      </c>
      <c r="C181" s="223" t="s">
        <v>1316</v>
      </c>
      <c r="D181" s="224" t="s">
        <v>31</v>
      </c>
      <c r="E181" s="259">
        <v>44476</v>
      </c>
      <c r="F181" s="226">
        <v>9</v>
      </c>
      <c r="G181" s="227">
        <v>79.92</v>
      </c>
    </row>
    <row r="182" spans="2:7" hidden="1" outlineLevel="1" x14ac:dyDescent="0.2">
      <c r="B182" s="19" t="s">
        <v>428</v>
      </c>
      <c r="C182" s="223" t="s">
        <v>1316</v>
      </c>
      <c r="D182" s="224" t="s">
        <v>31</v>
      </c>
      <c r="E182" s="259">
        <v>44477</v>
      </c>
      <c r="F182" s="226">
        <v>9</v>
      </c>
      <c r="G182" s="227">
        <v>79.92</v>
      </c>
    </row>
    <row r="183" spans="2:7" hidden="1" outlineLevel="1" x14ac:dyDescent="0.2">
      <c r="B183" s="19"/>
      <c r="E183" s="14"/>
      <c r="G183" s="3"/>
    </row>
    <row r="184" spans="2:7" hidden="1" outlineLevel="1" x14ac:dyDescent="0.2"/>
    <row r="185" spans="2:7" ht="12.75" collapsed="1" thickBot="1" x14ac:dyDescent="0.25">
      <c r="C185" s="16"/>
      <c r="D185" s="16"/>
      <c r="E185" s="16"/>
      <c r="F185" s="17">
        <f>+SUM(F121:F184)</f>
        <v>287.5</v>
      </c>
      <c r="G185" s="17">
        <f>+SUM(G121:G184)</f>
        <v>1726.2199999999998</v>
      </c>
    </row>
    <row r="186" spans="2:7" ht="12.75" thickTop="1" x14ac:dyDescent="0.2"/>
    <row r="188" spans="2:7" x14ac:dyDescent="0.2">
      <c r="C188" s="8" t="s">
        <v>722</v>
      </c>
    </row>
    <row r="190" spans="2:7" x14ac:dyDescent="0.2">
      <c r="C190" s="19" t="s">
        <v>81</v>
      </c>
      <c r="D190" s="20">
        <f>+G46-G115-G185</f>
        <v>9701.59</v>
      </c>
    </row>
    <row r="191" spans="2:7" ht="12.75" thickBot="1" x14ac:dyDescent="0.25">
      <c r="D191" s="9"/>
      <c r="G191" s="3"/>
    </row>
    <row r="192" spans="2:7" ht="12.75" thickBot="1" x14ac:dyDescent="0.25">
      <c r="C192" s="19" t="s">
        <v>713</v>
      </c>
      <c r="D192" s="21">
        <f>+D190/G46</f>
        <v>0.40507682672233819</v>
      </c>
      <c r="G192" s="3"/>
    </row>
    <row r="193" spans="3:7" x14ac:dyDescent="0.2">
      <c r="G193" s="3"/>
    </row>
    <row r="194" spans="3:7" x14ac:dyDescent="0.2">
      <c r="C194" s="19" t="s">
        <v>84</v>
      </c>
      <c r="D194" s="20">
        <f>+RESUMEN!O84</f>
        <v>6269.1374148527993</v>
      </c>
      <c r="G194" s="3"/>
    </row>
    <row r="195" spans="3:7" ht="12.75" thickBot="1" x14ac:dyDescent="0.25">
      <c r="D195" s="9"/>
    </row>
    <row r="196" spans="3:7" ht="12.75" thickBot="1" x14ac:dyDescent="0.25">
      <c r="C196" s="19" t="s">
        <v>716</v>
      </c>
      <c r="D196" s="21">
        <f>+D194/G46</f>
        <v>0.26175939101681833</v>
      </c>
    </row>
    <row r="197" spans="3:7" ht="12.75" thickBot="1" x14ac:dyDescent="0.25"/>
    <row r="198" spans="3:7" ht="12.75" thickBot="1" x14ac:dyDescent="0.25">
      <c r="C198" s="19" t="s">
        <v>719</v>
      </c>
      <c r="D198" s="86" t="str">
        <f>+IF($D$196&gt;$D$24,"OK","REVISAR")</f>
        <v>REVISAR</v>
      </c>
    </row>
    <row r="199" spans="3:7" x14ac:dyDescent="0.2">
      <c r="G199" s="3"/>
    </row>
    <row r="200" spans="3:7" x14ac:dyDescent="0.2">
      <c r="G200" s="3"/>
    </row>
    <row r="201" spans="3:7" x14ac:dyDescent="0.2">
      <c r="G201" s="3"/>
    </row>
    <row r="202" spans="3:7" x14ac:dyDescent="0.2">
      <c r="G202" s="3"/>
    </row>
    <row r="203" spans="3:7" x14ac:dyDescent="0.2">
      <c r="G203" s="3"/>
    </row>
    <row r="205" spans="3:7" x14ac:dyDescent="0.2">
      <c r="C205" s="8" t="s">
        <v>85</v>
      </c>
    </row>
    <row r="207" spans="3:7" x14ac:dyDescent="0.2">
      <c r="C207" s="10" t="s">
        <v>916</v>
      </c>
      <c r="D207" s="10"/>
      <c r="E207" s="10"/>
      <c r="F207" s="10"/>
      <c r="G207" s="11"/>
    </row>
    <row r="208" spans="3:7" x14ac:dyDescent="0.2">
      <c r="C208" s="10" t="s">
        <v>917</v>
      </c>
      <c r="D208" s="10"/>
      <c r="E208" s="10"/>
      <c r="F208" s="10"/>
      <c r="G208" s="11"/>
    </row>
    <row r="209" spans="3:7" x14ac:dyDescent="0.2">
      <c r="C209" s="10"/>
      <c r="D209" s="10"/>
      <c r="E209" s="10"/>
      <c r="F209" s="10"/>
      <c r="G209" s="11"/>
    </row>
    <row r="212" spans="3:7" x14ac:dyDescent="0.2">
      <c r="C212" s="12"/>
      <c r="D212" s="23" t="s">
        <v>427</v>
      </c>
      <c r="E212" s="23" t="s">
        <v>428</v>
      </c>
      <c r="F212" s="23" t="s">
        <v>429</v>
      </c>
    </row>
    <row r="213" spans="3:7" x14ac:dyDescent="0.2">
      <c r="C213" s="3" t="s">
        <v>8</v>
      </c>
      <c r="D213" s="22">
        <f>+SUMIF(B37:B45,$D$212,G37:G45)</f>
        <v>0</v>
      </c>
      <c r="E213" s="22">
        <f>+SUMIF(B37:B45,$E$212,G37:G45)</f>
        <v>0</v>
      </c>
      <c r="F213" s="22">
        <f>+SUMIF(B37:B45,$F$212,G37:G45)</f>
        <v>23950</v>
      </c>
    </row>
    <row r="214" spans="3:7" x14ac:dyDescent="0.2">
      <c r="C214" s="3" t="s">
        <v>1019</v>
      </c>
      <c r="D214" s="22">
        <f>-SUMIF(B52:B98,$D$212,G52:G98)</f>
        <v>-4026.45</v>
      </c>
      <c r="E214" s="22">
        <f>-SUMIF(B52:B98,$E$212,G52:G98)</f>
        <v>-322.84000000000003</v>
      </c>
      <c r="F214" s="22">
        <f>-SUMIF(B52:B98,$F$212,G52:G98)</f>
        <v>-4233.2299999999996</v>
      </c>
    </row>
    <row r="215" spans="3:7" x14ac:dyDescent="0.2">
      <c r="C215" s="3" t="s">
        <v>24</v>
      </c>
      <c r="D215" s="22">
        <f>-SUMIF(B121:B184,$D$212,G121:G184)</f>
        <v>-457.48999999999995</v>
      </c>
      <c r="E215" s="22">
        <f>-SUMIF(B121:B184,$E$212,G121:G184)</f>
        <v>-709.28999999999974</v>
      </c>
      <c r="F215" s="22">
        <f>-SUMIF(B121:B184,$F$212,G121:G184)</f>
        <v>-559.43999999999983</v>
      </c>
    </row>
    <row r="216" spans="3:7" ht="12.75" thickBot="1" x14ac:dyDescent="0.25">
      <c r="C216" s="16" t="s">
        <v>1036</v>
      </c>
      <c r="D216" s="182">
        <f>SUM(D213:D215)</f>
        <v>-4483.9399999999996</v>
      </c>
      <c r="E216" s="182">
        <f t="shared" ref="E216:F216" si="0">SUM(E213:E215)</f>
        <v>-1032.1299999999997</v>
      </c>
      <c r="F216" s="182">
        <f t="shared" si="0"/>
        <v>19157.330000000002</v>
      </c>
    </row>
    <row r="217" spans="3:7" ht="12.75" thickTop="1" x14ac:dyDescent="0.2"/>
  </sheetData>
  <autoFilter ref="B120:G182" xr:uid="{00000000-0009-0000-0000-000054000000}">
    <sortState xmlns:xlrd2="http://schemas.microsoft.com/office/spreadsheetml/2017/richdata2" ref="B118:G155">
      <sortCondition ref="C117:C155"/>
    </sortState>
  </autoFilter>
  <conditionalFormatting sqref="D198">
    <cfRule type="containsText" dxfId="59" priority="1" operator="containsText" text="OK">
      <formula>NOT(ISERROR(SEARCH("OK",D198)))</formula>
    </cfRule>
    <cfRule type="cellIs" dxfId="58" priority="2" operator="greaterThan">
      <formula>#REF!</formula>
    </cfRule>
  </conditionalFormatting>
  <pageMargins left="0.25" right="0.25" top="0.75" bottom="0.75" header="0.3" footer="0.3"/>
  <pageSetup paperSize="9" scale="67" fitToHeight="0" orientation="portrait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Hoja83">
    <tabColor rgb="FFFF0000"/>
    <pageSetUpPr fitToPage="1"/>
  </sheetPr>
  <dimension ref="B1:L138"/>
  <sheetViews>
    <sheetView topLeftCell="A41" zoomScale="90" zoomScaleNormal="90" workbookViewId="0">
      <selection activeCell="F118" sqref="F118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8" width="9.140625" style="3"/>
    <col min="9" max="9" width="3" style="3" customWidth="1"/>
    <col min="10" max="10" width="9.140625" style="3"/>
    <col min="11" max="12" width="11" style="3" customWidth="1"/>
    <col min="13" max="16384" width="9.140625" style="3"/>
  </cols>
  <sheetData>
    <row r="1" spans="2:12" x14ac:dyDescent="0.2">
      <c r="B1" s="1"/>
      <c r="C1" s="1"/>
      <c r="D1" s="1"/>
      <c r="E1" s="1"/>
      <c r="F1" s="1"/>
      <c r="G1" s="2"/>
      <c r="H1" s="2"/>
    </row>
    <row r="2" spans="2:12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12" x14ac:dyDescent="0.2">
      <c r="B3" s="4"/>
      <c r="C3" s="1"/>
      <c r="D3" s="1"/>
      <c r="E3" s="1"/>
      <c r="F3" s="1"/>
      <c r="G3" s="2"/>
      <c r="H3" s="2"/>
    </row>
    <row r="4" spans="2:12" x14ac:dyDescent="0.2">
      <c r="B4" s="4" t="s">
        <v>1</v>
      </c>
      <c r="C4" s="1" t="s">
        <v>772</v>
      </c>
      <c r="D4" s="1"/>
      <c r="E4" s="1"/>
      <c r="F4" s="1"/>
      <c r="G4" s="2"/>
      <c r="H4" s="2"/>
    </row>
    <row r="5" spans="2:12" x14ac:dyDescent="0.2">
      <c r="B5" s="4"/>
      <c r="C5" s="1"/>
      <c r="D5" s="1"/>
      <c r="E5" s="1"/>
      <c r="F5" s="1"/>
      <c r="G5" s="2"/>
      <c r="H5" s="2"/>
    </row>
    <row r="6" spans="2:12" x14ac:dyDescent="0.2">
      <c r="B6" s="4" t="s">
        <v>3</v>
      </c>
      <c r="C6" s="1" t="s">
        <v>778</v>
      </c>
      <c r="D6" s="1"/>
      <c r="E6" s="1"/>
      <c r="F6" s="1"/>
      <c r="G6" s="2"/>
      <c r="H6" s="2"/>
    </row>
    <row r="7" spans="2:12" x14ac:dyDescent="0.2">
      <c r="B7" s="4"/>
      <c r="C7" s="1"/>
      <c r="D7" s="1"/>
      <c r="E7" s="1"/>
      <c r="F7" s="1"/>
      <c r="G7" s="2"/>
      <c r="H7" s="2"/>
    </row>
    <row r="8" spans="2:12" x14ac:dyDescent="0.2">
      <c r="B8" s="4" t="s">
        <v>4</v>
      </c>
      <c r="C8" s="1"/>
      <c r="D8" s="1"/>
      <c r="E8" s="1"/>
      <c r="F8" s="1"/>
      <c r="G8" s="2"/>
      <c r="H8" s="2"/>
    </row>
    <row r="9" spans="2:12" x14ac:dyDescent="0.2">
      <c r="B9" s="4"/>
      <c r="C9" s="1"/>
      <c r="D9" s="1"/>
      <c r="E9" s="1"/>
      <c r="F9" s="1"/>
      <c r="G9" s="2"/>
      <c r="H9" s="2"/>
    </row>
    <row r="10" spans="2:12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12" x14ac:dyDescent="0.2">
      <c r="B11" s="6"/>
      <c r="C11" s="6"/>
      <c r="D11" s="6"/>
      <c r="E11" s="6"/>
      <c r="F11" s="6"/>
      <c r="G11" s="7"/>
      <c r="H11" s="7"/>
    </row>
    <row r="14" spans="2:12" x14ac:dyDescent="0.2">
      <c r="C14" s="8" t="s">
        <v>720</v>
      </c>
      <c r="D14" s="79" t="s">
        <v>780</v>
      </c>
    </row>
    <row r="16" spans="2:12" x14ac:dyDescent="0.2">
      <c r="K16" s="71"/>
      <c r="L16" s="71"/>
    </row>
    <row r="17" spans="3:12" x14ac:dyDescent="0.2">
      <c r="C17" s="66" t="s">
        <v>681</v>
      </c>
      <c r="D17" s="66" t="s">
        <v>682</v>
      </c>
      <c r="E17" s="66" t="s">
        <v>683</v>
      </c>
      <c r="K17" s="71"/>
      <c r="L17" s="71"/>
    </row>
    <row r="18" spans="3:12" x14ac:dyDescent="0.2">
      <c r="C18" s="14">
        <v>44313</v>
      </c>
      <c r="D18" s="14">
        <v>44336</v>
      </c>
      <c r="E18" s="87">
        <f>+D18-C18</f>
        <v>23</v>
      </c>
    </row>
    <row r="19" spans="3:12" x14ac:dyDescent="0.2">
      <c r="C19" s="79"/>
      <c r="D19" s="79"/>
      <c r="E19" s="79"/>
      <c r="G19" s="14"/>
    </row>
    <row r="20" spans="3:12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12" x14ac:dyDescent="0.2">
      <c r="C21" s="80"/>
      <c r="D21" s="80"/>
      <c r="E21" s="80"/>
    </row>
    <row r="22" spans="3:12" x14ac:dyDescent="0.2">
      <c r="C22" s="81" t="s">
        <v>717</v>
      </c>
      <c r="D22" s="85">
        <f>6403.5+1995</f>
        <v>8398.5</v>
      </c>
      <c r="E22" s="80"/>
    </row>
    <row r="23" spans="3:12" x14ac:dyDescent="0.2">
      <c r="C23" s="80"/>
      <c r="D23" s="80"/>
      <c r="E23" s="80"/>
    </row>
    <row r="24" spans="3:12" x14ac:dyDescent="0.2">
      <c r="C24" s="81" t="s">
        <v>721</v>
      </c>
      <c r="D24" s="84">
        <v>0.3</v>
      </c>
      <c r="E24" s="80"/>
    </row>
    <row r="25" spans="3:12" x14ac:dyDescent="0.2">
      <c r="C25" s="81"/>
      <c r="D25" s="43"/>
      <c r="E25" s="80"/>
    </row>
    <row r="26" spans="3:12" x14ac:dyDescent="0.2">
      <c r="C26" s="81"/>
      <c r="D26" s="43"/>
      <c r="E26" s="80"/>
    </row>
    <row r="27" spans="3:12" x14ac:dyDescent="0.2">
      <c r="C27" s="8" t="s">
        <v>7</v>
      </c>
    </row>
    <row r="29" spans="3:12" x14ac:dyDescent="0.2">
      <c r="C29" s="10" t="s">
        <v>714</v>
      </c>
      <c r="D29" s="10"/>
      <c r="E29" s="10"/>
      <c r="F29" s="10"/>
      <c r="G29" s="11"/>
    </row>
    <row r="30" spans="3:12" x14ac:dyDescent="0.2">
      <c r="C30" s="10"/>
      <c r="D30" s="10"/>
      <c r="E30" s="10"/>
      <c r="F30" s="10"/>
      <c r="G30" s="11"/>
    </row>
    <row r="31" spans="3:12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outlineLevel="1" x14ac:dyDescent="0.2">
      <c r="B37" s="19" t="s">
        <v>427</v>
      </c>
      <c r="C37" s="14">
        <v>44316</v>
      </c>
      <c r="D37" s="3" t="s">
        <v>779</v>
      </c>
      <c r="E37" s="3">
        <v>430000031</v>
      </c>
      <c r="F37" s="3" t="s">
        <v>772</v>
      </c>
      <c r="G37" s="15">
        <v>2561.4</v>
      </c>
      <c r="H37" s="3"/>
      <c r="I37" s="3"/>
      <c r="J37" s="3"/>
      <c r="K37" s="3"/>
    </row>
    <row r="38" spans="2:11" x14ac:dyDescent="0.2">
      <c r="B38" s="19" t="s">
        <v>427</v>
      </c>
      <c r="C38" s="14">
        <v>44364</v>
      </c>
      <c r="D38" s="3" t="s">
        <v>942</v>
      </c>
      <c r="E38" s="3">
        <v>430000031</v>
      </c>
      <c r="F38" s="3" t="s">
        <v>772</v>
      </c>
      <c r="G38" s="219">
        <v>2183.62</v>
      </c>
    </row>
    <row r="39" spans="2:11" ht="12.75" thickBot="1" x14ac:dyDescent="0.25">
      <c r="C39" s="16"/>
      <c r="D39" s="16"/>
      <c r="E39" s="16"/>
      <c r="F39" s="16"/>
      <c r="G39" s="17">
        <f>SUM(G37:G38)</f>
        <v>4745.0200000000004</v>
      </c>
    </row>
    <row r="40" spans="2:11" ht="12.75" thickTop="1" x14ac:dyDescent="0.2"/>
    <row r="42" spans="2:11" x14ac:dyDescent="0.2">
      <c r="C42" s="8" t="s">
        <v>13</v>
      </c>
    </row>
    <row r="43" spans="2:11" x14ac:dyDescent="0.2">
      <c r="C43" s="18"/>
    </row>
    <row r="44" spans="2:11" x14ac:dyDescent="0.2">
      <c r="B44" s="12" t="s">
        <v>1035</v>
      </c>
      <c r="C44" s="23" t="s">
        <v>9</v>
      </c>
      <c r="D44" s="23" t="s">
        <v>14</v>
      </c>
      <c r="E44" s="23" t="s">
        <v>15</v>
      </c>
      <c r="F44" s="23" t="s">
        <v>16</v>
      </c>
      <c r="G44" s="23" t="s">
        <v>17</v>
      </c>
    </row>
    <row r="45" spans="2:11" hidden="1" outlineLevel="1" x14ac:dyDescent="0.2">
      <c r="B45" s="19" t="s">
        <v>427</v>
      </c>
      <c r="C45" s="14">
        <v>44313</v>
      </c>
      <c r="D45" s="3">
        <v>853640</v>
      </c>
      <c r="E45" s="3">
        <v>26</v>
      </c>
      <c r="F45" s="3" t="s">
        <v>21</v>
      </c>
      <c r="G45" s="15">
        <v>26.56</v>
      </c>
    </row>
    <row r="46" spans="2:11" hidden="1" outlineLevel="1" x14ac:dyDescent="0.2">
      <c r="B46" s="19" t="s">
        <v>427</v>
      </c>
      <c r="C46" s="14">
        <v>44313</v>
      </c>
      <c r="D46" s="3">
        <v>853691</v>
      </c>
      <c r="E46" s="3">
        <v>26</v>
      </c>
      <c r="F46" s="3" t="s">
        <v>21</v>
      </c>
      <c r="G46" s="15">
        <v>12.65</v>
      </c>
    </row>
    <row r="47" spans="2:11" hidden="1" outlineLevel="1" x14ac:dyDescent="0.2">
      <c r="B47" s="19" t="s">
        <v>427</v>
      </c>
      <c r="C47" s="14">
        <v>44316</v>
      </c>
      <c r="D47" s="3">
        <v>862728</v>
      </c>
      <c r="E47" s="3">
        <v>26</v>
      </c>
      <c r="F47" s="3" t="s">
        <v>21</v>
      </c>
      <c r="G47" s="15">
        <v>6.14</v>
      </c>
    </row>
    <row r="48" spans="2:11" hidden="1" outlineLevel="1" x14ac:dyDescent="0.2">
      <c r="B48" s="19" t="s">
        <v>427</v>
      </c>
      <c r="C48" s="14">
        <v>44321</v>
      </c>
      <c r="D48" s="3">
        <v>146980</v>
      </c>
      <c r="E48" s="3">
        <v>26</v>
      </c>
      <c r="F48" s="3" t="s">
        <v>21</v>
      </c>
      <c r="G48" s="15">
        <v>24.74</v>
      </c>
    </row>
    <row r="49" spans="2:7" hidden="1" outlineLevel="1" x14ac:dyDescent="0.2">
      <c r="B49" s="19" t="s">
        <v>428</v>
      </c>
      <c r="C49" s="14">
        <v>44312</v>
      </c>
      <c r="D49" s="3">
        <v>135842</v>
      </c>
      <c r="E49" s="3">
        <v>26</v>
      </c>
      <c r="F49" s="3" t="s">
        <v>21</v>
      </c>
      <c r="G49" s="15">
        <v>11.78</v>
      </c>
    </row>
    <row r="50" spans="2:7" hidden="1" outlineLevel="1" x14ac:dyDescent="0.2">
      <c r="B50" s="19" t="s">
        <v>428</v>
      </c>
      <c r="C50" s="14">
        <v>44312</v>
      </c>
      <c r="D50" s="3">
        <v>136380</v>
      </c>
      <c r="E50" s="3">
        <v>26</v>
      </c>
      <c r="F50" s="3" t="s">
        <v>21</v>
      </c>
      <c r="G50" s="15">
        <v>39.15</v>
      </c>
    </row>
    <row r="51" spans="2:7" hidden="1" outlineLevel="1" x14ac:dyDescent="0.2">
      <c r="B51" s="19" t="s">
        <v>428</v>
      </c>
      <c r="C51" s="14">
        <v>44313</v>
      </c>
      <c r="D51" s="3">
        <v>137420</v>
      </c>
      <c r="E51" s="3">
        <v>26</v>
      </c>
      <c r="F51" s="3" t="s">
        <v>21</v>
      </c>
      <c r="G51" s="15">
        <v>17.36</v>
      </c>
    </row>
    <row r="52" spans="2:7" hidden="1" outlineLevel="1" x14ac:dyDescent="0.2">
      <c r="B52" s="19" t="s">
        <v>427</v>
      </c>
      <c r="C52" s="14">
        <v>44333</v>
      </c>
      <c r="D52" s="3">
        <v>877854</v>
      </c>
      <c r="E52" s="3">
        <v>26</v>
      </c>
      <c r="F52" s="3" t="s">
        <v>21</v>
      </c>
      <c r="G52" s="15">
        <v>2.83</v>
      </c>
    </row>
    <row r="53" spans="2:7" hidden="1" outlineLevel="1" x14ac:dyDescent="0.2">
      <c r="B53" s="19" t="s">
        <v>427</v>
      </c>
      <c r="C53" s="14">
        <v>44335</v>
      </c>
      <c r="D53" s="3">
        <v>882881</v>
      </c>
      <c r="E53" s="3">
        <v>26</v>
      </c>
      <c r="F53" s="3" t="s">
        <v>21</v>
      </c>
      <c r="G53" s="15">
        <v>23.88</v>
      </c>
    </row>
    <row r="54" spans="2:7" hidden="1" outlineLevel="1" x14ac:dyDescent="0.2">
      <c r="B54" s="19" t="s">
        <v>427</v>
      </c>
      <c r="C54" s="14">
        <v>44336</v>
      </c>
      <c r="D54" s="3">
        <v>912536</v>
      </c>
      <c r="E54" s="3">
        <v>26</v>
      </c>
      <c r="F54" s="3" t="s">
        <v>21</v>
      </c>
      <c r="G54" s="15">
        <v>42.77</v>
      </c>
    </row>
    <row r="55" spans="2:7" hidden="1" outlineLevel="1" x14ac:dyDescent="0.2">
      <c r="B55" s="19" t="s">
        <v>427</v>
      </c>
      <c r="C55" s="14">
        <v>44337</v>
      </c>
      <c r="D55" s="3">
        <v>169544</v>
      </c>
      <c r="E55" s="3">
        <v>26</v>
      </c>
      <c r="F55" s="3" t="s">
        <v>21</v>
      </c>
      <c r="G55" s="15">
        <f>20.66+3.64+4.55</f>
        <v>28.85</v>
      </c>
    </row>
    <row r="56" spans="2:7" hidden="1" outlineLevel="1" x14ac:dyDescent="0.2">
      <c r="B56" s="19" t="s">
        <v>427</v>
      </c>
      <c r="C56" s="14">
        <v>44337</v>
      </c>
      <c r="D56" s="3">
        <v>915820</v>
      </c>
      <c r="E56" s="3">
        <v>26</v>
      </c>
      <c r="F56" s="3" t="s">
        <v>21</v>
      </c>
      <c r="G56" s="15">
        <v>42.04</v>
      </c>
    </row>
    <row r="57" spans="2:7" hidden="1" outlineLevel="1" x14ac:dyDescent="0.2">
      <c r="B57" s="19" t="s">
        <v>427</v>
      </c>
      <c r="C57" s="14">
        <v>44341</v>
      </c>
      <c r="D57" s="3">
        <v>174264</v>
      </c>
      <c r="E57" s="3">
        <v>26</v>
      </c>
      <c r="F57" s="3" t="s">
        <v>21</v>
      </c>
      <c r="G57" s="15">
        <v>14.68</v>
      </c>
    </row>
    <row r="58" spans="2:7" hidden="1" outlineLevel="1" x14ac:dyDescent="0.2">
      <c r="B58" s="19" t="s">
        <v>427</v>
      </c>
      <c r="C58" s="14">
        <v>44341</v>
      </c>
      <c r="D58" s="3">
        <v>174302</v>
      </c>
      <c r="E58" s="3">
        <v>26</v>
      </c>
      <c r="F58" s="3" t="s">
        <v>21</v>
      </c>
      <c r="G58" s="15">
        <v>4.43</v>
      </c>
    </row>
    <row r="59" spans="2:7" hidden="1" outlineLevel="1" x14ac:dyDescent="0.2">
      <c r="B59" s="19" t="s">
        <v>427</v>
      </c>
      <c r="C59" s="14">
        <v>44344</v>
      </c>
      <c r="D59" s="3">
        <v>68755589</v>
      </c>
      <c r="E59" s="3">
        <v>28</v>
      </c>
      <c r="F59" s="3" t="s">
        <v>841</v>
      </c>
      <c r="G59" s="15">
        <v>496.22</v>
      </c>
    </row>
    <row r="60" spans="2:7" hidden="1" outlineLevel="1" x14ac:dyDescent="0.2">
      <c r="B60" s="19" t="s">
        <v>427</v>
      </c>
      <c r="C60" s="14">
        <v>44337</v>
      </c>
      <c r="D60" s="3">
        <v>210295</v>
      </c>
      <c r="E60" s="3">
        <v>50</v>
      </c>
      <c r="F60" s="3" t="s">
        <v>941</v>
      </c>
      <c r="G60" s="15">
        <v>400.01</v>
      </c>
    </row>
    <row r="61" spans="2:7" hidden="1" outlineLevel="1" x14ac:dyDescent="0.2">
      <c r="B61" s="19" t="s">
        <v>427</v>
      </c>
      <c r="C61" s="14">
        <v>44350</v>
      </c>
      <c r="D61" s="3">
        <v>188254</v>
      </c>
      <c r="E61" s="3">
        <v>26</v>
      </c>
      <c r="F61" s="3" t="s">
        <v>21</v>
      </c>
      <c r="G61" s="15">
        <f>5*0.89+2.85</f>
        <v>7.3000000000000007</v>
      </c>
    </row>
    <row r="62" spans="2:7" hidden="1" outlineLevel="1" x14ac:dyDescent="0.2">
      <c r="B62" s="19" t="s">
        <v>427</v>
      </c>
      <c r="C62" s="14">
        <v>44355</v>
      </c>
      <c r="D62" s="3">
        <v>923026</v>
      </c>
      <c r="E62" s="3">
        <v>26</v>
      </c>
      <c r="F62" s="3" t="s">
        <v>21</v>
      </c>
      <c r="G62" s="15">
        <v>8.5500000000000007</v>
      </c>
    </row>
    <row r="63" spans="2:7" hidden="1" outlineLevel="1" x14ac:dyDescent="0.2">
      <c r="B63" s="19" t="s">
        <v>427</v>
      </c>
      <c r="C63" s="14">
        <v>44354</v>
      </c>
      <c r="D63" s="3">
        <v>919206</v>
      </c>
      <c r="E63" s="3">
        <v>26</v>
      </c>
      <c r="F63" s="3" t="s">
        <v>21</v>
      </c>
      <c r="G63" s="15">
        <f>3*2.85</f>
        <v>8.5500000000000007</v>
      </c>
    </row>
    <row r="64" spans="2:7" hidden="1" outlineLevel="1" x14ac:dyDescent="0.2">
      <c r="B64" s="19" t="s">
        <v>427</v>
      </c>
      <c r="C64" s="14">
        <v>44351</v>
      </c>
      <c r="D64" s="3">
        <v>190116</v>
      </c>
      <c r="E64" s="3">
        <v>26</v>
      </c>
      <c r="F64" s="3" t="s">
        <v>21</v>
      </c>
      <c r="G64" s="15">
        <v>28.51</v>
      </c>
    </row>
    <row r="65" spans="2:7" hidden="1" outlineLevel="1" x14ac:dyDescent="0.2">
      <c r="B65" s="19" t="s">
        <v>427</v>
      </c>
      <c r="C65" s="14">
        <v>44354</v>
      </c>
      <c r="D65" s="3">
        <v>919117</v>
      </c>
      <c r="E65" s="3">
        <v>26</v>
      </c>
      <c r="F65" s="3" t="s">
        <v>21</v>
      </c>
      <c r="G65" s="15">
        <v>26.82</v>
      </c>
    </row>
    <row r="66" spans="2:7" hidden="1" outlineLevel="1" x14ac:dyDescent="0.2">
      <c r="B66" s="19" t="s">
        <v>427</v>
      </c>
      <c r="C66" s="14">
        <v>44351</v>
      </c>
      <c r="D66" s="3">
        <v>190025</v>
      </c>
      <c r="E66" s="3">
        <v>26</v>
      </c>
      <c r="F66" s="3" t="s">
        <v>21</v>
      </c>
      <c r="G66" s="15">
        <v>101.4</v>
      </c>
    </row>
    <row r="67" spans="2:7" hidden="1" outlineLevel="1" x14ac:dyDescent="0.2">
      <c r="B67" s="19" t="s">
        <v>427</v>
      </c>
      <c r="C67" s="14">
        <v>44357</v>
      </c>
      <c r="D67" s="3">
        <v>928635</v>
      </c>
      <c r="E67" s="3">
        <v>26</v>
      </c>
      <c r="F67" s="3" t="s">
        <v>21</v>
      </c>
      <c r="G67" s="15">
        <v>23.88</v>
      </c>
    </row>
    <row r="68" spans="2:7" hidden="1" outlineLevel="1" x14ac:dyDescent="0.2">
      <c r="B68" s="19" t="s">
        <v>427</v>
      </c>
      <c r="C68" s="14">
        <v>44358</v>
      </c>
      <c r="D68" s="3">
        <v>199590</v>
      </c>
      <c r="E68" s="3">
        <v>26</v>
      </c>
      <c r="F68" s="3" t="s">
        <v>21</v>
      </c>
      <c r="G68" s="15">
        <v>3.06</v>
      </c>
    </row>
    <row r="69" spans="2:7" hidden="1" outlineLevel="1" x14ac:dyDescent="0.2">
      <c r="B69" s="19" t="s">
        <v>427</v>
      </c>
      <c r="C69" s="14">
        <v>44358</v>
      </c>
      <c r="D69" s="3">
        <v>198841</v>
      </c>
      <c r="E69" s="3">
        <v>26</v>
      </c>
      <c r="F69" s="3" t="s">
        <v>21</v>
      </c>
      <c r="G69" s="15">
        <v>21.18</v>
      </c>
    </row>
    <row r="70" spans="2:7" hidden="1" outlineLevel="1" x14ac:dyDescent="0.2">
      <c r="B70" s="19" t="s">
        <v>427</v>
      </c>
      <c r="C70" s="14">
        <v>44355</v>
      </c>
      <c r="D70" s="3">
        <v>868</v>
      </c>
      <c r="E70" s="3">
        <v>0</v>
      </c>
      <c r="F70" s="3" t="s">
        <v>975</v>
      </c>
      <c r="G70" s="15">
        <v>40.46</v>
      </c>
    </row>
    <row r="71" spans="2:7" hidden="1" outlineLevel="1" x14ac:dyDescent="0.2">
      <c r="B71" s="19"/>
      <c r="C71" s="14"/>
      <c r="G71" s="15"/>
    </row>
    <row r="72" spans="2:7" hidden="1" outlineLevel="1" x14ac:dyDescent="0.2">
      <c r="C72" s="14"/>
      <c r="G72" s="15"/>
    </row>
    <row r="73" spans="2:7" ht="12.75" collapsed="1" thickBot="1" x14ac:dyDescent="0.25">
      <c r="C73" s="16"/>
      <c r="D73" s="16"/>
      <c r="E73" s="16"/>
      <c r="F73" s="16"/>
      <c r="G73" s="17">
        <f>+SUM(G45:G72)</f>
        <v>1463.8000000000002</v>
      </c>
    </row>
    <row r="74" spans="2:7" ht="12.75" thickTop="1" x14ac:dyDescent="0.2"/>
    <row r="76" spans="2:7" x14ac:dyDescent="0.2">
      <c r="C76" s="8" t="s">
        <v>24</v>
      </c>
    </row>
    <row r="78" spans="2:7" x14ac:dyDescent="0.2">
      <c r="B78" s="12" t="s">
        <v>1035</v>
      </c>
      <c r="C78" s="12" t="s">
        <v>25</v>
      </c>
      <c r="D78" s="12" t="s">
        <v>26</v>
      </c>
      <c r="E78" s="12" t="s">
        <v>27</v>
      </c>
      <c r="F78" s="12" t="s">
        <v>28</v>
      </c>
      <c r="G78" s="13" t="s">
        <v>29</v>
      </c>
    </row>
    <row r="79" spans="2:7" hidden="1" outlineLevel="1" x14ac:dyDescent="0.2">
      <c r="B79" s="19" t="s">
        <v>429</v>
      </c>
      <c r="C79" s="3" t="s">
        <v>801</v>
      </c>
      <c r="D79" s="3" t="s">
        <v>54</v>
      </c>
      <c r="E79" s="14">
        <v>44336</v>
      </c>
      <c r="F79" s="3">
        <v>6</v>
      </c>
      <c r="G79" s="3">
        <v>39.96</v>
      </c>
    </row>
    <row r="80" spans="2:7" hidden="1" outlineLevel="1" x14ac:dyDescent="0.2">
      <c r="B80" s="19" t="s">
        <v>429</v>
      </c>
      <c r="C80" s="3" t="s">
        <v>801</v>
      </c>
      <c r="D80" s="3" t="s">
        <v>54</v>
      </c>
      <c r="E80" s="14">
        <v>44336</v>
      </c>
      <c r="F80" s="3">
        <v>3</v>
      </c>
      <c r="G80" s="3">
        <v>19.98</v>
      </c>
    </row>
    <row r="81" spans="2:7" hidden="1" outlineLevel="1" x14ac:dyDescent="0.2">
      <c r="B81" s="19" t="s">
        <v>429</v>
      </c>
      <c r="C81" s="3" t="s">
        <v>801</v>
      </c>
      <c r="D81" s="3" t="s">
        <v>54</v>
      </c>
      <c r="E81" s="14">
        <v>44337</v>
      </c>
      <c r="F81" s="3">
        <v>6</v>
      </c>
      <c r="G81" s="3">
        <v>39.96</v>
      </c>
    </row>
    <row r="82" spans="2:7" hidden="1" outlineLevel="1" x14ac:dyDescent="0.2">
      <c r="B82" s="19" t="s">
        <v>429</v>
      </c>
      <c r="C82" s="3" t="s">
        <v>801</v>
      </c>
      <c r="D82" s="3" t="s">
        <v>54</v>
      </c>
      <c r="E82" s="14">
        <v>44337</v>
      </c>
      <c r="F82" s="3">
        <v>3</v>
      </c>
      <c r="G82" s="3">
        <v>19.98</v>
      </c>
    </row>
    <row r="83" spans="2:7" hidden="1" outlineLevel="1" x14ac:dyDescent="0.2">
      <c r="B83" s="19" t="s">
        <v>429</v>
      </c>
      <c r="C83" s="3" t="s">
        <v>801</v>
      </c>
      <c r="D83" s="3" t="s">
        <v>54</v>
      </c>
      <c r="E83" s="14">
        <v>44338</v>
      </c>
      <c r="F83" s="3">
        <v>3</v>
      </c>
      <c r="G83" s="3">
        <v>19.98</v>
      </c>
    </row>
    <row r="84" spans="2:7" hidden="1" outlineLevel="1" x14ac:dyDescent="0.2">
      <c r="B84" s="19" t="s">
        <v>429</v>
      </c>
      <c r="C84" s="3" t="s">
        <v>801</v>
      </c>
      <c r="D84" s="3" t="s">
        <v>54</v>
      </c>
      <c r="E84" s="39" t="s">
        <v>1014</v>
      </c>
      <c r="F84" s="3">
        <v>6</v>
      </c>
      <c r="G84" s="3">
        <v>39.96</v>
      </c>
    </row>
    <row r="85" spans="2:7" hidden="1" outlineLevel="1" x14ac:dyDescent="0.2">
      <c r="B85" s="19" t="s">
        <v>429</v>
      </c>
      <c r="C85" s="3" t="s">
        <v>801</v>
      </c>
      <c r="D85" s="3" t="s">
        <v>54</v>
      </c>
      <c r="E85" s="39" t="s">
        <v>1014</v>
      </c>
      <c r="F85" s="3">
        <v>3</v>
      </c>
      <c r="G85" s="3">
        <v>19.98</v>
      </c>
    </row>
    <row r="86" spans="2:7" hidden="1" outlineLevel="1" x14ac:dyDescent="0.2">
      <c r="B86" s="19" t="s">
        <v>429</v>
      </c>
      <c r="C86" s="3" t="s">
        <v>801</v>
      </c>
      <c r="D86" s="3" t="s">
        <v>54</v>
      </c>
      <c r="E86" s="39" t="s">
        <v>1015</v>
      </c>
      <c r="F86" s="3">
        <v>6</v>
      </c>
      <c r="G86" s="3">
        <v>39.96</v>
      </c>
    </row>
    <row r="87" spans="2:7" hidden="1" outlineLevel="1" x14ac:dyDescent="0.2">
      <c r="B87" s="19" t="s">
        <v>429</v>
      </c>
      <c r="C87" s="3" t="s">
        <v>801</v>
      </c>
      <c r="D87" s="3" t="s">
        <v>54</v>
      </c>
      <c r="E87" s="39" t="s">
        <v>1015</v>
      </c>
      <c r="F87" s="3">
        <v>3</v>
      </c>
      <c r="G87" s="3">
        <v>19.98</v>
      </c>
    </row>
    <row r="88" spans="2:7" hidden="1" outlineLevel="1" x14ac:dyDescent="0.2">
      <c r="B88" s="19" t="s">
        <v>428</v>
      </c>
      <c r="C88" s="3" t="s">
        <v>103</v>
      </c>
      <c r="D88" s="3" t="s">
        <v>54</v>
      </c>
      <c r="E88" s="14">
        <v>44315</v>
      </c>
      <c r="F88" s="3">
        <v>3</v>
      </c>
      <c r="G88" s="3">
        <v>19.98</v>
      </c>
    </row>
    <row r="89" spans="2:7" hidden="1" outlineLevel="1" x14ac:dyDescent="0.2">
      <c r="B89" s="19" t="s">
        <v>427</v>
      </c>
      <c r="C89" s="3" t="s">
        <v>107</v>
      </c>
      <c r="D89" s="3" t="s">
        <v>31</v>
      </c>
      <c r="E89" s="14">
        <v>44313</v>
      </c>
      <c r="F89" s="3">
        <v>6</v>
      </c>
      <c r="G89" s="3">
        <v>49.98</v>
      </c>
    </row>
    <row r="90" spans="2:7" hidden="1" outlineLevel="1" x14ac:dyDescent="0.2">
      <c r="B90" s="19" t="s">
        <v>427</v>
      </c>
      <c r="C90" s="3" t="s">
        <v>107</v>
      </c>
      <c r="D90" s="3" t="s">
        <v>31</v>
      </c>
      <c r="E90" s="14">
        <v>44313</v>
      </c>
      <c r="F90" s="3">
        <v>3</v>
      </c>
      <c r="G90" s="3">
        <v>24.99</v>
      </c>
    </row>
    <row r="91" spans="2:7" hidden="1" outlineLevel="1" x14ac:dyDescent="0.2">
      <c r="B91" s="19" t="s">
        <v>427</v>
      </c>
      <c r="C91" s="3" t="s">
        <v>107</v>
      </c>
      <c r="D91" s="3" t="s">
        <v>31</v>
      </c>
      <c r="E91" s="14">
        <v>44315</v>
      </c>
      <c r="F91" s="3">
        <v>6</v>
      </c>
      <c r="G91" s="3">
        <v>49.98</v>
      </c>
    </row>
    <row r="92" spans="2:7" hidden="1" outlineLevel="1" x14ac:dyDescent="0.2">
      <c r="B92" s="19" t="s">
        <v>427</v>
      </c>
      <c r="C92" s="3" t="s">
        <v>107</v>
      </c>
      <c r="D92" s="3" t="s">
        <v>31</v>
      </c>
      <c r="E92" s="14">
        <v>44315</v>
      </c>
      <c r="F92" s="3">
        <v>3</v>
      </c>
      <c r="G92" s="3">
        <v>24.99</v>
      </c>
    </row>
    <row r="93" spans="2:7" hidden="1" outlineLevel="1" x14ac:dyDescent="0.2">
      <c r="B93" s="19" t="s">
        <v>427</v>
      </c>
      <c r="C93" s="3" t="s">
        <v>107</v>
      </c>
      <c r="D93" s="3" t="s">
        <v>31</v>
      </c>
      <c r="E93" s="14">
        <v>44316</v>
      </c>
      <c r="F93" s="3">
        <v>6</v>
      </c>
      <c r="G93" s="3">
        <v>49.98</v>
      </c>
    </row>
    <row r="94" spans="2:7" hidden="1" outlineLevel="1" x14ac:dyDescent="0.2">
      <c r="B94" s="19" t="s">
        <v>427</v>
      </c>
      <c r="C94" s="3" t="s">
        <v>107</v>
      </c>
      <c r="D94" s="3" t="s">
        <v>31</v>
      </c>
      <c r="E94" s="14">
        <v>44316</v>
      </c>
      <c r="F94" s="3">
        <v>3</v>
      </c>
      <c r="G94" s="3">
        <v>24.99</v>
      </c>
    </row>
    <row r="95" spans="2:7" hidden="1" outlineLevel="1" x14ac:dyDescent="0.2">
      <c r="B95" s="19" t="s">
        <v>427</v>
      </c>
      <c r="C95" s="3" t="s">
        <v>107</v>
      </c>
      <c r="D95" s="3" t="s">
        <v>31</v>
      </c>
      <c r="E95" s="14">
        <v>44321</v>
      </c>
      <c r="F95" s="3">
        <v>6</v>
      </c>
      <c r="G95" s="3">
        <v>49.98</v>
      </c>
    </row>
    <row r="96" spans="2:7" hidden="1" outlineLevel="1" x14ac:dyDescent="0.2">
      <c r="B96" s="19" t="s">
        <v>427</v>
      </c>
      <c r="C96" s="3" t="s">
        <v>107</v>
      </c>
      <c r="D96" s="3" t="s">
        <v>31</v>
      </c>
      <c r="E96" s="14">
        <v>44321</v>
      </c>
      <c r="F96" s="3">
        <v>3</v>
      </c>
      <c r="G96" s="3">
        <v>24.99</v>
      </c>
    </row>
    <row r="97" spans="2:7" hidden="1" outlineLevel="1" x14ac:dyDescent="0.2">
      <c r="B97" s="19" t="s">
        <v>427</v>
      </c>
      <c r="C97" s="3" t="s">
        <v>105</v>
      </c>
      <c r="D97" s="3" t="s">
        <v>54</v>
      </c>
      <c r="E97" s="14">
        <v>44312</v>
      </c>
      <c r="F97" s="3">
        <v>6</v>
      </c>
      <c r="G97" s="3">
        <v>39.96</v>
      </c>
    </row>
    <row r="98" spans="2:7" hidden="1" outlineLevel="1" x14ac:dyDescent="0.2">
      <c r="B98" s="19" t="s">
        <v>427</v>
      </c>
      <c r="C98" s="3" t="s">
        <v>105</v>
      </c>
      <c r="D98" s="3" t="s">
        <v>54</v>
      </c>
      <c r="E98" s="14">
        <v>44312</v>
      </c>
      <c r="F98" s="3">
        <v>3</v>
      </c>
      <c r="G98" s="3">
        <v>19.98</v>
      </c>
    </row>
    <row r="99" spans="2:7" hidden="1" outlineLevel="1" x14ac:dyDescent="0.2">
      <c r="B99" s="19" t="s">
        <v>427</v>
      </c>
      <c r="C99" s="3" t="s">
        <v>105</v>
      </c>
      <c r="D99" s="3" t="s">
        <v>54</v>
      </c>
      <c r="E99" s="14">
        <v>44313</v>
      </c>
      <c r="F99" s="3">
        <v>6</v>
      </c>
      <c r="G99" s="3">
        <v>39.96</v>
      </c>
    </row>
    <row r="100" spans="2:7" hidden="1" outlineLevel="1" x14ac:dyDescent="0.2">
      <c r="B100" s="19" t="s">
        <v>427</v>
      </c>
      <c r="C100" s="3" t="s">
        <v>105</v>
      </c>
      <c r="D100" s="3" t="s">
        <v>54</v>
      </c>
      <c r="E100" s="14">
        <v>44313</v>
      </c>
      <c r="F100" s="3">
        <v>3</v>
      </c>
      <c r="G100" s="3">
        <v>19.98</v>
      </c>
    </row>
    <row r="101" spans="2:7" hidden="1" outlineLevel="1" x14ac:dyDescent="0.2">
      <c r="B101" s="19" t="s">
        <v>427</v>
      </c>
      <c r="C101" s="3" t="s">
        <v>105</v>
      </c>
      <c r="D101" s="3" t="s">
        <v>54</v>
      </c>
      <c r="E101" s="14">
        <v>44314</v>
      </c>
      <c r="F101" s="3">
        <v>6</v>
      </c>
      <c r="G101" s="3">
        <v>39.96</v>
      </c>
    </row>
    <row r="102" spans="2:7" hidden="1" outlineLevel="1" x14ac:dyDescent="0.2">
      <c r="B102" s="19" t="s">
        <v>427</v>
      </c>
      <c r="C102" s="3" t="s">
        <v>105</v>
      </c>
      <c r="D102" s="3" t="s">
        <v>54</v>
      </c>
      <c r="E102" s="14">
        <v>44314</v>
      </c>
      <c r="F102" s="3">
        <v>3</v>
      </c>
      <c r="G102" s="3">
        <v>19.98</v>
      </c>
    </row>
    <row r="103" spans="2:7" hidden="1" outlineLevel="1" x14ac:dyDescent="0.2">
      <c r="B103" s="19" t="s">
        <v>427</v>
      </c>
      <c r="C103" s="3" t="s">
        <v>105</v>
      </c>
      <c r="D103" s="3" t="s">
        <v>54</v>
      </c>
      <c r="E103" s="14">
        <v>44315</v>
      </c>
      <c r="F103" s="3">
        <v>6</v>
      </c>
      <c r="G103" s="3">
        <v>39.96</v>
      </c>
    </row>
    <row r="104" spans="2:7" hidden="1" outlineLevel="1" x14ac:dyDescent="0.2">
      <c r="B104" s="19" t="s">
        <v>427</v>
      </c>
      <c r="C104" s="3" t="s">
        <v>105</v>
      </c>
      <c r="D104" s="3" t="s">
        <v>54</v>
      </c>
      <c r="E104" s="14">
        <v>44315</v>
      </c>
      <c r="F104" s="3">
        <v>3</v>
      </c>
      <c r="G104" s="3">
        <v>19.98</v>
      </c>
    </row>
    <row r="105" spans="2:7" hidden="1" outlineLevel="1" x14ac:dyDescent="0.2">
      <c r="B105" s="19" t="s">
        <v>427</v>
      </c>
      <c r="C105" s="3" t="s">
        <v>105</v>
      </c>
      <c r="D105" s="3" t="s">
        <v>54</v>
      </c>
      <c r="E105" s="14">
        <v>44316</v>
      </c>
      <c r="F105" s="3">
        <v>6</v>
      </c>
      <c r="G105" s="3">
        <v>39.96</v>
      </c>
    </row>
    <row r="106" spans="2:7" hidden="1" outlineLevel="1" x14ac:dyDescent="0.2">
      <c r="B106" s="19" t="s">
        <v>427</v>
      </c>
      <c r="C106" s="3" t="s">
        <v>105</v>
      </c>
      <c r="D106" s="3" t="s">
        <v>54</v>
      </c>
      <c r="E106" s="14">
        <v>44316</v>
      </c>
      <c r="F106" s="3">
        <v>3</v>
      </c>
      <c r="G106" s="3">
        <v>19.98</v>
      </c>
    </row>
    <row r="107" spans="2:7" hidden="1" outlineLevel="1" x14ac:dyDescent="0.2">
      <c r="B107" s="19" t="s">
        <v>427</v>
      </c>
      <c r="C107" s="3" t="s">
        <v>105</v>
      </c>
      <c r="D107" s="3" t="s">
        <v>54</v>
      </c>
      <c r="E107" s="14">
        <v>44330</v>
      </c>
      <c r="F107" s="3">
        <v>3</v>
      </c>
      <c r="G107" s="3">
        <v>19.98</v>
      </c>
    </row>
    <row r="108" spans="2:7" hidden="1" outlineLevel="1" x14ac:dyDescent="0.2"/>
    <row r="109" spans="2:7" ht="12.75" collapsed="1" thickBot="1" x14ac:dyDescent="0.25">
      <c r="C109" s="16"/>
      <c r="D109" s="16"/>
      <c r="E109" s="16"/>
      <c r="F109" s="16"/>
      <c r="G109" s="17">
        <f>+SUM(G79:G108)</f>
        <v>899.28000000000043</v>
      </c>
    </row>
    <row r="110" spans="2:7" ht="12.75" thickTop="1" x14ac:dyDescent="0.2"/>
    <row r="112" spans="2:7" x14ac:dyDescent="0.2">
      <c r="C112" s="8" t="s">
        <v>722</v>
      </c>
    </row>
    <row r="114" spans="3:7" x14ac:dyDescent="0.2">
      <c r="C114" s="19" t="s">
        <v>81</v>
      </c>
      <c r="D114" s="20">
        <f>+G39-G73-G109</f>
        <v>2381.9399999999996</v>
      </c>
    </row>
    <row r="115" spans="3:7" ht="12.75" thickBot="1" x14ac:dyDescent="0.25">
      <c r="D115" s="9"/>
      <c r="G115" s="3"/>
    </row>
    <row r="116" spans="3:7" ht="12.75" thickBot="1" x14ac:dyDescent="0.25">
      <c r="C116" s="19" t="s">
        <v>713</v>
      </c>
      <c r="D116" s="21">
        <f>+D114/G39</f>
        <v>0.50198734673404943</v>
      </c>
      <c r="G116" s="3"/>
    </row>
    <row r="117" spans="3:7" x14ac:dyDescent="0.2">
      <c r="G117" s="3"/>
    </row>
    <row r="118" spans="3:7" x14ac:dyDescent="0.2">
      <c r="C118" s="19" t="s">
        <v>84</v>
      </c>
      <c r="D118" s="20">
        <f>+RESUMEN!O85</f>
        <v>1701.8959012285936</v>
      </c>
      <c r="G118" s="3"/>
    </row>
    <row r="119" spans="3:7" ht="12.75" thickBot="1" x14ac:dyDescent="0.25">
      <c r="D119" s="9"/>
    </row>
    <row r="120" spans="3:7" ht="12.75" thickBot="1" x14ac:dyDescent="0.25">
      <c r="C120" s="19" t="s">
        <v>716</v>
      </c>
      <c r="D120" s="21">
        <f>+RESUMEN!P85</f>
        <v>0.35866991102852958</v>
      </c>
    </row>
    <row r="121" spans="3:7" ht="12.75" thickBot="1" x14ac:dyDescent="0.25"/>
    <row r="122" spans="3:7" ht="12.75" thickBot="1" x14ac:dyDescent="0.25">
      <c r="C122" s="19" t="s">
        <v>719</v>
      </c>
      <c r="D122" s="86" t="str">
        <f>+IF($D$120&gt;$D$24,"OK","REVISAR")</f>
        <v>OK</v>
      </c>
    </row>
    <row r="123" spans="3:7" x14ac:dyDescent="0.2">
      <c r="G123" s="3"/>
    </row>
    <row r="124" spans="3:7" x14ac:dyDescent="0.2">
      <c r="G124" s="3"/>
    </row>
    <row r="126" spans="3:7" x14ac:dyDescent="0.2">
      <c r="C126" s="8" t="s">
        <v>85</v>
      </c>
    </row>
    <row r="128" spans="3:7" x14ac:dyDescent="0.2">
      <c r="C128" s="10" t="s">
        <v>913</v>
      </c>
      <c r="D128" s="10"/>
      <c r="E128" s="10"/>
      <c r="F128" s="10"/>
      <c r="G128" s="11"/>
    </row>
    <row r="129" spans="3:7" x14ac:dyDescent="0.2">
      <c r="C129" s="10" t="s">
        <v>914</v>
      </c>
      <c r="D129" s="10"/>
      <c r="E129" s="10"/>
      <c r="F129" s="10"/>
      <c r="G129" s="11"/>
    </row>
    <row r="130" spans="3:7" x14ac:dyDescent="0.2">
      <c r="C130" s="10"/>
      <c r="D130" s="10"/>
      <c r="E130" s="10"/>
      <c r="F130" s="10"/>
      <c r="G130" s="11"/>
    </row>
    <row r="133" spans="3:7" x14ac:dyDescent="0.2">
      <c r="C133" s="12"/>
      <c r="D133" s="23" t="s">
        <v>427</v>
      </c>
      <c r="E133" s="23" t="s">
        <v>428</v>
      </c>
      <c r="F133" s="23" t="s">
        <v>429</v>
      </c>
    </row>
    <row r="134" spans="3:7" x14ac:dyDescent="0.2">
      <c r="C134" s="3" t="s">
        <v>8</v>
      </c>
      <c r="D134" s="22">
        <f>+SUMIF(B37:B38,$D$133,G37:G38)</f>
        <v>4745.0200000000004</v>
      </c>
      <c r="E134" s="22">
        <f>+SUMIF(C37:C38,$E$133,H37:H38)</f>
        <v>0</v>
      </c>
      <c r="F134" s="22">
        <f t="shared" ref="F134" si="0">+SUMIF(D37:D38,$D$133,I37:I38)</f>
        <v>0</v>
      </c>
    </row>
    <row r="135" spans="3:7" x14ac:dyDescent="0.2">
      <c r="C135" s="3" t="s">
        <v>1019</v>
      </c>
      <c r="D135" s="22">
        <f>-SUMIF(B45:B72,$D$133,G45:G72)</f>
        <v>-1395.51</v>
      </c>
      <c r="E135" s="22">
        <f>-SUMIF(B45:B72,$E$133,G45:G72)</f>
        <v>-68.289999999999992</v>
      </c>
      <c r="F135" s="22">
        <f>-SUMIF(B45:B72,$F$133,G45:G72)</f>
        <v>0</v>
      </c>
    </row>
    <row r="136" spans="3:7" x14ac:dyDescent="0.2">
      <c r="C136" s="3" t="s">
        <v>24</v>
      </c>
      <c r="D136" s="22">
        <f>-SUMIF(B79:B108,$D$133,G79:G108)</f>
        <v>-619.56000000000006</v>
      </c>
      <c r="E136" s="22">
        <f>-SUMIF(B79:B108,$E$133,G79:G108)</f>
        <v>-19.98</v>
      </c>
      <c r="F136" s="22">
        <f>-SUMIF(B79:B108,$F$133,G79:G108)</f>
        <v>-259.74</v>
      </c>
    </row>
    <row r="137" spans="3:7" ht="12.75" thickBot="1" x14ac:dyDescent="0.25">
      <c r="C137" s="16" t="s">
        <v>1036</v>
      </c>
      <c r="D137" s="182">
        <f>SUM(D134:D136)</f>
        <v>2729.9500000000003</v>
      </c>
      <c r="E137" s="182">
        <f t="shared" ref="E137:F137" si="1">SUM(E134:E136)</f>
        <v>-88.27</v>
      </c>
      <c r="F137" s="182">
        <f t="shared" si="1"/>
        <v>-259.74</v>
      </c>
    </row>
    <row r="138" spans="3:7" ht="12.75" thickTop="1" x14ac:dyDescent="0.2"/>
  </sheetData>
  <autoFilter ref="B78:G107" xr:uid="{00000000-0009-0000-0000-000055000000}">
    <sortState xmlns:xlrd2="http://schemas.microsoft.com/office/spreadsheetml/2017/richdata2" ref="B79:G107">
      <sortCondition ref="C78:C107"/>
    </sortState>
  </autoFilter>
  <conditionalFormatting sqref="D122">
    <cfRule type="containsText" dxfId="57" priority="1" operator="containsText" text="OK">
      <formula>NOT(ISERROR(SEARCH("OK",D122)))</formula>
    </cfRule>
    <cfRule type="cellIs" dxfId="56" priority="2" operator="greaterThan">
      <formula>#REF!</formula>
    </cfRule>
  </conditionalFormatting>
  <pageMargins left="0.25" right="0.25" top="0.47" bottom="0.31" header="0.3" footer="0.3"/>
  <pageSetup paperSize="9" scale="78" fitToHeight="0" orientation="portrait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Hoja84">
    <tabColor rgb="FFFF0000"/>
    <pageSetUpPr fitToPage="1"/>
  </sheetPr>
  <dimension ref="B1:K116"/>
  <sheetViews>
    <sheetView topLeftCell="A30" zoomScale="98" zoomScaleNormal="98" zoomScaleSheetLayoutView="70" workbookViewId="0">
      <selection activeCell="F69" sqref="F69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27" style="3" customWidth="1"/>
    <col min="4" max="4" width="13.710937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795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796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310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793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5070.3999999999996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7" spans="3:7" x14ac:dyDescent="0.2">
      <c r="C27" s="8" t="s">
        <v>7</v>
      </c>
    </row>
    <row r="29" spans="3:7" x14ac:dyDescent="0.2">
      <c r="C29" s="10" t="s">
        <v>794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4" spans="2:11" x14ac:dyDescent="0.2">
      <c r="C34" s="8" t="s">
        <v>8</v>
      </c>
    </row>
    <row r="35" spans="2:11" x14ac:dyDescent="0.2">
      <c r="C35" s="8"/>
    </row>
    <row r="37" spans="2:11" x14ac:dyDescent="0.2">
      <c r="B37" s="12" t="s">
        <v>1035</v>
      </c>
      <c r="C37" s="23" t="s">
        <v>9</v>
      </c>
      <c r="D37" s="23" t="s">
        <v>10</v>
      </c>
      <c r="E37" s="23" t="s">
        <v>11</v>
      </c>
      <c r="F37" s="23" t="s">
        <v>1</v>
      </c>
      <c r="G37" s="23" t="s">
        <v>12</v>
      </c>
    </row>
    <row r="38" spans="2:11" outlineLevel="1" x14ac:dyDescent="0.2">
      <c r="B38" s="19" t="s">
        <v>427</v>
      </c>
      <c r="C38" s="14">
        <v>44327</v>
      </c>
      <c r="D38" s="3" t="s">
        <v>803</v>
      </c>
      <c r="F38" s="3" t="s">
        <v>795</v>
      </c>
      <c r="G38" s="38">
        <v>3969</v>
      </c>
    </row>
    <row r="39" spans="2:11" s="9" customFormat="1" outlineLevel="1" x14ac:dyDescent="0.2">
      <c r="B39" s="3"/>
      <c r="C39" s="14"/>
      <c r="D39" s="3"/>
      <c r="E39" s="3"/>
      <c r="F39" s="3"/>
      <c r="G39" s="15"/>
      <c r="H39" s="3"/>
      <c r="I39" s="3"/>
      <c r="J39" s="3"/>
      <c r="K39" s="3"/>
    </row>
    <row r="40" spans="2:11" s="9" customFormat="1" ht="12.75" thickBot="1" x14ac:dyDescent="0.25">
      <c r="B40" s="3"/>
      <c r="C40" s="16"/>
      <c r="D40" s="16"/>
      <c r="E40" s="16"/>
      <c r="F40" s="16"/>
      <c r="G40" s="17">
        <f>SUM(G38:G39)</f>
        <v>3969</v>
      </c>
      <c r="H40" s="3"/>
      <c r="I40" s="3"/>
      <c r="J40" s="3"/>
      <c r="K40" s="3"/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hidden="1" outlineLevel="1" x14ac:dyDescent="0.2">
      <c r="B46" s="19" t="s">
        <v>427</v>
      </c>
      <c r="C46" s="39">
        <v>44308</v>
      </c>
      <c r="D46" s="3">
        <v>131871</v>
      </c>
      <c r="E46" s="3">
        <v>26</v>
      </c>
      <c r="F46" s="3" t="s">
        <v>21</v>
      </c>
      <c r="G46" s="15">
        <v>52.18</v>
      </c>
    </row>
    <row r="47" spans="2:11" hidden="1" outlineLevel="1" x14ac:dyDescent="0.2">
      <c r="B47" s="19" t="s">
        <v>428</v>
      </c>
      <c r="C47" s="39">
        <v>44307</v>
      </c>
      <c r="D47" s="3">
        <v>130536</v>
      </c>
      <c r="E47" s="3">
        <v>26</v>
      </c>
      <c r="F47" s="3" t="s">
        <v>21</v>
      </c>
      <c r="G47" s="15">
        <v>10.029999999999999</v>
      </c>
    </row>
    <row r="48" spans="2:11" hidden="1" outlineLevel="1" x14ac:dyDescent="0.2">
      <c r="B48" s="19" t="s">
        <v>428</v>
      </c>
      <c r="C48" s="39">
        <v>44307</v>
      </c>
      <c r="D48" s="3">
        <v>130510</v>
      </c>
      <c r="E48" s="3">
        <v>26</v>
      </c>
      <c r="F48" s="3" t="s">
        <v>21</v>
      </c>
      <c r="G48" s="15">
        <v>13.1</v>
      </c>
    </row>
    <row r="49" spans="2:7" hidden="1" outlineLevel="1" x14ac:dyDescent="0.2">
      <c r="B49" s="19" t="s">
        <v>428</v>
      </c>
      <c r="C49" s="39">
        <v>44310</v>
      </c>
      <c r="D49" s="3">
        <v>134513</v>
      </c>
      <c r="E49" s="3">
        <v>26</v>
      </c>
      <c r="F49" s="3" t="s">
        <v>21</v>
      </c>
      <c r="G49" s="15">
        <v>0.83</v>
      </c>
    </row>
    <row r="50" spans="2:7" hidden="1" outlineLevel="1" x14ac:dyDescent="0.2">
      <c r="B50" s="19" t="s">
        <v>429</v>
      </c>
      <c r="C50" s="39">
        <v>44330</v>
      </c>
      <c r="F50" s="3" t="s">
        <v>934</v>
      </c>
      <c r="G50" s="15">
        <v>450</v>
      </c>
    </row>
    <row r="51" spans="2:7" hidden="1" outlineLevel="1" x14ac:dyDescent="0.2">
      <c r="B51" s="19"/>
      <c r="C51" s="24"/>
      <c r="G51" s="15"/>
    </row>
    <row r="52" spans="2:7" ht="12.75" collapsed="1" thickBot="1" x14ac:dyDescent="0.25">
      <c r="C52" s="16"/>
      <c r="D52" s="16"/>
      <c r="E52" s="16"/>
      <c r="F52" s="16"/>
      <c r="G52" s="17">
        <f>+SUM(G46:G51)</f>
        <v>526.14</v>
      </c>
    </row>
    <row r="53" spans="2:7" ht="12.75" thickTop="1" x14ac:dyDescent="0.2"/>
    <row r="55" spans="2:7" x14ac:dyDescent="0.2">
      <c r="C55" s="8" t="s">
        <v>24</v>
      </c>
    </row>
    <row r="57" spans="2:7" x14ac:dyDescent="0.2">
      <c r="B57" s="12" t="s">
        <v>1035</v>
      </c>
      <c r="C57" s="12" t="s">
        <v>25</v>
      </c>
      <c r="D57" s="12" t="s">
        <v>26</v>
      </c>
      <c r="E57" s="12" t="s">
        <v>27</v>
      </c>
      <c r="F57" s="12" t="s">
        <v>637</v>
      </c>
      <c r="G57" s="13" t="s">
        <v>29</v>
      </c>
    </row>
    <row r="58" spans="2:7" hidden="1" outlineLevel="1" x14ac:dyDescent="0.2">
      <c r="B58" s="19" t="s">
        <v>427</v>
      </c>
      <c r="C58" s="3" t="s">
        <v>672</v>
      </c>
      <c r="D58" s="3" t="s">
        <v>54</v>
      </c>
      <c r="E58" s="14">
        <v>44298</v>
      </c>
      <c r="F58" s="3">
        <v>6</v>
      </c>
      <c r="G58" s="3">
        <v>33.299999999999997</v>
      </c>
    </row>
    <row r="59" spans="2:7" hidden="1" outlineLevel="1" x14ac:dyDescent="0.2">
      <c r="B59" s="19" t="s">
        <v>427</v>
      </c>
      <c r="C59" s="3" t="s">
        <v>672</v>
      </c>
      <c r="D59" s="3" t="s">
        <v>54</v>
      </c>
      <c r="E59" s="14">
        <v>44298</v>
      </c>
      <c r="F59" s="3">
        <v>3</v>
      </c>
      <c r="G59" s="3">
        <v>16.649999999999999</v>
      </c>
    </row>
    <row r="60" spans="2:7" hidden="1" outlineLevel="1" x14ac:dyDescent="0.2">
      <c r="B60" s="19" t="s">
        <v>429</v>
      </c>
      <c r="C60" s="3" t="s">
        <v>801</v>
      </c>
      <c r="D60" s="3" t="s">
        <v>54</v>
      </c>
      <c r="E60" s="14">
        <v>44302</v>
      </c>
      <c r="F60" s="3">
        <v>6</v>
      </c>
      <c r="G60" s="3">
        <v>39.96</v>
      </c>
    </row>
    <row r="61" spans="2:7" hidden="1" outlineLevel="1" x14ac:dyDescent="0.2">
      <c r="B61" s="19" t="s">
        <v>429</v>
      </c>
      <c r="C61" s="3" t="s">
        <v>801</v>
      </c>
      <c r="D61" s="3" t="s">
        <v>54</v>
      </c>
      <c r="E61" s="14">
        <v>44302</v>
      </c>
      <c r="F61" s="3">
        <v>3</v>
      </c>
      <c r="G61" s="3">
        <v>19.98</v>
      </c>
    </row>
    <row r="62" spans="2:7" hidden="1" outlineLevel="1" x14ac:dyDescent="0.2">
      <c r="B62" s="19" t="s">
        <v>429</v>
      </c>
      <c r="C62" s="3" t="s">
        <v>801</v>
      </c>
      <c r="D62" s="3" t="s">
        <v>54</v>
      </c>
      <c r="E62" s="14">
        <v>44305</v>
      </c>
      <c r="F62" s="3">
        <v>6</v>
      </c>
      <c r="G62" s="3">
        <v>39.96</v>
      </c>
    </row>
    <row r="63" spans="2:7" hidden="1" outlineLevel="1" x14ac:dyDescent="0.2">
      <c r="B63" s="19" t="s">
        <v>429</v>
      </c>
      <c r="C63" s="3" t="s">
        <v>801</v>
      </c>
      <c r="D63" s="3" t="s">
        <v>54</v>
      </c>
      <c r="E63" s="14">
        <v>44305</v>
      </c>
      <c r="F63" s="3">
        <v>3</v>
      </c>
      <c r="G63" s="3">
        <v>19.98</v>
      </c>
    </row>
    <row r="64" spans="2:7" hidden="1" outlineLevel="1" x14ac:dyDescent="0.2">
      <c r="B64" s="19" t="s">
        <v>429</v>
      </c>
      <c r="C64" s="3" t="s">
        <v>801</v>
      </c>
      <c r="D64" s="3" t="s">
        <v>54</v>
      </c>
      <c r="E64" s="14">
        <v>44306</v>
      </c>
      <c r="F64" s="3">
        <v>6</v>
      </c>
      <c r="G64" s="3">
        <v>39.96</v>
      </c>
    </row>
    <row r="65" spans="2:7" hidden="1" outlineLevel="1" x14ac:dyDescent="0.2">
      <c r="B65" s="19" t="s">
        <v>429</v>
      </c>
      <c r="C65" s="3" t="s">
        <v>801</v>
      </c>
      <c r="D65" s="3" t="s">
        <v>54</v>
      </c>
      <c r="E65" s="14">
        <v>44306</v>
      </c>
      <c r="F65" s="3">
        <v>3</v>
      </c>
      <c r="G65" s="3">
        <v>19.98</v>
      </c>
    </row>
    <row r="66" spans="2:7" hidden="1" outlineLevel="1" x14ac:dyDescent="0.2">
      <c r="B66" s="19" t="s">
        <v>429</v>
      </c>
      <c r="C66" s="3" t="s">
        <v>801</v>
      </c>
      <c r="D66" s="3" t="s">
        <v>54</v>
      </c>
      <c r="E66" s="14">
        <v>44307</v>
      </c>
      <c r="F66" s="3">
        <v>6</v>
      </c>
      <c r="G66" s="3">
        <v>39.96</v>
      </c>
    </row>
    <row r="67" spans="2:7" hidden="1" outlineLevel="1" x14ac:dyDescent="0.2">
      <c r="B67" s="19" t="s">
        <v>429</v>
      </c>
      <c r="C67" s="3" t="s">
        <v>801</v>
      </c>
      <c r="D67" s="3" t="s">
        <v>54</v>
      </c>
      <c r="E67" s="14">
        <v>44307</v>
      </c>
      <c r="F67" s="3">
        <v>3</v>
      </c>
      <c r="G67" s="3">
        <v>19.98</v>
      </c>
    </row>
    <row r="68" spans="2:7" hidden="1" outlineLevel="1" x14ac:dyDescent="0.2">
      <c r="B68" s="19" t="s">
        <v>429</v>
      </c>
      <c r="C68" s="3" t="s">
        <v>801</v>
      </c>
      <c r="D68" s="3" t="s">
        <v>54</v>
      </c>
      <c r="E68" s="14">
        <v>44308</v>
      </c>
      <c r="F68" s="3">
        <v>6</v>
      </c>
      <c r="G68" s="3">
        <v>39.96</v>
      </c>
    </row>
    <row r="69" spans="2:7" hidden="1" outlineLevel="1" x14ac:dyDescent="0.2">
      <c r="B69" s="19" t="s">
        <v>429</v>
      </c>
      <c r="C69" s="3" t="s">
        <v>801</v>
      </c>
      <c r="D69" s="3" t="s">
        <v>54</v>
      </c>
      <c r="E69" s="14">
        <v>44308</v>
      </c>
      <c r="F69" s="3">
        <v>3</v>
      </c>
      <c r="G69" s="3">
        <v>19.98</v>
      </c>
    </row>
    <row r="70" spans="2:7" hidden="1" outlineLevel="1" x14ac:dyDescent="0.2">
      <c r="B70" s="19" t="s">
        <v>429</v>
      </c>
      <c r="C70" s="3" t="s">
        <v>801</v>
      </c>
      <c r="D70" s="3" t="s">
        <v>54</v>
      </c>
      <c r="E70" s="14">
        <v>44309</v>
      </c>
      <c r="F70" s="3">
        <v>6</v>
      </c>
      <c r="G70" s="3">
        <v>39.96</v>
      </c>
    </row>
    <row r="71" spans="2:7" hidden="1" outlineLevel="1" x14ac:dyDescent="0.2">
      <c r="B71" s="19" t="s">
        <v>429</v>
      </c>
      <c r="C71" s="3" t="s">
        <v>801</v>
      </c>
      <c r="D71" s="3" t="s">
        <v>54</v>
      </c>
      <c r="E71" s="14">
        <v>44309</v>
      </c>
      <c r="F71" s="3">
        <v>3</v>
      </c>
      <c r="G71" s="3">
        <v>19.98</v>
      </c>
    </row>
    <row r="72" spans="2:7" hidden="1" outlineLevel="1" x14ac:dyDescent="0.2">
      <c r="B72" s="19" t="s">
        <v>428</v>
      </c>
      <c r="C72" s="3" t="s">
        <v>104</v>
      </c>
      <c r="D72" s="3" t="s">
        <v>31</v>
      </c>
      <c r="E72" s="14">
        <v>44306</v>
      </c>
      <c r="F72" s="3">
        <v>6</v>
      </c>
      <c r="G72" s="3">
        <v>56.64</v>
      </c>
    </row>
    <row r="73" spans="2:7" hidden="1" outlineLevel="1" x14ac:dyDescent="0.2">
      <c r="B73" s="19" t="s">
        <v>428</v>
      </c>
      <c r="C73" s="3" t="s">
        <v>104</v>
      </c>
      <c r="D73" s="3" t="s">
        <v>31</v>
      </c>
      <c r="E73" s="14">
        <v>44307</v>
      </c>
      <c r="F73" s="3">
        <v>6</v>
      </c>
      <c r="G73" s="3">
        <v>56.64</v>
      </c>
    </row>
    <row r="74" spans="2:7" hidden="1" outlineLevel="1" x14ac:dyDescent="0.2">
      <c r="B74" s="19" t="s">
        <v>428</v>
      </c>
      <c r="C74" s="3" t="s">
        <v>104</v>
      </c>
      <c r="D74" s="3" t="s">
        <v>31</v>
      </c>
      <c r="E74" s="14">
        <v>44307</v>
      </c>
      <c r="F74" s="3">
        <v>3</v>
      </c>
      <c r="G74" s="3">
        <v>28.32</v>
      </c>
    </row>
    <row r="75" spans="2:7" hidden="1" outlineLevel="1" x14ac:dyDescent="0.2">
      <c r="B75" s="19" t="s">
        <v>428</v>
      </c>
      <c r="C75" s="3" t="s">
        <v>103</v>
      </c>
      <c r="D75" s="3" t="s">
        <v>54</v>
      </c>
      <c r="E75" s="14">
        <v>44316</v>
      </c>
      <c r="F75" s="3">
        <v>6</v>
      </c>
      <c r="G75" s="3">
        <v>39.96</v>
      </c>
    </row>
    <row r="76" spans="2:7" hidden="1" outlineLevel="1" x14ac:dyDescent="0.2">
      <c r="B76" s="19" t="s">
        <v>428</v>
      </c>
      <c r="C76" s="3" t="s">
        <v>103</v>
      </c>
      <c r="D76" s="3" t="s">
        <v>54</v>
      </c>
      <c r="E76" s="14">
        <v>44316</v>
      </c>
      <c r="F76" s="3">
        <v>3</v>
      </c>
      <c r="G76" s="3">
        <v>19.98</v>
      </c>
    </row>
    <row r="77" spans="2:7" hidden="1" outlineLevel="1" x14ac:dyDescent="0.2">
      <c r="B77" s="19" t="s">
        <v>427</v>
      </c>
      <c r="C77" s="3" t="s">
        <v>105</v>
      </c>
      <c r="D77" s="3" t="s">
        <v>54</v>
      </c>
      <c r="E77" s="14">
        <v>44309</v>
      </c>
      <c r="F77" s="3">
        <v>6</v>
      </c>
      <c r="G77" s="3">
        <v>39.96</v>
      </c>
    </row>
    <row r="78" spans="2:7" hidden="1" outlineLevel="1" x14ac:dyDescent="0.2">
      <c r="B78" s="19" t="s">
        <v>427</v>
      </c>
      <c r="C78" s="3" t="s">
        <v>105</v>
      </c>
      <c r="D78" s="3" t="s">
        <v>54</v>
      </c>
      <c r="E78" s="14">
        <v>44309</v>
      </c>
      <c r="F78" s="3">
        <v>3</v>
      </c>
      <c r="G78" s="3">
        <v>19.98</v>
      </c>
    </row>
    <row r="79" spans="2:7" hidden="1" outlineLevel="1" x14ac:dyDescent="0.2">
      <c r="B79" s="19" t="s">
        <v>427</v>
      </c>
      <c r="C79" s="3" t="s">
        <v>105</v>
      </c>
      <c r="D79" s="3" t="s">
        <v>54</v>
      </c>
      <c r="E79" s="14">
        <v>44310</v>
      </c>
      <c r="F79" s="3">
        <v>9</v>
      </c>
      <c r="G79" s="3">
        <v>59.94</v>
      </c>
    </row>
    <row r="80" spans="2:7" hidden="1" outlineLevel="1" x14ac:dyDescent="0.2">
      <c r="B80" s="19" t="s">
        <v>429</v>
      </c>
      <c r="C80" s="3" t="s">
        <v>245</v>
      </c>
      <c r="D80" s="3" t="s">
        <v>54</v>
      </c>
      <c r="E80" s="14">
        <v>44313</v>
      </c>
      <c r="F80" s="3">
        <v>6</v>
      </c>
      <c r="G80" s="3">
        <v>36.659999999999997</v>
      </c>
    </row>
    <row r="81" spans="2:7" hidden="1" outlineLevel="1" x14ac:dyDescent="0.2">
      <c r="B81" s="19" t="s">
        <v>429</v>
      </c>
      <c r="C81" s="3" t="s">
        <v>245</v>
      </c>
      <c r="D81" s="3" t="s">
        <v>54</v>
      </c>
      <c r="E81" s="14">
        <v>44313</v>
      </c>
      <c r="F81" s="3">
        <v>3</v>
      </c>
      <c r="G81" s="3">
        <v>18.329999999999998</v>
      </c>
    </row>
    <row r="82" spans="2:7" hidden="1" outlineLevel="1" x14ac:dyDescent="0.2">
      <c r="B82" s="19" t="s">
        <v>429</v>
      </c>
      <c r="C82" s="3" t="s">
        <v>245</v>
      </c>
      <c r="D82" s="3" t="s">
        <v>54</v>
      </c>
      <c r="E82" s="14">
        <v>44314</v>
      </c>
      <c r="F82" s="3">
        <v>6</v>
      </c>
      <c r="G82" s="3">
        <v>36.659999999999997</v>
      </c>
    </row>
    <row r="83" spans="2:7" hidden="1" outlineLevel="1" x14ac:dyDescent="0.2">
      <c r="B83" s="19" t="s">
        <v>429</v>
      </c>
      <c r="C83" s="3" t="s">
        <v>245</v>
      </c>
      <c r="D83" s="3" t="s">
        <v>54</v>
      </c>
      <c r="E83" s="14">
        <v>44314</v>
      </c>
      <c r="F83" s="3">
        <v>3</v>
      </c>
      <c r="G83" s="3">
        <v>18.329999999999998</v>
      </c>
    </row>
    <row r="84" spans="2:7" hidden="1" outlineLevel="1" x14ac:dyDescent="0.2"/>
    <row r="85" spans="2:7" hidden="1" outlineLevel="1" x14ac:dyDescent="0.2"/>
    <row r="86" spans="2:7" ht="12.75" collapsed="1" thickBot="1" x14ac:dyDescent="0.25">
      <c r="C86" s="16"/>
      <c r="D86" s="16"/>
      <c r="E86" s="16"/>
      <c r="F86" s="73">
        <f>+SUM(F58:F85)</f>
        <v>123</v>
      </c>
      <c r="G86" s="17">
        <f>+SUM(G58:G85)</f>
        <v>840.99000000000024</v>
      </c>
    </row>
    <row r="87" spans="2:7" ht="12.75" thickTop="1" x14ac:dyDescent="0.2"/>
    <row r="89" spans="2:7" x14ac:dyDescent="0.2">
      <c r="C89" s="8" t="s">
        <v>722</v>
      </c>
    </row>
    <row r="91" spans="2:7" x14ac:dyDescent="0.2">
      <c r="C91" s="19" t="s">
        <v>81</v>
      </c>
      <c r="D91" s="20">
        <f>+G40-G52-G86</f>
        <v>2601.87</v>
      </c>
    </row>
    <row r="92" spans="2:7" ht="12.75" thickBot="1" x14ac:dyDescent="0.25">
      <c r="D92" s="9"/>
      <c r="G92" s="3"/>
    </row>
    <row r="93" spans="2:7" ht="12.75" thickBot="1" x14ac:dyDescent="0.25">
      <c r="C93" s="19" t="s">
        <v>713</v>
      </c>
      <c r="D93" s="21">
        <f>+D91/G40</f>
        <v>0.6555479969765684</v>
      </c>
      <c r="G93" s="3"/>
    </row>
    <row r="94" spans="2:7" x14ac:dyDescent="0.2">
      <c r="G94" s="3"/>
    </row>
    <row r="95" spans="2:7" x14ac:dyDescent="0.2">
      <c r="C95" s="19" t="s">
        <v>84</v>
      </c>
      <c r="D95" s="20">
        <f>+RESUMEN!N86</f>
        <v>568.82690231520837</v>
      </c>
      <c r="G95" s="3"/>
    </row>
    <row r="96" spans="2:7" ht="12.75" thickBot="1" x14ac:dyDescent="0.25">
      <c r="D96" s="9"/>
    </row>
    <row r="97" spans="3:7" ht="12.75" thickBot="1" x14ac:dyDescent="0.25">
      <c r="C97" s="19" t="s">
        <v>716</v>
      </c>
      <c r="D97" s="83">
        <f>+RESUMEN!P86</f>
        <v>0.51223056127104849</v>
      </c>
    </row>
    <row r="98" spans="3:7" ht="12.75" thickBot="1" x14ac:dyDescent="0.25"/>
    <row r="99" spans="3:7" ht="12.75" thickBot="1" x14ac:dyDescent="0.25">
      <c r="C99" s="19" t="s">
        <v>719</v>
      </c>
      <c r="D99" s="86" t="str">
        <f>+IF(D97&gt;$D$24,"OK","REVISAR")</f>
        <v>OK</v>
      </c>
    </row>
    <row r="100" spans="3:7" x14ac:dyDescent="0.2">
      <c r="G100" s="3"/>
    </row>
    <row r="104" spans="3:7" x14ac:dyDescent="0.2">
      <c r="C104" s="8" t="s">
        <v>85</v>
      </c>
    </row>
    <row r="106" spans="3:7" x14ac:dyDescent="0.2">
      <c r="C106" s="10" t="s">
        <v>725</v>
      </c>
      <c r="D106" s="10"/>
      <c r="E106" s="10"/>
      <c r="F106" s="10"/>
      <c r="G106" s="11"/>
    </row>
    <row r="107" spans="3:7" x14ac:dyDescent="0.2">
      <c r="C107" s="10" t="s">
        <v>726</v>
      </c>
      <c r="D107" s="10"/>
      <c r="E107" s="10"/>
      <c r="F107" s="10"/>
      <c r="G107" s="11"/>
    </row>
    <row r="108" spans="3:7" x14ac:dyDescent="0.2">
      <c r="C108" s="10"/>
      <c r="D108" s="10"/>
      <c r="E108" s="10"/>
      <c r="F108" s="10"/>
      <c r="G108" s="11"/>
    </row>
    <row r="111" spans="3:7" x14ac:dyDescent="0.2">
      <c r="C111" s="12"/>
      <c r="D111" s="23" t="s">
        <v>427</v>
      </c>
      <c r="E111" s="23" t="s">
        <v>428</v>
      </c>
      <c r="F111" s="23" t="s">
        <v>429</v>
      </c>
    </row>
    <row r="112" spans="3:7" x14ac:dyDescent="0.2">
      <c r="C112" s="3" t="s">
        <v>8</v>
      </c>
      <c r="D112" s="22">
        <f>+SUMIF(B38:B39,$D$111,G38:G39)</f>
        <v>3969</v>
      </c>
      <c r="E112" s="22">
        <f>+SUMIF(B38:B39,$E$111,G38:G39)</f>
        <v>0</v>
      </c>
      <c r="F112" s="22">
        <f>+SUMIF(B38:B39,$F$111,G38:G39)</f>
        <v>0</v>
      </c>
    </row>
    <row r="113" spans="3:6" x14ac:dyDescent="0.2">
      <c r="C113" s="3" t="s">
        <v>1019</v>
      </c>
      <c r="D113" s="22">
        <f>-SUMIF(B46:B51,$D$111,G46:G51)</f>
        <v>-52.18</v>
      </c>
      <c r="E113" s="22">
        <f>-SUMIF(B46:B51,$E$111,G46:G51)</f>
        <v>-23.959999999999997</v>
      </c>
      <c r="F113" s="22">
        <f>-SUMIF(B46:B51,$F$111,G46:G51)</f>
        <v>-450</v>
      </c>
    </row>
    <row r="114" spans="3:6" x14ac:dyDescent="0.2">
      <c r="C114" s="3" t="s">
        <v>24</v>
      </c>
      <c r="D114" s="22">
        <f>-SUMIF(B58:B85,$D$111,G58:G85)</f>
        <v>-169.82999999999998</v>
      </c>
      <c r="E114" s="22">
        <f>-SUMIF(B58:B85,$E$111,G58:G85)</f>
        <v>-201.54</v>
      </c>
      <c r="F114" s="22">
        <f>-SUMIF(B58:B85,$F$111,G58:G85)</f>
        <v>-469.61999999999995</v>
      </c>
    </row>
    <row r="115" spans="3:6" ht="12.75" thickBot="1" x14ac:dyDescent="0.25">
      <c r="C115" s="16" t="s">
        <v>1036</v>
      </c>
      <c r="D115" s="182">
        <f>SUM(D112:D114)</f>
        <v>3746.9900000000002</v>
      </c>
      <c r="E115" s="182">
        <f t="shared" ref="E115:F115" si="0">SUM(E112:E114)</f>
        <v>-225.5</v>
      </c>
      <c r="F115" s="182">
        <f t="shared" si="0"/>
        <v>-919.61999999999989</v>
      </c>
    </row>
    <row r="116" spans="3:6" ht="12.75" thickTop="1" x14ac:dyDescent="0.2"/>
  </sheetData>
  <autoFilter ref="B57:G83" xr:uid="{00000000-0009-0000-0000-000056000000}"/>
  <sortState xmlns:xlrd2="http://schemas.microsoft.com/office/spreadsheetml/2017/richdata2" ref="C58:G83">
    <sortCondition ref="C58:C83"/>
  </sortState>
  <conditionalFormatting sqref="D99">
    <cfRule type="containsText" dxfId="55" priority="1" operator="containsText" text="OK">
      <formula>NOT(ISERROR(SEARCH("OK",D99)))</formula>
    </cfRule>
    <cfRule type="cellIs" dxfId="54" priority="2" operator="greaterThan">
      <formula>#REF!</formula>
    </cfRule>
  </conditionalFormatting>
  <pageMargins left="0.25" right="0.25" top="0.45" bottom="0.31" header="0.3" footer="0.3"/>
  <pageSetup paperSize="9" scale="77" fitToHeight="0" orientation="portrait" r:id="rId1"/>
  <rowBreaks count="1" manualBreakCount="1">
    <brk id="82" max="7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rgb="FFFF0000"/>
  </sheetPr>
  <dimension ref="B1:K112"/>
  <sheetViews>
    <sheetView topLeftCell="A36" zoomScale="95" zoomScaleNormal="95" workbookViewId="0">
      <selection activeCell="D14" sqref="D1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3.710937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301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302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88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>
        <f>+D18-C18</f>
        <v>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>
        <v>0.5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88"/>
      <c r="E25" s="80"/>
    </row>
    <row r="26" spans="3:7" x14ac:dyDescent="0.2">
      <c r="C26" s="81"/>
      <c r="D26" s="88"/>
      <c r="E26" s="80"/>
    </row>
    <row r="27" spans="3:7" x14ac:dyDescent="0.2">
      <c r="C27" s="8" t="s">
        <v>7</v>
      </c>
    </row>
    <row r="29" spans="3:7" x14ac:dyDescent="0.2">
      <c r="C29" s="10" t="s">
        <v>999</v>
      </c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1" spans="3:7" x14ac:dyDescent="0.2">
      <c r="C31" s="10"/>
      <c r="D31" s="10"/>
      <c r="E31" s="10"/>
      <c r="F31" s="10"/>
      <c r="G31" s="11"/>
    </row>
    <row r="33" spans="2:11" x14ac:dyDescent="0.2">
      <c r="C33" s="8" t="s">
        <v>8</v>
      </c>
    </row>
    <row r="36" spans="2:11" x14ac:dyDescent="0.2">
      <c r="B36" s="12" t="s">
        <v>1035</v>
      </c>
      <c r="C36" s="23" t="s">
        <v>9</v>
      </c>
      <c r="D36" s="23" t="s">
        <v>10</v>
      </c>
      <c r="E36" s="23" t="s">
        <v>11</v>
      </c>
      <c r="F36" s="23" t="s">
        <v>1</v>
      </c>
      <c r="G36" s="23" t="s">
        <v>12</v>
      </c>
    </row>
    <row r="37" spans="2:11" s="9" customFormat="1" hidden="1" outlineLevel="1" x14ac:dyDescent="0.2">
      <c r="B37" s="19" t="s">
        <v>427</v>
      </c>
      <c r="C37" s="14">
        <v>44224</v>
      </c>
      <c r="D37" s="3" t="s">
        <v>507</v>
      </c>
      <c r="E37" s="3">
        <v>430000017</v>
      </c>
      <c r="F37" s="3" t="s">
        <v>301</v>
      </c>
      <c r="G37" s="15">
        <v>2310</v>
      </c>
      <c r="H37" s="3"/>
      <c r="I37" s="3"/>
      <c r="J37" s="3"/>
      <c r="K37" s="3"/>
    </row>
    <row r="38" spans="2:11" s="9" customFormat="1" hidden="1" outlineLevel="1" x14ac:dyDescent="0.2">
      <c r="B38" s="19" t="s">
        <v>427</v>
      </c>
      <c r="C38" s="14">
        <v>44257</v>
      </c>
      <c r="D38" s="3" t="s">
        <v>399</v>
      </c>
      <c r="E38" s="3">
        <v>430000017</v>
      </c>
      <c r="F38" s="3" t="s">
        <v>301</v>
      </c>
      <c r="G38" s="15">
        <v>660</v>
      </c>
      <c r="H38" s="3"/>
      <c r="I38" s="3"/>
      <c r="J38" s="3"/>
      <c r="K38" s="3"/>
    </row>
    <row r="39" spans="2:11" s="9" customFormat="1" hidden="1" outlineLevel="1" x14ac:dyDescent="0.2">
      <c r="B39" s="3"/>
      <c r="C39" s="14"/>
      <c r="D39" s="3"/>
      <c r="E39" s="3"/>
      <c r="F39" s="3"/>
      <c r="G39" s="15"/>
      <c r="H39" s="3"/>
      <c r="I39" s="3"/>
      <c r="J39" s="3"/>
      <c r="K39" s="3"/>
    </row>
    <row r="40" spans="2:11" s="9" customFormat="1" ht="12.75" collapsed="1" thickBot="1" x14ac:dyDescent="0.25">
      <c r="B40" s="3"/>
      <c r="C40" s="16"/>
      <c r="D40" s="16"/>
      <c r="E40" s="16"/>
      <c r="F40" s="16"/>
      <c r="G40" s="17">
        <f>SUM(G37:G39)</f>
        <v>2970</v>
      </c>
      <c r="H40" s="3"/>
      <c r="I40" s="3"/>
      <c r="J40" s="3"/>
      <c r="K40" s="3"/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outlineLevel="1" x14ac:dyDescent="0.2">
      <c r="C46" s="14"/>
      <c r="G46" s="15"/>
    </row>
    <row r="47" spans="2:11" outlineLevel="1" x14ac:dyDescent="0.2">
      <c r="C47" s="14"/>
      <c r="G47" s="15"/>
    </row>
    <row r="48" spans="2:11" outlineLevel="1" x14ac:dyDescent="0.2">
      <c r="C48" s="14"/>
      <c r="G48" s="15"/>
    </row>
    <row r="49" spans="2:7" ht="12.75" thickBot="1" x14ac:dyDescent="0.25">
      <c r="C49" s="16"/>
      <c r="D49" s="16"/>
      <c r="E49" s="16"/>
      <c r="F49" s="16"/>
      <c r="G49" s="17">
        <f>+SUM(G46:G48)</f>
        <v>0</v>
      </c>
    </row>
    <row r="50" spans="2:7" ht="12.75" thickTop="1" x14ac:dyDescent="0.2"/>
    <row r="52" spans="2:7" x14ac:dyDescent="0.2">
      <c r="C52" s="8" t="s">
        <v>24</v>
      </c>
    </row>
    <row r="54" spans="2:7" x14ac:dyDescent="0.2">
      <c r="B54" s="12" t="s">
        <v>1035</v>
      </c>
      <c r="C54" s="12" t="s">
        <v>25</v>
      </c>
      <c r="D54" s="12" t="s">
        <v>26</v>
      </c>
      <c r="E54" s="12" t="s">
        <v>27</v>
      </c>
      <c r="F54" s="12" t="s">
        <v>28</v>
      </c>
      <c r="G54" s="13" t="s">
        <v>29</v>
      </c>
    </row>
    <row r="55" spans="2:7" hidden="1" outlineLevel="1" x14ac:dyDescent="0.2">
      <c r="B55" s="3" t="s">
        <v>429</v>
      </c>
      <c r="C55" s="3" t="s">
        <v>152</v>
      </c>
      <c r="D55" s="3" t="s">
        <v>54</v>
      </c>
      <c r="E55" s="14">
        <v>44207</v>
      </c>
      <c r="F55" s="3" t="s">
        <v>33</v>
      </c>
      <c r="G55" s="19">
        <v>33.299999999999997</v>
      </c>
    </row>
    <row r="56" spans="2:7" hidden="1" outlineLevel="1" x14ac:dyDescent="0.2">
      <c r="B56" s="3" t="s">
        <v>429</v>
      </c>
      <c r="C56" s="3" t="s">
        <v>152</v>
      </c>
      <c r="D56" s="3" t="s">
        <v>54</v>
      </c>
      <c r="E56" s="14">
        <v>44207</v>
      </c>
      <c r="F56" s="3" t="s">
        <v>33</v>
      </c>
      <c r="G56" s="19">
        <v>16.649999999999999</v>
      </c>
    </row>
    <row r="57" spans="2:7" hidden="1" outlineLevel="1" x14ac:dyDescent="0.2">
      <c r="B57" s="3" t="s">
        <v>429</v>
      </c>
      <c r="C57" s="3" t="s">
        <v>152</v>
      </c>
      <c r="D57" s="3" t="s">
        <v>54</v>
      </c>
      <c r="E57" s="14">
        <v>44208</v>
      </c>
      <c r="F57" s="3" t="s">
        <v>33</v>
      </c>
      <c r="G57" s="19">
        <v>38.85</v>
      </c>
    </row>
    <row r="58" spans="2:7" hidden="1" outlineLevel="1" x14ac:dyDescent="0.2">
      <c r="B58" s="3" t="s">
        <v>429</v>
      </c>
      <c r="C58" s="3" t="s">
        <v>152</v>
      </c>
      <c r="D58" s="3" t="s">
        <v>54</v>
      </c>
      <c r="E58" s="14">
        <v>44208</v>
      </c>
      <c r="F58" s="3" t="s">
        <v>33</v>
      </c>
      <c r="G58" s="19">
        <v>33.299999999999997</v>
      </c>
    </row>
    <row r="59" spans="2:7" hidden="1" outlineLevel="1" x14ac:dyDescent="0.2">
      <c r="B59" s="3" t="s">
        <v>429</v>
      </c>
      <c r="C59" s="3" t="s">
        <v>152</v>
      </c>
      <c r="D59" s="3" t="s">
        <v>54</v>
      </c>
      <c r="E59" s="14">
        <v>44210</v>
      </c>
      <c r="F59" s="3" t="s">
        <v>33</v>
      </c>
      <c r="G59" s="19">
        <v>38.85</v>
      </c>
    </row>
    <row r="60" spans="2:7" hidden="1" outlineLevel="1" x14ac:dyDescent="0.2">
      <c r="B60" s="3" t="s">
        <v>429</v>
      </c>
      <c r="C60" s="3" t="s">
        <v>152</v>
      </c>
      <c r="D60" s="3" t="s">
        <v>54</v>
      </c>
      <c r="E60" s="14">
        <v>44210</v>
      </c>
      <c r="F60" s="3" t="s">
        <v>33</v>
      </c>
      <c r="G60" s="19">
        <v>33.299999999999997</v>
      </c>
    </row>
    <row r="61" spans="2:7" hidden="1" outlineLevel="1" x14ac:dyDescent="0.2">
      <c r="B61" s="3" t="s">
        <v>429</v>
      </c>
      <c r="C61" s="3" t="s">
        <v>152</v>
      </c>
      <c r="D61" s="3" t="s">
        <v>54</v>
      </c>
      <c r="E61" s="14">
        <v>44211</v>
      </c>
      <c r="F61" s="3" t="s">
        <v>33</v>
      </c>
      <c r="G61" s="19">
        <v>33.299999999999997</v>
      </c>
    </row>
    <row r="62" spans="2:7" hidden="1" outlineLevel="1" x14ac:dyDescent="0.2">
      <c r="B62" s="3" t="s">
        <v>429</v>
      </c>
      <c r="C62" s="3" t="s">
        <v>152</v>
      </c>
      <c r="D62" s="3" t="s">
        <v>54</v>
      </c>
      <c r="E62" s="14">
        <v>44214</v>
      </c>
      <c r="F62" s="3" t="s">
        <v>33</v>
      </c>
      <c r="G62" s="19">
        <v>77.7</v>
      </c>
    </row>
    <row r="63" spans="2:7" hidden="1" outlineLevel="1" x14ac:dyDescent="0.2">
      <c r="B63" s="3" t="s">
        <v>429</v>
      </c>
      <c r="C63" s="3" t="s">
        <v>152</v>
      </c>
      <c r="D63" s="3" t="s">
        <v>54</v>
      </c>
      <c r="E63" s="14">
        <v>44209</v>
      </c>
      <c r="F63" s="3" t="s">
        <v>33</v>
      </c>
      <c r="G63" s="19">
        <v>47.174999999999997</v>
      </c>
    </row>
    <row r="64" spans="2:7" hidden="1" outlineLevel="1" x14ac:dyDescent="0.2">
      <c r="B64" s="3" t="s">
        <v>429</v>
      </c>
      <c r="C64" s="3" t="s">
        <v>152</v>
      </c>
      <c r="D64" s="3" t="s">
        <v>54</v>
      </c>
      <c r="E64" s="14">
        <v>44209</v>
      </c>
      <c r="F64" s="3" t="s">
        <v>33</v>
      </c>
      <c r="G64" s="19">
        <v>33.299999999999997</v>
      </c>
    </row>
    <row r="65" spans="2:7" hidden="1" outlineLevel="1" x14ac:dyDescent="0.2">
      <c r="B65" s="3" t="s">
        <v>429</v>
      </c>
      <c r="C65" s="3" t="s">
        <v>152</v>
      </c>
      <c r="D65" s="3" t="s">
        <v>54</v>
      </c>
      <c r="E65" s="14">
        <v>44212</v>
      </c>
      <c r="F65" s="3" t="s">
        <v>33</v>
      </c>
      <c r="G65" s="19">
        <v>33.299999999999997</v>
      </c>
    </row>
    <row r="66" spans="2:7" hidden="1" outlineLevel="1" x14ac:dyDescent="0.2">
      <c r="B66" s="3" t="s">
        <v>429</v>
      </c>
      <c r="C66" s="3" t="s">
        <v>152</v>
      </c>
      <c r="D66" s="3" t="s">
        <v>54</v>
      </c>
      <c r="E66" s="14">
        <v>44212</v>
      </c>
      <c r="F66" s="3" t="s">
        <v>33</v>
      </c>
      <c r="G66" s="19">
        <v>27.75</v>
      </c>
    </row>
    <row r="67" spans="2:7" hidden="1" outlineLevel="1" x14ac:dyDescent="0.2">
      <c r="B67" s="3" t="s">
        <v>429</v>
      </c>
      <c r="C67" s="3" t="s">
        <v>152</v>
      </c>
      <c r="D67" s="3" t="s">
        <v>54</v>
      </c>
      <c r="E67" s="14">
        <v>44212</v>
      </c>
      <c r="F67" s="3" t="s">
        <v>33</v>
      </c>
      <c r="G67" s="19">
        <v>24.975000000000001</v>
      </c>
    </row>
    <row r="68" spans="2:7" hidden="1" outlineLevel="1" x14ac:dyDescent="0.2">
      <c r="B68" s="3" t="s">
        <v>429</v>
      </c>
      <c r="C68" s="3" t="s">
        <v>152</v>
      </c>
      <c r="D68" s="3" t="s">
        <v>54</v>
      </c>
      <c r="E68" s="14">
        <v>44213</v>
      </c>
      <c r="F68" s="3" t="s">
        <v>33</v>
      </c>
      <c r="G68" s="19">
        <v>58.274999999999999</v>
      </c>
    </row>
    <row r="69" spans="2:7" hidden="1" outlineLevel="1" x14ac:dyDescent="0.2">
      <c r="B69" s="3" t="s">
        <v>429</v>
      </c>
      <c r="C69" s="3" t="s">
        <v>152</v>
      </c>
      <c r="D69" s="3" t="s">
        <v>54</v>
      </c>
      <c r="E69" s="14">
        <v>44211</v>
      </c>
      <c r="F69" s="3" t="s">
        <v>33</v>
      </c>
      <c r="G69" s="19">
        <v>33.299999999999997</v>
      </c>
    </row>
    <row r="70" spans="2:7" hidden="1" outlineLevel="1" x14ac:dyDescent="0.2">
      <c r="B70" s="3" t="s">
        <v>429</v>
      </c>
      <c r="C70" s="3" t="s">
        <v>152</v>
      </c>
      <c r="D70" s="3" t="s">
        <v>54</v>
      </c>
      <c r="E70" s="14">
        <v>44215</v>
      </c>
      <c r="F70" s="3" t="s">
        <v>33</v>
      </c>
      <c r="G70" s="19">
        <v>72.150000000000006</v>
      </c>
    </row>
    <row r="71" spans="2:7" hidden="1" outlineLevel="1" x14ac:dyDescent="0.2">
      <c r="B71" s="3" t="s">
        <v>429</v>
      </c>
      <c r="C71" s="3" t="s">
        <v>152</v>
      </c>
      <c r="D71" s="3" t="s">
        <v>54</v>
      </c>
      <c r="E71" s="14">
        <v>44216</v>
      </c>
      <c r="F71" s="3" t="s">
        <v>33</v>
      </c>
      <c r="G71" s="19">
        <v>80.474999999999994</v>
      </c>
    </row>
    <row r="72" spans="2:7" hidden="1" outlineLevel="1" x14ac:dyDescent="0.2">
      <c r="B72" s="3" t="s">
        <v>429</v>
      </c>
      <c r="C72" s="3" t="s">
        <v>152</v>
      </c>
      <c r="D72" s="3" t="s">
        <v>54</v>
      </c>
      <c r="E72" s="14">
        <v>44217</v>
      </c>
      <c r="F72" s="3" t="s">
        <v>33</v>
      </c>
      <c r="G72" s="19">
        <v>72.150000000000006</v>
      </c>
    </row>
    <row r="73" spans="2:7" hidden="1" outlineLevel="1" x14ac:dyDescent="0.2">
      <c r="B73" s="3" t="s">
        <v>429</v>
      </c>
      <c r="C73" s="3" t="s">
        <v>152</v>
      </c>
      <c r="D73" s="3" t="s">
        <v>54</v>
      </c>
      <c r="E73" s="14">
        <v>44218</v>
      </c>
      <c r="F73" s="3" t="s">
        <v>33</v>
      </c>
      <c r="G73" s="19">
        <v>66.599999999999994</v>
      </c>
    </row>
    <row r="74" spans="2:7" hidden="1" outlineLevel="1" x14ac:dyDescent="0.2">
      <c r="B74" s="3" t="s">
        <v>429</v>
      </c>
      <c r="C74" s="3" t="s">
        <v>152</v>
      </c>
      <c r="D74" s="3" t="s">
        <v>54</v>
      </c>
      <c r="E74" s="14">
        <v>44235</v>
      </c>
      <c r="F74" s="3" t="s">
        <v>33</v>
      </c>
      <c r="G74" s="19">
        <v>33.299999999999997</v>
      </c>
    </row>
    <row r="75" spans="2:7" hidden="1" outlineLevel="1" x14ac:dyDescent="0.2">
      <c r="B75" s="3" t="s">
        <v>429</v>
      </c>
      <c r="C75" s="3" t="s">
        <v>152</v>
      </c>
      <c r="D75" s="3" t="s">
        <v>54</v>
      </c>
      <c r="E75" s="14">
        <v>44235</v>
      </c>
      <c r="F75" s="3" t="s">
        <v>33</v>
      </c>
      <c r="G75" s="19">
        <v>16.649999999999999</v>
      </c>
    </row>
    <row r="76" spans="2:7" hidden="1" outlineLevel="1" x14ac:dyDescent="0.2">
      <c r="B76" s="3" t="s">
        <v>429</v>
      </c>
      <c r="C76" s="3" t="s">
        <v>152</v>
      </c>
      <c r="D76" s="3" t="s">
        <v>54</v>
      </c>
      <c r="E76" s="14">
        <v>44236</v>
      </c>
      <c r="F76" s="3" t="s">
        <v>33</v>
      </c>
      <c r="G76" s="19">
        <v>33.299999999999997</v>
      </c>
    </row>
    <row r="77" spans="2:7" hidden="1" outlineLevel="1" x14ac:dyDescent="0.2">
      <c r="B77" s="3" t="s">
        <v>429</v>
      </c>
      <c r="C77" s="3" t="s">
        <v>152</v>
      </c>
      <c r="D77" s="3" t="s">
        <v>54</v>
      </c>
      <c r="E77" s="14">
        <v>44236</v>
      </c>
      <c r="F77" s="3" t="s">
        <v>33</v>
      </c>
      <c r="G77" s="19">
        <v>16.649999999999999</v>
      </c>
    </row>
    <row r="78" spans="2:7" hidden="1" outlineLevel="1" x14ac:dyDescent="0.2">
      <c r="B78" s="3" t="s">
        <v>429</v>
      </c>
      <c r="C78" s="3" t="s">
        <v>152</v>
      </c>
      <c r="D78" s="3" t="s">
        <v>54</v>
      </c>
      <c r="E78" s="14">
        <v>44237</v>
      </c>
      <c r="F78" s="3" t="s">
        <v>33</v>
      </c>
      <c r="G78" s="19">
        <v>33.299999999999997</v>
      </c>
    </row>
    <row r="79" spans="2:7" hidden="1" outlineLevel="1" x14ac:dyDescent="0.2">
      <c r="B79" s="3" t="s">
        <v>429</v>
      </c>
      <c r="C79" s="3" t="s">
        <v>152</v>
      </c>
      <c r="D79" s="3" t="s">
        <v>54</v>
      </c>
      <c r="E79" s="14">
        <v>44237</v>
      </c>
      <c r="F79" s="3" t="s">
        <v>33</v>
      </c>
      <c r="G79" s="19">
        <v>16.649999999999999</v>
      </c>
    </row>
    <row r="80" spans="2:7" hidden="1" outlineLevel="1" x14ac:dyDescent="0.2">
      <c r="B80" s="3" t="s">
        <v>429</v>
      </c>
      <c r="C80" s="3" t="s">
        <v>152</v>
      </c>
      <c r="D80" s="3" t="s">
        <v>54</v>
      </c>
      <c r="E80" s="14">
        <v>44238</v>
      </c>
      <c r="F80" s="3" t="s">
        <v>33</v>
      </c>
      <c r="G80" s="19">
        <v>33.299999999999997</v>
      </c>
    </row>
    <row r="81" spans="2:7" hidden="1" outlineLevel="1" x14ac:dyDescent="0.2">
      <c r="B81" s="3" t="s">
        <v>429</v>
      </c>
      <c r="C81" s="3" t="s">
        <v>152</v>
      </c>
      <c r="D81" s="3" t="s">
        <v>54</v>
      </c>
      <c r="E81" s="14">
        <v>44238</v>
      </c>
      <c r="F81" s="3" t="s">
        <v>33</v>
      </c>
      <c r="G81" s="19">
        <v>16.649999999999999</v>
      </c>
    </row>
    <row r="82" spans="2:7" hidden="1" outlineLevel="1" x14ac:dyDescent="0.2">
      <c r="B82" s="3" t="s">
        <v>429</v>
      </c>
      <c r="C82" s="3" t="s">
        <v>152</v>
      </c>
      <c r="D82" s="3" t="s">
        <v>54</v>
      </c>
      <c r="E82" s="14">
        <v>44239</v>
      </c>
      <c r="F82" s="3" t="s">
        <v>33</v>
      </c>
      <c r="G82" s="19">
        <v>33.299999999999997</v>
      </c>
    </row>
    <row r="83" spans="2:7" hidden="1" outlineLevel="1" x14ac:dyDescent="0.2">
      <c r="B83" s="3" t="s">
        <v>429</v>
      </c>
      <c r="C83" s="3" t="s">
        <v>152</v>
      </c>
      <c r="D83" s="3" t="s">
        <v>54</v>
      </c>
      <c r="E83" s="14">
        <v>44239</v>
      </c>
      <c r="F83" s="3" t="s">
        <v>33</v>
      </c>
      <c r="G83" s="19">
        <v>11.1</v>
      </c>
    </row>
    <row r="84" spans="2:7" hidden="1" outlineLevel="1" x14ac:dyDescent="0.2"/>
    <row r="85" spans="2:7" hidden="1" outlineLevel="1" x14ac:dyDescent="0.2"/>
    <row r="86" spans="2:7" ht="12.75" collapsed="1" thickBot="1" x14ac:dyDescent="0.25">
      <c r="C86" s="16"/>
      <c r="D86" s="16"/>
      <c r="E86" s="16"/>
      <c r="F86" s="16"/>
      <c r="G86" s="17">
        <f>+SUM(G55:G85)</f>
        <v>1098.8999999999999</v>
      </c>
    </row>
    <row r="87" spans="2:7" ht="12.75" thickTop="1" x14ac:dyDescent="0.2"/>
    <row r="89" spans="2:7" x14ac:dyDescent="0.2">
      <c r="C89" s="8" t="s">
        <v>722</v>
      </c>
    </row>
    <row r="91" spans="2:7" x14ac:dyDescent="0.2">
      <c r="C91" s="19" t="s">
        <v>81</v>
      </c>
      <c r="D91" s="20">
        <f>+G40-G49-G86</f>
        <v>1871.1000000000001</v>
      </c>
    </row>
    <row r="92" spans="2:7" ht="12.75" thickBot="1" x14ac:dyDescent="0.25">
      <c r="D92" s="9"/>
      <c r="G92" s="3"/>
    </row>
    <row r="93" spans="2:7" ht="12.75" thickBot="1" x14ac:dyDescent="0.25">
      <c r="C93" s="19" t="s">
        <v>713</v>
      </c>
      <c r="D93" s="21">
        <f>+D91/G40</f>
        <v>0.63</v>
      </c>
      <c r="G93" s="3"/>
    </row>
    <row r="94" spans="2:7" x14ac:dyDescent="0.2">
      <c r="G94" s="3"/>
    </row>
    <row r="95" spans="2:7" x14ac:dyDescent="0.2">
      <c r="C95" s="19" t="s">
        <v>84</v>
      </c>
      <c r="D95" s="20">
        <f>+RESUMEN!O6</f>
        <v>1445.4472159546062</v>
      </c>
      <c r="G95" s="3"/>
    </row>
    <row r="96" spans="2:7" ht="12.75" thickBot="1" x14ac:dyDescent="0.25">
      <c r="D96" s="9"/>
    </row>
    <row r="97" spans="3:7" ht="12.75" thickBot="1" x14ac:dyDescent="0.25">
      <c r="C97" s="19" t="s">
        <v>716</v>
      </c>
      <c r="D97" s="83">
        <f>+RESUMEN!P6</f>
        <v>0.4866825642944802</v>
      </c>
    </row>
    <row r="98" spans="3:7" ht="12.75" thickBot="1" x14ac:dyDescent="0.25"/>
    <row r="99" spans="3:7" ht="12.75" thickBot="1" x14ac:dyDescent="0.25">
      <c r="C99" s="19" t="s">
        <v>719</v>
      </c>
      <c r="D99" s="86" t="str">
        <f>+IF($D$62&gt;$D$24,"OK","REVISAR")</f>
        <v>OK</v>
      </c>
    </row>
    <row r="101" spans="3:7" x14ac:dyDescent="0.2">
      <c r="C101" s="8" t="s">
        <v>85</v>
      </c>
    </row>
    <row r="103" spans="3:7" x14ac:dyDescent="0.2">
      <c r="C103" s="10"/>
      <c r="D103" s="10"/>
      <c r="E103" s="10"/>
      <c r="F103" s="10"/>
      <c r="G103" s="11"/>
    </row>
    <row r="104" spans="3:7" x14ac:dyDescent="0.2">
      <c r="C104" s="10"/>
      <c r="D104" s="10"/>
      <c r="E104" s="10"/>
      <c r="F104" s="10"/>
      <c r="G104" s="11"/>
    </row>
    <row r="107" spans="3:7" x14ac:dyDescent="0.2">
      <c r="C107" s="12"/>
      <c r="D107" s="23" t="s">
        <v>427</v>
      </c>
      <c r="E107" s="23" t="s">
        <v>428</v>
      </c>
      <c r="F107" s="23" t="s">
        <v>429</v>
      </c>
    </row>
    <row r="108" spans="3:7" x14ac:dyDescent="0.2">
      <c r="C108" s="3" t="s">
        <v>8</v>
      </c>
      <c r="D108" s="22">
        <f>+SUMIF(B37:B39,$D$107,G37:G39)</f>
        <v>2970</v>
      </c>
      <c r="E108" s="22">
        <f>+SUMIF(B37:B39,$E$107,G37:G39)</f>
        <v>0</v>
      </c>
      <c r="F108" s="22">
        <f>+SUMIF(B37:B39,$F$107,G37:G39)</f>
        <v>0</v>
      </c>
    </row>
    <row r="109" spans="3:7" x14ac:dyDescent="0.2">
      <c r="C109" s="3" t="s">
        <v>1019</v>
      </c>
      <c r="D109" s="22">
        <f>+SUMIF(B46:B48,$D$107,G46:G48)</f>
        <v>0</v>
      </c>
      <c r="E109" s="22">
        <f>+SUMIF(B46:B48,$E$107,G46:G48)</f>
        <v>0</v>
      </c>
      <c r="F109" s="22">
        <f>+SUMIF(B46:B48,$F$107,G46:G48)</f>
        <v>0</v>
      </c>
    </row>
    <row r="110" spans="3:7" x14ac:dyDescent="0.2">
      <c r="C110" s="3" t="s">
        <v>24</v>
      </c>
      <c r="D110" s="22">
        <f>+SUMIF(B55:B85,$D$107,G55:G85)</f>
        <v>0</v>
      </c>
      <c r="E110" s="22">
        <f>+SUMIF(B55:B85,$E$107,G55:G85)</f>
        <v>0</v>
      </c>
      <c r="F110" s="22">
        <f>-SUMIF(B55:B85,$F$107,G55:G85)</f>
        <v>-1098.8999999999999</v>
      </c>
    </row>
    <row r="111" spans="3:7" ht="12.75" thickBot="1" x14ac:dyDescent="0.25">
      <c r="C111" s="16" t="s">
        <v>1036</v>
      </c>
      <c r="D111" s="182">
        <f>SUM(D108:D110)</f>
        <v>2970</v>
      </c>
      <c r="E111" s="182">
        <f t="shared" ref="E111:F111" si="0">SUM(E108:E110)</f>
        <v>0</v>
      </c>
      <c r="F111" s="182">
        <f t="shared" si="0"/>
        <v>-1098.8999999999999</v>
      </c>
    </row>
    <row r="112" spans="3:7" ht="12.75" thickTop="1" x14ac:dyDescent="0.2"/>
  </sheetData>
  <autoFilter ref="B54:G83" xr:uid="{00000000-0009-0000-0000-000007000000}"/>
  <conditionalFormatting sqref="D99">
    <cfRule type="containsText" dxfId="214" priority="7" operator="containsText" text="OK">
      <formula>NOT(ISERROR(SEARCH("OK",D99)))</formula>
    </cfRule>
    <cfRule type="cellIs" dxfId="213" priority="8" operator="greaterThan">
      <formula>#REF!</formula>
    </cfRule>
  </conditionalFormatting>
  <pageMargins left="0.7" right="0.7" top="0.75" bottom="0.75" header="0.3" footer="0.3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Hoja85">
    <tabColor theme="5" tint="0.59999389629810485"/>
    <pageSetUpPr fitToPage="1"/>
  </sheetPr>
  <dimension ref="B1:K233"/>
  <sheetViews>
    <sheetView topLeftCell="A152" zoomScaleNormal="100" zoomScaleSheetLayoutView="85" workbookViewId="0">
      <selection activeCell="F193" sqref="F193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811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812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846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780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44326</v>
      </c>
      <c r="D18" s="14">
        <v>44402</v>
      </c>
      <c r="E18" s="87">
        <f>+D18-C18</f>
        <v>76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59030.96</v>
      </c>
      <c r="E22" s="85">
        <v>71934.259999999995</v>
      </c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" t="s">
        <v>7</v>
      </c>
    </row>
    <row r="28" spans="3:7" x14ac:dyDescent="0.2">
      <c r="C28" s="10" t="s">
        <v>781</v>
      </c>
      <c r="D28" s="10"/>
      <c r="E28" s="10"/>
      <c r="F28" s="10"/>
      <c r="G28" s="11"/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outlineLevel="1" x14ac:dyDescent="0.2">
      <c r="B36" s="19" t="s">
        <v>427</v>
      </c>
      <c r="C36" s="14">
        <v>44327</v>
      </c>
      <c r="D36" s="3" t="s">
        <v>813</v>
      </c>
      <c r="E36" s="3">
        <v>4300000035</v>
      </c>
      <c r="F36" s="3" t="s">
        <v>811</v>
      </c>
      <c r="G36" s="15">
        <v>14386.85</v>
      </c>
      <c r="H36" s="3"/>
      <c r="I36" s="3"/>
      <c r="J36" s="3"/>
      <c r="K36" s="3"/>
    </row>
    <row r="37" spans="2:11" s="9" customFormat="1" outlineLevel="1" x14ac:dyDescent="0.2">
      <c r="B37" s="19" t="s">
        <v>427</v>
      </c>
      <c r="C37" s="14">
        <v>44340</v>
      </c>
      <c r="D37" s="3" t="s">
        <v>901</v>
      </c>
      <c r="E37" s="3">
        <v>4300000035</v>
      </c>
      <c r="F37" s="3" t="s">
        <v>811</v>
      </c>
      <c r="G37" s="15">
        <v>11509.48</v>
      </c>
      <c r="H37" s="3"/>
      <c r="I37" s="3"/>
      <c r="J37" s="3"/>
      <c r="K37" s="3"/>
    </row>
    <row r="38" spans="2:11" s="9" customFormat="1" outlineLevel="1" x14ac:dyDescent="0.2">
      <c r="B38" s="19" t="s">
        <v>427</v>
      </c>
      <c r="C38" s="14">
        <v>44365</v>
      </c>
      <c r="D38" s="3" t="s">
        <v>956</v>
      </c>
      <c r="E38" s="3">
        <v>4300000035</v>
      </c>
      <c r="F38" s="3" t="s">
        <v>811</v>
      </c>
      <c r="G38" s="15">
        <v>11509.48</v>
      </c>
      <c r="H38" s="3"/>
      <c r="I38" s="3"/>
      <c r="J38" s="3"/>
      <c r="K38" s="3"/>
    </row>
    <row r="39" spans="2:11" s="9" customFormat="1" outlineLevel="1" x14ac:dyDescent="0.2">
      <c r="B39" s="19" t="s">
        <v>427</v>
      </c>
      <c r="C39" s="14">
        <v>44382</v>
      </c>
      <c r="D39" s="3" t="s">
        <v>1010</v>
      </c>
      <c r="E39" s="3">
        <v>4300000035</v>
      </c>
      <c r="F39" s="3" t="s">
        <v>811</v>
      </c>
      <c r="G39" s="282">
        <v>11509.48</v>
      </c>
      <c r="H39" s="3"/>
      <c r="I39" s="3"/>
      <c r="J39" s="3"/>
      <c r="K39" s="3"/>
    </row>
    <row r="40" spans="2:11" s="9" customFormat="1" outlineLevel="1" x14ac:dyDescent="0.2">
      <c r="B40" s="220" t="s">
        <v>427</v>
      </c>
      <c r="C40" s="177">
        <v>44406</v>
      </c>
      <c r="D40" s="62"/>
      <c r="E40" s="62">
        <v>4300000035</v>
      </c>
      <c r="F40" s="62" t="s">
        <v>811</v>
      </c>
      <c r="G40" s="303">
        <v>4000</v>
      </c>
      <c r="H40" s="3" t="s">
        <v>1443</v>
      </c>
      <c r="I40" s="3"/>
      <c r="J40" s="3"/>
      <c r="K40" s="3"/>
    </row>
    <row r="41" spans="2:11" x14ac:dyDescent="0.2">
      <c r="B41" s="19" t="s">
        <v>427</v>
      </c>
      <c r="C41" s="14"/>
      <c r="G41" s="219"/>
    </row>
    <row r="42" spans="2:11" ht="12.75" thickBot="1" x14ac:dyDescent="0.25">
      <c r="C42" s="16"/>
      <c r="D42" s="16"/>
      <c r="E42" s="16"/>
      <c r="F42" s="16"/>
      <c r="G42" s="17">
        <f>SUM(G36:G41)</f>
        <v>52915.289999999994</v>
      </c>
    </row>
    <row r="43" spans="2:11" ht="12.75" thickTop="1" x14ac:dyDescent="0.2"/>
    <row r="45" spans="2:11" x14ac:dyDescent="0.2">
      <c r="C45" s="8" t="s">
        <v>13</v>
      </c>
    </row>
    <row r="46" spans="2:11" x14ac:dyDescent="0.2">
      <c r="C46" s="18"/>
    </row>
    <row r="47" spans="2:11" x14ac:dyDescent="0.2">
      <c r="B47" s="12" t="s">
        <v>1035</v>
      </c>
      <c r="C47" s="23" t="s">
        <v>9</v>
      </c>
      <c r="D47" s="23" t="s">
        <v>14</v>
      </c>
      <c r="E47" s="23" t="s">
        <v>15</v>
      </c>
      <c r="F47" s="23" t="s">
        <v>16</v>
      </c>
      <c r="G47" s="23" t="s">
        <v>17</v>
      </c>
    </row>
    <row r="48" spans="2:11" outlineLevel="1" x14ac:dyDescent="0.2">
      <c r="B48" s="19" t="s">
        <v>427</v>
      </c>
      <c r="C48" s="14">
        <v>44327</v>
      </c>
      <c r="D48" s="3">
        <v>155004</v>
      </c>
      <c r="E48" s="3">
        <v>26</v>
      </c>
      <c r="F48" s="3" t="s">
        <v>21</v>
      </c>
      <c r="G48" s="15">
        <f>2*2.07+9.09+6*0.91</f>
        <v>18.690000000000001</v>
      </c>
    </row>
    <row r="49" spans="2:7" outlineLevel="1" x14ac:dyDescent="0.2">
      <c r="B49" s="19" t="s">
        <v>427</v>
      </c>
      <c r="C49" s="14">
        <v>44329</v>
      </c>
      <c r="D49" s="3">
        <v>158401</v>
      </c>
      <c r="E49" s="3">
        <v>26</v>
      </c>
      <c r="F49" s="3" t="s">
        <v>21</v>
      </c>
      <c r="G49" s="15">
        <f>75*0.16</f>
        <v>12</v>
      </c>
    </row>
    <row r="50" spans="2:7" outlineLevel="1" x14ac:dyDescent="0.2">
      <c r="B50" s="19" t="s">
        <v>427</v>
      </c>
      <c r="C50" s="14">
        <v>44329</v>
      </c>
      <c r="D50" s="3">
        <v>158440</v>
      </c>
      <c r="E50" s="3">
        <v>26</v>
      </c>
      <c r="F50" s="3" t="s">
        <v>21</v>
      </c>
      <c r="G50" s="15">
        <f>59*0.16</f>
        <v>9.44</v>
      </c>
    </row>
    <row r="51" spans="2:7" outlineLevel="1" x14ac:dyDescent="0.2">
      <c r="B51" s="19" t="s">
        <v>427</v>
      </c>
      <c r="C51" s="14">
        <v>44333</v>
      </c>
      <c r="D51" s="3">
        <v>162902</v>
      </c>
      <c r="E51" s="3">
        <v>26</v>
      </c>
      <c r="F51" s="3" t="s">
        <v>21</v>
      </c>
      <c r="G51" s="15">
        <f>64.25-4.55</f>
        <v>59.7</v>
      </c>
    </row>
    <row r="52" spans="2:7" outlineLevel="1" x14ac:dyDescent="0.2">
      <c r="B52" s="19" t="s">
        <v>427</v>
      </c>
      <c r="C52" s="14">
        <v>44334</v>
      </c>
      <c r="D52" s="3">
        <v>166104</v>
      </c>
      <c r="E52" s="3">
        <v>26</v>
      </c>
      <c r="F52" s="3" t="s">
        <v>21</v>
      </c>
      <c r="G52" s="15">
        <v>99.18</v>
      </c>
    </row>
    <row r="53" spans="2:7" outlineLevel="1" x14ac:dyDescent="0.2">
      <c r="B53" s="19" t="s">
        <v>427</v>
      </c>
      <c r="C53" s="14">
        <v>44335</v>
      </c>
      <c r="D53" s="3">
        <v>881873</v>
      </c>
      <c r="E53" s="3">
        <v>26</v>
      </c>
      <c r="F53" s="3" t="s">
        <v>21</v>
      </c>
      <c r="G53" s="15">
        <v>36.770000000000003</v>
      </c>
    </row>
    <row r="54" spans="2:7" outlineLevel="1" x14ac:dyDescent="0.2">
      <c r="B54" s="19" t="s">
        <v>427</v>
      </c>
      <c r="C54" s="14">
        <v>44343</v>
      </c>
      <c r="D54" s="3">
        <v>178768</v>
      </c>
      <c r="E54" s="3">
        <v>26</v>
      </c>
      <c r="F54" s="3" t="s">
        <v>21</v>
      </c>
      <c r="G54" s="15">
        <v>43.8</v>
      </c>
    </row>
    <row r="55" spans="2:7" outlineLevel="1" x14ac:dyDescent="0.2">
      <c r="B55" s="19" t="s">
        <v>427</v>
      </c>
      <c r="C55" s="14">
        <v>44343</v>
      </c>
      <c r="D55" s="3">
        <v>178734</v>
      </c>
      <c r="E55" s="3">
        <v>26</v>
      </c>
      <c r="F55" s="3" t="s">
        <v>21</v>
      </c>
      <c r="G55" s="15">
        <v>5.89</v>
      </c>
    </row>
    <row r="56" spans="2:7" outlineLevel="1" x14ac:dyDescent="0.2">
      <c r="B56" s="19" t="s">
        <v>427</v>
      </c>
      <c r="C56" s="14">
        <v>44344</v>
      </c>
      <c r="D56" s="3">
        <v>934135</v>
      </c>
      <c r="E56" s="3">
        <v>26</v>
      </c>
      <c r="F56" s="3" t="s">
        <v>21</v>
      </c>
      <c r="G56" s="15">
        <v>458.01</v>
      </c>
    </row>
    <row r="57" spans="2:7" outlineLevel="1" x14ac:dyDescent="0.2">
      <c r="B57" s="19" t="s">
        <v>427</v>
      </c>
      <c r="C57" s="14">
        <v>44347</v>
      </c>
      <c r="D57" s="3">
        <v>183030</v>
      </c>
      <c r="E57" s="3">
        <v>26</v>
      </c>
      <c r="F57" s="3" t="s">
        <v>21</v>
      </c>
      <c r="G57" s="15">
        <v>9.5</v>
      </c>
    </row>
    <row r="58" spans="2:7" outlineLevel="1" x14ac:dyDescent="0.2">
      <c r="B58" s="19" t="s">
        <v>427</v>
      </c>
      <c r="C58" s="14">
        <v>44347</v>
      </c>
      <c r="D58" s="19" t="s">
        <v>842</v>
      </c>
      <c r="E58" s="3">
        <v>8</v>
      </c>
      <c r="F58" s="3" t="s">
        <v>444</v>
      </c>
      <c r="G58" s="15">
        <f>120*6</f>
        <v>720</v>
      </c>
    </row>
    <row r="59" spans="2:7" outlineLevel="1" x14ac:dyDescent="0.2">
      <c r="B59" s="19" t="s">
        <v>427</v>
      </c>
      <c r="C59" s="14">
        <v>44358</v>
      </c>
      <c r="D59" s="19" t="s">
        <v>970</v>
      </c>
      <c r="E59" s="3">
        <v>49</v>
      </c>
      <c r="F59" s="3" t="s">
        <v>848</v>
      </c>
      <c r="G59" s="15">
        <v>1652.89</v>
      </c>
    </row>
    <row r="60" spans="2:7" outlineLevel="1" x14ac:dyDescent="0.2">
      <c r="B60" s="19" t="s">
        <v>427</v>
      </c>
      <c r="C60" s="14">
        <v>44358</v>
      </c>
      <c r="D60" s="19" t="s">
        <v>971</v>
      </c>
      <c r="E60" s="3">
        <v>49</v>
      </c>
      <c r="F60" s="3" t="s">
        <v>848</v>
      </c>
      <c r="G60" s="15">
        <v>2479.33</v>
      </c>
    </row>
    <row r="61" spans="2:7" outlineLevel="1" x14ac:dyDescent="0.2">
      <c r="B61" s="19" t="s">
        <v>427</v>
      </c>
      <c r="C61" s="14">
        <v>44347</v>
      </c>
      <c r="D61" s="19">
        <v>866</v>
      </c>
      <c r="E61" s="3">
        <v>48</v>
      </c>
      <c r="F61" s="3" t="s">
        <v>784</v>
      </c>
      <c r="G61" s="15">
        <v>593.6</v>
      </c>
    </row>
    <row r="62" spans="2:7" outlineLevel="1" x14ac:dyDescent="0.2">
      <c r="B62" s="19" t="s">
        <v>427</v>
      </c>
      <c r="C62" s="14">
        <v>44350</v>
      </c>
      <c r="D62" s="19">
        <v>188254</v>
      </c>
      <c r="E62" s="3">
        <v>26</v>
      </c>
      <c r="F62" s="3" t="s">
        <v>21</v>
      </c>
      <c r="G62" s="15">
        <f>15*0.89</f>
        <v>13.35</v>
      </c>
    </row>
    <row r="63" spans="2:7" outlineLevel="1" x14ac:dyDescent="0.2">
      <c r="B63" s="19" t="s">
        <v>427</v>
      </c>
      <c r="C63" s="14">
        <v>44350</v>
      </c>
      <c r="D63" s="19">
        <v>188283</v>
      </c>
      <c r="E63" s="3">
        <v>26</v>
      </c>
      <c r="F63" s="3" t="s">
        <v>21</v>
      </c>
      <c r="G63" s="15">
        <v>45.85</v>
      </c>
    </row>
    <row r="64" spans="2:7" outlineLevel="1" x14ac:dyDescent="0.2">
      <c r="B64" s="19" t="s">
        <v>427</v>
      </c>
      <c r="C64" s="14">
        <v>44354</v>
      </c>
      <c r="D64" s="19">
        <v>919211</v>
      </c>
      <c r="E64" s="3">
        <v>26</v>
      </c>
      <c r="F64" s="3" t="s">
        <v>21</v>
      </c>
      <c r="G64" s="15">
        <v>158.88999999999999</v>
      </c>
    </row>
    <row r="65" spans="2:7" outlineLevel="1" x14ac:dyDescent="0.2">
      <c r="B65" s="19" t="s">
        <v>427</v>
      </c>
      <c r="C65" s="14">
        <v>44354</v>
      </c>
      <c r="D65" s="19">
        <v>919072</v>
      </c>
      <c r="E65" s="3">
        <v>26</v>
      </c>
      <c r="F65" s="3" t="s">
        <v>21</v>
      </c>
      <c r="G65" s="15">
        <v>29.69</v>
      </c>
    </row>
    <row r="66" spans="2:7" outlineLevel="1" x14ac:dyDescent="0.2">
      <c r="B66" s="19" t="s">
        <v>427</v>
      </c>
      <c r="C66" s="14">
        <v>44368</v>
      </c>
      <c r="D66" s="19" t="s">
        <v>976</v>
      </c>
      <c r="E66" s="3">
        <v>49</v>
      </c>
      <c r="F66" s="3" t="s">
        <v>848</v>
      </c>
      <c r="G66" s="15">
        <v>3305.78</v>
      </c>
    </row>
    <row r="67" spans="2:7" outlineLevel="1" x14ac:dyDescent="0.2">
      <c r="B67" s="19" t="s">
        <v>427</v>
      </c>
      <c r="C67" s="14">
        <v>44355</v>
      </c>
      <c r="D67" s="19">
        <v>884</v>
      </c>
      <c r="E67" s="3">
        <v>48</v>
      </c>
      <c r="F67" s="3" t="s">
        <v>784</v>
      </c>
      <c r="G67" s="15">
        <v>1385.92</v>
      </c>
    </row>
    <row r="68" spans="2:7" outlineLevel="1" x14ac:dyDescent="0.2">
      <c r="B68" s="19" t="s">
        <v>427</v>
      </c>
      <c r="C68" s="14">
        <v>44362</v>
      </c>
      <c r="D68" s="3">
        <v>967</v>
      </c>
      <c r="E68" s="3">
        <v>48</v>
      </c>
      <c r="F68" s="3" t="s">
        <v>784</v>
      </c>
      <c r="G68" s="22">
        <v>279.67</v>
      </c>
    </row>
    <row r="69" spans="2:7" outlineLevel="1" x14ac:dyDescent="0.2">
      <c r="B69" s="19" t="s">
        <v>427</v>
      </c>
      <c r="C69" s="14">
        <v>44362</v>
      </c>
      <c r="D69" s="3">
        <v>968</v>
      </c>
      <c r="E69" s="3">
        <v>48</v>
      </c>
      <c r="F69" s="3" t="s">
        <v>784</v>
      </c>
      <c r="G69" s="22">
        <v>489.79</v>
      </c>
    </row>
    <row r="70" spans="2:7" outlineLevel="1" x14ac:dyDescent="0.2">
      <c r="B70" s="19" t="s">
        <v>427</v>
      </c>
      <c r="C70" s="14">
        <v>44363</v>
      </c>
      <c r="D70" s="3">
        <v>908</v>
      </c>
      <c r="E70" s="3">
        <v>51</v>
      </c>
      <c r="F70" s="3" t="s">
        <v>978</v>
      </c>
      <c r="G70" s="22">
        <v>2735.25</v>
      </c>
    </row>
    <row r="71" spans="2:7" outlineLevel="1" x14ac:dyDescent="0.2">
      <c r="B71" s="19" t="s">
        <v>427</v>
      </c>
      <c r="C71" s="14">
        <v>44365</v>
      </c>
      <c r="D71" s="3">
        <v>4021404759</v>
      </c>
      <c r="F71" s="3" t="s">
        <v>1180</v>
      </c>
      <c r="G71" s="22">
        <v>1776.08</v>
      </c>
    </row>
    <row r="72" spans="2:7" outlineLevel="1" x14ac:dyDescent="0.2">
      <c r="B72" s="19" t="s">
        <v>427</v>
      </c>
      <c r="C72" s="14">
        <v>44371</v>
      </c>
      <c r="D72" s="3">
        <v>211101220</v>
      </c>
      <c r="E72" s="3">
        <v>47</v>
      </c>
      <c r="F72" s="3" t="s">
        <v>979</v>
      </c>
      <c r="G72" s="22">
        <v>306.42</v>
      </c>
    </row>
    <row r="73" spans="2:7" outlineLevel="1" x14ac:dyDescent="0.2">
      <c r="B73" s="19" t="s">
        <v>427</v>
      </c>
      <c r="C73" s="14">
        <v>44377</v>
      </c>
      <c r="D73" s="3">
        <v>24839</v>
      </c>
      <c r="E73" s="3">
        <v>26</v>
      </c>
      <c r="F73" s="3" t="s">
        <v>21</v>
      </c>
      <c r="G73" s="22">
        <v>65.44</v>
      </c>
    </row>
    <row r="74" spans="2:7" outlineLevel="1" x14ac:dyDescent="0.2">
      <c r="B74" s="19" t="s">
        <v>427</v>
      </c>
      <c r="C74" s="14">
        <v>44377</v>
      </c>
      <c r="D74" s="3">
        <v>25069</v>
      </c>
      <c r="E74" s="3">
        <v>26</v>
      </c>
      <c r="F74" s="3" t="s">
        <v>21</v>
      </c>
      <c r="G74" s="22">
        <v>156</v>
      </c>
    </row>
    <row r="75" spans="2:7" outlineLevel="1" x14ac:dyDescent="0.2">
      <c r="B75" s="19" t="s">
        <v>427</v>
      </c>
      <c r="C75" s="14">
        <v>44377</v>
      </c>
      <c r="D75" s="3">
        <v>24986</v>
      </c>
      <c r="E75" s="3">
        <v>26</v>
      </c>
      <c r="F75" s="3" t="s">
        <v>21</v>
      </c>
      <c r="G75" s="22">
        <v>354.9</v>
      </c>
    </row>
    <row r="76" spans="2:7" outlineLevel="1" x14ac:dyDescent="0.2">
      <c r="B76" s="19" t="s">
        <v>427</v>
      </c>
      <c r="C76" s="14">
        <v>44365</v>
      </c>
      <c r="D76" s="3">
        <v>994192</v>
      </c>
      <c r="E76" s="3">
        <v>26</v>
      </c>
      <c r="F76" s="3" t="s">
        <v>21</v>
      </c>
      <c r="G76" s="22">
        <v>14.82</v>
      </c>
    </row>
    <row r="77" spans="2:7" outlineLevel="1" x14ac:dyDescent="0.2">
      <c r="B77" s="19" t="s">
        <v>427</v>
      </c>
      <c r="C77" s="14">
        <v>44371</v>
      </c>
      <c r="D77" s="3">
        <v>9422</v>
      </c>
      <c r="E77" s="3">
        <v>26</v>
      </c>
      <c r="F77" s="3" t="s">
        <v>21</v>
      </c>
      <c r="G77" s="22">
        <v>946.65</v>
      </c>
    </row>
    <row r="78" spans="2:7" outlineLevel="1" x14ac:dyDescent="0.2">
      <c r="B78" s="19" t="s">
        <v>427</v>
      </c>
      <c r="C78" s="14">
        <v>44375</v>
      </c>
      <c r="D78" s="19" t="s">
        <v>987</v>
      </c>
      <c r="E78" s="3">
        <v>53</v>
      </c>
      <c r="F78" s="3" t="s">
        <v>988</v>
      </c>
      <c r="G78" s="22">
        <v>2922</v>
      </c>
    </row>
    <row r="79" spans="2:7" outlineLevel="1" x14ac:dyDescent="0.2">
      <c r="B79" s="19" t="s">
        <v>427</v>
      </c>
      <c r="C79" s="14">
        <v>44379</v>
      </c>
      <c r="D79" s="209" t="s">
        <v>1162</v>
      </c>
      <c r="E79" s="3">
        <v>47</v>
      </c>
      <c r="F79" s="3" t="s">
        <v>979</v>
      </c>
      <c r="G79" s="22">
        <v>306.43</v>
      </c>
    </row>
    <row r="80" spans="2:7" outlineLevel="1" x14ac:dyDescent="0.2">
      <c r="B80" s="39" t="s">
        <v>427</v>
      </c>
      <c r="C80" s="39">
        <v>44386</v>
      </c>
      <c r="D80" s="209" t="s">
        <v>1164</v>
      </c>
      <c r="E80" s="3">
        <v>26</v>
      </c>
      <c r="F80" s="3" t="s">
        <v>21</v>
      </c>
      <c r="G80" s="22">
        <v>534.57000000000005</v>
      </c>
    </row>
    <row r="81" spans="2:7" outlineLevel="1" x14ac:dyDescent="0.2">
      <c r="B81" s="39" t="s">
        <v>427</v>
      </c>
      <c r="C81" s="39">
        <v>44386</v>
      </c>
      <c r="D81" s="209" t="s">
        <v>1165</v>
      </c>
      <c r="E81" s="3">
        <v>26</v>
      </c>
      <c r="F81" s="3" t="s">
        <v>21</v>
      </c>
      <c r="G81" s="22">
        <v>44.23</v>
      </c>
    </row>
    <row r="82" spans="2:7" outlineLevel="1" x14ac:dyDescent="0.2">
      <c r="B82" s="39" t="s">
        <v>427</v>
      </c>
      <c r="C82" s="39">
        <v>44389</v>
      </c>
      <c r="D82" s="209" t="s">
        <v>1181</v>
      </c>
      <c r="F82" s="3" t="s">
        <v>1180</v>
      </c>
      <c r="G82" s="22">
        <v>774</v>
      </c>
    </row>
    <row r="83" spans="2:7" outlineLevel="1" x14ac:dyDescent="0.2">
      <c r="B83" s="19" t="s">
        <v>427</v>
      </c>
      <c r="C83" s="14">
        <v>44390</v>
      </c>
      <c r="D83" s="19">
        <v>60369</v>
      </c>
      <c r="E83" s="3">
        <v>26</v>
      </c>
      <c r="F83" s="3" t="s">
        <v>21</v>
      </c>
      <c r="G83" s="22">
        <v>158.41</v>
      </c>
    </row>
    <row r="84" spans="2:7" outlineLevel="1" x14ac:dyDescent="0.2">
      <c r="B84" s="19" t="s">
        <v>427</v>
      </c>
      <c r="C84" s="14">
        <v>44390</v>
      </c>
      <c r="D84" s="19">
        <v>60157</v>
      </c>
      <c r="E84" s="3">
        <v>26</v>
      </c>
      <c r="F84" s="3" t="s">
        <v>21</v>
      </c>
      <c r="G84" s="22">
        <v>11.15</v>
      </c>
    </row>
    <row r="85" spans="2:7" outlineLevel="1" x14ac:dyDescent="0.2">
      <c r="B85" s="19" t="s">
        <v>427</v>
      </c>
      <c r="C85" s="14">
        <v>44390</v>
      </c>
      <c r="D85" s="19">
        <v>60147</v>
      </c>
      <c r="E85" s="3">
        <v>26</v>
      </c>
      <c r="F85" s="3" t="s">
        <v>21</v>
      </c>
      <c r="G85" s="22">
        <v>178.04</v>
      </c>
    </row>
    <row r="86" spans="2:7" outlineLevel="1" x14ac:dyDescent="0.2">
      <c r="B86" s="19" t="s">
        <v>427</v>
      </c>
      <c r="C86" s="14">
        <v>44390</v>
      </c>
      <c r="D86" s="19">
        <v>60268</v>
      </c>
      <c r="E86" s="3">
        <v>26</v>
      </c>
      <c r="F86" s="3" t="s">
        <v>21</v>
      </c>
      <c r="G86" s="22">
        <v>21.35</v>
      </c>
    </row>
    <row r="87" spans="2:7" outlineLevel="1" x14ac:dyDescent="0.2">
      <c r="B87" s="19" t="s">
        <v>427</v>
      </c>
      <c r="C87" s="14">
        <v>44391</v>
      </c>
      <c r="D87" s="19">
        <v>65946</v>
      </c>
      <c r="E87" s="3">
        <v>26</v>
      </c>
      <c r="F87" s="3" t="s">
        <v>21</v>
      </c>
      <c r="G87" s="22">
        <v>50.77</v>
      </c>
    </row>
    <row r="88" spans="2:7" outlineLevel="1" x14ac:dyDescent="0.2">
      <c r="B88" s="19" t="s">
        <v>427</v>
      </c>
      <c r="C88" s="14">
        <v>44391</v>
      </c>
      <c r="D88" s="19" t="s">
        <v>1123</v>
      </c>
      <c r="E88" s="3">
        <v>49</v>
      </c>
      <c r="F88" s="3" t="s">
        <v>848</v>
      </c>
      <c r="G88" s="22">
        <v>3305.78</v>
      </c>
    </row>
    <row r="89" spans="2:7" outlineLevel="1" x14ac:dyDescent="0.2">
      <c r="B89" s="19" t="s">
        <v>427</v>
      </c>
      <c r="C89" s="14">
        <v>44392</v>
      </c>
      <c r="D89" s="19" t="s">
        <v>1254</v>
      </c>
      <c r="F89" s="3" t="s">
        <v>1255</v>
      </c>
      <c r="G89" s="22">
        <v>1124.3399999999999</v>
      </c>
    </row>
    <row r="90" spans="2:7" outlineLevel="1" x14ac:dyDescent="0.2">
      <c r="B90" s="19" t="s">
        <v>427</v>
      </c>
      <c r="C90" s="14">
        <v>44393</v>
      </c>
      <c r="D90" s="3">
        <v>1115</v>
      </c>
      <c r="E90" s="3">
        <v>51</v>
      </c>
      <c r="F90" s="3" t="s">
        <v>978</v>
      </c>
      <c r="G90" s="22">
        <v>2735.25</v>
      </c>
    </row>
    <row r="91" spans="2:7" outlineLevel="1" x14ac:dyDescent="0.2">
      <c r="B91" s="19" t="s">
        <v>427</v>
      </c>
      <c r="C91" s="14">
        <v>44393</v>
      </c>
      <c r="D91" s="3">
        <v>2118489</v>
      </c>
      <c r="F91" s="3" t="s">
        <v>1142</v>
      </c>
      <c r="G91" s="22">
        <v>1488.67</v>
      </c>
    </row>
    <row r="92" spans="2:7" outlineLevel="1" x14ac:dyDescent="0.2">
      <c r="B92" s="19" t="s">
        <v>427</v>
      </c>
      <c r="C92" s="14">
        <v>44396</v>
      </c>
      <c r="D92" s="209" t="s">
        <v>1128</v>
      </c>
      <c r="E92" s="3">
        <v>26</v>
      </c>
      <c r="F92" s="3" t="s">
        <v>21</v>
      </c>
      <c r="G92" s="22">
        <v>191.46</v>
      </c>
    </row>
    <row r="93" spans="2:7" outlineLevel="1" x14ac:dyDescent="0.2">
      <c r="B93" s="19" t="s">
        <v>427</v>
      </c>
      <c r="C93" s="14">
        <v>44396</v>
      </c>
      <c r="D93" s="209" t="s">
        <v>1130</v>
      </c>
      <c r="E93" s="3">
        <v>26</v>
      </c>
      <c r="F93" s="3" t="s">
        <v>21</v>
      </c>
      <c r="G93" s="22">
        <v>5.74</v>
      </c>
    </row>
    <row r="94" spans="2:7" outlineLevel="1" x14ac:dyDescent="0.2">
      <c r="B94" s="19" t="s">
        <v>427</v>
      </c>
      <c r="C94" s="14">
        <v>44396</v>
      </c>
      <c r="D94" s="209" t="s">
        <v>1131</v>
      </c>
      <c r="E94" s="3">
        <v>26</v>
      </c>
      <c r="F94" s="3" t="s">
        <v>21</v>
      </c>
      <c r="G94" s="22">
        <v>110.41</v>
      </c>
    </row>
    <row r="95" spans="2:7" outlineLevel="1" x14ac:dyDescent="0.2">
      <c r="B95" s="19" t="s">
        <v>427</v>
      </c>
      <c r="C95" s="14">
        <v>44396</v>
      </c>
      <c r="D95" s="209" t="s">
        <v>1132</v>
      </c>
      <c r="E95" s="3">
        <v>26</v>
      </c>
      <c r="F95" s="3" t="s">
        <v>21</v>
      </c>
      <c r="G95" s="22">
        <v>114.05</v>
      </c>
    </row>
    <row r="96" spans="2:7" outlineLevel="1" x14ac:dyDescent="0.2">
      <c r="B96" s="19" t="s">
        <v>427</v>
      </c>
      <c r="C96" s="14">
        <v>44398</v>
      </c>
      <c r="D96" s="209" t="s">
        <v>1167</v>
      </c>
      <c r="E96" s="3">
        <v>26</v>
      </c>
      <c r="F96" s="3" t="s">
        <v>21</v>
      </c>
      <c r="G96" s="22">
        <v>217.65</v>
      </c>
    </row>
    <row r="97" spans="2:7" outlineLevel="1" x14ac:dyDescent="0.2">
      <c r="B97" s="19" t="s">
        <v>427</v>
      </c>
      <c r="C97" s="14">
        <v>44407</v>
      </c>
      <c r="D97" s="209" t="s">
        <v>1351</v>
      </c>
      <c r="F97" s="3" t="s">
        <v>1352</v>
      </c>
      <c r="G97" s="22">
        <v>41.33</v>
      </c>
    </row>
    <row r="98" spans="2:7" outlineLevel="1" x14ac:dyDescent="0.2">
      <c r="B98" s="19" t="s">
        <v>427</v>
      </c>
      <c r="C98" s="14">
        <v>44407</v>
      </c>
      <c r="D98" s="209" t="s">
        <v>1141</v>
      </c>
      <c r="F98" s="3" t="s">
        <v>1142</v>
      </c>
      <c r="G98" s="22">
        <v>863.18</v>
      </c>
    </row>
    <row r="99" spans="2:7" outlineLevel="1" x14ac:dyDescent="0.2">
      <c r="B99" s="19" t="s">
        <v>427</v>
      </c>
      <c r="C99" s="14">
        <v>44407</v>
      </c>
      <c r="D99" s="209" t="s">
        <v>1811</v>
      </c>
      <c r="F99" s="3" t="s">
        <v>988</v>
      </c>
      <c r="G99" s="22">
        <v>2922</v>
      </c>
    </row>
    <row r="100" spans="2:7" outlineLevel="1" x14ac:dyDescent="0.2">
      <c r="B100" s="19" t="s">
        <v>427</v>
      </c>
      <c r="C100" s="14">
        <v>44408</v>
      </c>
      <c r="D100" s="209" t="s">
        <v>1166</v>
      </c>
      <c r="E100" s="3">
        <v>26</v>
      </c>
      <c r="F100" s="3" t="s">
        <v>21</v>
      </c>
      <c r="G100" s="22">
        <v>97.11</v>
      </c>
    </row>
    <row r="101" spans="2:7" outlineLevel="1" x14ac:dyDescent="0.2">
      <c r="B101" s="19" t="s">
        <v>427</v>
      </c>
      <c r="C101" s="14">
        <v>44411</v>
      </c>
      <c r="D101" s="19" t="s">
        <v>1124</v>
      </c>
      <c r="E101" s="3">
        <v>49</v>
      </c>
      <c r="F101" s="3" t="s">
        <v>848</v>
      </c>
      <c r="G101" s="22">
        <v>2479.34</v>
      </c>
    </row>
    <row r="102" spans="2:7" outlineLevel="1" x14ac:dyDescent="0.2">
      <c r="B102" s="19" t="s">
        <v>427</v>
      </c>
      <c r="C102" s="14">
        <v>44412</v>
      </c>
      <c r="D102" s="19">
        <v>119024</v>
      </c>
      <c r="E102" s="3">
        <v>26</v>
      </c>
      <c r="F102" s="3" t="s">
        <v>21</v>
      </c>
      <c r="G102" s="22">
        <v>203.29</v>
      </c>
    </row>
    <row r="103" spans="2:7" outlineLevel="1" x14ac:dyDescent="0.2">
      <c r="B103" s="19" t="s">
        <v>427</v>
      </c>
      <c r="C103" s="14">
        <v>44412</v>
      </c>
      <c r="D103" s="19">
        <v>362352</v>
      </c>
      <c r="E103" s="3">
        <v>26</v>
      </c>
      <c r="F103" s="3" t="s">
        <v>21</v>
      </c>
      <c r="G103" s="22">
        <v>43.59</v>
      </c>
    </row>
    <row r="104" spans="2:7" outlineLevel="1" x14ac:dyDescent="0.2">
      <c r="B104" s="19" t="s">
        <v>427</v>
      </c>
      <c r="C104" s="14">
        <v>44414</v>
      </c>
      <c r="D104" s="19">
        <v>97273</v>
      </c>
      <c r="F104" s="3" t="s">
        <v>1252</v>
      </c>
      <c r="G104" s="22">
        <v>45.45</v>
      </c>
    </row>
    <row r="105" spans="2:7" outlineLevel="1" x14ac:dyDescent="0.2">
      <c r="B105" s="19" t="s">
        <v>427</v>
      </c>
      <c r="C105" s="14">
        <v>44414</v>
      </c>
      <c r="D105" s="19">
        <v>97276</v>
      </c>
      <c r="F105" s="3" t="s">
        <v>1252</v>
      </c>
      <c r="G105" s="22">
        <v>45.45</v>
      </c>
    </row>
    <row r="106" spans="2:7" outlineLevel="1" x14ac:dyDescent="0.2">
      <c r="B106" s="19" t="s">
        <v>427</v>
      </c>
      <c r="C106" s="14">
        <v>44414</v>
      </c>
      <c r="D106" s="19">
        <v>97278</v>
      </c>
      <c r="F106" s="3" t="s">
        <v>1252</v>
      </c>
      <c r="G106" s="22">
        <v>45.45</v>
      </c>
    </row>
    <row r="107" spans="2:7" outlineLevel="1" x14ac:dyDescent="0.2">
      <c r="B107" s="19" t="s">
        <v>427</v>
      </c>
      <c r="C107" s="14">
        <v>44414</v>
      </c>
      <c r="D107" s="19">
        <v>97250</v>
      </c>
      <c r="F107" s="3" t="s">
        <v>1252</v>
      </c>
      <c r="G107" s="22">
        <v>136.34</v>
      </c>
    </row>
    <row r="108" spans="2:7" outlineLevel="1" x14ac:dyDescent="0.2">
      <c r="B108" s="19" t="s">
        <v>427</v>
      </c>
      <c r="C108" s="14">
        <v>44414</v>
      </c>
      <c r="D108" s="19">
        <v>97311</v>
      </c>
      <c r="F108" s="3" t="s">
        <v>1252</v>
      </c>
      <c r="G108" s="22">
        <v>90.87</v>
      </c>
    </row>
    <row r="109" spans="2:7" outlineLevel="1" x14ac:dyDescent="0.2">
      <c r="B109" s="19" t="s">
        <v>427</v>
      </c>
      <c r="C109" s="14">
        <v>44417</v>
      </c>
      <c r="D109" s="19">
        <v>131364</v>
      </c>
      <c r="E109" s="3">
        <v>26</v>
      </c>
      <c r="F109" s="3" t="s">
        <v>21</v>
      </c>
      <c r="G109" s="22">
        <v>14.86</v>
      </c>
    </row>
    <row r="110" spans="2:7" outlineLevel="1" x14ac:dyDescent="0.2">
      <c r="B110" s="19" t="s">
        <v>427</v>
      </c>
      <c r="C110" s="14">
        <v>44417</v>
      </c>
      <c r="D110" s="19">
        <v>131235</v>
      </c>
      <c r="E110" s="3">
        <v>26</v>
      </c>
      <c r="F110" s="3" t="s">
        <v>21</v>
      </c>
      <c r="G110" s="22">
        <v>19.920000000000002</v>
      </c>
    </row>
    <row r="111" spans="2:7" outlineLevel="1" x14ac:dyDescent="0.2">
      <c r="B111" s="19" t="s">
        <v>427</v>
      </c>
      <c r="C111" s="14">
        <v>44417</v>
      </c>
      <c r="D111" s="19">
        <v>11750869</v>
      </c>
      <c r="F111" s="3" t="s">
        <v>1133</v>
      </c>
      <c r="G111" s="22">
        <v>50.36</v>
      </c>
    </row>
    <row r="112" spans="2:7" outlineLevel="1" x14ac:dyDescent="0.2">
      <c r="B112" s="19" t="s">
        <v>427</v>
      </c>
      <c r="C112" s="14">
        <v>44418</v>
      </c>
      <c r="D112" s="19">
        <v>122705201</v>
      </c>
      <c r="F112" s="3" t="s">
        <v>1143</v>
      </c>
      <c r="G112" s="22">
        <v>813.35</v>
      </c>
    </row>
    <row r="113" spans="2:7" outlineLevel="1" x14ac:dyDescent="0.2">
      <c r="B113" s="19" t="s">
        <v>427</v>
      </c>
      <c r="C113" s="14">
        <v>44420</v>
      </c>
      <c r="D113" s="19" t="s">
        <v>1178</v>
      </c>
      <c r="F113" s="3" t="s">
        <v>1179</v>
      </c>
      <c r="G113" s="22">
        <v>1137.5</v>
      </c>
    </row>
    <row r="114" spans="2:7" outlineLevel="1" x14ac:dyDescent="0.2">
      <c r="B114" s="19" t="s">
        <v>427</v>
      </c>
      <c r="C114" s="14">
        <v>44421</v>
      </c>
      <c r="D114" s="19" t="s">
        <v>1134</v>
      </c>
      <c r="E114" s="3">
        <v>49</v>
      </c>
      <c r="F114" s="3" t="s">
        <v>848</v>
      </c>
      <c r="G114" s="22">
        <v>3000</v>
      </c>
    </row>
    <row r="115" spans="2:7" outlineLevel="1" x14ac:dyDescent="0.2">
      <c r="B115" s="19" t="s">
        <v>427</v>
      </c>
      <c r="C115" s="14">
        <v>44421</v>
      </c>
      <c r="D115" s="19">
        <v>50237</v>
      </c>
      <c r="F115" s="3" t="s">
        <v>1144</v>
      </c>
      <c r="G115" s="22">
        <v>11.63</v>
      </c>
    </row>
    <row r="116" spans="2:7" outlineLevel="1" x14ac:dyDescent="0.2">
      <c r="B116" s="19" t="s">
        <v>427</v>
      </c>
      <c r="C116" s="14">
        <v>44421</v>
      </c>
      <c r="D116" s="19">
        <v>50229</v>
      </c>
      <c r="F116" s="3" t="s">
        <v>1144</v>
      </c>
      <c r="G116" s="22">
        <v>14.09</v>
      </c>
    </row>
    <row r="117" spans="2:7" outlineLevel="1" x14ac:dyDescent="0.2">
      <c r="B117" s="19" t="s">
        <v>427</v>
      </c>
      <c r="C117" s="14">
        <v>44422</v>
      </c>
      <c r="D117" s="19">
        <v>145278</v>
      </c>
      <c r="E117" s="3">
        <v>26</v>
      </c>
      <c r="F117" s="3" t="s">
        <v>21</v>
      </c>
      <c r="G117" s="22">
        <v>90.25</v>
      </c>
    </row>
    <row r="118" spans="2:7" outlineLevel="1" x14ac:dyDescent="0.2">
      <c r="B118" s="19" t="s">
        <v>427</v>
      </c>
      <c r="C118" s="14">
        <v>44424</v>
      </c>
      <c r="D118" s="19">
        <v>2121342</v>
      </c>
      <c r="F118" s="3" t="s">
        <v>1142</v>
      </c>
      <c r="G118" s="22">
        <v>266.7</v>
      </c>
    </row>
    <row r="119" spans="2:7" outlineLevel="1" x14ac:dyDescent="0.2">
      <c r="B119" s="19" t="s">
        <v>427</v>
      </c>
      <c r="C119" s="14">
        <v>44425</v>
      </c>
      <c r="D119" s="19">
        <v>122705299</v>
      </c>
      <c r="F119" s="3" t="s">
        <v>1143</v>
      </c>
      <c r="G119" s="22">
        <v>190.28</v>
      </c>
    </row>
    <row r="120" spans="2:7" outlineLevel="1" x14ac:dyDescent="0.2">
      <c r="B120" s="19" t="s">
        <v>427</v>
      </c>
      <c r="C120" s="14">
        <v>44425</v>
      </c>
      <c r="D120" s="19">
        <v>149355</v>
      </c>
      <c r="E120" s="3">
        <v>26</v>
      </c>
      <c r="F120" s="3" t="s">
        <v>21</v>
      </c>
      <c r="G120" s="22">
        <v>70.209999999999994</v>
      </c>
    </row>
    <row r="121" spans="2:7" outlineLevel="1" x14ac:dyDescent="0.2">
      <c r="B121" s="19" t="s">
        <v>427</v>
      </c>
      <c r="C121" s="14">
        <v>44425</v>
      </c>
      <c r="D121" s="19">
        <v>149427</v>
      </c>
      <c r="E121" s="3">
        <v>26</v>
      </c>
      <c r="F121" s="3" t="s">
        <v>21</v>
      </c>
      <c r="G121" s="22">
        <v>25.33</v>
      </c>
    </row>
    <row r="122" spans="2:7" outlineLevel="1" x14ac:dyDescent="0.2">
      <c r="B122" s="19" t="s">
        <v>427</v>
      </c>
      <c r="C122" s="14">
        <v>44425</v>
      </c>
      <c r="D122" s="19">
        <v>382</v>
      </c>
      <c r="F122" s="3" t="s">
        <v>1173</v>
      </c>
      <c r="G122" s="22">
        <v>1465</v>
      </c>
    </row>
    <row r="123" spans="2:7" outlineLevel="1" x14ac:dyDescent="0.2">
      <c r="B123" s="19" t="s">
        <v>427</v>
      </c>
      <c r="C123" s="14">
        <v>44427</v>
      </c>
      <c r="D123" s="19">
        <v>381734</v>
      </c>
      <c r="E123" s="3">
        <v>26</v>
      </c>
      <c r="F123" s="3" t="s">
        <v>21</v>
      </c>
      <c r="G123" s="22">
        <v>8.74</v>
      </c>
    </row>
    <row r="124" spans="2:7" outlineLevel="1" x14ac:dyDescent="0.2">
      <c r="B124" s="39" t="s">
        <v>427</v>
      </c>
      <c r="C124" s="39">
        <v>44431</v>
      </c>
      <c r="D124" s="19">
        <v>163394</v>
      </c>
      <c r="E124" s="3">
        <v>26</v>
      </c>
      <c r="F124" s="3" t="s">
        <v>21</v>
      </c>
      <c r="G124" s="22">
        <v>31.4</v>
      </c>
    </row>
    <row r="125" spans="2:7" outlineLevel="1" x14ac:dyDescent="0.2">
      <c r="B125" s="39" t="s">
        <v>427</v>
      </c>
      <c r="C125" s="39">
        <v>44435</v>
      </c>
      <c r="D125" s="19">
        <v>391745</v>
      </c>
      <c r="E125" s="3">
        <v>26</v>
      </c>
      <c r="F125" s="3" t="s">
        <v>21</v>
      </c>
      <c r="G125" s="22">
        <v>29.13</v>
      </c>
    </row>
    <row r="126" spans="2:7" outlineLevel="1" x14ac:dyDescent="0.2">
      <c r="B126" s="39" t="s">
        <v>427</v>
      </c>
      <c r="C126" s="39">
        <v>44438</v>
      </c>
      <c r="D126" s="19">
        <v>768002</v>
      </c>
      <c r="E126" s="3">
        <v>26</v>
      </c>
      <c r="F126" s="3" t="s">
        <v>21</v>
      </c>
      <c r="G126" s="22">
        <v>60.83</v>
      </c>
    </row>
    <row r="127" spans="2:7" outlineLevel="1" x14ac:dyDescent="0.2">
      <c r="B127" s="39" t="s">
        <v>427</v>
      </c>
      <c r="C127" s="39">
        <v>44438</v>
      </c>
      <c r="D127" s="19">
        <v>9121005825</v>
      </c>
      <c r="F127" s="3" t="s">
        <v>1180</v>
      </c>
      <c r="G127" s="22">
        <v>82.93</v>
      </c>
    </row>
    <row r="128" spans="2:7" outlineLevel="1" x14ac:dyDescent="0.2">
      <c r="B128" s="19" t="s">
        <v>427</v>
      </c>
      <c r="C128" s="14">
        <v>44439</v>
      </c>
      <c r="D128" s="19">
        <v>2122444</v>
      </c>
      <c r="F128" s="3" t="s">
        <v>1142</v>
      </c>
      <c r="G128" s="22">
        <v>568.67999999999995</v>
      </c>
    </row>
    <row r="129" spans="2:7" outlineLevel="1" x14ac:dyDescent="0.2">
      <c r="B129" s="19" t="s">
        <v>427</v>
      </c>
      <c r="C129" s="14">
        <v>44439</v>
      </c>
      <c r="D129" s="19">
        <v>212445</v>
      </c>
      <c r="F129" s="3" t="s">
        <v>1142</v>
      </c>
      <c r="G129" s="22">
        <v>28.14</v>
      </c>
    </row>
    <row r="130" spans="2:7" outlineLevel="1" x14ac:dyDescent="0.2">
      <c r="B130" s="346" t="s">
        <v>427</v>
      </c>
      <c r="C130" s="347">
        <v>44439</v>
      </c>
      <c r="D130" s="346" t="s">
        <v>1769</v>
      </c>
      <c r="E130" s="348">
        <v>49</v>
      </c>
      <c r="F130" s="348" t="s">
        <v>848</v>
      </c>
      <c r="G130" s="349">
        <v>1653.89</v>
      </c>
    </row>
    <row r="131" spans="2:7" outlineLevel="1" x14ac:dyDescent="0.2">
      <c r="B131" s="19" t="s">
        <v>427</v>
      </c>
      <c r="C131" s="14">
        <v>44440</v>
      </c>
      <c r="D131" s="19"/>
      <c r="F131" s="3" t="s">
        <v>1252</v>
      </c>
      <c r="G131" s="22">
        <v>62.99</v>
      </c>
    </row>
    <row r="132" spans="2:7" outlineLevel="1" x14ac:dyDescent="0.2">
      <c r="B132" s="19" t="s">
        <v>427</v>
      </c>
      <c r="C132" s="14"/>
      <c r="D132" s="19"/>
      <c r="F132" s="3" t="s">
        <v>1253</v>
      </c>
      <c r="G132" s="22"/>
    </row>
    <row r="133" spans="2:7" outlineLevel="1" x14ac:dyDescent="0.2">
      <c r="B133" s="19" t="s">
        <v>427</v>
      </c>
      <c r="C133" s="14">
        <v>44440</v>
      </c>
      <c r="D133" s="19">
        <v>186577</v>
      </c>
      <c r="E133" s="3">
        <v>26</v>
      </c>
      <c r="F133" s="3" t="s">
        <v>21</v>
      </c>
      <c r="G133" s="22">
        <v>31.36</v>
      </c>
    </row>
    <row r="134" spans="2:7" outlineLevel="1" x14ac:dyDescent="0.2">
      <c r="B134" s="19" t="s">
        <v>427</v>
      </c>
      <c r="C134" s="14">
        <v>44440</v>
      </c>
      <c r="D134" s="19">
        <v>186406</v>
      </c>
      <c r="E134" s="3">
        <v>26</v>
      </c>
      <c r="F134" s="3" t="s">
        <v>21</v>
      </c>
      <c r="G134" s="22">
        <v>46.13</v>
      </c>
    </row>
    <row r="135" spans="2:7" outlineLevel="1" x14ac:dyDescent="0.2">
      <c r="B135" s="19" t="s">
        <v>427</v>
      </c>
      <c r="C135" s="14">
        <v>44440</v>
      </c>
      <c r="D135" s="19" t="s">
        <v>1259</v>
      </c>
      <c r="E135" s="3">
        <v>26</v>
      </c>
      <c r="F135" s="3" t="s">
        <v>21</v>
      </c>
      <c r="G135" s="22">
        <v>-3.1</v>
      </c>
    </row>
    <row r="136" spans="2:7" outlineLevel="1" x14ac:dyDescent="0.2">
      <c r="B136" s="19" t="s">
        <v>427</v>
      </c>
      <c r="C136" s="14">
        <v>44440</v>
      </c>
      <c r="D136" s="19">
        <v>186626</v>
      </c>
      <c r="E136" s="3">
        <v>26</v>
      </c>
      <c r="F136" s="3" t="s">
        <v>21</v>
      </c>
      <c r="G136" s="22">
        <v>41.26</v>
      </c>
    </row>
    <row r="137" spans="2:7" outlineLevel="1" x14ac:dyDescent="0.2">
      <c r="B137" s="19" t="s">
        <v>427</v>
      </c>
      <c r="C137" s="14">
        <v>44442</v>
      </c>
      <c r="D137" s="19">
        <v>122705646</v>
      </c>
      <c r="F137" s="3" t="s">
        <v>1143</v>
      </c>
      <c r="G137" s="22">
        <v>101.9</v>
      </c>
    </row>
    <row r="138" spans="2:7" outlineLevel="1" x14ac:dyDescent="0.2">
      <c r="B138" s="19" t="s">
        <v>427</v>
      </c>
      <c r="C138" s="14">
        <v>44442</v>
      </c>
      <c r="D138" s="19">
        <v>122705642</v>
      </c>
      <c r="F138" s="3" t="s">
        <v>1143</v>
      </c>
      <c r="G138" s="22">
        <v>74.94</v>
      </c>
    </row>
    <row r="139" spans="2:7" outlineLevel="1" x14ac:dyDescent="0.2">
      <c r="B139" s="19" t="s">
        <v>427</v>
      </c>
      <c r="C139" s="14">
        <v>44445</v>
      </c>
      <c r="D139" s="19">
        <v>204210</v>
      </c>
      <c r="E139" s="3">
        <v>26</v>
      </c>
      <c r="F139" s="3" t="s">
        <v>21</v>
      </c>
      <c r="G139" s="22">
        <v>14.71</v>
      </c>
    </row>
    <row r="140" spans="2:7" outlineLevel="1" x14ac:dyDescent="0.2">
      <c r="B140" s="19" t="s">
        <v>427</v>
      </c>
      <c r="C140" s="14">
        <v>44449</v>
      </c>
      <c r="D140" s="19">
        <v>210732</v>
      </c>
      <c r="E140" s="3">
        <v>26</v>
      </c>
      <c r="F140" s="3" t="s">
        <v>21</v>
      </c>
      <c r="G140" s="22">
        <v>1.19</v>
      </c>
    </row>
    <row r="141" spans="2:7" outlineLevel="1" x14ac:dyDescent="0.2">
      <c r="B141" s="19" t="s">
        <v>427</v>
      </c>
      <c r="C141" s="14">
        <v>44449</v>
      </c>
      <c r="D141" s="19">
        <v>211335</v>
      </c>
      <c r="E141" s="3">
        <v>26</v>
      </c>
      <c r="F141" s="3" t="s">
        <v>21</v>
      </c>
      <c r="G141" s="22">
        <v>4.53</v>
      </c>
    </row>
    <row r="142" spans="2:7" outlineLevel="1" x14ac:dyDescent="0.2">
      <c r="B142" s="19" t="s">
        <v>427</v>
      </c>
      <c r="C142" s="14">
        <v>44449</v>
      </c>
      <c r="D142" s="19">
        <v>210716</v>
      </c>
      <c r="E142" s="3">
        <v>26</v>
      </c>
      <c r="F142" s="3" t="s">
        <v>21</v>
      </c>
      <c r="G142" s="22">
        <v>106.97</v>
      </c>
    </row>
    <row r="143" spans="2:7" outlineLevel="1" x14ac:dyDescent="0.2">
      <c r="B143" s="19" t="s">
        <v>427</v>
      </c>
      <c r="C143" s="14">
        <v>44452</v>
      </c>
      <c r="D143" s="19">
        <v>214834</v>
      </c>
      <c r="E143" s="3">
        <v>26</v>
      </c>
      <c r="F143" s="3" t="s">
        <v>21</v>
      </c>
      <c r="G143" s="22">
        <v>190.26</v>
      </c>
    </row>
    <row r="144" spans="2:7" outlineLevel="1" x14ac:dyDescent="0.2">
      <c r="B144" s="19" t="s">
        <v>427</v>
      </c>
      <c r="C144" s="14">
        <v>44452</v>
      </c>
      <c r="D144" s="19">
        <v>210541</v>
      </c>
      <c r="F144" s="3" t="s">
        <v>1716</v>
      </c>
      <c r="G144" s="22">
        <v>587.92999999999995</v>
      </c>
    </row>
    <row r="145" spans="2:7" outlineLevel="1" x14ac:dyDescent="0.2">
      <c r="B145" s="19" t="s">
        <v>427</v>
      </c>
      <c r="C145" s="14">
        <v>44455</v>
      </c>
      <c r="D145" s="19">
        <v>34</v>
      </c>
      <c r="F145" s="3" t="s">
        <v>1809</v>
      </c>
      <c r="G145" s="22">
        <v>600</v>
      </c>
    </row>
    <row r="146" spans="2:7" outlineLevel="1" x14ac:dyDescent="0.2">
      <c r="B146" s="19" t="s">
        <v>427</v>
      </c>
      <c r="C146" s="14">
        <v>44455</v>
      </c>
      <c r="D146" s="19">
        <v>224063</v>
      </c>
      <c r="E146" s="3">
        <v>26</v>
      </c>
      <c r="F146" s="3" t="s">
        <v>21</v>
      </c>
      <c r="G146" s="22">
        <v>23.31</v>
      </c>
    </row>
    <row r="147" spans="2:7" outlineLevel="1" x14ac:dyDescent="0.2">
      <c r="B147" s="19" t="s">
        <v>427</v>
      </c>
      <c r="C147" s="14">
        <v>44456</v>
      </c>
      <c r="D147" s="19">
        <v>226833</v>
      </c>
      <c r="E147" s="3">
        <v>26</v>
      </c>
      <c r="F147" s="3" t="s">
        <v>21</v>
      </c>
      <c r="G147" s="22">
        <v>54.13</v>
      </c>
    </row>
    <row r="148" spans="2:7" outlineLevel="1" x14ac:dyDescent="0.2">
      <c r="B148" s="19" t="s">
        <v>427</v>
      </c>
      <c r="C148" s="14">
        <v>44463</v>
      </c>
      <c r="D148" s="19">
        <v>246180</v>
      </c>
      <c r="E148" s="3">
        <v>26</v>
      </c>
      <c r="F148" s="3" t="s">
        <v>21</v>
      </c>
      <c r="G148" s="22">
        <v>10.33</v>
      </c>
    </row>
    <row r="149" spans="2:7" outlineLevel="1" x14ac:dyDescent="0.2">
      <c r="B149" s="19" t="s">
        <v>427</v>
      </c>
      <c r="C149" s="14">
        <v>44463</v>
      </c>
      <c r="D149" s="19" t="s">
        <v>1409</v>
      </c>
      <c r="F149" s="3" t="s">
        <v>1410</v>
      </c>
      <c r="G149" s="22">
        <v>30.63</v>
      </c>
    </row>
    <row r="150" spans="2:7" outlineLevel="1" x14ac:dyDescent="0.2">
      <c r="B150" s="19" t="s">
        <v>427</v>
      </c>
      <c r="C150" s="14">
        <v>44463</v>
      </c>
      <c r="D150" s="19">
        <v>20001479</v>
      </c>
      <c r="F150" s="3" t="s">
        <v>986</v>
      </c>
      <c r="G150" s="22">
        <v>82.14</v>
      </c>
    </row>
    <row r="151" spans="2:7" outlineLevel="1" x14ac:dyDescent="0.2">
      <c r="B151" s="19" t="s">
        <v>427</v>
      </c>
      <c r="C151" s="14">
        <v>44464</v>
      </c>
      <c r="D151" s="19">
        <v>128207</v>
      </c>
      <c r="E151" s="3">
        <v>26</v>
      </c>
      <c r="F151" s="3" t="s">
        <v>21</v>
      </c>
      <c r="G151" s="22">
        <v>27.89</v>
      </c>
    </row>
    <row r="152" spans="2:7" outlineLevel="1" x14ac:dyDescent="0.2">
      <c r="B152" s="19" t="s">
        <v>427</v>
      </c>
      <c r="C152" s="14">
        <v>44464</v>
      </c>
      <c r="D152" s="19">
        <v>128156</v>
      </c>
      <c r="E152" s="3">
        <v>26</v>
      </c>
      <c r="F152" s="3" t="s">
        <v>21</v>
      </c>
      <c r="G152" s="22">
        <v>44.13</v>
      </c>
    </row>
    <row r="153" spans="2:7" outlineLevel="1" x14ac:dyDescent="0.2">
      <c r="B153" s="220" t="s">
        <v>427</v>
      </c>
      <c r="C153" s="177">
        <v>44469</v>
      </c>
      <c r="D153" s="220"/>
      <c r="E153" s="62"/>
      <c r="F153" s="62" t="s">
        <v>1687</v>
      </c>
      <c r="G153" s="221">
        <v>42.78</v>
      </c>
    </row>
    <row r="154" spans="2:7" outlineLevel="1" x14ac:dyDescent="0.2">
      <c r="B154" s="19" t="s">
        <v>427</v>
      </c>
      <c r="C154" s="14">
        <v>44469</v>
      </c>
      <c r="D154" s="19">
        <v>261733</v>
      </c>
      <c r="E154" s="3">
        <v>26</v>
      </c>
      <c r="F154" s="3" t="s">
        <v>21</v>
      </c>
      <c r="G154" s="22">
        <v>13.14</v>
      </c>
    </row>
    <row r="155" spans="2:7" outlineLevel="1" x14ac:dyDescent="0.2">
      <c r="B155" s="19" t="s">
        <v>427</v>
      </c>
      <c r="C155" s="14">
        <v>44470</v>
      </c>
      <c r="D155" s="19">
        <v>859333</v>
      </c>
      <c r="F155" s="3" t="s">
        <v>22</v>
      </c>
      <c r="G155" s="22">
        <v>18.16</v>
      </c>
    </row>
    <row r="156" spans="2:7" outlineLevel="1" x14ac:dyDescent="0.2">
      <c r="B156" s="220" t="s">
        <v>427</v>
      </c>
      <c r="C156" s="177">
        <v>44470</v>
      </c>
      <c r="D156" s="220"/>
      <c r="E156" s="62"/>
      <c r="F156" s="62" t="s">
        <v>1180</v>
      </c>
      <c r="G156" s="221">
        <v>30</v>
      </c>
    </row>
    <row r="157" spans="2:7" outlineLevel="1" x14ac:dyDescent="0.2">
      <c r="B157" s="19" t="s">
        <v>427</v>
      </c>
      <c r="C157" s="14">
        <v>44476</v>
      </c>
      <c r="D157" s="19">
        <v>837010</v>
      </c>
      <c r="E157" s="3">
        <v>26</v>
      </c>
      <c r="F157" s="3" t="s">
        <v>21</v>
      </c>
      <c r="G157" s="22">
        <v>17.690000000000001</v>
      </c>
    </row>
    <row r="158" spans="2:7" outlineLevel="1" x14ac:dyDescent="0.2">
      <c r="B158" s="19" t="s">
        <v>427</v>
      </c>
      <c r="C158" s="14">
        <v>44488</v>
      </c>
      <c r="D158" s="19" t="s">
        <v>1719</v>
      </c>
      <c r="F158" s="3" t="s">
        <v>1718</v>
      </c>
      <c r="G158" s="22">
        <v>582.4</v>
      </c>
    </row>
    <row r="159" spans="2:7" outlineLevel="1" x14ac:dyDescent="0.2">
      <c r="B159" s="19" t="s">
        <v>427</v>
      </c>
      <c r="C159" s="14">
        <v>44495</v>
      </c>
      <c r="D159" s="19" t="s">
        <v>1441</v>
      </c>
      <c r="F159" s="3" t="s">
        <v>1442</v>
      </c>
      <c r="G159" s="22">
        <v>30</v>
      </c>
    </row>
    <row r="160" spans="2:7" outlineLevel="1" x14ac:dyDescent="0.2">
      <c r="B160" s="19" t="s">
        <v>427</v>
      </c>
      <c r="C160" s="14">
        <v>44495</v>
      </c>
      <c r="D160" s="19">
        <v>330940</v>
      </c>
      <c r="E160" s="3">
        <v>26</v>
      </c>
      <c r="F160" s="3" t="s">
        <v>21</v>
      </c>
      <c r="G160" s="22">
        <v>7.6</v>
      </c>
    </row>
    <row r="161" spans="2:7" outlineLevel="1" x14ac:dyDescent="0.2">
      <c r="B161" s="19" t="s">
        <v>427</v>
      </c>
      <c r="C161" s="14">
        <v>44495</v>
      </c>
      <c r="D161" s="19">
        <v>330890</v>
      </c>
      <c r="E161" s="3">
        <v>26</v>
      </c>
      <c r="F161" s="3" t="s">
        <v>21</v>
      </c>
      <c r="G161" s="22">
        <v>56.89</v>
      </c>
    </row>
    <row r="162" spans="2:7" outlineLevel="1" x14ac:dyDescent="0.2">
      <c r="B162" s="19" t="s">
        <v>427</v>
      </c>
      <c r="C162" s="14">
        <v>44495</v>
      </c>
      <c r="D162" s="19">
        <v>338745</v>
      </c>
      <c r="E162" s="3">
        <v>26</v>
      </c>
      <c r="F162" s="3" t="s">
        <v>21</v>
      </c>
      <c r="G162" s="22">
        <v>1.24</v>
      </c>
    </row>
    <row r="163" spans="2:7" outlineLevel="1" x14ac:dyDescent="0.2">
      <c r="B163" s="19" t="s">
        <v>427</v>
      </c>
      <c r="C163" s="14">
        <v>44498</v>
      </c>
      <c r="D163" s="19">
        <v>193780</v>
      </c>
      <c r="E163" s="3">
        <v>26</v>
      </c>
      <c r="F163" s="3" t="s">
        <v>21</v>
      </c>
      <c r="G163" s="22">
        <v>14.88</v>
      </c>
    </row>
    <row r="164" spans="2:7" outlineLevel="1" x14ac:dyDescent="0.2">
      <c r="B164" s="19" t="s">
        <v>427</v>
      </c>
      <c r="C164" s="14">
        <v>44498</v>
      </c>
      <c r="D164" s="19">
        <v>338710</v>
      </c>
      <c r="E164" s="3">
        <v>26</v>
      </c>
      <c r="F164" s="3" t="s">
        <v>21</v>
      </c>
      <c r="G164" s="22">
        <v>5.04</v>
      </c>
    </row>
    <row r="165" spans="2:7" outlineLevel="1" x14ac:dyDescent="0.2">
      <c r="B165" s="19" t="s">
        <v>427</v>
      </c>
      <c r="C165" s="14">
        <v>44498</v>
      </c>
      <c r="D165" s="19">
        <v>193822</v>
      </c>
      <c r="E165" s="3">
        <v>26</v>
      </c>
      <c r="F165" s="3" t="s">
        <v>21</v>
      </c>
      <c r="G165" s="22">
        <v>8.18</v>
      </c>
    </row>
    <row r="166" spans="2:7" outlineLevel="1" x14ac:dyDescent="0.2">
      <c r="B166" s="19" t="s">
        <v>427</v>
      </c>
      <c r="C166" s="14">
        <v>44502</v>
      </c>
      <c r="D166" s="19">
        <v>350371</v>
      </c>
      <c r="E166" s="3">
        <v>26</v>
      </c>
      <c r="F166" s="3" t="s">
        <v>21</v>
      </c>
      <c r="G166" s="22">
        <v>10.06</v>
      </c>
    </row>
    <row r="167" spans="2:7" outlineLevel="1" x14ac:dyDescent="0.2">
      <c r="B167" s="19" t="s">
        <v>427</v>
      </c>
      <c r="C167" s="14">
        <v>44502</v>
      </c>
      <c r="D167" s="19">
        <v>2129139</v>
      </c>
      <c r="F167" s="3" t="s">
        <v>1142</v>
      </c>
      <c r="G167" s="22">
        <v>133.80000000000001</v>
      </c>
    </row>
    <row r="168" spans="2:7" outlineLevel="1" x14ac:dyDescent="0.2">
      <c r="B168" s="19" t="s">
        <v>427</v>
      </c>
      <c r="C168" s="14">
        <v>44502</v>
      </c>
      <c r="D168" s="19" t="s">
        <v>1714</v>
      </c>
      <c r="F168" s="3" t="s">
        <v>1142</v>
      </c>
      <c r="G168" s="22">
        <v>-133.80000000000001</v>
      </c>
    </row>
    <row r="169" spans="2:7" outlineLevel="1" x14ac:dyDescent="0.2">
      <c r="B169" s="19" t="s">
        <v>427</v>
      </c>
      <c r="C169" s="14">
        <v>44502</v>
      </c>
      <c r="D169" s="19">
        <v>2129140</v>
      </c>
      <c r="F169" s="3" t="s">
        <v>1142</v>
      </c>
      <c r="G169" s="22">
        <v>100.8</v>
      </c>
    </row>
    <row r="170" spans="2:7" outlineLevel="1" x14ac:dyDescent="0.2">
      <c r="B170" s="19" t="s">
        <v>427</v>
      </c>
      <c r="C170" s="14">
        <v>44504</v>
      </c>
      <c r="D170" s="19">
        <v>103095</v>
      </c>
      <c r="E170" s="3">
        <v>26</v>
      </c>
      <c r="F170" s="3" t="s">
        <v>21</v>
      </c>
      <c r="G170" s="22">
        <v>37.93</v>
      </c>
    </row>
    <row r="171" spans="2:7" outlineLevel="1" x14ac:dyDescent="0.2">
      <c r="B171" s="19" t="s">
        <v>427</v>
      </c>
      <c r="C171" s="14">
        <v>44505</v>
      </c>
      <c r="D171" s="19">
        <v>2129435</v>
      </c>
      <c r="F171" s="3" t="s">
        <v>1142</v>
      </c>
      <c r="G171" s="22">
        <v>187.6</v>
      </c>
    </row>
    <row r="172" spans="2:7" outlineLevel="1" x14ac:dyDescent="0.2">
      <c r="B172" s="19" t="s">
        <v>427</v>
      </c>
      <c r="C172" s="14">
        <v>44505</v>
      </c>
      <c r="D172" s="19">
        <v>205371</v>
      </c>
      <c r="E172" s="3">
        <v>26</v>
      </c>
      <c r="F172" s="3" t="s">
        <v>21</v>
      </c>
      <c r="G172" s="22">
        <v>49.37</v>
      </c>
    </row>
    <row r="173" spans="2:7" outlineLevel="1" x14ac:dyDescent="0.2">
      <c r="B173" s="19" t="s">
        <v>427</v>
      </c>
      <c r="C173" s="14">
        <v>44505</v>
      </c>
      <c r="D173" s="19">
        <v>205653</v>
      </c>
      <c r="E173" s="3">
        <v>26</v>
      </c>
      <c r="F173" s="3" t="s">
        <v>21</v>
      </c>
      <c r="G173" s="22">
        <v>7.4</v>
      </c>
    </row>
    <row r="174" spans="2:7" outlineLevel="1" x14ac:dyDescent="0.2">
      <c r="B174" s="19" t="s">
        <v>427</v>
      </c>
      <c r="C174" s="14">
        <v>44505</v>
      </c>
      <c r="D174" s="19" t="s">
        <v>1713</v>
      </c>
      <c r="E174" s="3">
        <v>26</v>
      </c>
      <c r="F174" s="3" t="s">
        <v>21</v>
      </c>
      <c r="G174" s="22">
        <v>-11.81</v>
      </c>
    </row>
    <row r="175" spans="2:7" outlineLevel="1" x14ac:dyDescent="0.2">
      <c r="B175" s="19" t="s">
        <v>427</v>
      </c>
      <c r="C175" s="14">
        <v>44505</v>
      </c>
      <c r="D175" s="19">
        <v>360143</v>
      </c>
      <c r="E175" s="3">
        <v>26</v>
      </c>
      <c r="F175" s="3" t="s">
        <v>21</v>
      </c>
      <c r="G175" s="22">
        <v>5.74</v>
      </c>
    </row>
    <row r="176" spans="2:7" outlineLevel="1" x14ac:dyDescent="0.2">
      <c r="B176" s="19" t="s">
        <v>427</v>
      </c>
      <c r="C176" s="14">
        <v>44505</v>
      </c>
      <c r="D176" s="19">
        <v>360174</v>
      </c>
      <c r="E176" s="3">
        <v>26</v>
      </c>
      <c r="F176" s="3" t="s">
        <v>21</v>
      </c>
      <c r="G176" s="22">
        <v>1.62</v>
      </c>
    </row>
    <row r="177" spans="2:7" outlineLevel="1" x14ac:dyDescent="0.2">
      <c r="B177" s="19" t="s">
        <v>427</v>
      </c>
      <c r="C177" s="14">
        <v>44505</v>
      </c>
      <c r="D177" s="19">
        <v>360123</v>
      </c>
      <c r="E177" s="3">
        <v>26</v>
      </c>
      <c r="F177" s="3" t="s">
        <v>21</v>
      </c>
      <c r="G177" s="22">
        <v>55.59</v>
      </c>
    </row>
    <row r="178" spans="2:7" outlineLevel="1" x14ac:dyDescent="0.2">
      <c r="B178" s="19" t="s">
        <v>427</v>
      </c>
      <c r="C178" s="14">
        <v>44505</v>
      </c>
      <c r="D178" s="19">
        <v>206023</v>
      </c>
      <c r="E178" s="3">
        <v>26</v>
      </c>
      <c r="F178" s="3" t="s">
        <v>21</v>
      </c>
      <c r="G178" s="22">
        <v>6.61</v>
      </c>
    </row>
    <row r="179" spans="2:7" outlineLevel="1" x14ac:dyDescent="0.2">
      <c r="B179" s="19" t="s">
        <v>427</v>
      </c>
      <c r="C179" s="14">
        <v>44505</v>
      </c>
      <c r="D179" s="19">
        <v>206672</v>
      </c>
      <c r="E179" s="3">
        <v>26</v>
      </c>
      <c r="F179" s="3" t="s">
        <v>21</v>
      </c>
      <c r="G179" s="22">
        <v>14.78</v>
      </c>
    </row>
    <row r="180" spans="2:7" outlineLevel="1" x14ac:dyDescent="0.2">
      <c r="B180" s="19" t="s">
        <v>427</v>
      </c>
      <c r="C180" s="14">
        <v>44508</v>
      </c>
      <c r="D180" s="19">
        <v>209809</v>
      </c>
      <c r="E180" s="3">
        <v>26</v>
      </c>
      <c r="F180" s="3" t="s">
        <v>21</v>
      </c>
      <c r="G180" s="22">
        <v>50.4</v>
      </c>
    </row>
    <row r="181" spans="2:7" outlineLevel="1" x14ac:dyDescent="0.2">
      <c r="B181" s="19" t="s">
        <v>427</v>
      </c>
      <c r="C181" s="14">
        <v>44508</v>
      </c>
      <c r="D181" s="19">
        <v>122707253</v>
      </c>
      <c r="F181" s="3" t="s">
        <v>1270</v>
      </c>
      <c r="G181" s="22">
        <v>40.630000000000003</v>
      </c>
    </row>
    <row r="182" spans="2:7" outlineLevel="1" x14ac:dyDescent="0.2">
      <c r="B182" s="19" t="s">
        <v>427</v>
      </c>
      <c r="C182" s="14">
        <v>44510</v>
      </c>
      <c r="D182" s="19">
        <v>372566</v>
      </c>
      <c r="E182" s="3">
        <v>26</v>
      </c>
      <c r="F182" s="3" t="s">
        <v>21</v>
      </c>
      <c r="G182" s="22">
        <v>16.36</v>
      </c>
    </row>
    <row r="183" spans="2:7" outlineLevel="1" x14ac:dyDescent="0.2">
      <c r="B183" s="19" t="s">
        <v>427</v>
      </c>
      <c r="C183" s="14">
        <v>44512</v>
      </c>
      <c r="D183" s="19">
        <v>219618</v>
      </c>
      <c r="E183" s="3">
        <v>26</v>
      </c>
      <c r="F183" s="3" t="s">
        <v>21</v>
      </c>
      <c r="G183" s="22">
        <v>30.54</v>
      </c>
    </row>
    <row r="184" spans="2:7" outlineLevel="1" x14ac:dyDescent="0.2">
      <c r="B184" s="19" t="s">
        <v>427</v>
      </c>
      <c r="C184" s="14">
        <v>44512</v>
      </c>
      <c r="D184" s="19">
        <v>220230</v>
      </c>
      <c r="E184" s="3">
        <v>26</v>
      </c>
      <c r="F184" s="3" t="s">
        <v>21</v>
      </c>
      <c r="G184" s="22">
        <v>4.13</v>
      </c>
    </row>
    <row r="185" spans="2:7" outlineLevel="1" x14ac:dyDescent="0.2">
      <c r="B185" s="19" t="s">
        <v>427</v>
      </c>
      <c r="C185" s="14">
        <v>44512</v>
      </c>
      <c r="D185" s="19">
        <v>220201</v>
      </c>
      <c r="E185" s="3">
        <v>26</v>
      </c>
      <c r="F185" s="3" t="s">
        <v>21</v>
      </c>
      <c r="G185" s="22">
        <v>14.3</v>
      </c>
    </row>
    <row r="186" spans="2:7" outlineLevel="1" x14ac:dyDescent="0.2">
      <c r="B186" s="19" t="s">
        <v>427</v>
      </c>
      <c r="C186" s="14">
        <v>44513</v>
      </c>
      <c r="D186" s="19">
        <v>221328</v>
      </c>
      <c r="E186" s="3">
        <v>26</v>
      </c>
      <c r="F186" s="3" t="s">
        <v>21</v>
      </c>
      <c r="G186" s="22">
        <v>1.19</v>
      </c>
    </row>
    <row r="187" spans="2:7" outlineLevel="1" x14ac:dyDescent="0.2">
      <c r="B187" s="19" t="s">
        <v>427</v>
      </c>
      <c r="C187" s="14">
        <v>44517</v>
      </c>
      <c r="D187" s="19" t="s">
        <v>1699</v>
      </c>
      <c r="F187" s="3" t="s">
        <v>1697</v>
      </c>
      <c r="G187" s="22">
        <v>500</v>
      </c>
    </row>
    <row r="188" spans="2:7" outlineLevel="1" x14ac:dyDescent="0.2">
      <c r="B188" s="19" t="s">
        <v>427</v>
      </c>
      <c r="C188" s="14"/>
      <c r="D188" s="19" t="s">
        <v>1770</v>
      </c>
      <c r="E188" s="3">
        <v>49</v>
      </c>
      <c r="F188" s="3" t="s">
        <v>848</v>
      </c>
      <c r="G188" s="22">
        <v>928.07</v>
      </c>
    </row>
    <row r="189" spans="2:7" outlineLevel="1" x14ac:dyDescent="0.2">
      <c r="B189" s="19" t="s">
        <v>427</v>
      </c>
      <c r="C189" s="14">
        <v>44518</v>
      </c>
      <c r="D189" s="19">
        <v>230698</v>
      </c>
      <c r="E189" s="3">
        <v>26</v>
      </c>
      <c r="F189" s="3" t="s">
        <v>21</v>
      </c>
      <c r="G189" s="22">
        <v>127.14</v>
      </c>
    </row>
    <row r="190" spans="2:7" outlineLevel="1" x14ac:dyDescent="0.2">
      <c r="B190" s="19" t="s">
        <v>427</v>
      </c>
      <c r="C190" s="14">
        <v>44519</v>
      </c>
      <c r="D190" s="19">
        <v>233225</v>
      </c>
      <c r="E190" s="3">
        <v>26</v>
      </c>
      <c r="F190" s="3" t="s">
        <v>21</v>
      </c>
      <c r="G190" s="22">
        <v>8.9499999999999993</v>
      </c>
    </row>
    <row r="191" spans="2:7" outlineLevel="1" x14ac:dyDescent="0.2">
      <c r="B191" s="19" t="s">
        <v>427</v>
      </c>
      <c r="C191" s="14">
        <v>44522</v>
      </c>
      <c r="D191" s="19">
        <v>237048</v>
      </c>
      <c r="E191" s="3">
        <v>26</v>
      </c>
      <c r="F191" s="3" t="s">
        <v>21</v>
      </c>
      <c r="G191" s="22">
        <v>16.649999999999999</v>
      </c>
    </row>
    <row r="192" spans="2:7" outlineLevel="1" x14ac:dyDescent="0.2">
      <c r="B192" s="19" t="s">
        <v>427</v>
      </c>
      <c r="C192" s="14">
        <v>44523</v>
      </c>
      <c r="D192" s="19" t="s">
        <v>1851</v>
      </c>
      <c r="F192" s="3" t="s">
        <v>1718</v>
      </c>
      <c r="G192" s="22">
        <v>42</v>
      </c>
    </row>
    <row r="193" spans="2:7" outlineLevel="1" x14ac:dyDescent="0.2">
      <c r="C193" s="14"/>
      <c r="G193" s="15"/>
    </row>
    <row r="194" spans="2:7" ht="12.75" thickBot="1" x14ac:dyDescent="0.25">
      <c r="C194" s="16"/>
      <c r="D194" s="16"/>
      <c r="E194" s="16"/>
      <c r="F194" s="16"/>
      <c r="G194" s="17">
        <f>+SUM(G48:G193)</f>
        <v>54411.899999999972</v>
      </c>
    </row>
    <row r="195" spans="2:7" ht="12.75" thickTop="1" x14ac:dyDescent="0.2"/>
    <row r="197" spans="2:7" x14ac:dyDescent="0.2">
      <c r="C197" s="8" t="s">
        <v>24</v>
      </c>
    </row>
    <row r="199" spans="2:7" x14ac:dyDescent="0.2">
      <c r="B199" s="12" t="s">
        <v>1035</v>
      </c>
      <c r="C199" s="12" t="s">
        <v>25</v>
      </c>
      <c r="D199" s="12" t="s">
        <v>26</v>
      </c>
      <c r="E199" s="12" t="s">
        <v>27</v>
      </c>
      <c r="F199" s="12" t="s">
        <v>28</v>
      </c>
      <c r="G199" s="13" t="s">
        <v>29</v>
      </c>
    </row>
    <row r="200" spans="2:7" outlineLevel="1" x14ac:dyDescent="0.2">
      <c r="E200" s="14"/>
      <c r="G200" s="19"/>
    </row>
    <row r="201" spans="2:7" outlineLevel="1" x14ac:dyDescent="0.2"/>
    <row r="202" spans="2:7" ht="12.75" thickBot="1" x14ac:dyDescent="0.25">
      <c r="C202" s="16"/>
      <c r="D202" s="16"/>
      <c r="E202" s="16"/>
      <c r="F202" s="16"/>
      <c r="G202" s="17">
        <f>+SUM(G200:G201)</f>
        <v>0</v>
      </c>
    </row>
    <row r="203" spans="2:7" ht="12.75" thickTop="1" x14ac:dyDescent="0.2"/>
    <row r="205" spans="2:7" x14ac:dyDescent="0.2">
      <c r="C205" s="8" t="s">
        <v>722</v>
      </c>
    </row>
    <row r="207" spans="2:7" x14ac:dyDescent="0.2">
      <c r="C207" s="19" t="s">
        <v>81</v>
      </c>
      <c r="D207" s="20">
        <f>+G42-G194-G202</f>
        <v>-1496.6099999999788</v>
      </c>
    </row>
    <row r="208" spans="2:7" ht="12.75" thickBot="1" x14ac:dyDescent="0.25">
      <c r="D208" s="9"/>
      <c r="G208" s="3"/>
    </row>
    <row r="209" spans="3:7" ht="12.75" thickBot="1" x14ac:dyDescent="0.25">
      <c r="C209" s="19" t="s">
        <v>713</v>
      </c>
      <c r="D209" s="21">
        <f>+D207/G42</f>
        <v>-2.8283129507557816E-2</v>
      </c>
      <c r="G209" s="3"/>
    </row>
    <row r="210" spans="3:7" x14ac:dyDescent="0.2">
      <c r="G210" s="3"/>
    </row>
    <row r="211" spans="3:7" x14ac:dyDescent="0.2">
      <c r="C211" s="19" t="s">
        <v>84</v>
      </c>
      <c r="D211" s="20">
        <f>+RESUMEN!O87</f>
        <v>-9080.2936724139181</v>
      </c>
      <c r="G211" s="3"/>
    </row>
    <row r="212" spans="3:7" ht="12.75" thickBot="1" x14ac:dyDescent="0.25">
      <c r="D212" s="9"/>
    </row>
    <row r="213" spans="3:7" ht="12.75" thickBot="1" x14ac:dyDescent="0.25">
      <c r="C213" s="19" t="s">
        <v>716</v>
      </c>
      <c r="D213" s="83">
        <f>+RESUMEN!P87</f>
        <v>-0.1716005652130777</v>
      </c>
    </row>
    <row r="214" spans="3:7" ht="12.75" thickBot="1" x14ac:dyDescent="0.25"/>
    <row r="215" spans="3:7" ht="12.75" thickBot="1" x14ac:dyDescent="0.25">
      <c r="C215" s="19" t="s">
        <v>719</v>
      </c>
      <c r="D215" s="86" t="str">
        <f>+IF(D213&gt;$D$24,"OK","REVISAR")</f>
        <v>REVISAR</v>
      </c>
    </row>
    <row r="216" spans="3:7" x14ac:dyDescent="0.2">
      <c r="G216" s="3"/>
    </row>
    <row r="217" spans="3:7" x14ac:dyDescent="0.2">
      <c r="G217" s="3"/>
    </row>
    <row r="218" spans="3:7" x14ac:dyDescent="0.2">
      <c r="G218" s="3"/>
    </row>
    <row r="219" spans="3:7" x14ac:dyDescent="0.2">
      <c r="G219" s="3"/>
    </row>
    <row r="220" spans="3:7" x14ac:dyDescent="0.2">
      <c r="G220" s="3"/>
    </row>
    <row r="223" spans="3:7" x14ac:dyDescent="0.2">
      <c r="C223" s="8" t="s">
        <v>85</v>
      </c>
    </row>
    <row r="224" spans="3:7" x14ac:dyDescent="0.2">
      <c r="C224" s="10"/>
      <c r="D224" s="10"/>
      <c r="E224" s="10"/>
      <c r="F224" s="10"/>
      <c r="G224" s="11"/>
    </row>
    <row r="225" spans="3:7" x14ac:dyDescent="0.2">
      <c r="C225" s="10"/>
      <c r="D225" s="10"/>
      <c r="E225" s="10"/>
      <c r="F225" s="10"/>
      <c r="G225" s="11"/>
    </row>
    <row r="226" spans="3:7" x14ac:dyDescent="0.2">
      <c r="C226" s="10"/>
      <c r="D226" s="10"/>
      <c r="E226" s="10"/>
      <c r="F226" s="10"/>
      <c r="G226" s="11"/>
    </row>
    <row r="228" spans="3:7" x14ac:dyDescent="0.2">
      <c r="C228" s="12"/>
      <c r="D228" s="23" t="s">
        <v>427</v>
      </c>
      <c r="E228" s="23" t="s">
        <v>428</v>
      </c>
      <c r="F228" s="23" t="s">
        <v>429</v>
      </c>
    </row>
    <row r="229" spans="3:7" x14ac:dyDescent="0.2">
      <c r="C229" s="3" t="s">
        <v>8</v>
      </c>
      <c r="D229" s="22">
        <f>+SUMIF(B36:B41,$D$228,G36:G41)</f>
        <v>52915.289999999994</v>
      </c>
      <c r="E229" s="22">
        <f ca="1">+SUMIF(B36:B41,$E$229,G36:G41)</f>
        <v>0</v>
      </c>
      <c r="F229" s="22">
        <f ca="1">+SUMIF(B36:B41,$F$229,G36:G41)</f>
        <v>0</v>
      </c>
    </row>
    <row r="230" spans="3:7" x14ac:dyDescent="0.2">
      <c r="C230" s="3" t="s">
        <v>1019</v>
      </c>
      <c r="D230" s="22">
        <f>-SUMIF(B48:B193,$D$228,G48:G193)</f>
        <v>-54411.899999999972</v>
      </c>
      <c r="E230" s="22">
        <f>-SUMIF(B48:B193,$E$228,G48:G193)</f>
        <v>0</v>
      </c>
      <c r="F230" s="22">
        <f>-SUMIF(B48:B193,$F$228,G48:G193)</f>
        <v>0</v>
      </c>
    </row>
    <row r="231" spans="3:7" x14ac:dyDescent="0.2">
      <c r="C231" s="3" t="s">
        <v>24</v>
      </c>
      <c r="D231" s="22">
        <f>-SUMIF(B200:B201,$D$228,G200:G201)</f>
        <v>0</v>
      </c>
      <c r="E231" s="22">
        <f>-SUMIF(B200:B201,$E$228,G200:G201)</f>
        <v>0</v>
      </c>
      <c r="F231" s="22">
        <f>-SUMIF(C200:C201,$E$228,G200:G201)</f>
        <v>0</v>
      </c>
    </row>
    <row r="232" spans="3:7" ht="12.75" thickBot="1" x14ac:dyDescent="0.25">
      <c r="C232" s="16" t="s">
        <v>1036</v>
      </c>
      <c r="D232" s="182">
        <f>SUM(D229:D231)</f>
        <v>-1496.6099999999788</v>
      </c>
      <c r="E232" s="182">
        <f ca="1">SUM(E229:E231)</f>
        <v>0</v>
      </c>
      <c r="F232" s="182">
        <f ca="1">SUM(F229:F231)</f>
        <v>0</v>
      </c>
    </row>
    <row r="233" spans="3:7" ht="12.75" thickTop="1" x14ac:dyDescent="0.2"/>
  </sheetData>
  <autoFilter ref="B47:G188" xr:uid="{00000000-0009-0000-0000-000057000000}"/>
  <conditionalFormatting sqref="D215">
    <cfRule type="containsText" dxfId="53" priority="1" operator="containsText" text="OK">
      <formula>NOT(ISERROR(SEARCH("OK",D215)))</formula>
    </cfRule>
    <cfRule type="cellIs" dxfId="52" priority="2" operator="greaterThan">
      <formula>#REF!</formula>
    </cfRule>
  </conditionalFormatting>
  <pageMargins left="0.23622047244094491" right="0.23622047244094491" top="0.35433070866141736" bottom="0.35433070866141736" header="0.31496062992125984" footer="0.31496062992125984"/>
  <pageSetup paperSize="9" scale="81" fitToHeight="0" orientation="portrait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Hoja86">
    <tabColor theme="5" tint="0.59999389629810485"/>
    <pageSetUpPr fitToPage="1"/>
  </sheetPr>
  <dimension ref="B1:K561"/>
  <sheetViews>
    <sheetView topLeftCell="A100" zoomScale="98" zoomScaleNormal="98" zoomScaleSheetLayoutView="106" workbookViewId="0">
      <selection activeCell="E128" sqref="E128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32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837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836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846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838</v>
      </c>
    </row>
    <row r="15" spans="2:8" x14ac:dyDescent="0.2">
      <c r="D15" s="79" t="s">
        <v>839</v>
      </c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44321</v>
      </c>
      <c r="D18" s="14">
        <v>44381</v>
      </c>
      <c r="E18" s="87">
        <f>+D18-C18</f>
        <v>60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26333.839999999997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" t="s">
        <v>7</v>
      </c>
    </row>
    <row r="28" spans="3:7" x14ac:dyDescent="0.2">
      <c r="C28" s="10" t="s">
        <v>840</v>
      </c>
      <c r="D28" s="10"/>
      <c r="E28" s="10"/>
      <c r="F28" s="10"/>
      <c r="G28" s="11"/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hidden="1" outlineLevel="1" x14ac:dyDescent="0.2">
      <c r="B36" s="19" t="s">
        <v>429</v>
      </c>
      <c r="C36" s="14">
        <v>44330</v>
      </c>
      <c r="D36" s="3" t="s">
        <v>915</v>
      </c>
      <c r="E36" s="3" t="s">
        <v>915</v>
      </c>
      <c r="F36" s="3" t="s">
        <v>837</v>
      </c>
      <c r="G36" s="15">
        <v>5000</v>
      </c>
      <c r="H36" s="3"/>
      <c r="I36" s="3"/>
      <c r="J36" s="3"/>
      <c r="K36" s="3"/>
    </row>
    <row r="37" spans="2:11" s="9" customFormat="1" hidden="1" outlineLevel="1" x14ac:dyDescent="0.2">
      <c r="B37" s="19" t="s">
        <v>429</v>
      </c>
      <c r="C37" s="14">
        <v>44369</v>
      </c>
      <c r="D37" s="3"/>
      <c r="E37" s="3"/>
      <c r="F37" s="3" t="s">
        <v>837</v>
      </c>
      <c r="G37" s="15">
        <v>2900</v>
      </c>
      <c r="H37" s="3"/>
      <c r="I37" s="3"/>
      <c r="J37" s="3"/>
      <c r="K37" s="3"/>
    </row>
    <row r="38" spans="2:11" s="9" customFormat="1" hidden="1" outlineLevel="1" x14ac:dyDescent="0.2">
      <c r="B38" s="19" t="s">
        <v>429</v>
      </c>
      <c r="C38" s="14">
        <v>44434</v>
      </c>
      <c r="D38" s="3"/>
      <c r="E38" s="3"/>
      <c r="F38" s="3" t="s">
        <v>837</v>
      </c>
      <c r="G38" s="15">
        <v>2000</v>
      </c>
      <c r="H38" s="3"/>
      <c r="I38" s="3"/>
      <c r="J38" s="3"/>
      <c r="K38" s="3"/>
    </row>
    <row r="39" spans="2:11" s="9" customFormat="1" hidden="1" outlineLevel="1" x14ac:dyDescent="0.2">
      <c r="B39" s="19" t="s">
        <v>429</v>
      </c>
      <c r="C39" s="14">
        <v>44438</v>
      </c>
      <c r="D39" s="3"/>
      <c r="E39" s="3"/>
      <c r="F39" s="3" t="s">
        <v>837</v>
      </c>
      <c r="G39" s="15">
        <v>2000</v>
      </c>
      <c r="H39" s="3"/>
      <c r="I39" s="3"/>
      <c r="J39" s="3"/>
      <c r="K39" s="3"/>
    </row>
    <row r="40" spans="2:11" s="9" customFormat="1" hidden="1" outlineLevel="1" x14ac:dyDescent="0.2">
      <c r="B40" s="19" t="s">
        <v>429</v>
      </c>
      <c r="C40" s="14">
        <v>44452</v>
      </c>
      <c r="D40" s="3"/>
      <c r="E40" s="3"/>
      <c r="F40" s="3" t="s">
        <v>837</v>
      </c>
      <c r="G40" s="15">
        <v>3900</v>
      </c>
      <c r="H40" s="3"/>
      <c r="I40" s="3"/>
      <c r="J40" s="3"/>
      <c r="K40" s="3"/>
    </row>
    <row r="41" spans="2:11" s="9" customFormat="1" hidden="1" outlineLevel="1" x14ac:dyDescent="0.2">
      <c r="B41" s="19" t="s">
        <v>429</v>
      </c>
      <c r="C41" s="14">
        <v>44466</v>
      </c>
      <c r="D41" s="3"/>
      <c r="E41" s="3"/>
      <c r="F41" s="3" t="s">
        <v>837</v>
      </c>
      <c r="G41" s="15">
        <v>4000</v>
      </c>
      <c r="H41" s="3"/>
      <c r="I41" s="3"/>
      <c r="J41" s="3"/>
      <c r="K41" s="3"/>
    </row>
    <row r="42" spans="2:11" s="9" customFormat="1" hidden="1" outlineLevel="1" x14ac:dyDescent="0.2">
      <c r="B42" s="19" t="s">
        <v>429</v>
      </c>
      <c r="C42" s="14">
        <v>44533</v>
      </c>
      <c r="D42" s="3"/>
      <c r="E42" s="3"/>
      <c r="F42" s="3" t="s">
        <v>837</v>
      </c>
      <c r="G42" s="15">
        <v>5000</v>
      </c>
      <c r="H42" s="3"/>
      <c r="I42" s="3"/>
      <c r="J42" s="3"/>
      <c r="K42" s="3"/>
    </row>
    <row r="43" spans="2:11" collapsed="1" x14ac:dyDescent="0.2">
      <c r="C43" s="14"/>
      <c r="G43" s="15"/>
    </row>
    <row r="44" spans="2:11" ht="12.75" thickBot="1" x14ac:dyDescent="0.25">
      <c r="C44" s="16"/>
      <c r="D44" s="16"/>
      <c r="E44" s="16"/>
      <c r="F44" s="16"/>
      <c r="G44" s="17">
        <f>SUM(G36:G43)</f>
        <v>24800</v>
      </c>
      <c r="J44" s="150"/>
    </row>
    <row r="45" spans="2:11" ht="12.75" thickTop="1" x14ac:dyDescent="0.2"/>
    <row r="47" spans="2:11" x14ac:dyDescent="0.2">
      <c r="C47" s="8" t="s">
        <v>13</v>
      </c>
    </row>
    <row r="48" spans="2:11" x14ac:dyDescent="0.2">
      <c r="C48" s="18"/>
    </row>
    <row r="49" spans="2:7" x14ac:dyDescent="0.2">
      <c r="B49" s="12" t="s">
        <v>1035</v>
      </c>
      <c r="C49" s="23" t="s">
        <v>9</v>
      </c>
      <c r="D49" s="23" t="s">
        <v>14</v>
      </c>
      <c r="E49" s="23" t="s">
        <v>15</v>
      </c>
      <c r="F49" s="23" t="s">
        <v>16</v>
      </c>
      <c r="G49" s="23" t="s">
        <v>17</v>
      </c>
    </row>
    <row r="50" spans="2:7" outlineLevel="1" x14ac:dyDescent="0.2">
      <c r="B50" s="19" t="s">
        <v>427</v>
      </c>
      <c r="C50" s="14">
        <v>44336</v>
      </c>
      <c r="D50" s="3">
        <v>167976</v>
      </c>
      <c r="E50" s="3">
        <v>26</v>
      </c>
      <c r="F50" s="3" t="s">
        <v>21</v>
      </c>
      <c r="G50" s="15">
        <f>10*8.39</f>
        <v>83.9</v>
      </c>
    </row>
    <row r="51" spans="2:7" outlineLevel="1" x14ac:dyDescent="0.2">
      <c r="B51" s="19" t="s">
        <v>427</v>
      </c>
      <c r="C51" s="14">
        <v>44340</v>
      </c>
      <c r="D51" s="3">
        <v>172534</v>
      </c>
      <c r="E51" s="3">
        <v>26</v>
      </c>
      <c r="F51" s="3" t="s">
        <v>21</v>
      </c>
      <c r="G51" s="15">
        <f>12*1.96+5*1.06</f>
        <v>28.82</v>
      </c>
    </row>
    <row r="52" spans="2:7" outlineLevel="1" x14ac:dyDescent="0.2">
      <c r="B52" s="19" t="s">
        <v>427</v>
      </c>
      <c r="C52" s="14">
        <v>44344</v>
      </c>
      <c r="D52" s="3">
        <v>179324</v>
      </c>
      <c r="E52" s="3">
        <v>26</v>
      </c>
      <c r="F52" s="3" t="s">
        <v>21</v>
      </c>
      <c r="G52" s="15">
        <v>95.65</v>
      </c>
    </row>
    <row r="53" spans="2:7" outlineLevel="1" x14ac:dyDescent="0.2">
      <c r="B53" s="19" t="s">
        <v>427</v>
      </c>
      <c r="C53" s="14">
        <v>44356</v>
      </c>
      <c r="D53" s="3">
        <v>966889</v>
      </c>
      <c r="E53" s="3">
        <v>26</v>
      </c>
      <c r="F53" s="3" t="s">
        <v>21</v>
      </c>
      <c r="G53" s="15">
        <v>76.12</v>
      </c>
    </row>
    <row r="54" spans="2:7" outlineLevel="1" x14ac:dyDescent="0.2">
      <c r="B54" s="19" t="s">
        <v>427</v>
      </c>
      <c r="C54" s="14">
        <v>44356</v>
      </c>
      <c r="D54" s="3">
        <v>967047</v>
      </c>
      <c r="E54" s="3">
        <v>26</v>
      </c>
      <c r="F54" s="3" t="s">
        <v>21</v>
      </c>
      <c r="G54" s="15">
        <f>47.1-2*5.21-2*4.63</f>
        <v>27.42</v>
      </c>
    </row>
    <row r="55" spans="2:7" outlineLevel="1" x14ac:dyDescent="0.2">
      <c r="B55" s="19" t="s">
        <v>427</v>
      </c>
      <c r="C55" s="14">
        <v>44356</v>
      </c>
      <c r="D55" s="3">
        <v>196257</v>
      </c>
      <c r="E55" s="3">
        <v>26</v>
      </c>
      <c r="F55" s="3" t="s">
        <v>21</v>
      </c>
      <c r="G55" s="15">
        <v>6.32</v>
      </c>
    </row>
    <row r="56" spans="2:7" outlineLevel="1" x14ac:dyDescent="0.2">
      <c r="B56" s="19" t="s">
        <v>427</v>
      </c>
      <c r="C56" s="14">
        <v>44356</v>
      </c>
      <c r="D56" s="3">
        <v>196283</v>
      </c>
      <c r="E56" s="3">
        <v>26</v>
      </c>
      <c r="F56" s="3" t="s">
        <v>21</v>
      </c>
      <c r="G56" s="15">
        <v>30.99</v>
      </c>
    </row>
    <row r="57" spans="2:7" outlineLevel="1" x14ac:dyDescent="0.2">
      <c r="B57" s="19" t="s">
        <v>427</v>
      </c>
      <c r="C57" s="14">
        <v>44364</v>
      </c>
      <c r="D57" s="3">
        <v>206856</v>
      </c>
      <c r="E57" s="3">
        <v>26</v>
      </c>
      <c r="F57" s="3" t="s">
        <v>21</v>
      </c>
      <c r="G57" s="15">
        <v>8.02</v>
      </c>
    </row>
    <row r="58" spans="2:7" outlineLevel="1" x14ac:dyDescent="0.2">
      <c r="B58" s="19" t="s">
        <v>427</v>
      </c>
      <c r="C58" s="14">
        <v>44369</v>
      </c>
      <c r="D58" s="3">
        <v>213261</v>
      </c>
      <c r="E58" s="3">
        <v>26</v>
      </c>
      <c r="F58" s="3" t="s">
        <v>21</v>
      </c>
      <c r="G58" s="15">
        <v>24.71</v>
      </c>
    </row>
    <row r="59" spans="2:7" outlineLevel="1" x14ac:dyDescent="0.2">
      <c r="B59" s="19" t="s">
        <v>427</v>
      </c>
      <c r="C59" s="14">
        <v>44347</v>
      </c>
      <c r="D59" s="3">
        <v>250</v>
      </c>
      <c r="E59" s="3">
        <v>45</v>
      </c>
      <c r="F59" s="3" t="s">
        <v>706</v>
      </c>
      <c r="G59" s="15">
        <v>130</v>
      </c>
    </row>
    <row r="60" spans="2:7" outlineLevel="1" x14ac:dyDescent="0.2">
      <c r="B60" s="19" t="s">
        <v>427</v>
      </c>
      <c r="C60" s="14">
        <v>44376</v>
      </c>
      <c r="D60" s="3">
        <v>965328</v>
      </c>
      <c r="E60" s="3">
        <v>26</v>
      </c>
      <c r="F60" s="3" t="s">
        <v>21</v>
      </c>
      <c r="G60" s="15">
        <v>8.5</v>
      </c>
    </row>
    <row r="61" spans="2:7" outlineLevel="1" x14ac:dyDescent="0.2">
      <c r="B61" s="19" t="s">
        <v>427</v>
      </c>
      <c r="C61" s="14">
        <v>44363</v>
      </c>
      <c r="D61" s="3">
        <v>938993</v>
      </c>
      <c r="E61" s="3">
        <v>26</v>
      </c>
      <c r="F61" s="3" t="s">
        <v>21</v>
      </c>
      <c r="G61" s="15">
        <v>85.36</v>
      </c>
    </row>
    <row r="62" spans="2:7" outlineLevel="1" x14ac:dyDescent="0.2">
      <c r="B62" s="19" t="s">
        <v>427</v>
      </c>
      <c r="C62" s="14">
        <v>44363</v>
      </c>
      <c r="D62" s="3">
        <v>938908</v>
      </c>
      <c r="E62" s="3">
        <v>26</v>
      </c>
      <c r="F62" s="3" t="s">
        <v>21</v>
      </c>
      <c r="G62" s="15">
        <v>24.25</v>
      </c>
    </row>
    <row r="63" spans="2:7" outlineLevel="1" x14ac:dyDescent="0.2">
      <c r="B63" s="19" t="s">
        <v>427</v>
      </c>
      <c r="C63" s="14">
        <v>44364</v>
      </c>
      <c r="D63" s="3">
        <v>290377</v>
      </c>
      <c r="E63" s="3">
        <v>26</v>
      </c>
      <c r="F63" s="3" t="s">
        <v>21</v>
      </c>
      <c r="G63" s="15">
        <v>52.77</v>
      </c>
    </row>
    <row r="64" spans="2:7" outlineLevel="1" x14ac:dyDescent="0.2">
      <c r="B64" s="19" t="s">
        <v>427</v>
      </c>
      <c r="C64" s="14">
        <v>44364</v>
      </c>
      <c r="D64" s="3">
        <v>941563</v>
      </c>
      <c r="E64" s="3">
        <v>26</v>
      </c>
      <c r="F64" s="3" t="s">
        <v>21</v>
      </c>
      <c r="G64" s="15">
        <v>66.62</v>
      </c>
    </row>
    <row r="65" spans="2:7" outlineLevel="1" x14ac:dyDescent="0.2">
      <c r="B65" s="19" t="s">
        <v>427</v>
      </c>
      <c r="C65" s="14">
        <v>44369</v>
      </c>
      <c r="D65" s="3">
        <v>214188</v>
      </c>
      <c r="E65" s="3">
        <v>26</v>
      </c>
      <c r="F65" s="3" t="s">
        <v>21</v>
      </c>
      <c r="G65" s="15">
        <v>51.65</v>
      </c>
    </row>
    <row r="66" spans="2:7" outlineLevel="1" x14ac:dyDescent="0.2">
      <c r="B66" s="19" t="s">
        <v>427</v>
      </c>
      <c r="C66" s="14">
        <v>44370</v>
      </c>
      <c r="D66" s="3">
        <v>5917</v>
      </c>
      <c r="E66" s="3">
        <v>26</v>
      </c>
      <c r="F66" s="3" t="s">
        <v>21</v>
      </c>
      <c r="G66" s="15">
        <v>35.799999999999997</v>
      </c>
    </row>
    <row r="67" spans="2:7" outlineLevel="1" x14ac:dyDescent="0.2">
      <c r="B67" s="19" t="s">
        <v>427</v>
      </c>
      <c r="C67" s="14">
        <v>44371</v>
      </c>
      <c r="D67" s="3">
        <v>956184</v>
      </c>
      <c r="E67" s="3">
        <v>26</v>
      </c>
      <c r="F67" s="3" t="s">
        <v>21</v>
      </c>
      <c r="G67" s="15">
        <v>17.649999999999999</v>
      </c>
    </row>
    <row r="68" spans="2:7" outlineLevel="1" x14ac:dyDescent="0.2">
      <c r="B68" s="19" t="s">
        <v>427</v>
      </c>
      <c r="C68" s="14">
        <v>44371</v>
      </c>
      <c r="D68" s="3">
        <v>216581</v>
      </c>
      <c r="E68" s="3">
        <v>26</v>
      </c>
      <c r="F68" s="3" t="s">
        <v>21</v>
      </c>
      <c r="G68" s="15">
        <v>27.15</v>
      </c>
    </row>
    <row r="69" spans="2:7" outlineLevel="1" x14ac:dyDescent="0.2">
      <c r="B69" s="19" t="s">
        <v>427</v>
      </c>
      <c r="C69" s="14">
        <v>44372</v>
      </c>
      <c r="D69" s="3">
        <v>219145</v>
      </c>
      <c r="E69" s="3">
        <v>26</v>
      </c>
      <c r="F69" s="3" t="s">
        <v>21</v>
      </c>
      <c r="G69" s="15">
        <v>13.1</v>
      </c>
    </row>
    <row r="70" spans="2:7" outlineLevel="1" x14ac:dyDescent="0.2">
      <c r="B70" s="19" t="s">
        <v>427</v>
      </c>
      <c r="C70" s="14">
        <v>44372</v>
      </c>
      <c r="D70" s="3">
        <v>218647</v>
      </c>
      <c r="E70" s="3">
        <v>26</v>
      </c>
      <c r="F70" s="3" t="s">
        <v>21</v>
      </c>
      <c r="G70" s="15">
        <v>3.47</v>
      </c>
    </row>
    <row r="71" spans="2:7" outlineLevel="1" x14ac:dyDescent="0.2">
      <c r="B71" s="19" t="s">
        <v>427</v>
      </c>
      <c r="C71" s="14">
        <v>44372</v>
      </c>
      <c r="D71" s="3">
        <v>218629</v>
      </c>
      <c r="E71" s="3">
        <v>26</v>
      </c>
      <c r="F71" s="3" t="s">
        <v>21</v>
      </c>
      <c r="G71" s="15">
        <v>6.57</v>
      </c>
    </row>
    <row r="72" spans="2:7" outlineLevel="1" x14ac:dyDescent="0.2">
      <c r="B72" s="19" t="s">
        <v>427</v>
      </c>
      <c r="C72" s="14">
        <v>44372</v>
      </c>
      <c r="D72" s="3">
        <v>218214</v>
      </c>
      <c r="E72" s="3">
        <v>26</v>
      </c>
      <c r="F72" s="3" t="s">
        <v>21</v>
      </c>
      <c r="G72" s="15">
        <v>98.62</v>
      </c>
    </row>
    <row r="73" spans="2:7" outlineLevel="1" x14ac:dyDescent="0.2">
      <c r="B73" s="19" t="s">
        <v>427</v>
      </c>
      <c r="C73" s="14">
        <v>44375</v>
      </c>
      <c r="D73" s="3">
        <v>221235</v>
      </c>
      <c r="E73" s="3">
        <v>26</v>
      </c>
      <c r="F73" s="3" t="s">
        <v>21</v>
      </c>
      <c r="G73" s="15">
        <v>51.56</v>
      </c>
    </row>
    <row r="74" spans="2:7" outlineLevel="1" x14ac:dyDescent="0.2">
      <c r="B74" s="19" t="s">
        <v>429</v>
      </c>
      <c r="C74" s="14">
        <v>44377</v>
      </c>
      <c r="F74" s="3" t="s">
        <v>1019</v>
      </c>
      <c r="G74" s="15">
        <v>143.65</v>
      </c>
    </row>
    <row r="75" spans="2:7" outlineLevel="1" x14ac:dyDescent="0.2">
      <c r="B75" s="19" t="s">
        <v>429</v>
      </c>
      <c r="C75" s="14">
        <v>44369</v>
      </c>
      <c r="F75" s="3" t="s">
        <v>1021</v>
      </c>
      <c r="G75" s="15">
        <v>2200</v>
      </c>
    </row>
    <row r="76" spans="2:7" outlineLevel="1" x14ac:dyDescent="0.2">
      <c r="B76" s="19" t="s">
        <v>427</v>
      </c>
      <c r="C76" s="14">
        <v>44379</v>
      </c>
      <c r="D76" s="3">
        <v>227786</v>
      </c>
      <c r="E76" s="3">
        <v>26</v>
      </c>
      <c r="F76" s="3" t="s">
        <v>21</v>
      </c>
      <c r="G76" s="15">
        <v>81.760000000000005</v>
      </c>
    </row>
    <row r="77" spans="2:7" outlineLevel="1" x14ac:dyDescent="0.2">
      <c r="B77" s="19" t="s">
        <v>427</v>
      </c>
      <c r="C77" s="14">
        <v>44383</v>
      </c>
      <c r="D77" s="3">
        <v>979334</v>
      </c>
      <c r="E77" s="3">
        <v>26</v>
      </c>
      <c r="F77" s="3" t="s">
        <v>21</v>
      </c>
      <c r="G77" s="15">
        <v>12.35</v>
      </c>
    </row>
    <row r="78" spans="2:7" outlineLevel="1" x14ac:dyDescent="0.2">
      <c r="B78" s="19" t="s">
        <v>427</v>
      </c>
      <c r="C78" s="14">
        <v>44383</v>
      </c>
      <c r="D78" s="3">
        <v>979481</v>
      </c>
      <c r="E78" s="3">
        <v>26</v>
      </c>
      <c r="F78" s="3" t="s">
        <v>21</v>
      </c>
      <c r="G78" s="15">
        <v>103.9</v>
      </c>
    </row>
    <row r="79" spans="2:7" outlineLevel="1" x14ac:dyDescent="0.2">
      <c r="B79" s="19" t="s">
        <v>427</v>
      </c>
      <c r="C79" s="14">
        <v>44384</v>
      </c>
      <c r="D79" s="3">
        <v>183109040</v>
      </c>
      <c r="F79" s="3" t="s">
        <v>674</v>
      </c>
      <c r="G79" s="15">
        <v>32.729999999999997</v>
      </c>
    </row>
    <row r="80" spans="2:7" outlineLevel="1" x14ac:dyDescent="0.2">
      <c r="B80" s="19" t="s">
        <v>427</v>
      </c>
      <c r="C80" s="14">
        <v>44384</v>
      </c>
      <c r="D80" s="3">
        <v>44508</v>
      </c>
      <c r="E80" s="3">
        <v>26</v>
      </c>
      <c r="F80" s="3" t="s">
        <v>21</v>
      </c>
      <c r="G80" s="15">
        <v>53.54</v>
      </c>
    </row>
    <row r="81" spans="2:7" outlineLevel="1" x14ac:dyDescent="0.2">
      <c r="B81" s="19" t="s">
        <v>427</v>
      </c>
      <c r="C81" s="14">
        <v>44384</v>
      </c>
      <c r="D81" s="3">
        <v>44651</v>
      </c>
      <c r="E81" s="3">
        <v>26</v>
      </c>
      <c r="F81" s="3" t="s">
        <v>21</v>
      </c>
      <c r="G81" s="15">
        <v>22.13</v>
      </c>
    </row>
    <row r="82" spans="2:7" outlineLevel="1" x14ac:dyDescent="0.2">
      <c r="B82" s="19" t="s">
        <v>427</v>
      </c>
      <c r="C82" s="14">
        <v>44385</v>
      </c>
      <c r="D82" s="3">
        <v>236419</v>
      </c>
      <c r="E82" s="3">
        <v>26</v>
      </c>
      <c r="F82" s="3" t="s">
        <v>21</v>
      </c>
      <c r="G82" s="15">
        <v>20.79</v>
      </c>
    </row>
    <row r="83" spans="2:7" outlineLevel="1" x14ac:dyDescent="0.2">
      <c r="B83" s="19" t="s">
        <v>427</v>
      </c>
      <c r="C83" s="14">
        <v>44385</v>
      </c>
      <c r="D83" s="3">
        <v>834</v>
      </c>
      <c r="F83" s="3" t="s">
        <v>1447</v>
      </c>
      <c r="G83" s="15">
        <v>2810</v>
      </c>
    </row>
    <row r="84" spans="2:7" outlineLevel="1" x14ac:dyDescent="0.2">
      <c r="B84" s="19" t="s">
        <v>428</v>
      </c>
      <c r="C84" s="14">
        <v>44391</v>
      </c>
      <c r="D84" s="3">
        <v>243180</v>
      </c>
      <c r="E84" s="3">
        <v>26</v>
      </c>
      <c r="F84" s="3" t="s">
        <v>21</v>
      </c>
      <c r="G84" s="15">
        <v>26.19</v>
      </c>
    </row>
    <row r="85" spans="2:7" outlineLevel="1" x14ac:dyDescent="0.2">
      <c r="B85" s="19" t="s">
        <v>428</v>
      </c>
      <c r="C85" s="14">
        <v>44392</v>
      </c>
      <c r="D85" s="3">
        <v>244890</v>
      </c>
      <c r="E85" s="3">
        <v>26</v>
      </c>
      <c r="F85" s="3" t="s">
        <v>21</v>
      </c>
      <c r="G85" s="15">
        <v>11.93</v>
      </c>
    </row>
    <row r="86" spans="2:7" outlineLevel="1" x14ac:dyDescent="0.2">
      <c r="B86" s="19" t="s">
        <v>427</v>
      </c>
      <c r="C86" s="14">
        <v>44400</v>
      </c>
      <c r="D86" s="3">
        <v>13242</v>
      </c>
      <c r="E86" s="3">
        <v>26</v>
      </c>
      <c r="F86" s="3" t="s">
        <v>21</v>
      </c>
      <c r="G86" s="15">
        <v>19.02</v>
      </c>
    </row>
    <row r="87" spans="2:7" outlineLevel="1" x14ac:dyDescent="0.2">
      <c r="B87" s="19" t="s">
        <v>427</v>
      </c>
      <c r="C87" s="14">
        <v>44400</v>
      </c>
      <c r="D87" s="3">
        <v>255088</v>
      </c>
      <c r="E87" s="3">
        <v>26</v>
      </c>
      <c r="F87" s="3" t="s">
        <v>21</v>
      </c>
      <c r="G87" s="15">
        <v>7.85</v>
      </c>
    </row>
    <row r="88" spans="2:7" outlineLevel="1" x14ac:dyDescent="0.2">
      <c r="B88" s="19" t="s">
        <v>427</v>
      </c>
      <c r="C88" s="14">
        <v>44404</v>
      </c>
      <c r="D88" s="3">
        <v>19324</v>
      </c>
      <c r="E88" s="3">
        <v>26</v>
      </c>
      <c r="F88" s="3" t="s">
        <v>21</v>
      </c>
      <c r="G88" s="15">
        <v>185.91</v>
      </c>
    </row>
    <row r="89" spans="2:7" outlineLevel="1" x14ac:dyDescent="0.2">
      <c r="B89" s="19" t="s">
        <v>427</v>
      </c>
      <c r="C89" s="14">
        <v>44404</v>
      </c>
      <c r="D89" s="3">
        <v>259241</v>
      </c>
      <c r="E89" s="3">
        <v>26</v>
      </c>
      <c r="F89" s="3" t="s">
        <v>21</v>
      </c>
      <c r="G89" s="15">
        <v>55.2</v>
      </c>
    </row>
    <row r="90" spans="2:7" outlineLevel="1" x14ac:dyDescent="0.2">
      <c r="B90" s="19" t="s">
        <v>427</v>
      </c>
      <c r="C90" s="14">
        <v>44406</v>
      </c>
      <c r="D90" s="3">
        <v>262197</v>
      </c>
      <c r="E90" s="3">
        <v>26</v>
      </c>
      <c r="F90" s="3" t="s">
        <v>21</v>
      </c>
      <c r="G90" s="15">
        <v>38.479999999999997</v>
      </c>
    </row>
    <row r="91" spans="2:7" outlineLevel="1" x14ac:dyDescent="0.2">
      <c r="B91" s="19" t="s">
        <v>427</v>
      </c>
      <c r="C91" s="14">
        <v>44406</v>
      </c>
      <c r="D91" s="3">
        <v>262210</v>
      </c>
      <c r="E91" s="3">
        <v>26</v>
      </c>
      <c r="F91" s="3" t="s">
        <v>21</v>
      </c>
      <c r="G91" s="15">
        <v>2.5</v>
      </c>
    </row>
    <row r="92" spans="2:7" outlineLevel="1" x14ac:dyDescent="0.2">
      <c r="B92" s="19" t="s">
        <v>427</v>
      </c>
      <c r="C92" s="14">
        <v>44407</v>
      </c>
      <c r="D92" s="3">
        <v>263582</v>
      </c>
      <c r="E92" s="3">
        <v>26</v>
      </c>
      <c r="F92" s="3" t="s">
        <v>21</v>
      </c>
      <c r="G92" s="15">
        <v>12.89</v>
      </c>
    </row>
    <row r="93" spans="2:7" outlineLevel="1" x14ac:dyDescent="0.2">
      <c r="B93" s="19" t="s">
        <v>427</v>
      </c>
      <c r="C93" s="14">
        <v>44407</v>
      </c>
      <c r="D93" s="3">
        <v>263601</v>
      </c>
      <c r="E93" s="3">
        <v>26</v>
      </c>
      <c r="F93" s="3" t="s">
        <v>21</v>
      </c>
      <c r="G93" s="15">
        <v>33.76</v>
      </c>
    </row>
    <row r="94" spans="2:7" outlineLevel="1" x14ac:dyDescent="0.2">
      <c r="B94" s="19" t="s">
        <v>427</v>
      </c>
      <c r="C94" s="14">
        <v>44410</v>
      </c>
      <c r="D94" s="3">
        <v>738933</v>
      </c>
      <c r="E94" s="3">
        <v>26</v>
      </c>
      <c r="F94" s="3" t="s">
        <v>21</v>
      </c>
      <c r="G94" s="15">
        <v>35.54</v>
      </c>
    </row>
    <row r="95" spans="2:7" outlineLevel="1" x14ac:dyDescent="0.2">
      <c r="B95" s="19" t="s">
        <v>427</v>
      </c>
      <c r="C95" s="14">
        <v>44410</v>
      </c>
      <c r="D95" s="3">
        <v>266240</v>
      </c>
      <c r="E95" s="3">
        <v>26</v>
      </c>
      <c r="F95" s="3" t="s">
        <v>21</v>
      </c>
      <c r="G95" s="15">
        <v>1.79</v>
      </c>
    </row>
    <row r="96" spans="2:7" outlineLevel="1" x14ac:dyDescent="0.2">
      <c r="B96" s="19" t="s">
        <v>427</v>
      </c>
      <c r="C96" s="14">
        <v>44410</v>
      </c>
      <c r="D96" s="3">
        <v>112623</v>
      </c>
      <c r="E96" s="3">
        <v>26</v>
      </c>
      <c r="F96" s="3" t="s">
        <v>21</v>
      </c>
      <c r="G96" s="15">
        <v>23.8</v>
      </c>
    </row>
    <row r="97" spans="2:7" outlineLevel="1" x14ac:dyDescent="0.2">
      <c r="B97" s="19" t="s">
        <v>428</v>
      </c>
      <c r="C97" s="14">
        <v>44426</v>
      </c>
      <c r="D97" s="19" t="s">
        <v>1340</v>
      </c>
      <c r="F97" s="3" t="s">
        <v>1126</v>
      </c>
      <c r="G97" s="15">
        <v>29.3</v>
      </c>
    </row>
    <row r="98" spans="2:7" outlineLevel="1" x14ac:dyDescent="0.2">
      <c r="B98" s="19" t="s">
        <v>428</v>
      </c>
      <c r="C98" s="14">
        <v>44426</v>
      </c>
      <c r="D98" s="3">
        <v>283720</v>
      </c>
      <c r="E98" s="3">
        <v>26</v>
      </c>
      <c r="F98" s="3" t="s">
        <v>21</v>
      </c>
      <c r="G98" s="15">
        <v>0.87</v>
      </c>
    </row>
    <row r="99" spans="2:7" outlineLevel="1" x14ac:dyDescent="0.2">
      <c r="B99" s="19" t="s">
        <v>428</v>
      </c>
      <c r="C99" s="14">
        <v>44427</v>
      </c>
      <c r="D99" s="3">
        <v>153317</v>
      </c>
      <c r="E99" s="3">
        <v>26</v>
      </c>
      <c r="F99" s="3" t="s">
        <v>21</v>
      </c>
      <c r="G99" s="15">
        <v>10.15</v>
      </c>
    </row>
    <row r="100" spans="2:7" outlineLevel="1" x14ac:dyDescent="0.2">
      <c r="B100" s="19" t="s">
        <v>427</v>
      </c>
      <c r="C100" s="14">
        <v>44428</v>
      </c>
      <c r="D100" s="3">
        <v>286168</v>
      </c>
      <c r="E100" s="3">
        <v>26</v>
      </c>
      <c r="F100" s="3" t="s">
        <v>21</v>
      </c>
      <c r="G100" s="15">
        <v>23.68</v>
      </c>
    </row>
    <row r="101" spans="2:7" outlineLevel="1" x14ac:dyDescent="0.2">
      <c r="B101" s="19" t="s">
        <v>427</v>
      </c>
      <c r="C101" s="14">
        <v>44442</v>
      </c>
      <c r="D101" s="3">
        <v>300699</v>
      </c>
      <c r="E101" s="3">
        <v>26</v>
      </c>
      <c r="F101" s="3" t="s">
        <v>21</v>
      </c>
      <c r="G101" s="15">
        <v>6.44</v>
      </c>
    </row>
    <row r="102" spans="2:7" outlineLevel="1" x14ac:dyDescent="0.2">
      <c r="B102" s="19" t="s">
        <v>427</v>
      </c>
      <c r="C102" s="14">
        <v>44445</v>
      </c>
      <c r="D102" s="3">
        <v>303033</v>
      </c>
      <c r="E102" s="3">
        <v>26</v>
      </c>
      <c r="F102" s="3" t="s">
        <v>21</v>
      </c>
      <c r="G102" s="15">
        <v>68.180000000000007</v>
      </c>
    </row>
    <row r="103" spans="2:7" outlineLevel="1" x14ac:dyDescent="0.2">
      <c r="B103" s="19" t="s">
        <v>427</v>
      </c>
      <c r="C103" s="14">
        <v>44446</v>
      </c>
      <c r="D103" s="3">
        <v>304495</v>
      </c>
      <c r="E103" s="3">
        <v>26</v>
      </c>
      <c r="F103" s="3" t="s">
        <v>21</v>
      </c>
      <c r="G103" s="15">
        <v>39.659999999999997</v>
      </c>
    </row>
    <row r="104" spans="2:7" outlineLevel="1" x14ac:dyDescent="0.2">
      <c r="B104" s="19" t="s">
        <v>427</v>
      </c>
      <c r="C104" s="14">
        <v>44447</v>
      </c>
      <c r="D104" s="3">
        <v>305851</v>
      </c>
      <c r="E104" s="3">
        <v>26</v>
      </c>
      <c r="F104" s="3" t="s">
        <v>21</v>
      </c>
      <c r="G104" s="15">
        <v>46.99</v>
      </c>
    </row>
    <row r="105" spans="2:7" outlineLevel="1" x14ac:dyDescent="0.2">
      <c r="B105" s="19" t="s">
        <v>429</v>
      </c>
      <c r="C105" s="14">
        <v>44453</v>
      </c>
      <c r="F105" s="3" t="s">
        <v>1345</v>
      </c>
      <c r="G105" s="15">
        <v>600</v>
      </c>
    </row>
    <row r="106" spans="2:7" outlineLevel="1" x14ac:dyDescent="0.2">
      <c r="B106" s="19" t="s">
        <v>427</v>
      </c>
      <c r="C106" s="14">
        <v>44454</v>
      </c>
      <c r="D106" s="3">
        <v>185116289</v>
      </c>
      <c r="F106" s="3" t="s">
        <v>1458</v>
      </c>
      <c r="G106" s="15">
        <v>22.77</v>
      </c>
    </row>
    <row r="107" spans="2:7" outlineLevel="1" x14ac:dyDescent="0.2">
      <c r="B107" s="19" t="s">
        <v>427</v>
      </c>
      <c r="C107" s="14">
        <v>44455</v>
      </c>
      <c r="D107" s="3">
        <v>223888</v>
      </c>
      <c r="E107" s="3">
        <v>26</v>
      </c>
      <c r="F107" s="3" t="s">
        <v>21</v>
      </c>
      <c r="G107" s="15">
        <v>8.51</v>
      </c>
    </row>
    <row r="108" spans="2:7" outlineLevel="1" x14ac:dyDescent="0.2">
      <c r="B108" s="19" t="s">
        <v>427</v>
      </c>
      <c r="C108" s="14">
        <v>44461</v>
      </c>
      <c r="D108" s="3">
        <v>322692</v>
      </c>
      <c r="E108" s="3">
        <v>26</v>
      </c>
      <c r="F108" s="3" t="s">
        <v>21</v>
      </c>
      <c r="G108" s="15">
        <v>42.26</v>
      </c>
    </row>
    <row r="109" spans="2:7" outlineLevel="1" x14ac:dyDescent="0.2">
      <c r="B109" s="19" t="s">
        <v>427</v>
      </c>
      <c r="C109" s="14">
        <v>44462</v>
      </c>
      <c r="D109" s="3">
        <v>324119</v>
      </c>
      <c r="E109" s="3">
        <v>26</v>
      </c>
      <c r="F109" s="3" t="s">
        <v>21</v>
      </c>
      <c r="G109" s="15">
        <v>38.42</v>
      </c>
    </row>
    <row r="110" spans="2:7" outlineLevel="1" x14ac:dyDescent="0.2">
      <c r="B110" s="19" t="s">
        <v>427</v>
      </c>
      <c r="C110" s="14">
        <v>44467</v>
      </c>
      <c r="D110" s="3">
        <v>329822</v>
      </c>
      <c r="E110" s="3">
        <v>26</v>
      </c>
      <c r="F110" s="3" t="s">
        <v>21</v>
      </c>
      <c r="G110" s="15">
        <v>22.73</v>
      </c>
    </row>
    <row r="111" spans="2:7" outlineLevel="1" x14ac:dyDescent="0.2">
      <c r="B111" s="19" t="s">
        <v>427</v>
      </c>
      <c r="C111" s="14">
        <v>44468</v>
      </c>
      <c r="D111" s="3">
        <v>332271</v>
      </c>
      <c r="E111" s="3">
        <v>26</v>
      </c>
      <c r="F111" s="3" t="s">
        <v>21</v>
      </c>
      <c r="G111" s="15">
        <v>23.86</v>
      </c>
    </row>
    <row r="112" spans="2:7" outlineLevel="1" x14ac:dyDescent="0.2">
      <c r="B112" s="19" t="s">
        <v>427</v>
      </c>
      <c r="C112" s="14">
        <v>44468</v>
      </c>
      <c r="D112" s="3">
        <v>123678</v>
      </c>
      <c r="F112" s="3" t="s">
        <v>22</v>
      </c>
      <c r="G112" s="15">
        <v>20.93</v>
      </c>
    </row>
    <row r="113" spans="2:7" outlineLevel="1" x14ac:dyDescent="0.2">
      <c r="B113" s="19" t="s">
        <v>427</v>
      </c>
      <c r="C113" s="14">
        <v>44469</v>
      </c>
      <c r="D113" s="3">
        <v>132706935</v>
      </c>
      <c r="F113" s="3" t="s">
        <v>1722</v>
      </c>
      <c r="G113" s="15">
        <v>340.02</v>
      </c>
    </row>
    <row r="114" spans="2:7" outlineLevel="1" x14ac:dyDescent="0.2">
      <c r="B114" s="19" t="s">
        <v>427</v>
      </c>
      <c r="C114" s="14">
        <v>44470</v>
      </c>
      <c r="D114" s="3">
        <v>132706964</v>
      </c>
      <c r="F114" s="3" t="s">
        <v>1722</v>
      </c>
      <c r="G114" s="15">
        <v>426.37</v>
      </c>
    </row>
    <row r="115" spans="2:7" outlineLevel="1" x14ac:dyDescent="0.2">
      <c r="B115" s="19" t="s">
        <v>427</v>
      </c>
      <c r="C115" s="14">
        <v>44480</v>
      </c>
      <c r="D115" s="19">
        <v>345663</v>
      </c>
      <c r="E115" s="3">
        <v>26</v>
      </c>
      <c r="F115" s="3" t="s">
        <v>21</v>
      </c>
      <c r="G115" s="15">
        <v>2.23</v>
      </c>
    </row>
    <row r="116" spans="2:7" outlineLevel="1" x14ac:dyDescent="0.2">
      <c r="B116" s="19" t="s">
        <v>427</v>
      </c>
      <c r="C116" s="14">
        <v>44480</v>
      </c>
      <c r="D116" s="19">
        <v>345629</v>
      </c>
      <c r="E116" s="3">
        <v>26</v>
      </c>
      <c r="F116" s="3" t="s">
        <v>21</v>
      </c>
      <c r="G116" s="15">
        <v>47.07</v>
      </c>
    </row>
    <row r="117" spans="2:7" outlineLevel="1" x14ac:dyDescent="0.2">
      <c r="B117" s="19" t="s">
        <v>427</v>
      </c>
      <c r="C117" s="14">
        <v>44480</v>
      </c>
      <c r="D117" s="19">
        <v>345646</v>
      </c>
      <c r="E117" s="3">
        <v>26</v>
      </c>
      <c r="F117" s="3" t="s">
        <v>21</v>
      </c>
      <c r="G117" s="15">
        <v>39.630000000000003</v>
      </c>
    </row>
    <row r="118" spans="2:7" outlineLevel="1" x14ac:dyDescent="0.2">
      <c r="B118" s="19" t="s">
        <v>427</v>
      </c>
      <c r="C118" s="14">
        <v>44482</v>
      </c>
      <c r="D118" s="19">
        <v>347793</v>
      </c>
      <c r="E118" s="3">
        <v>26</v>
      </c>
      <c r="F118" s="3" t="s">
        <v>21</v>
      </c>
      <c r="G118" s="15">
        <v>40.31</v>
      </c>
    </row>
    <row r="119" spans="2:7" outlineLevel="1" x14ac:dyDescent="0.2">
      <c r="B119" s="19" t="s">
        <v>427</v>
      </c>
      <c r="C119" s="14">
        <v>44482</v>
      </c>
      <c r="D119" s="19">
        <v>295590</v>
      </c>
      <c r="E119" s="3">
        <v>26</v>
      </c>
      <c r="F119" s="3" t="s">
        <v>21</v>
      </c>
      <c r="G119" s="15">
        <v>8.9700000000000006</v>
      </c>
    </row>
    <row r="120" spans="2:7" outlineLevel="1" x14ac:dyDescent="0.2">
      <c r="B120" s="19" t="s">
        <v>427</v>
      </c>
      <c r="C120" s="14">
        <v>44482</v>
      </c>
      <c r="D120" s="19">
        <v>295534</v>
      </c>
      <c r="E120" s="3">
        <v>26</v>
      </c>
      <c r="F120" s="3" t="s">
        <v>21</v>
      </c>
      <c r="G120" s="15">
        <v>22.79</v>
      </c>
    </row>
    <row r="121" spans="2:7" outlineLevel="1" x14ac:dyDescent="0.2">
      <c r="B121" s="19" t="s">
        <v>427</v>
      </c>
      <c r="C121" s="14">
        <v>44482</v>
      </c>
      <c r="D121" s="19">
        <v>295457</v>
      </c>
      <c r="E121" s="3">
        <v>26</v>
      </c>
      <c r="F121" s="3" t="s">
        <v>21</v>
      </c>
      <c r="G121" s="15">
        <v>42.98</v>
      </c>
    </row>
    <row r="122" spans="2:7" outlineLevel="1" x14ac:dyDescent="0.2">
      <c r="B122" s="19" t="s">
        <v>427</v>
      </c>
      <c r="C122" s="14">
        <v>44482</v>
      </c>
      <c r="D122" s="19" t="s">
        <v>1723</v>
      </c>
      <c r="F122" s="3" t="s">
        <v>1126</v>
      </c>
      <c r="G122" s="15">
        <v>3.5</v>
      </c>
    </row>
    <row r="123" spans="2:7" outlineLevel="1" x14ac:dyDescent="0.2">
      <c r="B123" s="19" t="s">
        <v>427</v>
      </c>
      <c r="C123" s="14">
        <v>44484</v>
      </c>
      <c r="D123" s="19">
        <v>350997</v>
      </c>
      <c r="E123" s="3">
        <v>26</v>
      </c>
      <c r="F123" s="3" t="s">
        <v>21</v>
      </c>
      <c r="G123" s="15">
        <v>7.85</v>
      </c>
    </row>
    <row r="124" spans="2:7" outlineLevel="1" x14ac:dyDescent="0.2">
      <c r="B124" s="19" t="s">
        <v>427</v>
      </c>
      <c r="C124" s="14">
        <v>44492</v>
      </c>
      <c r="D124" s="19">
        <v>350997</v>
      </c>
      <c r="E124" s="3">
        <v>26</v>
      </c>
      <c r="F124" s="3" t="s">
        <v>21</v>
      </c>
      <c r="G124" s="15">
        <v>105.12</v>
      </c>
    </row>
    <row r="125" spans="2:7" outlineLevel="1" x14ac:dyDescent="0.2">
      <c r="B125" s="19" t="s">
        <v>427</v>
      </c>
      <c r="C125" s="14">
        <v>44496</v>
      </c>
      <c r="D125" s="19" t="s">
        <v>1710</v>
      </c>
      <c r="F125" s="3" t="s">
        <v>1126</v>
      </c>
      <c r="G125" s="15">
        <v>82.94</v>
      </c>
    </row>
    <row r="126" spans="2:7" outlineLevel="1" x14ac:dyDescent="0.2">
      <c r="B126" s="19" t="s">
        <v>428</v>
      </c>
      <c r="C126" s="14">
        <v>44508</v>
      </c>
      <c r="D126" s="19">
        <v>121026747</v>
      </c>
      <c r="F126" s="3" t="s">
        <v>1730</v>
      </c>
      <c r="G126" s="15">
        <v>48.67</v>
      </c>
    </row>
    <row r="127" spans="2:7" outlineLevel="1" x14ac:dyDescent="0.2">
      <c r="B127" s="19" t="s">
        <v>428</v>
      </c>
      <c r="C127" s="14">
        <v>44508</v>
      </c>
      <c r="D127" s="19" t="s">
        <v>1731</v>
      </c>
      <c r="F127" s="3" t="s">
        <v>1126</v>
      </c>
      <c r="G127" s="15">
        <v>19.2</v>
      </c>
    </row>
    <row r="128" spans="2:7" outlineLevel="1" x14ac:dyDescent="0.2">
      <c r="B128" s="19" t="s">
        <v>428</v>
      </c>
      <c r="C128" s="14">
        <v>44515</v>
      </c>
      <c r="D128" s="19">
        <v>211099202</v>
      </c>
      <c r="F128" s="3" t="s">
        <v>1727</v>
      </c>
      <c r="G128" s="15">
        <v>2.31</v>
      </c>
    </row>
    <row r="129" spans="2:7" outlineLevel="1" x14ac:dyDescent="0.2">
      <c r="B129" s="19" t="s">
        <v>427</v>
      </c>
      <c r="C129" s="14">
        <v>44523</v>
      </c>
      <c r="D129" s="3">
        <v>137667</v>
      </c>
      <c r="F129" s="3" t="s">
        <v>22</v>
      </c>
      <c r="G129" s="3">
        <v>12.39</v>
      </c>
    </row>
    <row r="130" spans="2:7" outlineLevel="1" x14ac:dyDescent="0.2">
      <c r="B130" s="19" t="s">
        <v>427</v>
      </c>
      <c r="C130" s="14">
        <v>44523</v>
      </c>
      <c r="D130" s="19" t="s">
        <v>1726</v>
      </c>
      <c r="F130" s="3" t="s">
        <v>1126</v>
      </c>
      <c r="G130" s="3">
        <v>11.6</v>
      </c>
    </row>
    <row r="131" spans="2:7" outlineLevel="1" x14ac:dyDescent="0.2">
      <c r="B131" s="19"/>
      <c r="G131" s="3"/>
    </row>
    <row r="132" spans="2:7" outlineLevel="1" x14ac:dyDescent="0.2">
      <c r="B132" s="19"/>
      <c r="G132" s="3"/>
    </row>
    <row r="133" spans="2:7" outlineLevel="1" x14ac:dyDescent="0.2">
      <c r="B133" s="19"/>
      <c r="G133" s="3"/>
    </row>
    <row r="134" spans="2:7" outlineLevel="1" x14ac:dyDescent="0.2">
      <c r="B134" s="19"/>
      <c r="G134" s="3"/>
    </row>
    <row r="135" spans="2:7" outlineLevel="1" x14ac:dyDescent="0.2">
      <c r="B135" s="19"/>
      <c r="G135" s="3"/>
    </row>
    <row r="136" spans="2:7" outlineLevel="1" x14ac:dyDescent="0.2">
      <c r="B136" s="19"/>
      <c r="C136" s="14"/>
      <c r="D136" s="19"/>
      <c r="G136" s="15"/>
    </row>
    <row r="137" spans="2:7" outlineLevel="1" x14ac:dyDescent="0.2">
      <c r="B137" s="19"/>
      <c r="C137" s="14"/>
      <c r="G137" s="15"/>
    </row>
    <row r="138" spans="2:7" ht="12.75" thickBot="1" x14ac:dyDescent="0.25">
      <c r="C138" s="16"/>
      <c r="D138" s="16"/>
      <c r="E138" s="16"/>
      <c r="F138" s="16"/>
      <c r="G138" s="17">
        <f>+SUM(G50:G137)</f>
        <v>9259.4300000000021</v>
      </c>
    </row>
    <row r="139" spans="2:7" ht="12.75" thickTop="1" x14ac:dyDescent="0.2"/>
    <row r="141" spans="2:7" x14ac:dyDescent="0.2">
      <c r="C141" s="8" t="s">
        <v>24</v>
      </c>
    </row>
    <row r="143" spans="2:7" x14ac:dyDescent="0.2">
      <c r="B143" s="12" t="s">
        <v>1035</v>
      </c>
      <c r="C143" s="12" t="s">
        <v>25</v>
      </c>
      <c r="D143" s="12" t="s">
        <v>26</v>
      </c>
      <c r="E143" s="12" t="s">
        <v>27</v>
      </c>
      <c r="F143" s="12" t="s">
        <v>28</v>
      </c>
      <c r="G143" s="13" t="s">
        <v>29</v>
      </c>
    </row>
    <row r="144" spans="2:7" hidden="1" outlineLevel="1" x14ac:dyDescent="0.2">
      <c r="B144" s="19" t="s">
        <v>429</v>
      </c>
      <c r="C144" s="3" t="s">
        <v>118</v>
      </c>
      <c r="D144" s="3" t="s">
        <v>54</v>
      </c>
      <c r="E144" s="14">
        <v>44364</v>
      </c>
      <c r="F144" s="3">
        <v>6</v>
      </c>
      <c r="G144" s="3">
        <v>39.96</v>
      </c>
    </row>
    <row r="145" spans="2:7" hidden="1" outlineLevel="1" x14ac:dyDescent="0.2">
      <c r="B145" s="19" t="s">
        <v>429</v>
      </c>
      <c r="C145" s="3" t="s">
        <v>118</v>
      </c>
      <c r="D145" s="3" t="s">
        <v>54</v>
      </c>
      <c r="E145" s="14">
        <v>44364</v>
      </c>
      <c r="F145" s="3">
        <v>3</v>
      </c>
      <c r="G145" s="3">
        <v>19.98</v>
      </c>
    </row>
    <row r="146" spans="2:7" hidden="1" outlineLevel="1" x14ac:dyDescent="0.2">
      <c r="B146" s="19" t="s">
        <v>429</v>
      </c>
      <c r="C146" s="3" t="s">
        <v>118</v>
      </c>
      <c r="D146" s="3" t="s">
        <v>54</v>
      </c>
      <c r="E146" s="14">
        <v>44369</v>
      </c>
      <c r="F146" s="3">
        <v>6</v>
      </c>
      <c r="G146" s="3">
        <v>39.96</v>
      </c>
    </row>
    <row r="147" spans="2:7" hidden="1" outlineLevel="1" x14ac:dyDescent="0.2">
      <c r="B147" s="19" t="s">
        <v>429</v>
      </c>
      <c r="C147" s="3" t="s">
        <v>118</v>
      </c>
      <c r="D147" s="3" t="s">
        <v>54</v>
      </c>
      <c r="E147" s="14">
        <v>44369</v>
      </c>
      <c r="F147" s="3">
        <v>3</v>
      </c>
      <c r="G147" s="3">
        <v>19.98</v>
      </c>
    </row>
    <row r="148" spans="2:7" hidden="1" outlineLevel="1" x14ac:dyDescent="0.2">
      <c r="B148" s="19" t="s">
        <v>429</v>
      </c>
      <c r="C148" s="3" t="s">
        <v>118</v>
      </c>
      <c r="D148" s="3" t="s">
        <v>54</v>
      </c>
      <c r="E148" s="14">
        <v>44370</v>
      </c>
      <c r="F148" s="3">
        <v>6</v>
      </c>
      <c r="G148" s="3">
        <v>39.96</v>
      </c>
    </row>
    <row r="149" spans="2:7" hidden="1" outlineLevel="1" x14ac:dyDescent="0.2">
      <c r="B149" s="19" t="s">
        <v>429</v>
      </c>
      <c r="C149" s="3" t="s">
        <v>118</v>
      </c>
      <c r="D149" s="3" t="s">
        <v>54</v>
      </c>
      <c r="E149" s="14">
        <v>44370</v>
      </c>
      <c r="F149" s="3">
        <v>3</v>
      </c>
      <c r="G149" s="3">
        <v>19.98</v>
      </c>
    </row>
    <row r="150" spans="2:7" hidden="1" outlineLevel="1" x14ac:dyDescent="0.2">
      <c r="B150" s="19" t="s">
        <v>429</v>
      </c>
      <c r="C150" s="3" t="s">
        <v>118</v>
      </c>
      <c r="D150" s="3" t="s">
        <v>54</v>
      </c>
      <c r="E150" s="14">
        <v>44371</v>
      </c>
      <c r="F150" s="3">
        <v>6</v>
      </c>
      <c r="G150" s="3">
        <v>39.96</v>
      </c>
    </row>
    <row r="151" spans="2:7" hidden="1" outlineLevel="1" x14ac:dyDescent="0.2">
      <c r="B151" s="19" t="s">
        <v>429</v>
      </c>
      <c r="C151" s="3" t="s">
        <v>118</v>
      </c>
      <c r="D151" s="3" t="s">
        <v>54</v>
      </c>
      <c r="E151" s="14">
        <v>44371</v>
      </c>
      <c r="F151" s="3">
        <v>3</v>
      </c>
      <c r="G151" s="3">
        <v>19.98</v>
      </c>
    </row>
    <row r="152" spans="2:7" hidden="1" outlineLevel="1" x14ac:dyDescent="0.2">
      <c r="B152" s="19" t="s">
        <v>429</v>
      </c>
      <c r="C152" s="3" t="s">
        <v>118</v>
      </c>
      <c r="D152" s="3" t="s">
        <v>54</v>
      </c>
      <c r="E152" s="14">
        <v>44372</v>
      </c>
      <c r="F152" s="3">
        <v>6</v>
      </c>
      <c r="G152" s="3">
        <v>39.96</v>
      </c>
    </row>
    <row r="153" spans="2:7" hidden="1" outlineLevel="1" x14ac:dyDescent="0.2">
      <c r="B153" s="19" t="s">
        <v>429</v>
      </c>
      <c r="C153" s="3" t="s">
        <v>118</v>
      </c>
      <c r="D153" s="3" t="s">
        <v>54</v>
      </c>
      <c r="E153" s="14">
        <v>44372</v>
      </c>
      <c r="F153" s="3">
        <v>3</v>
      </c>
      <c r="G153" s="3">
        <v>19.98</v>
      </c>
    </row>
    <row r="154" spans="2:7" hidden="1" outlineLevel="1" x14ac:dyDescent="0.2">
      <c r="B154" s="19" t="s">
        <v>429</v>
      </c>
      <c r="C154" s="3" t="s">
        <v>118</v>
      </c>
      <c r="D154" s="3" t="s">
        <v>54</v>
      </c>
      <c r="E154" s="14">
        <v>44375</v>
      </c>
      <c r="F154" s="3">
        <v>6</v>
      </c>
      <c r="G154" s="3">
        <v>39.96</v>
      </c>
    </row>
    <row r="155" spans="2:7" hidden="1" outlineLevel="1" x14ac:dyDescent="0.2">
      <c r="B155" s="19" t="s">
        <v>429</v>
      </c>
      <c r="C155" s="3" t="s">
        <v>118</v>
      </c>
      <c r="D155" s="3" t="s">
        <v>54</v>
      </c>
      <c r="E155" s="14">
        <v>44375</v>
      </c>
      <c r="F155" s="3">
        <v>3</v>
      </c>
      <c r="G155" s="3">
        <v>19.98</v>
      </c>
    </row>
    <row r="156" spans="2:7" hidden="1" outlineLevel="1" x14ac:dyDescent="0.2">
      <c r="B156" s="19" t="s">
        <v>429</v>
      </c>
      <c r="C156" s="3" t="s">
        <v>118</v>
      </c>
      <c r="D156" s="3" t="s">
        <v>54</v>
      </c>
      <c r="E156" s="14">
        <v>44376</v>
      </c>
      <c r="F156" s="3">
        <v>6</v>
      </c>
      <c r="G156" s="3">
        <v>39.96</v>
      </c>
    </row>
    <row r="157" spans="2:7" hidden="1" outlineLevel="1" x14ac:dyDescent="0.2">
      <c r="B157" s="19" t="s">
        <v>429</v>
      </c>
      <c r="C157" s="3" t="s">
        <v>118</v>
      </c>
      <c r="D157" s="3" t="s">
        <v>54</v>
      </c>
      <c r="E157" s="14">
        <v>44376</v>
      </c>
      <c r="F157" s="3">
        <v>3</v>
      </c>
      <c r="G157" s="3">
        <v>19.98</v>
      </c>
    </row>
    <row r="158" spans="2:7" hidden="1" outlineLevel="1" x14ac:dyDescent="0.2">
      <c r="B158" s="19" t="s">
        <v>429</v>
      </c>
      <c r="C158" s="3" t="s">
        <v>801</v>
      </c>
      <c r="D158" s="3" t="s">
        <v>54</v>
      </c>
      <c r="E158" s="14">
        <v>44344</v>
      </c>
      <c r="F158" s="3">
        <v>6</v>
      </c>
      <c r="G158" s="3">
        <v>39.96</v>
      </c>
    </row>
    <row r="159" spans="2:7" hidden="1" outlineLevel="1" x14ac:dyDescent="0.2">
      <c r="B159" s="19" t="s">
        <v>429</v>
      </c>
      <c r="C159" s="3" t="s">
        <v>801</v>
      </c>
      <c r="D159" s="3" t="s">
        <v>54</v>
      </c>
      <c r="E159" s="14">
        <v>44344</v>
      </c>
      <c r="F159" s="3">
        <v>3</v>
      </c>
      <c r="G159" s="3">
        <v>19.98</v>
      </c>
    </row>
    <row r="160" spans="2:7" hidden="1" outlineLevel="1" x14ac:dyDescent="0.2">
      <c r="B160" s="19" t="s">
        <v>429</v>
      </c>
      <c r="C160" s="3" t="s">
        <v>801</v>
      </c>
      <c r="D160" s="3" t="s">
        <v>54</v>
      </c>
      <c r="E160" s="14">
        <v>44347</v>
      </c>
      <c r="F160" s="3">
        <v>6</v>
      </c>
      <c r="G160" s="3">
        <v>39.96</v>
      </c>
    </row>
    <row r="161" spans="2:7" hidden="1" outlineLevel="1" x14ac:dyDescent="0.2">
      <c r="B161" s="19" t="s">
        <v>429</v>
      </c>
      <c r="C161" s="3" t="s">
        <v>801</v>
      </c>
      <c r="D161" s="3" t="s">
        <v>54</v>
      </c>
      <c r="E161" s="14">
        <v>44347</v>
      </c>
      <c r="F161" s="3">
        <v>3</v>
      </c>
      <c r="G161" s="3">
        <v>19.98</v>
      </c>
    </row>
    <row r="162" spans="2:7" hidden="1" outlineLevel="1" x14ac:dyDescent="0.2">
      <c r="B162" s="19" t="s">
        <v>429</v>
      </c>
      <c r="C162" s="3" t="s">
        <v>801</v>
      </c>
      <c r="D162" s="3" t="s">
        <v>54</v>
      </c>
      <c r="E162" s="14">
        <v>44348</v>
      </c>
      <c r="F162" s="3">
        <v>6</v>
      </c>
      <c r="G162" s="3">
        <v>39.96</v>
      </c>
    </row>
    <row r="163" spans="2:7" hidden="1" outlineLevel="1" x14ac:dyDescent="0.2">
      <c r="B163" s="19" t="s">
        <v>429</v>
      </c>
      <c r="C163" s="3" t="s">
        <v>801</v>
      </c>
      <c r="D163" s="3" t="s">
        <v>54</v>
      </c>
      <c r="E163" s="14">
        <v>44348</v>
      </c>
      <c r="F163" s="3">
        <v>3</v>
      </c>
      <c r="G163" s="3">
        <v>19.98</v>
      </c>
    </row>
    <row r="164" spans="2:7" hidden="1" outlineLevel="1" x14ac:dyDescent="0.2">
      <c r="B164" s="19" t="s">
        <v>429</v>
      </c>
      <c r="C164" s="3" t="s">
        <v>801</v>
      </c>
      <c r="D164" s="3" t="s">
        <v>54</v>
      </c>
      <c r="E164" s="14">
        <v>44349</v>
      </c>
      <c r="F164" s="3">
        <v>6</v>
      </c>
      <c r="G164" s="3">
        <v>39.96</v>
      </c>
    </row>
    <row r="165" spans="2:7" hidden="1" outlineLevel="1" x14ac:dyDescent="0.2">
      <c r="B165" s="19" t="s">
        <v>429</v>
      </c>
      <c r="C165" s="3" t="s">
        <v>801</v>
      </c>
      <c r="D165" s="3" t="s">
        <v>54</v>
      </c>
      <c r="E165" s="14">
        <v>44349</v>
      </c>
      <c r="F165" s="3">
        <v>3</v>
      </c>
      <c r="G165" s="3">
        <v>19.98</v>
      </c>
    </row>
    <row r="166" spans="2:7" hidden="1" outlineLevel="1" x14ac:dyDescent="0.2">
      <c r="B166" s="19" t="s">
        <v>429</v>
      </c>
      <c r="C166" s="3" t="s">
        <v>801</v>
      </c>
      <c r="D166" s="3" t="s">
        <v>54</v>
      </c>
      <c r="E166" s="14">
        <v>44351</v>
      </c>
      <c r="F166" s="3">
        <v>6</v>
      </c>
      <c r="G166" s="3">
        <v>39.96</v>
      </c>
    </row>
    <row r="167" spans="2:7" hidden="1" outlineLevel="1" x14ac:dyDescent="0.2">
      <c r="B167" s="19" t="s">
        <v>429</v>
      </c>
      <c r="C167" s="3" t="s">
        <v>801</v>
      </c>
      <c r="D167" s="3" t="s">
        <v>54</v>
      </c>
      <c r="E167" s="14">
        <v>44351</v>
      </c>
      <c r="F167" s="3">
        <v>3</v>
      </c>
      <c r="G167" s="3">
        <v>19.98</v>
      </c>
    </row>
    <row r="168" spans="2:7" hidden="1" outlineLevel="1" x14ac:dyDescent="0.2">
      <c r="B168" s="19" t="s">
        <v>429</v>
      </c>
      <c r="C168" s="3" t="s">
        <v>801</v>
      </c>
      <c r="D168" s="3" t="s">
        <v>54</v>
      </c>
      <c r="E168" s="14">
        <v>44354</v>
      </c>
      <c r="F168" s="3">
        <v>6</v>
      </c>
      <c r="G168" s="3">
        <v>39.96</v>
      </c>
    </row>
    <row r="169" spans="2:7" hidden="1" outlineLevel="1" x14ac:dyDescent="0.2">
      <c r="B169" s="19" t="s">
        <v>429</v>
      </c>
      <c r="C169" s="3" t="s">
        <v>801</v>
      </c>
      <c r="D169" s="3" t="s">
        <v>54</v>
      </c>
      <c r="E169" s="14">
        <v>44354</v>
      </c>
      <c r="F169" s="3">
        <v>3</v>
      </c>
      <c r="G169" s="3">
        <v>19.98</v>
      </c>
    </row>
    <row r="170" spans="2:7" hidden="1" outlineLevel="1" x14ac:dyDescent="0.2">
      <c r="B170" s="19" t="s">
        <v>429</v>
      </c>
      <c r="C170" s="3" t="s">
        <v>801</v>
      </c>
      <c r="D170" s="3" t="s">
        <v>54</v>
      </c>
      <c r="E170" s="14">
        <v>44355</v>
      </c>
      <c r="F170" s="3">
        <v>6</v>
      </c>
      <c r="G170" s="3">
        <v>39.96</v>
      </c>
    </row>
    <row r="171" spans="2:7" hidden="1" outlineLevel="1" x14ac:dyDescent="0.2">
      <c r="B171" s="19" t="s">
        <v>429</v>
      </c>
      <c r="C171" s="3" t="s">
        <v>801</v>
      </c>
      <c r="D171" s="3" t="s">
        <v>54</v>
      </c>
      <c r="E171" s="14">
        <v>44355</v>
      </c>
      <c r="F171" s="3">
        <v>3</v>
      </c>
      <c r="G171" s="3">
        <v>19.98</v>
      </c>
    </row>
    <row r="172" spans="2:7" hidden="1" outlineLevel="1" x14ac:dyDescent="0.2">
      <c r="B172" s="19" t="s">
        <v>429</v>
      </c>
      <c r="C172" s="3" t="s">
        <v>801</v>
      </c>
      <c r="D172" s="3" t="s">
        <v>54</v>
      </c>
      <c r="E172" s="14">
        <v>44356</v>
      </c>
      <c r="F172" s="3">
        <v>6</v>
      </c>
      <c r="G172" s="3">
        <v>39.96</v>
      </c>
    </row>
    <row r="173" spans="2:7" hidden="1" outlineLevel="1" x14ac:dyDescent="0.2">
      <c r="B173" s="19" t="s">
        <v>429</v>
      </c>
      <c r="C173" s="3" t="s">
        <v>801</v>
      </c>
      <c r="D173" s="3" t="s">
        <v>54</v>
      </c>
      <c r="E173" s="14">
        <v>44356</v>
      </c>
      <c r="F173" s="3">
        <v>3</v>
      </c>
      <c r="G173" s="3">
        <v>19.98</v>
      </c>
    </row>
    <row r="174" spans="2:7" hidden="1" outlineLevel="1" x14ac:dyDescent="0.2">
      <c r="B174" s="19" t="s">
        <v>429</v>
      </c>
      <c r="C174" s="3" t="s">
        <v>801</v>
      </c>
      <c r="D174" s="3" t="s">
        <v>54</v>
      </c>
      <c r="E174" s="14">
        <v>44361</v>
      </c>
      <c r="F174" s="3">
        <v>6</v>
      </c>
      <c r="G174" s="3">
        <v>39.96</v>
      </c>
    </row>
    <row r="175" spans="2:7" hidden="1" outlineLevel="1" x14ac:dyDescent="0.2">
      <c r="B175" s="19" t="s">
        <v>429</v>
      </c>
      <c r="C175" s="3" t="s">
        <v>801</v>
      </c>
      <c r="D175" s="3" t="s">
        <v>54</v>
      </c>
      <c r="E175" s="14">
        <v>44361</v>
      </c>
      <c r="F175" s="3">
        <v>3</v>
      </c>
      <c r="G175" s="3">
        <v>19.98</v>
      </c>
    </row>
    <row r="176" spans="2:7" hidden="1" outlineLevel="1" x14ac:dyDescent="0.2">
      <c r="B176" s="19" t="s">
        <v>429</v>
      </c>
      <c r="C176" s="3" t="s">
        <v>801</v>
      </c>
      <c r="D176" s="3" t="s">
        <v>54</v>
      </c>
      <c r="E176" s="14">
        <v>44362</v>
      </c>
      <c r="F176" s="3">
        <v>6</v>
      </c>
      <c r="G176" s="3">
        <v>39.96</v>
      </c>
    </row>
    <row r="177" spans="2:7" hidden="1" outlineLevel="1" x14ac:dyDescent="0.2">
      <c r="B177" s="19" t="s">
        <v>429</v>
      </c>
      <c r="C177" s="3" t="s">
        <v>801</v>
      </c>
      <c r="D177" s="3" t="s">
        <v>54</v>
      </c>
      <c r="E177" s="14">
        <v>44362</v>
      </c>
      <c r="F177" s="3">
        <v>3</v>
      </c>
      <c r="G177" s="3">
        <v>19.98</v>
      </c>
    </row>
    <row r="178" spans="2:7" hidden="1" outlineLevel="1" x14ac:dyDescent="0.2">
      <c r="B178" s="19" t="s">
        <v>429</v>
      </c>
      <c r="C178" s="3" t="s">
        <v>801</v>
      </c>
      <c r="D178" s="3" t="s">
        <v>54</v>
      </c>
      <c r="E178" s="14">
        <v>44363</v>
      </c>
      <c r="F178" s="3">
        <v>6</v>
      </c>
      <c r="G178" s="3">
        <v>39.96</v>
      </c>
    </row>
    <row r="179" spans="2:7" hidden="1" outlineLevel="1" x14ac:dyDescent="0.2">
      <c r="B179" s="19" t="s">
        <v>429</v>
      </c>
      <c r="C179" s="3" t="s">
        <v>801</v>
      </c>
      <c r="D179" s="3" t="s">
        <v>54</v>
      </c>
      <c r="E179" s="14">
        <v>44363</v>
      </c>
      <c r="F179" s="3">
        <v>3</v>
      </c>
      <c r="G179" s="3">
        <v>19.98</v>
      </c>
    </row>
    <row r="180" spans="2:7" hidden="1" outlineLevel="1" x14ac:dyDescent="0.2">
      <c r="B180" s="19" t="s">
        <v>429</v>
      </c>
      <c r="C180" s="3" t="s">
        <v>801</v>
      </c>
      <c r="D180" s="3" t="s">
        <v>54</v>
      </c>
      <c r="E180" s="14">
        <v>44364</v>
      </c>
      <c r="F180" s="3">
        <v>6</v>
      </c>
      <c r="G180" s="3">
        <v>39.96</v>
      </c>
    </row>
    <row r="181" spans="2:7" hidden="1" outlineLevel="1" x14ac:dyDescent="0.2">
      <c r="B181" s="19" t="s">
        <v>429</v>
      </c>
      <c r="C181" s="3" t="s">
        <v>801</v>
      </c>
      <c r="D181" s="3" t="s">
        <v>54</v>
      </c>
      <c r="E181" s="14">
        <v>44364</v>
      </c>
      <c r="F181" s="3">
        <v>3</v>
      </c>
      <c r="G181" s="3">
        <v>19.98</v>
      </c>
    </row>
    <row r="182" spans="2:7" hidden="1" outlineLevel="1" x14ac:dyDescent="0.2">
      <c r="B182" s="19" t="s">
        <v>429</v>
      </c>
      <c r="C182" s="3" t="s">
        <v>801</v>
      </c>
      <c r="D182" s="3" t="s">
        <v>54</v>
      </c>
      <c r="E182" s="14">
        <v>44365</v>
      </c>
      <c r="F182" s="3">
        <v>6</v>
      </c>
      <c r="G182" s="3">
        <v>39.96</v>
      </c>
    </row>
    <row r="183" spans="2:7" hidden="1" outlineLevel="1" x14ac:dyDescent="0.2">
      <c r="B183" s="19" t="s">
        <v>429</v>
      </c>
      <c r="C183" s="3" t="s">
        <v>801</v>
      </c>
      <c r="D183" s="3" t="s">
        <v>54</v>
      </c>
      <c r="E183" s="14">
        <v>44365</v>
      </c>
      <c r="F183" s="3">
        <v>3</v>
      </c>
      <c r="G183" s="3">
        <v>19.98</v>
      </c>
    </row>
    <row r="184" spans="2:7" hidden="1" outlineLevel="1" x14ac:dyDescent="0.2">
      <c r="B184" s="19" t="s">
        <v>429</v>
      </c>
      <c r="C184" s="3" t="s">
        <v>801</v>
      </c>
      <c r="D184" s="3" t="s">
        <v>54</v>
      </c>
      <c r="E184" s="14">
        <v>44368</v>
      </c>
      <c r="F184" s="3">
        <v>6</v>
      </c>
      <c r="G184" s="3">
        <v>39.96</v>
      </c>
    </row>
    <row r="185" spans="2:7" hidden="1" outlineLevel="1" x14ac:dyDescent="0.2">
      <c r="B185" s="19" t="s">
        <v>429</v>
      </c>
      <c r="C185" s="3" t="s">
        <v>801</v>
      </c>
      <c r="D185" s="3" t="s">
        <v>54</v>
      </c>
      <c r="E185" s="14">
        <v>44368</v>
      </c>
      <c r="F185" s="3">
        <v>3</v>
      </c>
      <c r="G185" s="3">
        <v>19.98</v>
      </c>
    </row>
    <row r="186" spans="2:7" hidden="1" outlineLevel="1" x14ac:dyDescent="0.2">
      <c r="B186" s="19" t="s">
        <v>429</v>
      </c>
      <c r="C186" s="3" t="s">
        <v>801</v>
      </c>
      <c r="D186" s="3" t="s">
        <v>54</v>
      </c>
      <c r="E186" s="14">
        <v>44369</v>
      </c>
      <c r="F186" s="3">
        <v>6</v>
      </c>
      <c r="G186" s="3">
        <v>39.96</v>
      </c>
    </row>
    <row r="187" spans="2:7" hidden="1" outlineLevel="1" x14ac:dyDescent="0.2">
      <c r="B187" s="19" t="s">
        <v>429</v>
      </c>
      <c r="C187" s="3" t="s">
        <v>801</v>
      </c>
      <c r="D187" s="3" t="s">
        <v>54</v>
      </c>
      <c r="E187" s="14">
        <v>44369</v>
      </c>
      <c r="F187" s="3">
        <v>3</v>
      </c>
      <c r="G187" s="3">
        <v>19.98</v>
      </c>
    </row>
    <row r="188" spans="2:7" hidden="1" outlineLevel="1" x14ac:dyDescent="0.2">
      <c r="B188" s="19" t="s">
        <v>429</v>
      </c>
      <c r="C188" s="3" t="s">
        <v>801</v>
      </c>
      <c r="D188" s="3" t="s">
        <v>54</v>
      </c>
      <c r="E188" s="14">
        <v>44370</v>
      </c>
      <c r="F188" s="3">
        <v>6</v>
      </c>
      <c r="G188" s="3">
        <v>39.96</v>
      </c>
    </row>
    <row r="189" spans="2:7" hidden="1" outlineLevel="1" x14ac:dyDescent="0.2">
      <c r="B189" s="19" t="s">
        <v>429</v>
      </c>
      <c r="C189" s="3" t="s">
        <v>801</v>
      </c>
      <c r="D189" s="3" t="s">
        <v>54</v>
      </c>
      <c r="E189" s="14">
        <v>44370</v>
      </c>
      <c r="F189" s="3">
        <v>3</v>
      </c>
      <c r="G189" s="3">
        <v>19.98</v>
      </c>
    </row>
    <row r="190" spans="2:7" hidden="1" outlineLevel="1" x14ac:dyDescent="0.2">
      <c r="B190" s="19" t="s">
        <v>429</v>
      </c>
      <c r="C190" s="3" t="s">
        <v>801</v>
      </c>
      <c r="D190" s="3" t="s">
        <v>54</v>
      </c>
      <c r="E190" s="14">
        <v>44371</v>
      </c>
      <c r="F190" s="3">
        <v>6</v>
      </c>
      <c r="G190" s="3">
        <v>39.96</v>
      </c>
    </row>
    <row r="191" spans="2:7" hidden="1" outlineLevel="1" x14ac:dyDescent="0.2">
      <c r="B191" s="19" t="s">
        <v>429</v>
      </c>
      <c r="C191" s="3" t="s">
        <v>801</v>
      </c>
      <c r="D191" s="3" t="s">
        <v>54</v>
      </c>
      <c r="E191" s="14">
        <v>44371</v>
      </c>
      <c r="F191" s="3">
        <v>3</v>
      </c>
      <c r="G191" s="3">
        <v>19.98</v>
      </c>
    </row>
    <row r="192" spans="2:7" hidden="1" outlineLevel="1" x14ac:dyDescent="0.2">
      <c r="B192" s="19" t="s">
        <v>429</v>
      </c>
      <c r="C192" s="3" t="s">
        <v>801</v>
      </c>
      <c r="D192" s="3" t="s">
        <v>54</v>
      </c>
      <c r="E192" s="14">
        <v>44372</v>
      </c>
      <c r="F192" s="3">
        <v>6</v>
      </c>
      <c r="G192" s="3">
        <v>39.96</v>
      </c>
    </row>
    <row r="193" spans="2:7" hidden="1" outlineLevel="1" x14ac:dyDescent="0.2">
      <c r="B193" s="19" t="s">
        <v>429</v>
      </c>
      <c r="C193" s="3" t="s">
        <v>801</v>
      </c>
      <c r="D193" s="3" t="s">
        <v>54</v>
      </c>
      <c r="E193" s="14">
        <v>44372</v>
      </c>
      <c r="F193" s="3">
        <v>3</v>
      </c>
      <c r="G193" s="3">
        <v>19.98</v>
      </c>
    </row>
    <row r="194" spans="2:7" hidden="1" outlineLevel="1" x14ac:dyDescent="0.2">
      <c r="B194" s="19" t="s">
        <v>429</v>
      </c>
      <c r="C194" s="3" t="s">
        <v>801</v>
      </c>
      <c r="D194" s="3" t="s">
        <v>54</v>
      </c>
      <c r="E194" s="14">
        <v>44375</v>
      </c>
      <c r="F194" s="3">
        <v>6</v>
      </c>
      <c r="G194" s="3">
        <v>39.96</v>
      </c>
    </row>
    <row r="195" spans="2:7" hidden="1" outlineLevel="1" x14ac:dyDescent="0.2">
      <c r="B195" s="19" t="s">
        <v>429</v>
      </c>
      <c r="C195" s="3" t="s">
        <v>801</v>
      </c>
      <c r="D195" s="3" t="s">
        <v>54</v>
      </c>
      <c r="E195" s="14">
        <v>44375</v>
      </c>
      <c r="F195" s="3">
        <v>3</v>
      </c>
      <c r="G195" s="3">
        <v>19.98</v>
      </c>
    </row>
    <row r="196" spans="2:7" hidden="1" outlineLevel="1" x14ac:dyDescent="0.2">
      <c r="B196" s="19" t="s">
        <v>429</v>
      </c>
      <c r="C196" s="3" t="s">
        <v>801</v>
      </c>
      <c r="D196" s="3" t="s">
        <v>54</v>
      </c>
      <c r="E196" s="14">
        <v>44376</v>
      </c>
      <c r="F196" s="3">
        <v>6</v>
      </c>
      <c r="G196" s="3">
        <v>39.96</v>
      </c>
    </row>
    <row r="197" spans="2:7" hidden="1" outlineLevel="1" x14ac:dyDescent="0.2">
      <c r="B197" s="19" t="s">
        <v>429</v>
      </c>
      <c r="C197" s="3" t="s">
        <v>801</v>
      </c>
      <c r="D197" s="3" t="s">
        <v>54</v>
      </c>
      <c r="E197" s="14">
        <v>44376</v>
      </c>
      <c r="F197" s="3">
        <v>3</v>
      </c>
      <c r="G197" s="3">
        <v>19.98</v>
      </c>
    </row>
    <row r="198" spans="2:7" hidden="1" outlineLevel="1" x14ac:dyDescent="0.2">
      <c r="B198" s="19" t="s">
        <v>429</v>
      </c>
      <c r="C198" s="3" t="s">
        <v>801</v>
      </c>
      <c r="D198" s="3" t="s">
        <v>54</v>
      </c>
      <c r="E198" s="14">
        <v>44377</v>
      </c>
      <c r="F198" s="3">
        <v>6</v>
      </c>
      <c r="G198" s="3">
        <v>39.96</v>
      </c>
    </row>
    <row r="199" spans="2:7" hidden="1" outlineLevel="1" x14ac:dyDescent="0.2">
      <c r="B199" s="19" t="s">
        <v>429</v>
      </c>
      <c r="C199" s="3" t="s">
        <v>801</v>
      </c>
      <c r="D199" s="3" t="s">
        <v>54</v>
      </c>
      <c r="E199" s="14">
        <v>44377</v>
      </c>
      <c r="F199" s="3">
        <v>3</v>
      </c>
      <c r="G199" s="3">
        <v>19.98</v>
      </c>
    </row>
    <row r="200" spans="2:7" hidden="1" outlineLevel="1" x14ac:dyDescent="0.2">
      <c r="B200" s="19" t="s">
        <v>428</v>
      </c>
      <c r="C200" s="3" t="s">
        <v>108</v>
      </c>
      <c r="D200" s="3" t="s">
        <v>54</v>
      </c>
      <c r="E200" s="14">
        <v>44342</v>
      </c>
      <c r="F200" s="3">
        <v>6</v>
      </c>
      <c r="G200" s="3">
        <v>49.98</v>
      </c>
    </row>
    <row r="201" spans="2:7" hidden="1" outlineLevel="1" x14ac:dyDescent="0.2">
      <c r="B201" s="19" t="s">
        <v>428</v>
      </c>
      <c r="C201" s="3" t="s">
        <v>108</v>
      </c>
      <c r="D201" s="3" t="s">
        <v>54</v>
      </c>
      <c r="E201" s="14">
        <v>44342</v>
      </c>
      <c r="F201" s="3">
        <v>3</v>
      </c>
      <c r="G201" s="3">
        <v>24.99</v>
      </c>
    </row>
    <row r="202" spans="2:7" hidden="1" outlineLevel="1" x14ac:dyDescent="0.2">
      <c r="B202" s="19" t="s">
        <v>428</v>
      </c>
      <c r="C202" s="3" t="s">
        <v>108</v>
      </c>
      <c r="D202" s="3" t="s">
        <v>54</v>
      </c>
      <c r="E202" s="14">
        <v>44343</v>
      </c>
      <c r="F202" s="3">
        <v>6</v>
      </c>
      <c r="G202" s="3">
        <v>49.98</v>
      </c>
    </row>
    <row r="203" spans="2:7" hidden="1" outlineLevel="1" x14ac:dyDescent="0.2">
      <c r="B203" s="19" t="s">
        <v>428</v>
      </c>
      <c r="C203" s="3" t="s">
        <v>108</v>
      </c>
      <c r="D203" s="3" t="s">
        <v>54</v>
      </c>
      <c r="E203" s="14">
        <v>44343</v>
      </c>
      <c r="F203" s="3">
        <v>3</v>
      </c>
      <c r="G203" s="3">
        <v>24.99</v>
      </c>
    </row>
    <row r="204" spans="2:7" hidden="1" outlineLevel="1" x14ac:dyDescent="0.2">
      <c r="B204" s="19" t="s">
        <v>428</v>
      </c>
      <c r="C204" s="3" t="s">
        <v>108</v>
      </c>
      <c r="D204" s="3" t="s">
        <v>54</v>
      </c>
      <c r="E204" s="14">
        <v>44344</v>
      </c>
      <c r="F204" s="3">
        <v>6</v>
      </c>
      <c r="G204" s="3">
        <v>49.98</v>
      </c>
    </row>
    <row r="205" spans="2:7" hidden="1" outlineLevel="1" x14ac:dyDescent="0.2">
      <c r="B205" s="19" t="s">
        <v>428</v>
      </c>
      <c r="C205" s="3" t="s">
        <v>108</v>
      </c>
      <c r="D205" s="3" t="s">
        <v>54</v>
      </c>
      <c r="E205" s="14">
        <v>44344</v>
      </c>
      <c r="F205" s="3">
        <v>3</v>
      </c>
      <c r="G205" s="3">
        <v>24.99</v>
      </c>
    </row>
    <row r="206" spans="2:7" hidden="1" outlineLevel="1" x14ac:dyDescent="0.2">
      <c r="B206" s="19" t="s">
        <v>428</v>
      </c>
      <c r="C206" s="3" t="s">
        <v>108</v>
      </c>
      <c r="D206" s="3" t="s">
        <v>54</v>
      </c>
      <c r="E206" s="14">
        <v>44347</v>
      </c>
      <c r="F206" s="3">
        <v>6</v>
      </c>
      <c r="G206" s="3">
        <v>49.98</v>
      </c>
    </row>
    <row r="207" spans="2:7" hidden="1" outlineLevel="1" x14ac:dyDescent="0.2">
      <c r="B207" s="19" t="s">
        <v>428</v>
      </c>
      <c r="C207" s="3" t="s">
        <v>108</v>
      </c>
      <c r="D207" s="3" t="s">
        <v>54</v>
      </c>
      <c r="E207" s="14">
        <v>44347</v>
      </c>
      <c r="F207" s="3">
        <v>3</v>
      </c>
      <c r="G207" s="3">
        <v>24.99</v>
      </c>
    </row>
    <row r="208" spans="2:7" hidden="1" outlineLevel="1" x14ac:dyDescent="0.2">
      <c r="B208" s="19" t="s">
        <v>428</v>
      </c>
      <c r="C208" s="3" t="s">
        <v>108</v>
      </c>
      <c r="D208" s="3" t="s">
        <v>54</v>
      </c>
      <c r="E208" s="14">
        <v>44375</v>
      </c>
      <c r="F208" s="3">
        <v>6</v>
      </c>
      <c r="G208" s="3">
        <v>49.98</v>
      </c>
    </row>
    <row r="209" spans="2:7" hidden="1" outlineLevel="1" x14ac:dyDescent="0.2">
      <c r="B209" s="19" t="s">
        <v>428</v>
      </c>
      <c r="C209" s="3" t="s">
        <v>108</v>
      </c>
      <c r="D209" s="3" t="s">
        <v>54</v>
      </c>
      <c r="E209" s="14">
        <v>44375</v>
      </c>
      <c r="F209" s="3">
        <v>3</v>
      </c>
      <c r="G209" s="3">
        <v>24.99</v>
      </c>
    </row>
    <row r="210" spans="2:7" hidden="1" outlineLevel="1" x14ac:dyDescent="0.2">
      <c r="B210" s="19" t="s">
        <v>428</v>
      </c>
      <c r="C210" s="3" t="s">
        <v>108</v>
      </c>
      <c r="D210" s="3" t="s">
        <v>54</v>
      </c>
      <c r="E210" s="14">
        <v>44376</v>
      </c>
      <c r="F210" s="3">
        <v>6</v>
      </c>
      <c r="G210" s="3">
        <v>49.98</v>
      </c>
    </row>
    <row r="211" spans="2:7" hidden="1" outlineLevel="1" x14ac:dyDescent="0.2">
      <c r="B211" s="19" t="s">
        <v>428</v>
      </c>
      <c r="C211" s="3" t="s">
        <v>108</v>
      </c>
      <c r="D211" s="3" t="s">
        <v>54</v>
      </c>
      <c r="E211" s="14">
        <v>44376</v>
      </c>
      <c r="F211" s="3">
        <v>3</v>
      </c>
      <c r="G211" s="3">
        <v>24.99</v>
      </c>
    </row>
    <row r="212" spans="2:7" hidden="1" outlineLevel="1" x14ac:dyDescent="0.2">
      <c r="B212" s="19" t="s">
        <v>428</v>
      </c>
      <c r="C212" s="3" t="s">
        <v>108</v>
      </c>
      <c r="D212" s="3" t="s">
        <v>54</v>
      </c>
      <c r="E212" s="14">
        <v>44377</v>
      </c>
      <c r="F212" s="3">
        <v>6</v>
      </c>
      <c r="G212" s="3">
        <v>49.98</v>
      </c>
    </row>
    <row r="213" spans="2:7" hidden="1" outlineLevel="1" x14ac:dyDescent="0.2">
      <c r="B213" s="19" t="s">
        <v>428</v>
      </c>
      <c r="C213" s="3" t="s">
        <v>108</v>
      </c>
      <c r="D213" s="3" t="s">
        <v>54</v>
      </c>
      <c r="E213" s="14">
        <v>44377</v>
      </c>
      <c r="F213" s="3">
        <v>3</v>
      </c>
      <c r="G213" s="3">
        <v>24.99</v>
      </c>
    </row>
    <row r="214" spans="2:7" hidden="1" outlineLevel="1" x14ac:dyDescent="0.2">
      <c r="B214" s="19" t="s">
        <v>427</v>
      </c>
      <c r="C214" s="3" t="s">
        <v>638</v>
      </c>
      <c r="D214" s="3" t="s">
        <v>54</v>
      </c>
      <c r="E214" s="14">
        <v>44368</v>
      </c>
      <c r="F214" s="3">
        <v>6</v>
      </c>
      <c r="G214" s="3">
        <v>33.299999999999997</v>
      </c>
    </row>
    <row r="215" spans="2:7" hidden="1" outlineLevel="1" x14ac:dyDescent="0.2">
      <c r="B215" s="19" t="s">
        <v>427</v>
      </c>
      <c r="C215" s="3" t="s">
        <v>638</v>
      </c>
      <c r="D215" s="3" t="s">
        <v>54</v>
      </c>
      <c r="E215" s="14">
        <v>44368</v>
      </c>
      <c r="F215" s="3">
        <v>3</v>
      </c>
      <c r="G215" s="3">
        <v>16.649999999999999</v>
      </c>
    </row>
    <row r="216" spans="2:7" hidden="1" outlineLevel="1" x14ac:dyDescent="0.2">
      <c r="B216" s="19" t="s">
        <v>427</v>
      </c>
      <c r="C216" s="3" t="s">
        <v>638</v>
      </c>
      <c r="D216" s="3" t="s">
        <v>54</v>
      </c>
      <c r="E216" s="14">
        <v>44369</v>
      </c>
      <c r="F216" s="3">
        <v>6</v>
      </c>
      <c r="G216" s="3">
        <v>33.299999999999997</v>
      </c>
    </row>
    <row r="217" spans="2:7" hidden="1" outlineLevel="1" x14ac:dyDescent="0.2">
      <c r="B217" s="19" t="s">
        <v>427</v>
      </c>
      <c r="C217" s="3" t="s">
        <v>638</v>
      </c>
      <c r="D217" s="3" t="s">
        <v>54</v>
      </c>
      <c r="E217" s="14">
        <v>44369</v>
      </c>
      <c r="F217" s="3">
        <v>3</v>
      </c>
      <c r="G217" s="3">
        <v>16.649999999999999</v>
      </c>
    </row>
    <row r="218" spans="2:7" hidden="1" outlineLevel="1" x14ac:dyDescent="0.2">
      <c r="B218" s="19" t="s">
        <v>427</v>
      </c>
      <c r="C218" s="3" t="s">
        <v>516</v>
      </c>
      <c r="D218" s="3" t="s">
        <v>54</v>
      </c>
      <c r="E218" s="14">
        <v>44366</v>
      </c>
      <c r="F218" s="3">
        <v>9</v>
      </c>
      <c r="G218" s="3">
        <v>74.97</v>
      </c>
    </row>
    <row r="219" spans="2:7" hidden="1" outlineLevel="1" x14ac:dyDescent="0.2">
      <c r="B219" s="19" t="s">
        <v>428</v>
      </c>
      <c r="C219" s="3" t="s">
        <v>708</v>
      </c>
      <c r="D219" s="3" t="s">
        <v>54</v>
      </c>
      <c r="E219" s="14">
        <v>44322</v>
      </c>
      <c r="F219" s="3">
        <v>6</v>
      </c>
      <c r="G219" s="3">
        <v>33.299999999999997</v>
      </c>
    </row>
    <row r="220" spans="2:7" hidden="1" outlineLevel="1" x14ac:dyDescent="0.2">
      <c r="B220" s="19" t="s">
        <v>428</v>
      </c>
      <c r="C220" s="3" t="s">
        <v>708</v>
      </c>
      <c r="D220" s="3" t="s">
        <v>54</v>
      </c>
      <c r="E220" s="14">
        <v>44322</v>
      </c>
      <c r="F220" s="3">
        <v>3</v>
      </c>
      <c r="G220" s="3">
        <v>16.649999999999999</v>
      </c>
    </row>
    <row r="221" spans="2:7" hidden="1" outlineLevel="1" x14ac:dyDescent="0.2">
      <c r="B221" s="19" t="s">
        <v>427</v>
      </c>
      <c r="C221" s="3" t="s">
        <v>105</v>
      </c>
      <c r="D221" s="3" t="s">
        <v>54</v>
      </c>
      <c r="E221" s="14">
        <v>44321</v>
      </c>
      <c r="F221" s="3">
        <v>6</v>
      </c>
      <c r="G221" s="3">
        <v>39.96</v>
      </c>
    </row>
    <row r="222" spans="2:7" hidden="1" outlineLevel="1" x14ac:dyDescent="0.2">
      <c r="B222" s="19" t="s">
        <v>427</v>
      </c>
      <c r="C222" s="3" t="s">
        <v>105</v>
      </c>
      <c r="D222" s="3" t="s">
        <v>54</v>
      </c>
      <c r="E222" s="14">
        <v>44321</v>
      </c>
      <c r="F222" s="3">
        <v>3</v>
      </c>
      <c r="G222" s="3">
        <v>19.98</v>
      </c>
    </row>
    <row r="223" spans="2:7" hidden="1" outlineLevel="1" x14ac:dyDescent="0.2">
      <c r="B223" s="19" t="s">
        <v>427</v>
      </c>
      <c r="C223" s="3" t="s">
        <v>105</v>
      </c>
      <c r="D223" s="3" t="s">
        <v>54</v>
      </c>
      <c r="E223" s="14">
        <v>44322</v>
      </c>
      <c r="F223" s="3">
        <v>6</v>
      </c>
      <c r="G223" s="3">
        <v>39.96</v>
      </c>
    </row>
    <row r="224" spans="2:7" hidden="1" outlineLevel="1" x14ac:dyDescent="0.2">
      <c r="B224" s="19" t="s">
        <v>427</v>
      </c>
      <c r="C224" s="3" t="s">
        <v>105</v>
      </c>
      <c r="D224" s="3" t="s">
        <v>54</v>
      </c>
      <c r="E224" s="14">
        <v>44322</v>
      </c>
      <c r="F224" s="3">
        <v>3</v>
      </c>
      <c r="G224" s="3">
        <v>19.98</v>
      </c>
    </row>
    <row r="225" spans="2:7" hidden="1" outlineLevel="1" x14ac:dyDescent="0.2">
      <c r="B225" s="19" t="s">
        <v>427</v>
      </c>
      <c r="C225" s="3" t="s">
        <v>105</v>
      </c>
      <c r="D225" s="3" t="s">
        <v>54</v>
      </c>
      <c r="E225" s="14">
        <v>44323</v>
      </c>
      <c r="F225" s="3">
        <v>6</v>
      </c>
      <c r="G225" s="3">
        <v>39.96</v>
      </c>
    </row>
    <row r="226" spans="2:7" hidden="1" outlineLevel="1" x14ac:dyDescent="0.2">
      <c r="B226" s="19" t="s">
        <v>427</v>
      </c>
      <c r="C226" s="3" t="s">
        <v>105</v>
      </c>
      <c r="D226" s="3" t="s">
        <v>54</v>
      </c>
      <c r="E226" s="14">
        <v>44323</v>
      </c>
      <c r="F226" s="3">
        <v>3</v>
      </c>
      <c r="G226" s="3">
        <v>19.98</v>
      </c>
    </row>
    <row r="227" spans="2:7" hidden="1" outlineLevel="1" x14ac:dyDescent="0.2">
      <c r="B227" s="19" t="s">
        <v>427</v>
      </c>
      <c r="C227" s="3" t="s">
        <v>105</v>
      </c>
      <c r="D227" s="3" t="s">
        <v>54</v>
      </c>
      <c r="E227" s="14">
        <v>44326</v>
      </c>
      <c r="F227" s="3">
        <v>6</v>
      </c>
      <c r="G227" s="3">
        <v>39.96</v>
      </c>
    </row>
    <row r="228" spans="2:7" hidden="1" outlineLevel="1" x14ac:dyDescent="0.2">
      <c r="B228" s="19" t="s">
        <v>427</v>
      </c>
      <c r="C228" s="3" t="s">
        <v>105</v>
      </c>
      <c r="D228" s="3" t="s">
        <v>54</v>
      </c>
      <c r="E228" s="14">
        <v>44326</v>
      </c>
      <c r="F228" s="3">
        <v>3</v>
      </c>
      <c r="G228" s="3">
        <v>19.98</v>
      </c>
    </row>
    <row r="229" spans="2:7" hidden="1" outlineLevel="1" x14ac:dyDescent="0.2">
      <c r="B229" s="19" t="s">
        <v>427</v>
      </c>
      <c r="C229" s="3" t="s">
        <v>105</v>
      </c>
      <c r="D229" s="3" t="s">
        <v>54</v>
      </c>
      <c r="E229" s="14">
        <v>44335</v>
      </c>
      <c r="F229" s="3">
        <v>6</v>
      </c>
      <c r="G229" s="3">
        <v>39.96</v>
      </c>
    </row>
    <row r="230" spans="2:7" hidden="1" outlineLevel="1" x14ac:dyDescent="0.2">
      <c r="B230" s="19" t="s">
        <v>427</v>
      </c>
      <c r="C230" s="3" t="s">
        <v>105</v>
      </c>
      <c r="D230" s="3" t="s">
        <v>54</v>
      </c>
      <c r="E230" s="14">
        <v>44335</v>
      </c>
      <c r="F230" s="3">
        <v>3</v>
      </c>
      <c r="G230" s="3">
        <v>19.98</v>
      </c>
    </row>
    <row r="231" spans="2:7" hidden="1" outlineLevel="1" x14ac:dyDescent="0.2">
      <c r="B231" s="19" t="s">
        <v>427</v>
      </c>
      <c r="C231" s="3" t="s">
        <v>105</v>
      </c>
      <c r="D231" s="3" t="s">
        <v>54</v>
      </c>
      <c r="E231" s="14">
        <v>44336</v>
      </c>
      <c r="F231" s="3">
        <v>6</v>
      </c>
      <c r="G231" s="3">
        <v>39.96</v>
      </c>
    </row>
    <row r="232" spans="2:7" hidden="1" outlineLevel="1" x14ac:dyDescent="0.2">
      <c r="B232" s="19" t="s">
        <v>427</v>
      </c>
      <c r="C232" s="3" t="s">
        <v>105</v>
      </c>
      <c r="D232" s="3" t="s">
        <v>54</v>
      </c>
      <c r="E232" s="14">
        <v>44336</v>
      </c>
      <c r="F232" s="3">
        <v>3</v>
      </c>
      <c r="G232" s="3">
        <v>19.98</v>
      </c>
    </row>
    <row r="233" spans="2:7" hidden="1" outlineLevel="1" x14ac:dyDescent="0.2">
      <c r="B233" s="19" t="s">
        <v>427</v>
      </c>
      <c r="C233" s="3" t="s">
        <v>105</v>
      </c>
      <c r="D233" s="3" t="s">
        <v>54</v>
      </c>
      <c r="E233" s="14">
        <v>44358</v>
      </c>
      <c r="F233" s="3">
        <v>6</v>
      </c>
      <c r="G233" s="3">
        <v>39.96</v>
      </c>
    </row>
    <row r="234" spans="2:7" hidden="1" outlineLevel="1" x14ac:dyDescent="0.2">
      <c r="B234" s="19" t="s">
        <v>427</v>
      </c>
      <c r="C234" s="3" t="s">
        <v>105</v>
      </c>
      <c r="D234" s="3" t="s">
        <v>54</v>
      </c>
      <c r="E234" s="14">
        <v>44358</v>
      </c>
      <c r="F234" s="3">
        <v>3</v>
      </c>
      <c r="G234" s="3">
        <v>19.98</v>
      </c>
    </row>
    <row r="235" spans="2:7" hidden="1" outlineLevel="1" x14ac:dyDescent="0.2">
      <c r="B235" s="19" t="s">
        <v>427</v>
      </c>
      <c r="C235" s="3" t="s">
        <v>105</v>
      </c>
      <c r="D235" s="3" t="s">
        <v>54</v>
      </c>
      <c r="E235" s="14">
        <v>44361</v>
      </c>
      <c r="F235" s="3">
        <v>6</v>
      </c>
      <c r="G235" s="3">
        <v>39.96</v>
      </c>
    </row>
    <row r="236" spans="2:7" hidden="1" outlineLevel="1" x14ac:dyDescent="0.2">
      <c r="B236" s="19" t="s">
        <v>427</v>
      </c>
      <c r="C236" s="3" t="s">
        <v>105</v>
      </c>
      <c r="D236" s="3" t="s">
        <v>54</v>
      </c>
      <c r="E236" s="14">
        <v>44361</v>
      </c>
      <c r="F236" s="3">
        <v>3</v>
      </c>
      <c r="G236" s="3">
        <v>19.98</v>
      </c>
    </row>
    <row r="237" spans="2:7" hidden="1" outlineLevel="1" x14ac:dyDescent="0.2">
      <c r="B237" s="19" t="s">
        <v>429</v>
      </c>
      <c r="C237" s="3" t="s">
        <v>245</v>
      </c>
      <c r="D237" s="3" t="s">
        <v>54</v>
      </c>
      <c r="E237" s="14">
        <v>44330</v>
      </c>
      <c r="F237" s="3">
        <v>6</v>
      </c>
      <c r="G237" s="3">
        <v>36.659999999999997</v>
      </c>
    </row>
    <row r="238" spans="2:7" hidden="1" outlineLevel="1" x14ac:dyDescent="0.2">
      <c r="B238" s="19" t="s">
        <v>429</v>
      </c>
      <c r="C238" s="3" t="s">
        <v>245</v>
      </c>
      <c r="D238" s="3" t="s">
        <v>54</v>
      </c>
      <c r="E238" s="14">
        <v>44330</v>
      </c>
      <c r="F238" s="3">
        <v>3</v>
      </c>
      <c r="G238" s="3">
        <v>18.329999999999998</v>
      </c>
    </row>
    <row r="239" spans="2:7" hidden="1" outlineLevel="1" x14ac:dyDescent="0.2">
      <c r="B239" s="19" t="s">
        <v>429</v>
      </c>
      <c r="C239" s="3" t="s">
        <v>245</v>
      </c>
      <c r="D239" s="3" t="s">
        <v>54</v>
      </c>
      <c r="E239" s="14">
        <v>44336</v>
      </c>
      <c r="F239" s="3">
        <v>6</v>
      </c>
      <c r="G239" s="3">
        <v>36.659999999999997</v>
      </c>
    </row>
    <row r="240" spans="2:7" hidden="1" outlineLevel="1" x14ac:dyDescent="0.2">
      <c r="B240" s="19" t="s">
        <v>429</v>
      </c>
      <c r="C240" s="3" t="s">
        <v>245</v>
      </c>
      <c r="D240" s="3" t="s">
        <v>54</v>
      </c>
      <c r="E240" s="14">
        <v>44336</v>
      </c>
      <c r="F240" s="3">
        <v>3</v>
      </c>
      <c r="G240" s="3">
        <v>18.329999999999998</v>
      </c>
    </row>
    <row r="241" spans="2:7" hidden="1" outlineLevel="1" x14ac:dyDescent="0.2">
      <c r="B241" s="19" t="s">
        <v>429</v>
      </c>
      <c r="C241" s="3" t="s">
        <v>245</v>
      </c>
      <c r="D241" s="3" t="s">
        <v>54</v>
      </c>
      <c r="E241" s="14">
        <v>44337</v>
      </c>
      <c r="F241" s="3">
        <v>6</v>
      </c>
      <c r="G241" s="3">
        <v>36.659999999999997</v>
      </c>
    </row>
    <row r="242" spans="2:7" hidden="1" outlineLevel="1" x14ac:dyDescent="0.2">
      <c r="B242" s="19" t="s">
        <v>429</v>
      </c>
      <c r="C242" s="3" t="s">
        <v>245</v>
      </c>
      <c r="D242" s="3" t="s">
        <v>54</v>
      </c>
      <c r="E242" s="14">
        <v>44337</v>
      </c>
      <c r="F242" s="3">
        <v>3</v>
      </c>
      <c r="G242" s="3">
        <v>18.329999999999998</v>
      </c>
    </row>
    <row r="243" spans="2:7" hidden="1" outlineLevel="1" x14ac:dyDescent="0.2">
      <c r="B243" s="19" t="s">
        <v>429</v>
      </c>
      <c r="C243" s="3" t="s">
        <v>245</v>
      </c>
      <c r="D243" s="3" t="s">
        <v>54</v>
      </c>
      <c r="E243" s="14">
        <v>44361</v>
      </c>
      <c r="F243" s="3">
        <v>6</v>
      </c>
      <c r="G243" s="3">
        <v>36.659999999999997</v>
      </c>
    </row>
    <row r="244" spans="2:7" hidden="1" outlineLevel="1" x14ac:dyDescent="0.2">
      <c r="B244" s="19" t="s">
        <v>429</v>
      </c>
      <c r="C244" s="3" t="s">
        <v>245</v>
      </c>
      <c r="D244" s="3" t="s">
        <v>54</v>
      </c>
      <c r="E244" s="14">
        <v>44361</v>
      </c>
      <c r="F244" s="3">
        <v>3</v>
      </c>
      <c r="G244" s="3">
        <v>18.329999999999998</v>
      </c>
    </row>
    <row r="245" spans="2:7" hidden="1" outlineLevel="1" x14ac:dyDescent="0.2">
      <c r="B245" s="19" t="s">
        <v>429</v>
      </c>
      <c r="C245" s="3" t="s">
        <v>245</v>
      </c>
      <c r="D245" s="3" t="s">
        <v>54</v>
      </c>
      <c r="E245" s="14">
        <v>44363</v>
      </c>
      <c r="F245" s="3">
        <v>6</v>
      </c>
      <c r="G245" s="3">
        <v>36.659999999999997</v>
      </c>
    </row>
    <row r="246" spans="2:7" hidden="1" outlineLevel="1" x14ac:dyDescent="0.2">
      <c r="B246" s="19" t="s">
        <v>429</v>
      </c>
      <c r="C246" s="3" t="s">
        <v>245</v>
      </c>
      <c r="D246" s="3" t="s">
        <v>54</v>
      </c>
      <c r="E246" s="14">
        <v>44363</v>
      </c>
      <c r="F246" s="3">
        <v>3</v>
      </c>
      <c r="G246" s="3">
        <v>18.329999999999998</v>
      </c>
    </row>
    <row r="247" spans="2:7" hidden="1" outlineLevel="1" x14ac:dyDescent="0.2">
      <c r="B247" s="19" t="s">
        <v>429</v>
      </c>
      <c r="C247" s="3" t="s">
        <v>911</v>
      </c>
      <c r="D247" s="3" t="s">
        <v>31</v>
      </c>
      <c r="E247" s="14">
        <v>44340</v>
      </c>
      <c r="F247" s="3">
        <v>6</v>
      </c>
      <c r="G247" s="3">
        <v>49.98</v>
      </c>
    </row>
    <row r="248" spans="2:7" hidden="1" outlineLevel="1" x14ac:dyDescent="0.2">
      <c r="B248" s="19" t="s">
        <v>429</v>
      </c>
      <c r="C248" s="3" t="s">
        <v>911</v>
      </c>
      <c r="D248" s="3" t="s">
        <v>31</v>
      </c>
      <c r="E248" s="14">
        <v>44340</v>
      </c>
      <c r="F248" s="3">
        <v>3</v>
      </c>
      <c r="G248" s="3">
        <v>24.99</v>
      </c>
    </row>
    <row r="249" spans="2:7" hidden="1" outlineLevel="1" x14ac:dyDescent="0.2">
      <c r="B249" s="19" t="s">
        <v>429</v>
      </c>
      <c r="C249" s="3" t="s">
        <v>911</v>
      </c>
      <c r="D249" s="3" t="s">
        <v>31</v>
      </c>
      <c r="E249" s="14">
        <v>44341</v>
      </c>
      <c r="F249" s="3">
        <v>6</v>
      </c>
      <c r="G249" s="3">
        <v>49.98</v>
      </c>
    </row>
    <row r="250" spans="2:7" hidden="1" outlineLevel="1" x14ac:dyDescent="0.2">
      <c r="B250" s="19" t="s">
        <v>429</v>
      </c>
      <c r="C250" s="3" t="s">
        <v>911</v>
      </c>
      <c r="D250" s="3" t="s">
        <v>31</v>
      </c>
      <c r="E250" s="14">
        <v>44341</v>
      </c>
      <c r="F250" s="3">
        <v>3</v>
      </c>
      <c r="G250" s="3">
        <v>24.99</v>
      </c>
    </row>
    <row r="251" spans="2:7" hidden="1" outlineLevel="1" x14ac:dyDescent="0.2">
      <c r="B251" s="19" t="s">
        <v>429</v>
      </c>
      <c r="C251" s="3" t="s">
        <v>911</v>
      </c>
      <c r="D251" s="3" t="s">
        <v>31</v>
      </c>
      <c r="E251" s="14">
        <v>44342</v>
      </c>
      <c r="F251" s="3">
        <v>6</v>
      </c>
      <c r="G251" s="3">
        <v>49.98</v>
      </c>
    </row>
    <row r="252" spans="2:7" hidden="1" outlineLevel="1" x14ac:dyDescent="0.2">
      <c r="B252" s="19" t="s">
        <v>429</v>
      </c>
      <c r="C252" s="3" t="s">
        <v>911</v>
      </c>
      <c r="D252" s="3" t="s">
        <v>31</v>
      </c>
      <c r="E252" s="14">
        <v>44342</v>
      </c>
      <c r="F252" s="3">
        <v>3</v>
      </c>
      <c r="G252" s="3">
        <v>24.99</v>
      </c>
    </row>
    <row r="253" spans="2:7" hidden="1" outlineLevel="1" x14ac:dyDescent="0.2">
      <c r="B253" s="19" t="s">
        <v>429</v>
      </c>
      <c r="C253" s="3" t="s">
        <v>911</v>
      </c>
      <c r="D253" s="3" t="s">
        <v>31</v>
      </c>
      <c r="E253" s="14">
        <v>44344</v>
      </c>
      <c r="F253" s="3">
        <v>6</v>
      </c>
      <c r="G253" s="3">
        <v>49.98</v>
      </c>
    </row>
    <row r="254" spans="2:7" hidden="1" outlineLevel="1" x14ac:dyDescent="0.2">
      <c r="B254" s="19" t="s">
        <v>429</v>
      </c>
      <c r="C254" s="3" t="s">
        <v>911</v>
      </c>
      <c r="D254" s="3" t="s">
        <v>31</v>
      </c>
      <c r="E254" s="14">
        <v>44344</v>
      </c>
      <c r="F254" s="3">
        <v>3</v>
      </c>
      <c r="G254" s="3">
        <v>24.99</v>
      </c>
    </row>
    <row r="255" spans="2:7" hidden="1" outlineLevel="1" x14ac:dyDescent="0.2">
      <c r="B255" s="19" t="s">
        <v>429</v>
      </c>
      <c r="C255" s="3" t="s">
        <v>911</v>
      </c>
      <c r="D255" s="3" t="s">
        <v>31</v>
      </c>
      <c r="E255" s="14">
        <v>44347</v>
      </c>
      <c r="F255" s="3">
        <v>6</v>
      </c>
      <c r="G255" s="3">
        <v>49.98</v>
      </c>
    </row>
    <row r="256" spans="2:7" hidden="1" outlineLevel="1" x14ac:dyDescent="0.2">
      <c r="B256" s="19" t="s">
        <v>429</v>
      </c>
      <c r="C256" s="3" t="s">
        <v>911</v>
      </c>
      <c r="D256" s="3" t="s">
        <v>31</v>
      </c>
      <c r="E256" s="14">
        <v>44347</v>
      </c>
      <c r="F256" s="3">
        <v>3</v>
      </c>
      <c r="G256" s="3">
        <v>24.99</v>
      </c>
    </row>
    <row r="257" spans="2:7" hidden="1" outlineLevel="1" x14ac:dyDescent="0.2">
      <c r="B257" s="19" t="s">
        <v>429</v>
      </c>
      <c r="C257" s="3" t="s">
        <v>911</v>
      </c>
      <c r="D257" s="3" t="s">
        <v>31</v>
      </c>
      <c r="E257" s="14">
        <v>44348</v>
      </c>
      <c r="F257" s="3">
        <v>6</v>
      </c>
      <c r="G257" s="3">
        <v>49.98</v>
      </c>
    </row>
    <row r="258" spans="2:7" hidden="1" outlineLevel="1" x14ac:dyDescent="0.2">
      <c r="B258" s="19" t="s">
        <v>429</v>
      </c>
      <c r="C258" s="3" t="s">
        <v>911</v>
      </c>
      <c r="D258" s="3" t="s">
        <v>31</v>
      </c>
      <c r="E258" s="14">
        <v>44348</v>
      </c>
      <c r="F258" s="3">
        <v>3</v>
      </c>
      <c r="G258" s="3">
        <v>24.99</v>
      </c>
    </row>
    <row r="259" spans="2:7" hidden="1" outlineLevel="1" x14ac:dyDescent="0.2">
      <c r="B259" s="19" t="s">
        <v>429</v>
      </c>
      <c r="C259" s="3" t="s">
        <v>911</v>
      </c>
      <c r="D259" s="3" t="s">
        <v>31</v>
      </c>
      <c r="E259" s="14">
        <v>44350</v>
      </c>
      <c r="F259" s="3">
        <v>6</v>
      </c>
      <c r="G259" s="3">
        <v>49.98</v>
      </c>
    </row>
    <row r="260" spans="2:7" hidden="1" outlineLevel="1" x14ac:dyDescent="0.2">
      <c r="B260" s="19" t="s">
        <v>429</v>
      </c>
      <c r="C260" s="3" t="s">
        <v>911</v>
      </c>
      <c r="D260" s="3" t="s">
        <v>31</v>
      </c>
      <c r="E260" s="14">
        <v>44350</v>
      </c>
      <c r="F260" s="3">
        <v>3</v>
      </c>
      <c r="G260" s="3">
        <v>24.99</v>
      </c>
    </row>
    <row r="261" spans="2:7" hidden="1" outlineLevel="1" x14ac:dyDescent="0.2">
      <c r="B261" s="19" t="s">
        <v>429</v>
      </c>
      <c r="C261" s="3" t="s">
        <v>911</v>
      </c>
      <c r="D261" s="3" t="s">
        <v>31</v>
      </c>
      <c r="E261" s="14">
        <v>44354</v>
      </c>
      <c r="F261" s="3">
        <v>6</v>
      </c>
      <c r="G261" s="3">
        <v>49.98</v>
      </c>
    </row>
    <row r="262" spans="2:7" hidden="1" outlineLevel="1" x14ac:dyDescent="0.2">
      <c r="B262" s="19" t="s">
        <v>429</v>
      </c>
      <c r="C262" s="3" t="s">
        <v>911</v>
      </c>
      <c r="D262" s="3" t="s">
        <v>31</v>
      </c>
      <c r="E262" s="14">
        <v>44354</v>
      </c>
      <c r="F262" s="3">
        <v>3</v>
      </c>
      <c r="G262" s="3">
        <v>24.99</v>
      </c>
    </row>
    <row r="263" spans="2:7" hidden="1" outlineLevel="1" x14ac:dyDescent="0.2">
      <c r="B263" s="19" t="s">
        <v>429</v>
      </c>
      <c r="C263" s="3" t="s">
        <v>911</v>
      </c>
      <c r="D263" s="3" t="s">
        <v>31</v>
      </c>
      <c r="E263" s="14">
        <v>44355</v>
      </c>
      <c r="F263" s="3">
        <v>6</v>
      </c>
      <c r="G263" s="3">
        <v>49.98</v>
      </c>
    </row>
    <row r="264" spans="2:7" hidden="1" outlineLevel="1" x14ac:dyDescent="0.2">
      <c r="B264" s="19" t="s">
        <v>429</v>
      </c>
      <c r="C264" s="3" t="s">
        <v>911</v>
      </c>
      <c r="D264" s="3" t="s">
        <v>31</v>
      </c>
      <c r="E264" s="14">
        <v>44355</v>
      </c>
      <c r="F264" s="3">
        <v>3</v>
      </c>
      <c r="G264" s="3">
        <v>24.99</v>
      </c>
    </row>
    <row r="265" spans="2:7" hidden="1" outlineLevel="1" x14ac:dyDescent="0.2">
      <c r="B265" s="19" t="s">
        <v>429</v>
      </c>
      <c r="C265" s="3" t="s">
        <v>911</v>
      </c>
      <c r="D265" s="3" t="s">
        <v>31</v>
      </c>
      <c r="E265" s="14">
        <v>44356</v>
      </c>
      <c r="F265" s="3">
        <v>6</v>
      </c>
      <c r="G265" s="3">
        <v>49.98</v>
      </c>
    </row>
    <row r="266" spans="2:7" hidden="1" outlineLevel="1" x14ac:dyDescent="0.2">
      <c r="B266" s="19" t="s">
        <v>429</v>
      </c>
      <c r="C266" s="3" t="s">
        <v>911</v>
      </c>
      <c r="D266" s="3" t="s">
        <v>31</v>
      </c>
      <c r="E266" s="14">
        <v>44356</v>
      </c>
      <c r="F266" s="3">
        <v>3</v>
      </c>
      <c r="G266" s="3">
        <v>24.99</v>
      </c>
    </row>
    <row r="267" spans="2:7" hidden="1" outlineLevel="1" x14ac:dyDescent="0.2">
      <c r="B267" s="19" t="s">
        <v>429</v>
      </c>
      <c r="C267" s="3" t="s">
        <v>911</v>
      </c>
      <c r="D267" s="3" t="s">
        <v>31</v>
      </c>
      <c r="E267" s="14">
        <v>44357</v>
      </c>
      <c r="F267" s="3">
        <v>6</v>
      </c>
      <c r="G267" s="3">
        <v>49.98</v>
      </c>
    </row>
    <row r="268" spans="2:7" hidden="1" outlineLevel="1" x14ac:dyDescent="0.2">
      <c r="B268" s="19" t="s">
        <v>429</v>
      </c>
      <c r="C268" s="3" t="s">
        <v>911</v>
      </c>
      <c r="D268" s="3" t="s">
        <v>31</v>
      </c>
      <c r="E268" s="14">
        <v>44357</v>
      </c>
      <c r="F268" s="3">
        <v>3</v>
      </c>
      <c r="G268" s="3">
        <v>24.99</v>
      </c>
    </row>
    <row r="269" spans="2:7" hidden="1" outlineLevel="1" x14ac:dyDescent="0.2">
      <c r="B269" s="19" t="s">
        <v>429</v>
      </c>
      <c r="C269" s="3" t="s">
        <v>911</v>
      </c>
      <c r="D269" s="3" t="s">
        <v>31</v>
      </c>
      <c r="E269" s="14">
        <v>44358</v>
      </c>
      <c r="F269" s="3">
        <v>6</v>
      </c>
      <c r="G269" s="3">
        <v>49.98</v>
      </c>
    </row>
    <row r="270" spans="2:7" hidden="1" outlineLevel="1" x14ac:dyDescent="0.2">
      <c r="B270" s="19" t="s">
        <v>429</v>
      </c>
      <c r="C270" s="3" t="s">
        <v>911</v>
      </c>
      <c r="D270" s="3" t="s">
        <v>31</v>
      </c>
      <c r="E270" s="14">
        <v>44358</v>
      </c>
      <c r="F270" s="3">
        <v>3</v>
      </c>
      <c r="G270" s="3">
        <v>24.99</v>
      </c>
    </row>
    <row r="271" spans="2:7" hidden="1" outlineLevel="1" x14ac:dyDescent="0.2">
      <c r="B271" s="19" t="s">
        <v>429</v>
      </c>
      <c r="C271" s="3" t="s">
        <v>911</v>
      </c>
      <c r="D271" s="3" t="s">
        <v>31</v>
      </c>
      <c r="E271" s="14">
        <v>44361</v>
      </c>
      <c r="F271" s="3">
        <v>6</v>
      </c>
      <c r="G271" s="3">
        <v>49.98</v>
      </c>
    </row>
    <row r="272" spans="2:7" hidden="1" outlineLevel="1" x14ac:dyDescent="0.2">
      <c r="B272" s="19" t="s">
        <v>429</v>
      </c>
      <c r="C272" s="3" t="s">
        <v>911</v>
      </c>
      <c r="D272" s="3" t="s">
        <v>31</v>
      </c>
      <c r="E272" s="14">
        <v>44361</v>
      </c>
      <c r="F272" s="3">
        <v>3</v>
      </c>
      <c r="G272" s="3">
        <v>24.99</v>
      </c>
    </row>
    <row r="273" spans="2:7" hidden="1" outlineLevel="1" x14ac:dyDescent="0.2">
      <c r="B273" s="19" t="s">
        <v>429</v>
      </c>
      <c r="C273" s="3" t="s">
        <v>911</v>
      </c>
      <c r="D273" s="3" t="s">
        <v>31</v>
      </c>
      <c r="E273" s="14">
        <v>44362</v>
      </c>
      <c r="F273" s="3">
        <v>6</v>
      </c>
      <c r="G273" s="3">
        <v>49.98</v>
      </c>
    </row>
    <row r="274" spans="2:7" hidden="1" outlineLevel="1" x14ac:dyDescent="0.2">
      <c r="B274" s="19" t="s">
        <v>429</v>
      </c>
      <c r="C274" s="3" t="s">
        <v>911</v>
      </c>
      <c r="D274" s="3" t="s">
        <v>31</v>
      </c>
      <c r="E274" s="14">
        <v>44362</v>
      </c>
      <c r="F274" s="3">
        <v>3</v>
      </c>
      <c r="G274" s="3">
        <v>24.99</v>
      </c>
    </row>
    <row r="275" spans="2:7" hidden="1" outlineLevel="1" x14ac:dyDescent="0.2">
      <c r="B275" s="19" t="s">
        <v>429</v>
      </c>
      <c r="C275" s="3" t="s">
        <v>911</v>
      </c>
      <c r="D275" s="3" t="s">
        <v>31</v>
      </c>
      <c r="E275" s="14">
        <v>44363</v>
      </c>
      <c r="F275" s="3">
        <v>6</v>
      </c>
      <c r="G275" s="3">
        <v>49.98</v>
      </c>
    </row>
    <row r="276" spans="2:7" hidden="1" outlineLevel="1" x14ac:dyDescent="0.2">
      <c r="B276" s="19" t="s">
        <v>429</v>
      </c>
      <c r="C276" s="3" t="s">
        <v>911</v>
      </c>
      <c r="D276" s="3" t="s">
        <v>31</v>
      </c>
      <c r="E276" s="14">
        <v>44363</v>
      </c>
      <c r="F276" s="3">
        <v>3</v>
      </c>
      <c r="G276" s="3">
        <v>24.99</v>
      </c>
    </row>
    <row r="277" spans="2:7" hidden="1" outlineLevel="1" x14ac:dyDescent="0.2">
      <c r="B277" s="19" t="s">
        <v>429</v>
      </c>
      <c r="C277" s="3" t="s">
        <v>911</v>
      </c>
      <c r="D277" s="3" t="s">
        <v>31</v>
      </c>
      <c r="E277" s="14">
        <v>44364</v>
      </c>
      <c r="F277" s="3">
        <v>6</v>
      </c>
      <c r="G277" s="3">
        <v>49.98</v>
      </c>
    </row>
    <row r="278" spans="2:7" hidden="1" outlineLevel="1" x14ac:dyDescent="0.2">
      <c r="B278" s="19" t="s">
        <v>429</v>
      </c>
      <c r="C278" s="3" t="s">
        <v>911</v>
      </c>
      <c r="D278" s="3" t="s">
        <v>31</v>
      </c>
      <c r="E278" s="14">
        <v>44364</v>
      </c>
      <c r="F278" s="3">
        <v>3</v>
      </c>
      <c r="G278" s="3">
        <v>24.99</v>
      </c>
    </row>
    <row r="279" spans="2:7" hidden="1" outlineLevel="1" x14ac:dyDescent="0.2">
      <c r="B279" s="19" t="s">
        <v>429</v>
      </c>
      <c r="C279" s="3" t="s">
        <v>911</v>
      </c>
      <c r="D279" s="3" t="s">
        <v>31</v>
      </c>
      <c r="E279" s="14">
        <v>44370</v>
      </c>
      <c r="F279" s="3">
        <v>6</v>
      </c>
      <c r="G279" s="3">
        <v>49.98</v>
      </c>
    </row>
    <row r="280" spans="2:7" hidden="1" outlineLevel="1" x14ac:dyDescent="0.2">
      <c r="B280" s="19" t="s">
        <v>429</v>
      </c>
      <c r="C280" s="3" t="s">
        <v>911</v>
      </c>
      <c r="D280" s="3" t="s">
        <v>31</v>
      </c>
      <c r="E280" s="14">
        <v>44370</v>
      </c>
      <c r="F280" s="3">
        <v>3</v>
      </c>
      <c r="G280" s="3">
        <v>24.99</v>
      </c>
    </row>
    <row r="281" spans="2:7" hidden="1" outlineLevel="1" x14ac:dyDescent="0.2">
      <c r="B281" s="19" t="s">
        <v>429</v>
      </c>
      <c r="C281" s="3" t="s">
        <v>911</v>
      </c>
      <c r="D281" s="3" t="s">
        <v>31</v>
      </c>
      <c r="E281" s="14">
        <v>44371</v>
      </c>
      <c r="F281" s="3">
        <v>6</v>
      </c>
      <c r="G281" s="3">
        <v>49.98</v>
      </c>
    </row>
    <row r="282" spans="2:7" hidden="1" outlineLevel="1" x14ac:dyDescent="0.2">
      <c r="B282" s="19" t="s">
        <v>429</v>
      </c>
      <c r="C282" s="3" t="s">
        <v>911</v>
      </c>
      <c r="D282" s="3" t="s">
        <v>31</v>
      </c>
      <c r="E282" s="14">
        <v>44371</v>
      </c>
      <c r="F282" s="3">
        <v>3</v>
      </c>
      <c r="G282" s="3">
        <v>24.99</v>
      </c>
    </row>
    <row r="283" spans="2:7" hidden="1" outlineLevel="1" x14ac:dyDescent="0.2">
      <c r="B283" s="19" t="s">
        <v>429</v>
      </c>
      <c r="C283" s="3" t="s">
        <v>911</v>
      </c>
      <c r="D283" s="3" t="s">
        <v>31</v>
      </c>
      <c r="E283" s="14">
        <v>44372</v>
      </c>
      <c r="F283" s="3">
        <v>6</v>
      </c>
      <c r="G283" s="3">
        <v>49.98</v>
      </c>
    </row>
    <row r="284" spans="2:7" hidden="1" outlineLevel="1" x14ac:dyDescent="0.2">
      <c r="B284" s="19" t="s">
        <v>429</v>
      </c>
      <c r="C284" s="3" t="s">
        <v>911</v>
      </c>
      <c r="D284" s="3" t="s">
        <v>31</v>
      </c>
      <c r="E284" s="14">
        <v>44372</v>
      </c>
      <c r="F284" s="3">
        <v>3</v>
      </c>
      <c r="G284" s="3">
        <v>24.99</v>
      </c>
    </row>
    <row r="285" spans="2:7" hidden="1" outlineLevel="1" x14ac:dyDescent="0.2">
      <c r="B285" s="19" t="s">
        <v>429</v>
      </c>
      <c r="C285" s="3" t="s">
        <v>911</v>
      </c>
      <c r="D285" s="3" t="s">
        <v>31</v>
      </c>
      <c r="E285" s="14">
        <v>44375</v>
      </c>
      <c r="F285" s="3">
        <v>6</v>
      </c>
      <c r="G285" s="3">
        <v>49.98</v>
      </c>
    </row>
    <row r="286" spans="2:7" hidden="1" outlineLevel="1" x14ac:dyDescent="0.2">
      <c r="B286" s="19" t="s">
        <v>429</v>
      </c>
      <c r="C286" s="3" t="s">
        <v>911</v>
      </c>
      <c r="D286" s="3" t="s">
        <v>31</v>
      </c>
      <c r="E286" s="14">
        <v>44375</v>
      </c>
      <c r="F286" s="3">
        <v>3</v>
      </c>
      <c r="G286" s="3">
        <v>24.99</v>
      </c>
    </row>
    <row r="287" spans="2:7" hidden="1" outlineLevel="1" x14ac:dyDescent="0.2">
      <c r="B287" s="19" t="s">
        <v>429</v>
      </c>
      <c r="C287" s="3" t="s">
        <v>911</v>
      </c>
      <c r="D287" s="3" t="s">
        <v>31</v>
      </c>
      <c r="E287" s="14">
        <v>44376</v>
      </c>
      <c r="F287" s="3">
        <v>6</v>
      </c>
      <c r="G287" s="3">
        <v>49.98</v>
      </c>
    </row>
    <row r="288" spans="2:7" hidden="1" outlineLevel="1" x14ac:dyDescent="0.2">
      <c r="B288" s="19" t="s">
        <v>429</v>
      </c>
      <c r="C288" s="3" t="s">
        <v>911</v>
      </c>
      <c r="D288" s="3" t="s">
        <v>31</v>
      </c>
      <c r="E288" s="14">
        <v>44376</v>
      </c>
      <c r="F288" s="3">
        <v>3</v>
      </c>
      <c r="G288" s="3">
        <v>24.99</v>
      </c>
    </row>
    <row r="289" spans="2:7" hidden="1" outlineLevel="1" x14ac:dyDescent="0.2">
      <c r="B289" s="19" t="s">
        <v>429</v>
      </c>
      <c r="C289" s="3" t="s">
        <v>911</v>
      </c>
      <c r="D289" s="3" t="s">
        <v>31</v>
      </c>
      <c r="E289" s="14">
        <v>44377</v>
      </c>
      <c r="F289" s="3">
        <v>6</v>
      </c>
      <c r="G289" s="3">
        <v>49.98</v>
      </c>
    </row>
    <row r="290" spans="2:7" hidden="1" outlineLevel="1" x14ac:dyDescent="0.2">
      <c r="B290" s="19" t="s">
        <v>429</v>
      </c>
      <c r="C290" s="80" t="s">
        <v>911</v>
      </c>
      <c r="D290" s="80" t="s">
        <v>31</v>
      </c>
      <c r="E290" s="222">
        <v>44377</v>
      </c>
      <c r="F290" s="80">
        <v>3</v>
      </c>
      <c r="G290" s="80">
        <v>24.99</v>
      </c>
    </row>
    <row r="291" spans="2:7" hidden="1" outlineLevel="1" x14ac:dyDescent="0.2">
      <c r="B291" s="19" t="s">
        <v>427</v>
      </c>
      <c r="C291" s="223" t="s">
        <v>638</v>
      </c>
      <c r="D291" s="224" t="s">
        <v>54</v>
      </c>
      <c r="E291" s="259">
        <v>44383</v>
      </c>
      <c r="F291" s="226">
        <v>6</v>
      </c>
      <c r="G291" s="227">
        <v>36.659999999999997</v>
      </c>
    </row>
    <row r="292" spans="2:7" hidden="1" outlineLevel="1" x14ac:dyDescent="0.2">
      <c r="B292" s="19" t="s">
        <v>428</v>
      </c>
      <c r="C292" s="223" t="s">
        <v>104</v>
      </c>
      <c r="D292" s="224" t="s">
        <v>31</v>
      </c>
      <c r="E292" s="259">
        <v>44398</v>
      </c>
      <c r="F292" s="226">
        <v>6</v>
      </c>
      <c r="G292" s="227">
        <v>56.64</v>
      </c>
    </row>
    <row r="293" spans="2:7" hidden="1" outlineLevel="1" x14ac:dyDescent="0.2">
      <c r="B293" s="19" t="s">
        <v>428</v>
      </c>
      <c r="C293" s="223" t="s">
        <v>104</v>
      </c>
      <c r="D293" s="224" t="s">
        <v>31</v>
      </c>
      <c r="E293" s="259">
        <v>44398</v>
      </c>
      <c r="F293" s="226">
        <v>3</v>
      </c>
      <c r="G293" s="227">
        <v>28.32</v>
      </c>
    </row>
    <row r="294" spans="2:7" hidden="1" outlineLevel="1" x14ac:dyDescent="0.2">
      <c r="B294" s="19" t="s">
        <v>428</v>
      </c>
      <c r="C294" s="223" t="s">
        <v>108</v>
      </c>
      <c r="D294" s="224" t="s">
        <v>54</v>
      </c>
      <c r="E294" s="259">
        <v>44379</v>
      </c>
      <c r="F294" s="226">
        <v>6</v>
      </c>
      <c r="G294" s="227">
        <v>49.98</v>
      </c>
    </row>
    <row r="295" spans="2:7" hidden="1" outlineLevel="1" x14ac:dyDescent="0.2">
      <c r="B295" s="19" t="s">
        <v>428</v>
      </c>
      <c r="C295" s="223" t="s">
        <v>108</v>
      </c>
      <c r="D295" s="224" t="s">
        <v>54</v>
      </c>
      <c r="E295" s="259">
        <v>44379</v>
      </c>
      <c r="F295" s="226">
        <v>3</v>
      </c>
      <c r="G295" s="227">
        <v>24.99</v>
      </c>
    </row>
    <row r="296" spans="2:7" hidden="1" outlineLevel="1" x14ac:dyDescent="0.2">
      <c r="B296" s="19" t="s">
        <v>428</v>
      </c>
      <c r="C296" s="223" t="s">
        <v>644</v>
      </c>
      <c r="D296" s="224" t="s">
        <v>31</v>
      </c>
      <c r="E296" s="259">
        <v>44383</v>
      </c>
      <c r="F296" s="226">
        <v>6</v>
      </c>
      <c r="G296" s="227">
        <v>53.28</v>
      </c>
    </row>
    <row r="297" spans="2:7" hidden="1" outlineLevel="1" x14ac:dyDescent="0.2">
      <c r="B297" s="19" t="s">
        <v>428</v>
      </c>
      <c r="C297" s="223" t="s">
        <v>644</v>
      </c>
      <c r="D297" s="224" t="s">
        <v>31</v>
      </c>
      <c r="E297" s="259">
        <v>44382</v>
      </c>
      <c r="F297" s="226">
        <v>3</v>
      </c>
      <c r="G297" s="227">
        <v>26.64</v>
      </c>
    </row>
    <row r="298" spans="2:7" hidden="1" outlineLevel="1" x14ac:dyDescent="0.2">
      <c r="B298" s="19" t="s">
        <v>428</v>
      </c>
      <c r="C298" s="223" t="s">
        <v>644</v>
      </c>
      <c r="D298" s="224" t="s">
        <v>31</v>
      </c>
      <c r="E298" s="259">
        <v>44382</v>
      </c>
      <c r="F298" s="226">
        <v>6</v>
      </c>
      <c r="G298" s="227">
        <v>53.28</v>
      </c>
    </row>
    <row r="299" spans="2:7" hidden="1" outlineLevel="1" x14ac:dyDescent="0.2">
      <c r="B299" s="19" t="s">
        <v>428</v>
      </c>
      <c r="C299" s="223" t="s">
        <v>644</v>
      </c>
      <c r="D299" s="224" t="s">
        <v>31</v>
      </c>
      <c r="E299" s="259">
        <v>44383</v>
      </c>
      <c r="F299" s="226">
        <v>3</v>
      </c>
      <c r="G299" s="227">
        <v>26.64</v>
      </c>
    </row>
    <row r="300" spans="2:7" hidden="1" outlineLevel="1" x14ac:dyDescent="0.2">
      <c r="B300" s="19" t="s">
        <v>428</v>
      </c>
      <c r="C300" s="223" t="s">
        <v>644</v>
      </c>
      <c r="D300" s="224" t="s">
        <v>31</v>
      </c>
      <c r="E300" s="259">
        <v>44384</v>
      </c>
      <c r="F300" s="226">
        <v>3</v>
      </c>
      <c r="G300" s="227">
        <v>26.64</v>
      </c>
    </row>
    <row r="301" spans="2:7" hidden="1" outlineLevel="1" x14ac:dyDescent="0.2">
      <c r="B301" s="19" t="s">
        <v>428</v>
      </c>
      <c r="C301" s="223" t="s">
        <v>644</v>
      </c>
      <c r="D301" s="224" t="s">
        <v>31</v>
      </c>
      <c r="E301" s="259">
        <v>44384</v>
      </c>
      <c r="F301" s="226">
        <v>6</v>
      </c>
      <c r="G301" s="227">
        <v>53.28</v>
      </c>
    </row>
    <row r="302" spans="2:7" hidden="1" outlineLevel="1" x14ac:dyDescent="0.2">
      <c r="B302" s="19" t="s">
        <v>428</v>
      </c>
      <c r="C302" s="223" t="s">
        <v>644</v>
      </c>
      <c r="D302" s="224" t="s">
        <v>31</v>
      </c>
      <c r="E302" s="259">
        <v>44379</v>
      </c>
      <c r="F302" s="226">
        <v>6</v>
      </c>
      <c r="G302" s="227">
        <v>53.28</v>
      </c>
    </row>
    <row r="303" spans="2:7" hidden="1" outlineLevel="1" x14ac:dyDescent="0.2">
      <c r="B303" s="19" t="s">
        <v>428</v>
      </c>
      <c r="C303" s="223" t="s">
        <v>105</v>
      </c>
      <c r="D303" s="224" t="s">
        <v>54</v>
      </c>
      <c r="E303" s="259">
        <v>44378</v>
      </c>
      <c r="F303" s="226">
        <v>6</v>
      </c>
      <c r="G303" s="227">
        <v>39.96</v>
      </c>
    </row>
    <row r="304" spans="2:7" hidden="1" outlineLevel="1" x14ac:dyDescent="0.2">
      <c r="B304" s="19" t="s">
        <v>428</v>
      </c>
      <c r="C304" s="223" t="s">
        <v>105</v>
      </c>
      <c r="D304" s="224" t="s">
        <v>54</v>
      </c>
      <c r="E304" s="259">
        <v>44378</v>
      </c>
      <c r="F304" s="226">
        <v>3</v>
      </c>
      <c r="G304" s="227">
        <v>19.98</v>
      </c>
    </row>
    <row r="305" spans="2:7" hidden="1" outlineLevel="1" x14ac:dyDescent="0.2">
      <c r="B305" s="19" t="s">
        <v>428</v>
      </c>
      <c r="C305" s="223" t="s">
        <v>105</v>
      </c>
      <c r="D305" s="224" t="s">
        <v>54</v>
      </c>
      <c r="E305" s="259">
        <v>44379</v>
      </c>
      <c r="F305" s="226">
        <v>6</v>
      </c>
      <c r="G305" s="227">
        <v>39.96</v>
      </c>
    </row>
    <row r="306" spans="2:7" hidden="1" outlineLevel="1" x14ac:dyDescent="0.2">
      <c r="B306" s="19" t="s">
        <v>428</v>
      </c>
      <c r="C306" s="223" t="s">
        <v>105</v>
      </c>
      <c r="D306" s="224" t="s">
        <v>54</v>
      </c>
      <c r="E306" s="259">
        <v>44379</v>
      </c>
      <c r="F306" s="226">
        <v>3</v>
      </c>
      <c r="G306" s="227">
        <v>19.98</v>
      </c>
    </row>
    <row r="307" spans="2:7" hidden="1" outlineLevel="1" x14ac:dyDescent="0.2">
      <c r="B307" s="19" t="s">
        <v>427</v>
      </c>
      <c r="C307" s="223" t="s">
        <v>516</v>
      </c>
      <c r="D307" s="224" t="s">
        <v>54</v>
      </c>
      <c r="E307" s="259">
        <v>44379</v>
      </c>
      <c r="F307" s="226">
        <v>6</v>
      </c>
      <c r="G307" s="227">
        <v>49.98</v>
      </c>
    </row>
    <row r="308" spans="2:7" hidden="1" outlineLevel="1" x14ac:dyDescent="0.2">
      <c r="B308" s="19" t="s">
        <v>427</v>
      </c>
      <c r="C308" s="223" t="s">
        <v>516</v>
      </c>
      <c r="D308" s="224" t="s">
        <v>54</v>
      </c>
      <c r="E308" s="259">
        <v>44379</v>
      </c>
      <c r="F308" s="226">
        <v>3</v>
      </c>
      <c r="G308" s="227">
        <v>24.99</v>
      </c>
    </row>
    <row r="309" spans="2:7" hidden="1" outlineLevel="1" x14ac:dyDescent="0.2">
      <c r="B309" s="19" t="s">
        <v>427</v>
      </c>
      <c r="C309" s="223" t="s">
        <v>516</v>
      </c>
      <c r="D309" s="224" t="s">
        <v>54</v>
      </c>
      <c r="E309" s="259">
        <v>44382</v>
      </c>
      <c r="F309" s="226">
        <v>6</v>
      </c>
      <c r="G309" s="227">
        <v>49.98</v>
      </c>
    </row>
    <row r="310" spans="2:7" hidden="1" outlineLevel="1" x14ac:dyDescent="0.2">
      <c r="B310" s="19" t="s">
        <v>427</v>
      </c>
      <c r="C310" s="223" t="s">
        <v>516</v>
      </c>
      <c r="D310" s="224" t="s">
        <v>54</v>
      </c>
      <c r="E310" s="259">
        <v>44382</v>
      </c>
      <c r="F310" s="226">
        <v>3</v>
      </c>
      <c r="G310" s="227">
        <v>24.99</v>
      </c>
    </row>
    <row r="311" spans="2:7" hidden="1" outlineLevel="1" x14ac:dyDescent="0.2">
      <c r="B311" s="19" t="s">
        <v>427</v>
      </c>
      <c r="C311" s="223" t="s">
        <v>516</v>
      </c>
      <c r="D311" s="224" t="s">
        <v>54</v>
      </c>
      <c r="E311" s="259">
        <v>44383</v>
      </c>
      <c r="F311" s="226">
        <v>6</v>
      </c>
      <c r="G311" s="227">
        <v>49.98</v>
      </c>
    </row>
    <row r="312" spans="2:7" hidden="1" outlineLevel="1" x14ac:dyDescent="0.2">
      <c r="B312" s="19" t="s">
        <v>427</v>
      </c>
      <c r="C312" s="223" t="s">
        <v>516</v>
      </c>
      <c r="D312" s="224" t="s">
        <v>54</v>
      </c>
      <c r="E312" s="259">
        <v>44383</v>
      </c>
      <c r="F312" s="226">
        <v>3</v>
      </c>
      <c r="G312" s="227">
        <v>24.99</v>
      </c>
    </row>
    <row r="313" spans="2:7" hidden="1" outlineLevel="1" x14ac:dyDescent="0.2">
      <c r="B313" s="19" t="s">
        <v>427</v>
      </c>
      <c r="C313" s="223" t="s">
        <v>516</v>
      </c>
      <c r="D313" s="224" t="s">
        <v>54</v>
      </c>
      <c r="E313" s="259">
        <v>44384</v>
      </c>
      <c r="F313" s="226">
        <v>6</v>
      </c>
      <c r="G313" s="227">
        <v>49.98</v>
      </c>
    </row>
    <row r="314" spans="2:7" hidden="1" outlineLevel="1" x14ac:dyDescent="0.2">
      <c r="B314" s="19" t="s">
        <v>427</v>
      </c>
      <c r="C314" s="223" t="s">
        <v>516</v>
      </c>
      <c r="D314" s="224" t="s">
        <v>54</v>
      </c>
      <c r="E314" s="259">
        <v>44384</v>
      </c>
      <c r="F314" s="226">
        <v>3</v>
      </c>
      <c r="G314" s="227">
        <v>24.99</v>
      </c>
    </row>
    <row r="315" spans="2:7" hidden="1" outlineLevel="1" x14ac:dyDescent="0.2">
      <c r="B315" s="19" t="s">
        <v>427</v>
      </c>
      <c r="C315" s="223" t="s">
        <v>516</v>
      </c>
      <c r="D315" s="224" t="s">
        <v>54</v>
      </c>
      <c r="E315" s="259">
        <v>44385</v>
      </c>
      <c r="F315" s="226">
        <v>6</v>
      </c>
      <c r="G315" s="227">
        <v>49.98</v>
      </c>
    </row>
    <row r="316" spans="2:7" hidden="1" outlineLevel="1" x14ac:dyDescent="0.2">
      <c r="B316" s="19" t="s">
        <v>427</v>
      </c>
      <c r="C316" s="223" t="s">
        <v>516</v>
      </c>
      <c r="D316" s="224" t="s">
        <v>54</v>
      </c>
      <c r="E316" s="259">
        <v>44385</v>
      </c>
      <c r="F316" s="226">
        <v>3</v>
      </c>
      <c r="G316" s="227">
        <v>24.99</v>
      </c>
    </row>
    <row r="317" spans="2:7" hidden="1" outlineLevel="1" x14ac:dyDescent="0.2">
      <c r="B317" s="19" t="s">
        <v>427</v>
      </c>
      <c r="C317" s="223" t="s">
        <v>516</v>
      </c>
      <c r="D317" s="224" t="s">
        <v>54</v>
      </c>
      <c r="E317" s="259">
        <v>44386</v>
      </c>
      <c r="F317" s="226">
        <v>6</v>
      </c>
      <c r="G317" s="227">
        <v>49.98</v>
      </c>
    </row>
    <row r="318" spans="2:7" hidden="1" outlineLevel="1" x14ac:dyDescent="0.2">
      <c r="B318" s="19" t="s">
        <v>427</v>
      </c>
      <c r="C318" s="223" t="s">
        <v>516</v>
      </c>
      <c r="D318" s="224" t="s">
        <v>54</v>
      </c>
      <c r="E318" s="259">
        <v>44386</v>
      </c>
      <c r="F318" s="226">
        <v>3</v>
      </c>
      <c r="G318" s="227">
        <v>24.99</v>
      </c>
    </row>
    <row r="319" spans="2:7" hidden="1" outlineLevel="1" x14ac:dyDescent="0.2">
      <c r="B319" s="19" t="s">
        <v>427</v>
      </c>
      <c r="C319" s="223" t="s">
        <v>516</v>
      </c>
      <c r="D319" s="224" t="s">
        <v>54</v>
      </c>
      <c r="E319" s="259">
        <v>44389</v>
      </c>
      <c r="F319" s="226">
        <v>6</v>
      </c>
      <c r="G319" s="227">
        <v>49.98</v>
      </c>
    </row>
    <row r="320" spans="2:7" hidden="1" outlineLevel="1" x14ac:dyDescent="0.2">
      <c r="B320" s="19" t="s">
        <v>427</v>
      </c>
      <c r="C320" s="223" t="s">
        <v>516</v>
      </c>
      <c r="D320" s="224" t="s">
        <v>54</v>
      </c>
      <c r="E320" s="259">
        <v>44389</v>
      </c>
      <c r="F320" s="226">
        <v>3</v>
      </c>
      <c r="G320" s="227">
        <v>24.99</v>
      </c>
    </row>
    <row r="321" spans="2:7" hidden="1" outlineLevel="1" x14ac:dyDescent="0.2">
      <c r="B321" s="19" t="s">
        <v>427</v>
      </c>
      <c r="C321" s="223" t="s">
        <v>516</v>
      </c>
      <c r="D321" s="224" t="s">
        <v>54</v>
      </c>
      <c r="E321" s="259">
        <v>44390</v>
      </c>
      <c r="F321" s="226">
        <v>6</v>
      </c>
      <c r="G321" s="227">
        <v>49.98</v>
      </c>
    </row>
    <row r="322" spans="2:7" hidden="1" outlineLevel="1" x14ac:dyDescent="0.2">
      <c r="B322" s="19" t="s">
        <v>427</v>
      </c>
      <c r="C322" s="223" t="s">
        <v>516</v>
      </c>
      <c r="D322" s="224" t="s">
        <v>54</v>
      </c>
      <c r="E322" s="259">
        <v>44390</v>
      </c>
      <c r="F322" s="226">
        <v>3</v>
      </c>
      <c r="G322" s="227">
        <v>24.99</v>
      </c>
    </row>
    <row r="323" spans="2:7" hidden="1" outlineLevel="1" x14ac:dyDescent="0.2">
      <c r="B323" s="19" t="s">
        <v>427</v>
      </c>
      <c r="C323" s="223" t="s">
        <v>516</v>
      </c>
      <c r="D323" s="224" t="s">
        <v>54</v>
      </c>
      <c r="E323" s="259">
        <v>44391</v>
      </c>
      <c r="F323" s="226">
        <v>6</v>
      </c>
      <c r="G323" s="227">
        <v>49.98</v>
      </c>
    </row>
    <row r="324" spans="2:7" hidden="1" outlineLevel="1" x14ac:dyDescent="0.2">
      <c r="B324" s="19" t="s">
        <v>427</v>
      </c>
      <c r="C324" s="223" t="s">
        <v>516</v>
      </c>
      <c r="D324" s="224" t="s">
        <v>54</v>
      </c>
      <c r="E324" s="259">
        <v>44391</v>
      </c>
      <c r="F324" s="226">
        <v>3</v>
      </c>
      <c r="G324" s="227">
        <v>24.99</v>
      </c>
    </row>
    <row r="325" spans="2:7" hidden="1" outlineLevel="1" x14ac:dyDescent="0.2">
      <c r="B325" s="19" t="s">
        <v>427</v>
      </c>
      <c r="C325" s="223" t="s">
        <v>516</v>
      </c>
      <c r="D325" s="224" t="s">
        <v>54</v>
      </c>
      <c r="E325" s="259">
        <v>44392</v>
      </c>
      <c r="F325" s="226">
        <v>6</v>
      </c>
      <c r="G325" s="227">
        <v>49.98</v>
      </c>
    </row>
    <row r="326" spans="2:7" hidden="1" outlineLevel="1" x14ac:dyDescent="0.2">
      <c r="B326" s="19" t="s">
        <v>427</v>
      </c>
      <c r="C326" s="223" t="s">
        <v>516</v>
      </c>
      <c r="D326" s="224" t="s">
        <v>54</v>
      </c>
      <c r="E326" s="259">
        <v>44392</v>
      </c>
      <c r="F326" s="226">
        <v>3</v>
      </c>
      <c r="G326" s="227">
        <v>24.99</v>
      </c>
    </row>
    <row r="327" spans="2:7" hidden="1" outlineLevel="1" x14ac:dyDescent="0.2">
      <c r="B327" s="19" t="s">
        <v>427</v>
      </c>
      <c r="C327" s="223" t="s">
        <v>516</v>
      </c>
      <c r="D327" s="224" t="s">
        <v>54</v>
      </c>
      <c r="E327" s="259">
        <v>44393</v>
      </c>
      <c r="F327" s="226">
        <v>6</v>
      </c>
      <c r="G327" s="227">
        <v>49.98</v>
      </c>
    </row>
    <row r="328" spans="2:7" hidden="1" outlineLevel="1" x14ac:dyDescent="0.2">
      <c r="B328" s="19" t="s">
        <v>427</v>
      </c>
      <c r="C328" s="223" t="s">
        <v>516</v>
      </c>
      <c r="D328" s="224" t="s">
        <v>54</v>
      </c>
      <c r="E328" s="259">
        <v>44393</v>
      </c>
      <c r="F328" s="226">
        <v>3</v>
      </c>
      <c r="G328" s="227">
        <v>24.99</v>
      </c>
    </row>
    <row r="329" spans="2:7" hidden="1" outlineLevel="1" x14ac:dyDescent="0.2">
      <c r="B329" s="19" t="s">
        <v>427</v>
      </c>
      <c r="C329" s="223" t="s">
        <v>516</v>
      </c>
      <c r="D329" s="224" t="s">
        <v>54</v>
      </c>
      <c r="E329" s="259">
        <v>44396</v>
      </c>
      <c r="F329" s="226">
        <v>6</v>
      </c>
      <c r="G329" s="227">
        <v>49.98</v>
      </c>
    </row>
    <row r="330" spans="2:7" hidden="1" outlineLevel="1" x14ac:dyDescent="0.2">
      <c r="B330" s="19" t="s">
        <v>427</v>
      </c>
      <c r="C330" s="223" t="s">
        <v>516</v>
      </c>
      <c r="D330" s="224" t="s">
        <v>54</v>
      </c>
      <c r="E330" s="259">
        <v>44396</v>
      </c>
      <c r="F330" s="226">
        <v>3</v>
      </c>
      <c r="G330" s="227">
        <v>24.99</v>
      </c>
    </row>
    <row r="331" spans="2:7" hidden="1" outlineLevel="1" x14ac:dyDescent="0.2">
      <c r="B331" s="19" t="s">
        <v>427</v>
      </c>
      <c r="C331" s="223" t="s">
        <v>516</v>
      </c>
      <c r="D331" s="224" t="s">
        <v>54</v>
      </c>
      <c r="E331" s="259">
        <v>44397</v>
      </c>
      <c r="F331" s="226">
        <v>6</v>
      </c>
      <c r="G331" s="227">
        <v>49.98</v>
      </c>
    </row>
    <row r="332" spans="2:7" hidden="1" outlineLevel="1" x14ac:dyDescent="0.2">
      <c r="B332" s="19" t="s">
        <v>427</v>
      </c>
      <c r="C332" s="223" t="s">
        <v>516</v>
      </c>
      <c r="D332" s="224" t="s">
        <v>54</v>
      </c>
      <c r="E332" s="259">
        <v>44397</v>
      </c>
      <c r="F332" s="226">
        <v>3</v>
      </c>
      <c r="G332" s="227">
        <v>24.99</v>
      </c>
    </row>
    <row r="333" spans="2:7" hidden="1" outlineLevel="1" x14ac:dyDescent="0.2">
      <c r="B333" s="19" t="s">
        <v>427</v>
      </c>
      <c r="C333" s="223" t="s">
        <v>516</v>
      </c>
      <c r="D333" s="224" t="s">
        <v>54</v>
      </c>
      <c r="E333" s="259">
        <v>44398</v>
      </c>
      <c r="F333" s="226">
        <v>6</v>
      </c>
      <c r="G333" s="227">
        <v>49.98</v>
      </c>
    </row>
    <row r="334" spans="2:7" hidden="1" outlineLevel="1" x14ac:dyDescent="0.2">
      <c r="B334" s="19" t="s">
        <v>427</v>
      </c>
      <c r="C334" s="223" t="s">
        <v>516</v>
      </c>
      <c r="D334" s="224" t="s">
        <v>54</v>
      </c>
      <c r="E334" s="259">
        <v>44398</v>
      </c>
      <c r="F334" s="226">
        <v>3</v>
      </c>
      <c r="G334" s="227">
        <v>24.99</v>
      </c>
    </row>
    <row r="335" spans="2:7" hidden="1" outlineLevel="1" x14ac:dyDescent="0.2">
      <c r="B335" s="19" t="s">
        <v>427</v>
      </c>
      <c r="C335" s="223" t="s">
        <v>516</v>
      </c>
      <c r="D335" s="224" t="s">
        <v>54</v>
      </c>
      <c r="E335" s="259">
        <v>44399</v>
      </c>
      <c r="F335" s="226">
        <v>6</v>
      </c>
      <c r="G335" s="227">
        <v>49.98</v>
      </c>
    </row>
    <row r="336" spans="2:7" hidden="1" outlineLevel="1" x14ac:dyDescent="0.2">
      <c r="B336" s="19" t="s">
        <v>427</v>
      </c>
      <c r="C336" s="223" t="s">
        <v>516</v>
      </c>
      <c r="D336" s="224" t="s">
        <v>54</v>
      </c>
      <c r="E336" s="259">
        <v>44399</v>
      </c>
      <c r="F336" s="226">
        <v>3</v>
      </c>
      <c r="G336" s="227">
        <v>24.99</v>
      </c>
    </row>
    <row r="337" spans="2:7" hidden="1" outlineLevel="1" x14ac:dyDescent="0.2">
      <c r="B337" s="19" t="s">
        <v>427</v>
      </c>
      <c r="C337" s="223" t="s">
        <v>516</v>
      </c>
      <c r="D337" s="224" t="s">
        <v>54</v>
      </c>
      <c r="E337" s="259">
        <v>44400</v>
      </c>
      <c r="F337" s="226">
        <v>6</v>
      </c>
      <c r="G337" s="227">
        <v>49.98</v>
      </c>
    </row>
    <row r="338" spans="2:7" hidden="1" outlineLevel="1" x14ac:dyDescent="0.2">
      <c r="B338" s="19" t="s">
        <v>427</v>
      </c>
      <c r="C338" s="223" t="s">
        <v>516</v>
      </c>
      <c r="D338" s="224" t="s">
        <v>54</v>
      </c>
      <c r="E338" s="259">
        <v>44400</v>
      </c>
      <c r="F338" s="226">
        <v>3</v>
      </c>
      <c r="G338" s="227">
        <v>24.99</v>
      </c>
    </row>
    <row r="339" spans="2:7" hidden="1" outlineLevel="1" x14ac:dyDescent="0.2">
      <c r="B339" s="19" t="s">
        <v>429</v>
      </c>
      <c r="C339" s="223" t="s">
        <v>911</v>
      </c>
      <c r="D339" s="224" t="s">
        <v>31</v>
      </c>
      <c r="E339" s="259">
        <v>44397</v>
      </c>
      <c r="F339" s="226">
        <v>6</v>
      </c>
      <c r="G339" s="227">
        <v>49.98</v>
      </c>
    </row>
    <row r="340" spans="2:7" hidden="1" outlineLevel="1" x14ac:dyDescent="0.2">
      <c r="B340" s="19" t="s">
        <v>429</v>
      </c>
      <c r="C340" s="223" t="s">
        <v>911</v>
      </c>
      <c r="D340" s="224" t="s">
        <v>31</v>
      </c>
      <c r="E340" s="259">
        <v>44397</v>
      </c>
      <c r="F340" s="226">
        <v>3</v>
      </c>
      <c r="G340" s="227">
        <v>24.99</v>
      </c>
    </row>
    <row r="341" spans="2:7" hidden="1" outlineLevel="1" x14ac:dyDescent="0.2">
      <c r="B341" s="19" t="s">
        <v>429</v>
      </c>
      <c r="C341" s="223" t="s">
        <v>911</v>
      </c>
      <c r="D341" s="224" t="s">
        <v>31</v>
      </c>
      <c r="E341" s="259">
        <v>44398</v>
      </c>
      <c r="F341" s="226">
        <v>6</v>
      </c>
      <c r="G341" s="227">
        <v>49.98</v>
      </c>
    </row>
    <row r="342" spans="2:7" hidden="1" outlineLevel="1" x14ac:dyDescent="0.2">
      <c r="B342" s="19" t="s">
        <v>429</v>
      </c>
      <c r="C342" s="223" t="s">
        <v>911</v>
      </c>
      <c r="D342" s="224" t="s">
        <v>31</v>
      </c>
      <c r="E342" s="259">
        <v>44398</v>
      </c>
      <c r="F342" s="226">
        <v>3</v>
      </c>
      <c r="G342" s="227">
        <v>24.99</v>
      </c>
    </row>
    <row r="343" spans="2:7" hidden="1" outlineLevel="1" x14ac:dyDescent="0.2">
      <c r="B343" s="19" t="s">
        <v>429</v>
      </c>
      <c r="C343" s="223" t="s">
        <v>911</v>
      </c>
      <c r="D343" s="224" t="s">
        <v>31</v>
      </c>
      <c r="E343" s="259">
        <v>44399</v>
      </c>
      <c r="F343" s="226">
        <v>6</v>
      </c>
      <c r="G343" s="227">
        <v>49.98</v>
      </c>
    </row>
    <row r="344" spans="2:7" hidden="1" outlineLevel="1" x14ac:dyDescent="0.2">
      <c r="B344" s="19" t="s">
        <v>429</v>
      </c>
      <c r="C344" s="223" t="s">
        <v>911</v>
      </c>
      <c r="D344" s="224" t="s">
        <v>31</v>
      </c>
      <c r="E344" s="259">
        <v>44399</v>
      </c>
      <c r="F344" s="226">
        <v>3</v>
      </c>
      <c r="G344" s="227">
        <v>24.99</v>
      </c>
    </row>
    <row r="345" spans="2:7" hidden="1" outlineLevel="1" x14ac:dyDescent="0.2">
      <c r="B345" s="19" t="s">
        <v>429</v>
      </c>
      <c r="C345" s="223" t="s">
        <v>911</v>
      </c>
      <c r="D345" s="224" t="s">
        <v>31</v>
      </c>
      <c r="E345" s="259">
        <v>44400</v>
      </c>
      <c r="F345" s="226">
        <v>6</v>
      </c>
      <c r="G345" s="227">
        <v>49.98</v>
      </c>
    </row>
    <row r="346" spans="2:7" hidden="1" outlineLevel="1" x14ac:dyDescent="0.2">
      <c r="B346" s="19" t="s">
        <v>429</v>
      </c>
      <c r="C346" s="223" t="s">
        <v>911</v>
      </c>
      <c r="D346" s="224" t="s">
        <v>31</v>
      </c>
      <c r="E346" s="259">
        <v>44400</v>
      </c>
      <c r="F346" s="226">
        <v>3</v>
      </c>
      <c r="G346" s="227">
        <v>24.99</v>
      </c>
    </row>
    <row r="347" spans="2:7" hidden="1" outlineLevel="1" x14ac:dyDescent="0.2">
      <c r="B347" s="19" t="s">
        <v>427</v>
      </c>
      <c r="C347" s="223" t="s">
        <v>1011</v>
      </c>
      <c r="D347" s="224" t="s">
        <v>31</v>
      </c>
      <c r="E347" s="259">
        <v>44383</v>
      </c>
      <c r="F347" s="226">
        <v>6</v>
      </c>
      <c r="G347" s="227">
        <v>49.98</v>
      </c>
    </row>
    <row r="348" spans="2:7" hidden="1" outlineLevel="1" x14ac:dyDescent="0.2">
      <c r="B348" s="19" t="s">
        <v>427</v>
      </c>
      <c r="C348" s="223" t="s">
        <v>1011</v>
      </c>
      <c r="D348" s="224" t="s">
        <v>31</v>
      </c>
      <c r="E348" s="259">
        <v>44383</v>
      </c>
      <c r="F348" s="226">
        <v>3</v>
      </c>
      <c r="G348" s="227">
        <v>24.99</v>
      </c>
    </row>
    <row r="349" spans="2:7" hidden="1" outlineLevel="1" x14ac:dyDescent="0.2">
      <c r="B349" s="19" t="s">
        <v>427</v>
      </c>
      <c r="C349" s="223" t="s">
        <v>1011</v>
      </c>
      <c r="D349" s="224" t="s">
        <v>31</v>
      </c>
      <c r="E349" s="259">
        <v>44384</v>
      </c>
      <c r="F349" s="226">
        <v>6</v>
      </c>
      <c r="G349" s="227">
        <v>49.98</v>
      </c>
    </row>
    <row r="350" spans="2:7" hidden="1" outlineLevel="1" x14ac:dyDescent="0.2">
      <c r="B350" s="19" t="s">
        <v>427</v>
      </c>
      <c r="C350" s="223" t="s">
        <v>1011</v>
      </c>
      <c r="D350" s="224" t="s">
        <v>31</v>
      </c>
      <c r="E350" s="259">
        <v>44384</v>
      </c>
      <c r="F350" s="226">
        <v>3</v>
      </c>
      <c r="G350" s="227">
        <v>24.99</v>
      </c>
    </row>
    <row r="351" spans="2:7" hidden="1" outlineLevel="1" x14ac:dyDescent="0.2">
      <c r="B351" s="19" t="s">
        <v>427</v>
      </c>
      <c r="C351" s="223" t="s">
        <v>1011</v>
      </c>
      <c r="D351" s="224" t="s">
        <v>31</v>
      </c>
      <c r="E351" s="259">
        <v>44385</v>
      </c>
      <c r="F351" s="226">
        <v>6</v>
      </c>
      <c r="G351" s="227">
        <v>49.98</v>
      </c>
    </row>
    <row r="352" spans="2:7" hidden="1" outlineLevel="1" x14ac:dyDescent="0.2">
      <c r="B352" s="19" t="s">
        <v>427</v>
      </c>
      <c r="C352" s="223" t="s">
        <v>1011</v>
      </c>
      <c r="D352" s="224" t="s">
        <v>31</v>
      </c>
      <c r="E352" s="259">
        <v>44385</v>
      </c>
      <c r="F352" s="226">
        <v>3</v>
      </c>
      <c r="G352" s="227">
        <v>24.99</v>
      </c>
    </row>
    <row r="353" spans="2:8" hidden="1" outlineLevel="1" x14ac:dyDescent="0.2">
      <c r="B353" s="19" t="s">
        <v>427</v>
      </c>
      <c r="C353" s="223" t="s">
        <v>1011</v>
      </c>
      <c r="D353" s="224" t="s">
        <v>31</v>
      </c>
      <c r="E353" s="259">
        <v>44386</v>
      </c>
      <c r="F353" s="226">
        <v>6</v>
      </c>
      <c r="G353" s="227">
        <v>49.98</v>
      </c>
    </row>
    <row r="354" spans="2:8" hidden="1" outlineLevel="1" x14ac:dyDescent="0.2">
      <c r="B354" s="19" t="s">
        <v>427</v>
      </c>
      <c r="C354" s="223" t="s">
        <v>1011</v>
      </c>
      <c r="D354" s="224" t="s">
        <v>31</v>
      </c>
      <c r="E354" s="259">
        <v>44386</v>
      </c>
      <c r="F354" s="226">
        <v>3</v>
      </c>
      <c r="G354" s="227">
        <v>24.99</v>
      </c>
    </row>
    <row r="355" spans="2:8" hidden="1" outlineLevel="1" x14ac:dyDescent="0.2">
      <c r="B355" s="19" t="s">
        <v>427</v>
      </c>
      <c r="C355" s="223" t="s">
        <v>1011</v>
      </c>
      <c r="D355" s="224" t="s">
        <v>31</v>
      </c>
      <c r="E355" s="259">
        <v>44389</v>
      </c>
      <c r="F355" s="226">
        <v>6</v>
      </c>
      <c r="G355" s="227">
        <v>49.98</v>
      </c>
    </row>
    <row r="356" spans="2:8" hidden="1" outlineLevel="1" x14ac:dyDescent="0.2">
      <c r="B356" s="19" t="s">
        <v>427</v>
      </c>
      <c r="C356" s="223" t="s">
        <v>1011</v>
      </c>
      <c r="D356" s="224" t="s">
        <v>31</v>
      </c>
      <c r="E356" s="259">
        <v>44389</v>
      </c>
      <c r="F356" s="226">
        <v>3</v>
      </c>
      <c r="G356" s="227">
        <v>24.99</v>
      </c>
    </row>
    <row r="357" spans="2:8" hidden="1" outlineLevel="1" x14ac:dyDescent="0.2">
      <c r="B357" s="19" t="s">
        <v>427</v>
      </c>
      <c r="C357" s="223" t="s">
        <v>1011</v>
      </c>
      <c r="D357" s="224" t="s">
        <v>31</v>
      </c>
      <c r="E357" s="259">
        <v>44390</v>
      </c>
      <c r="F357" s="226">
        <v>6</v>
      </c>
      <c r="G357" s="227">
        <v>49.98</v>
      </c>
    </row>
    <row r="358" spans="2:8" hidden="1" outlineLevel="1" x14ac:dyDescent="0.2">
      <c r="B358" s="19" t="s">
        <v>427</v>
      </c>
      <c r="C358" s="223" t="s">
        <v>1011</v>
      </c>
      <c r="D358" s="224" t="s">
        <v>31</v>
      </c>
      <c r="E358" s="259">
        <v>44390</v>
      </c>
      <c r="F358" s="226">
        <v>3</v>
      </c>
      <c r="G358" s="227">
        <v>24.99</v>
      </c>
    </row>
    <row r="359" spans="2:8" hidden="1" outlineLevel="1" x14ac:dyDescent="0.2">
      <c r="B359" s="19" t="s">
        <v>427</v>
      </c>
      <c r="C359" s="223" t="s">
        <v>1011</v>
      </c>
      <c r="D359" s="224" t="s">
        <v>31</v>
      </c>
      <c r="E359" s="259">
        <v>44391</v>
      </c>
      <c r="F359" s="226">
        <v>6</v>
      </c>
      <c r="G359" s="227">
        <v>49.98</v>
      </c>
    </row>
    <row r="360" spans="2:8" hidden="1" outlineLevel="1" x14ac:dyDescent="0.2">
      <c r="B360" s="19" t="s">
        <v>427</v>
      </c>
      <c r="C360" s="223" t="s">
        <v>1011</v>
      </c>
      <c r="D360" s="224" t="s">
        <v>31</v>
      </c>
      <c r="E360" s="259">
        <v>44391</v>
      </c>
      <c r="F360" s="226">
        <v>3</v>
      </c>
      <c r="G360" s="227">
        <v>24.99</v>
      </c>
    </row>
    <row r="361" spans="2:8" hidden="1" outlineLevel="1" x14ac:dyDescent="0.2">
      <c r="B361" s="19" t="s">
        <v>427</v>
      </c>
      <c r="C361" s="223" t="s">
        <v>1011</v>
      </c>
      <c r="D361" s="224" t="s">
        <v>31</v>
      </c>
      <c r="E361" s="259">
        <v>44392</v>
      </c>
      <c r="F361" s="226">
        <v>6</v>
      </c>
      <c r="G361" s="227">
        <v>49.98</v>
      </c>
    </row>
    <row r="362" spans="2:8" hidden="1" outlineLevel="1" x14ac:dyDescent="0.2">
      <c r="B362" s="19" t="s">
        <v>427</v>
      </c>
      <c r="C362" s="223" t="s">
        <v>1011</v>
      </c>
      <c r="D362" s="224" t="s">
        <v>31</v>
      </c>
      <c r="E362" s="259">
        <v>44392</v>
      </c>
      <c r="F362" s="226">
        <v>3</v>
      </c>
      <c r="G362" s="227">
        <v>24.99</v>
      </c>
    </row>
    <row r="363" spans="2:8" hidden="1" outlineLevel="1" x14ac:dyDescent="0.2">
      <c r="B363" s="19" t="s">
        <v>427</v>
      </c>
      <c r="C363" s="223" t="s">
        <v>1011</v>
      </c>
      <c r="D363" s="224" t="s">
        <v>31</v>
      </c>
      <c r="E363" s="259">
        <v>44393</v>
      </c>
      <c r="F363" s="226">
        <v>6</v>
      </c>
      <c r="G363" s="227">
        <v>49.98</v>
      </c>
    </row>
    <row r="364" spans="2:8" hidden="1" outlineLevel="1" x14ac:dyDescent="0.2">
      <c r="B364" s="19" t="s">
        <v>427</v>
      </c>
      <c r="C364" s="223" t="s">
        <v>1011</v>
      </c>
      <c r="D364" s="224" t="s">
        <v>31</v>
      </c>
      <c r="E364" s="259">
        <v>44393</v>
      </c>
      <c r="F364" s="226">
        <v>3</v>
      </c>
      <c r="G364" s="227">
        <v>24.99</v>
      </c>
    </row>
    <row r="365" spans="2:8" hidden="1" outlineLevel="1" x14ac:dyDescent="0.2">
      <c r="B365" s="266" t="s">
        <v>429</v>
      </c>
      <c r="C365" s="254" t="s">
        <v>801</v>
      </c>
      <c r="D365" s="255" t="s">
        <v>54</v>
      </c>
      <c r="E365" s="265">
        <v>44396</v>
      </c>
      <c r="F365" s="256">
        <v>6</v>
      </c>
      <c r="G365" s="257">
        <v>39.96</v>
      </c>
      <c r="H365" s="260"/>
    </row>
    <row r="366" spans="2:8" hidden="1" outlineLevel="1" x14ac:dyDescent="0.2">
      <c r="B366" s="266" t="s">
        <v>429</v>
      </c>
      <c r="C366" s="254" t="s">
        <v>801</v>
      </c>
      <c r="D366" s="255" t="s">
        <v>54</v>
      </c>
      <c r="E366" s="265">
        <v>44396</v>
      </c>
      <c r="F366" s="256">
        <v>3</v>
      </c>
      <c r="G366" s="257">
        <v>19.98</v>
      </c>
      <c r="H366" s="260"/>
    </row>
    <row r="367" spans="2:8" hidden="1" outlineLevel="1" x14ac:dyDescent="0.2">
      <c r="B367" s="266" t="s">
        <v>429</v>
      </c>
      <c r="C367" s="254" t="s">
        <v>801</v>
      </c>
      <c r="D367" s="255" t="s">
        <v>54</v>
      </c>
      <c r="E367" s="265">
        <v>44397</v>
      </c>
      <c r="F367" s="256">
        <v>6</v>
      </c>
      <c r="G367" s="257">
        <v>39.96</v>
      </c>
      <c r="H367" s="260"/>
    </row>
    <row r="368" spans="2:8" hidden="1" outlineLevel="1" x14ac:dyDescent="0.2">
      <c r="B368" s="266" t="s">
        <v>429</v>
      </c>
      <c r="C368" s="254" t="s">
        <v>801</v>
      </c>
      <c r="D368" s="255" t="s">
        <v>54</v>
      </c>
      <c r="E368" s="265">
        <v>44397</v>
      </c>
      <c r="F368" s="256">
        <v>3</v>
      </c>
      <c r="G368" s="257">
        <v>19.98</v>
      </c>
      <c r="H368" s="260"/>
    </row>
    <row r="369" spans="2:8" hidden="1" outlineLevel="1" x14ac:dyDescent="0.2">
      <c r="B369" s="266" t="s">
        <v>429</v>
      </c>
      <c r="C369" s="254" t="s">
        <v>801</v>
      </c>
      <c r="D369" s="255" t="s">
        <v>54</v>
      </c>
      <c r="E369" s="265">
        <v>44398</v>
      </c>
      <c r="F369" s="256">
        <v>6</v>
      </c>
      <c r="G369" s="257">
        <v>39.96</v>
      </c>
      <c r="H369" s="260"/>
    </row>
    <row r="370" spans="2:8" hidden="1" outlineLevel="1" x14ac:dyDescent="0.2">
      <c r="B370" s="266" t="s">
        <v>429</v>
      </c>
      <c r="C370" s="254" t="s">
        <v>801</v>
      </c>
      <c r="D370" s="255" t="s">
        <v>54</v>
      </c>
      <c r="E370" s="265">
        <v>44398</v>
      </c>
      <c r="F370" s="256">
        <v>3</v>
      </c>
      <c r="G370" s="257">
        <v>19.98</v>
      </c>
      <c r="H370" s="260"/>
    </row>
    <row r="371" spans="2:8" hidden="1" outlineLevel="1" x14ac:dyDescent="0.2">
      <c r="B371" s="266" t="s">
        <v>429</v>
      </c>
      <c r="C371" s="254" t="s">
        <v>801</v>
      </c>
      <c r="D371" s="255" t="s">
        <v>54</v>
      </c>
      <c r="E371" s="265">
        <v>44399</v>
      </c>
      <c r="F371" s="256">
        <v>6</v>
      </c>
      <c r="G371" s="257">
        <v>39.96</v>
      </c>
      <c r="H371" s="260"/>
    </row>
    <row r="372" spans="2:8" hidden="1" outlineLevel="1" x14ac:dyDescent="0.2">
      <c r="B372" s="266" t="s">
        <v>429</v>
      </c>
      <c r="C372" s="254" t="s">
        <v>801</v>
      </c>
      <c r="D372" s="255" t="s">
        <v>54</v>
      </c>
      <c r="E372" s="265">
        <v>44399</v>
      </c>
      <c r="F372" s="256">
        <v>3</v>
      </c>
      <c r="G372" s="257">
        <v>19.98</v>
      </c>
      <c r="H372" s="260"/>
    </row>
    <row r="373" spans="2:8" hidden="1" outlineLevel="1" x14ac:dyDescent="0.2">
      <c r="B373" s="266" t="s">
        <v>429</v>
      </c>
      <c r="C373" s="254" t="s">
        <v>801</v>
      </c>
      <c r="D373" s="255" t="s">
        <v>54</v>
      </c>
      <c r="E373" s="265">
        <v>44400</v>
      </c>
      <c r="F373" s="256">
        <v>6</v>
      </c>
      <c r="G373" s="257">
        <v>39.96</v>
      </c>
      <c r="H373" s="260"/>
    </row>
    <row r="374" spans="2:8" hidden="1" outlineLevel="1" x14ac:dyDescent="0.2">
      <c r="B374" s="266" t="s">
        <v>429</v>
      </c>
      <c r="C374" s="254" t="s">
        <v>801</v>
      </c>
      <c r="D374" s="255" t="s">
        <v>54</v>
      </c>
      <c r="E374" s="265">
        <v>44400</v>
      </c>
      <c r="F374" s="256">
        <v>3</v>
      </c>
      <c r="G374" s="257">
        <v>19.98</v>
      </c>
      <c r="H374" s="260"/>
    </row>
    <row r="375" spans="2:8" hidden="1" outlineLevel="1" x14ac:dyDescent="0.2">
      <c r="B375" s="266" t="s">
        <v>429</v>
      </c>
      <c r="C375" s="254" t="s">
        <v>801</v>
      </c>
      <c r="D375" s="255" t="s">
        <v>54</v>
      </c>
      <c r="E375" s="265">
        <v>44404</v>
      </c>
      <c r="F375" s="256">
        <v>6</v>
      </c>
      <c r="G375" s="257">
        <v>39.96</v>
      </c>
      <c r="H375" s="260"/>
    </row>
    <row r="376" spans="2:8" hidden="1" outlineLevel="1" x14ac:dyDescent="0.2">
      <c r="B376" s="266" t="s">
        <v>429</v>
      </c>
      <c r="C376" s="254" t="s">
        <v>801</v>
      </c>
      <c r="D376" s="255" t="s">
        <v>54</v>
      </c>
      <c r="E376" s="265">
        <v>44404</v>
      </c>
      <c r="F376" s="256">
        <v>3</v>
      </c>
      <c r="G376" s="257">
        <v>19.98</v>
      </c>
      <c r="H376" s="260"/>
    </row>
    <row r="377" spans="2:8" hidden="1" outlineLevel="1" x14ac:dyDescent="0.2">
      <c r="B377" s="266" t="s">
        <v>429</v>
      </c>
      <c r="C377" s="254" t="s">
        <v>801</v>
      </c>
      <c r="D377" s="255" t="s">
        <v>54</v>
      </c>
      <c r="E377" s="265">
        <v>44405</v>
      </c>
      <c r="F377" s="256">
        <v>6</v>
      </c>
      <c r="G377" s="257">
        <v>39.96</v>
      </c>
      <c r="H377" s="260"/>
    </row>
    <row r="378" spans="2:8" hidden="1" outlineLevel="1" x14ac:dyDescent="0.2">
      <c r="B378" s="266" t="s">
        <v>429</v>
      </c>
      <c r="C378" s="254" t="s">
        <v>801</v>
      </c>
      <c r="D378" s="255" t="s">
        <v>54</v>
      </c>
      <c r="E378" s="265">
        <v>44405</v>
      </c>
      <c r="F378" s="256">
        <v>3</v>
      </c>
      <c r="G378" s="257">
        <v>19.98</v>
      </c>
      <c r="H378" s="260"/>
    </row>
    <row r="379" spans="2:8" hidden="1" outlineLevel="1" x14ac:dyDescent="0.2">
      <c r="B379" s="266" t="s">
        <v>429</v>
      </c>
      <c r="C379" s="254" t="s">
        <v>801</v>
      </c>
      <c r="D379" s="255" t="s">
        <v>54</v>
      </c>
      <c r="E379" s="265">
        <v>44406</v>
      </c>
      <c r="F379" s="256">
        <v>6</v>
      </c>
      <c r="G379" s="257">
        <v>39.96</v>
      </c>
      <c r="H379" s="260"/>
    </row>
    <row r="380" spans="2:8" hidden="1" outlineLevel="1" x14ac:dyDescent="0.2">
      <c r="B380" s="266" t="s">
        <v>429</v>
      </c>
      <c r="C380" s="254" t="s">
        <v>801</v>
      </c>
      <c r="D380" s="255" t="s">
        <v>54</v>
      </c>
      <c r="E380" s="265">
        <v>44406</v>
      </c>
      <c r="F380" s="256">
        <v>3</v>
      </c>
      <c r="G380" s="257">
        <v>19.98</v>
      </c>
      <c r="H380" s="260"/>
    </row>
    <row r="381" spans="2:8" hidden="1" outlineLevel="1" x14ac:dyDescent="0.2">
      <c r="B381" s="266" t="s">
        <v>429</v>
      </c>
      <c r="C381" s="254" t="s">
        <v>801</v>
      </c>
      <c r="D381" s="255" t="s">
        <v>54</v>
      </c>
      <c r="E381" s="265">
        <v>44407</v>
      </c>
      <c r="F381" s="256">
        <v>6</v>
      </c>
      <c r="G381" s="257">
        <v>39.96</v>
      </c>
      <c r="H381" s="260"/>
    </row>
    <row r="382" spans="2:8" hidden="1" outlineLevel="1" x14ac:dyDescent="0.2">
      <c r="B382" s="266" t="s">
        <v>429</v>
      </c>
      <c r="C382" s="254" t="s">
        <v>801</v>
      </c>
      <c r="D382" s="255" t="s">
        <v>54</v>
      </c>
      <c r="E382" s="265">
        <v>44407</v>
      </c>
      <c r="F382" s="256">
        <v>3</v>
      </c>
      <c r="G382" s="257">
        <v>19.98</v>
      </c>
      <c r="H382" s="260"/>
    </row>
    <row r="383" spans="2:8" hidden="1" outlineLevel="1" x14ac:dyDescent="0.2">
      <c r="B383" s="266" t="s">
        <v>427</v>
      </c>
      <c r="C383" s="254" t="s">
        <v>638</v>
      </c>
      <c r="D383" s="255" t="s">
        <v>54</v>
      </c>
      <c r="E383" s="265">
        <v>44382</v>
      </c>
      <c r="F383" s="256">
        <v>6</v>
      </c>
      <c r="G383" s="257">
        <v>36.659999999999997</v>
      </c>
      <c r="H383" s="260"/>
    </row>
    <row r="384" spans="2:8" hidden="1" outlineLevel="1" x14ac:dyDescent="0.2">
      <c r="B384" s="19" t="s">
        <v>427</v>
      </c>
      <c r="C384" s="223" t="s">
        <v>638</v>
      </c>
      <c r="D384" s="224" t="s">
        <v>54</v>
      </c>
      <c r="E384" s="259">
        <v>44382</v>
      </c>
      <c r="F384" s="226">
        <v>3</v>
      </c>
      <c r="G384" s="227">
        <v>18.329999999999998</v>
      </c>
    </row>
    <row r="385" spans="2:7" hidden="1" outlineLevel="1" x14ac:dyDescent="0.2">
      <c r="B385" s="19" t="s">
        <v>427</v>
      </c>
      <c r="C385" s="223" t="s">
        <v>516</v>
      </c>
      <c r="D385" s="224" t="s">
        <v>54</v>
      </c>
      <c r="E385" s="259">
        <v>44403</v>
      </c>
      <c r="F385" s="226">
        <v>6</v>
      </c>
      <c r="G385" s="227">
        <v>49.98</v>
      </c>
    </row>
    <row r="386" spans="2:7" hidden="1" outlineLevel="1" x14ac:dyDescent="0.2">
      <c r="B386" s="19" t="s">
        <v>427</v>
      </c>
      <c r="C386" s="223" t="s">
        <v>516</v>
      </c>
      <c r="D386" s="224" t="s">
        <v>54</v>
      </c>
      <c r="E386" s="259">
        <v>44403</v>
      </c>
      <c r="F386" s="226">
        <v>3</v>
      </c>
      <c r="G386" s="227">
        <v>24.99</v>
      </c>
    </row>
    <row r="387" spans="2:7" hidden="1" outlineLevel="1" x14ac:dyDescent="0.2">
      <c r="B387" s="19" t="s">
        <v>427</v>
      </c>
      <c r="C387" s="223" t="s">
        <v>516</v>
      </c>
      <c r="D387" s="224" t="s">
        <v>54</v>
      </c>
      <c r="E387" s="259">
        <v>44404</v>
      </c>
      <c r="F387" s="226">
        <v>6</v>
      </c>
      <c r="G387" s="227">
        <v>49.98</v>
      </c>
    </row>
    <row r="388" spans="2:7" hidden="1" outlineLevel="1" x14ac:dyDescent="0.2">
      <c r="B388" s="19" t="s">
        <v>427</v>
      </c>
      <c r="C388" s="223" t="s">
        <v>516</v>
      </c>
      <c r="D388" s="224" t="s">
        <v>54</v>
      </c>
      <c r="E388" s="259">
        <v>44404</v>
      </c>
      <c r="F388" s="226">
        <v>3</v>
      </c>
      <c r="G388" s="227">
        <v>24.99</v>
      </c>
    </row>
    <row r="389" spans="2:7" hidden="1" outlineLevel="1" x14ac:dyDescent="0.2">
      <c r="B389" s="19" t="s">
        <v>429</v>
      </c>
      <c r="C389" s="223" t="s">
        <v>798</v>
      </c>
      <c r="D389" s="224" t="s">
        <v>54</v>
      </c>
      <c r="E389" s="259">
        <v>44382</v>
      </c>
      <c r="F389" s="226">
        <v>6</v>
      </c>
      <c r="G389" s="227">
        <v>39.96</v>
      </c>
    </row>
    <row r="390" spans="2:7" hidden="1" outlineLevel="1" x14ac:dyDescent="0.2">
      <c r="B390" s="19" t="s">
        <v>429</v>
      </c>
      <c r="C390" s="223" t="s">
        <v>798</v>
      </c>
      <c r="D390" s="224" t="s">
        <v>54</v>
      </c>
      <c r="E390" s="259">
        <v>44382</v>
      </c>
      <c r="F390" s="226">
        <v>3</v>
      </c>
      <c r="G390" s="227">
        <v>19.98</v>
      </c>
    </row>
    <row r="391" spans="2:7" hidden="1" outlineLevel="1" x14ac:dyDescent="0.2">
      <c r="B391" s="19" t="s">
        <v>429</v>
      </c>
      <c r="C391" s="223" t="s">
        <v>798</v>
      </c>
      <c r="D391" s="224" t="s">
        <v>54</v>
      </c>
      <c r="E391" s="259">
        <v>44384</v>
      </c>
      <c r="F391" s="226">
        <v>6</v>
      </c>
      <c r="G391" s="227">
        <v>39.96</v>
      </c>
    </row>
    <row r="392" spans="2:7" hidden="1" outlineLevel="1" x14ac:dyDescent="0.2">
      <c r="B392" s="19" t="s">
        <v>429</v>
      </c>
      <c r="C392" s="223" t="s">
        <v>798</v>
      </c>
      <c r="D392" s="224" t="s">
        <v>54</v>
      </c>
      <c r="E392" s="259">
        <v>44384</v>
      </c>
      <c r="F392" s="226">
        <v>3</v>
      </c>
      <c r="G392" s="227">
        <v>19.98</v>
      </c>
    </row>
    <row r="393" spans="2:7" hidden="1" outlineLevel="1" x14ac:dyDescent="0.2">
      <c r="B393" s="19" t="s">
        <v>429</v>
      </c>
      <c r="C393" s="223" t="s">
        <v>798</v>
      </c>
      <c r="D393" s="224" t="s">
        <v>54</v>
      </c>
      <c r="E393" s="259">
        <v>44385</v>
      </c>
      <c r="F393" s="226">
        <v>6</v>
      </c>
      <c r="G393" s="227">
        <v>39.96</v>
      </c>
    </row>
    <row r="394" spans="2:7" hidden="1" outlineLevel="1" x14ac:dyDescent="0.2">
      <c r="B394" s="19" t="s">
        <v>429</v>
      </c>
      <c r="C394" s="223" t="s">
        <v>798</v>
      </c>
      <c r="D394" s="224" t="s">
        <v>54</v>
      </c>
      <c r="E394" s="259">
        <v>44385</v>
      </c>
      <c r="F394" s="226">
        <v>3</v>
      </c>
      <c r="G394" s="227">
        <v>19.98</v>
      </c>
    </row>
    <row r="395" spans="2:7" hidden="1" outlineLevel="1" x14ac:dyDescent="0.2">
      <c r="B395" s="19" t="s">
        <v>429</v>
      </c>
      <c r="C395" s="223" t="s">
        <v>798</v>
      </c>
      <c r="D395" s="224" t="s">
        <v>54</v>
      </c>
      <c r="E395" s="259">
        <v>44386</v>
      </c>
      <c r="F395" s="226">
        <v>6</v>
      </c>
      <c r="G395" s="227">
        <v>39.96</v>
      </c>
    </row>
    <row r="396" spans="2:7" hidden="1" outlineLevel="1" x14ac:dyDescent="0.2">
      <c r="B396" s="19" t="s">
        <v>429</v>
      </c>
      <c r="C396" s="223" t="s">
        <v>798</v>
      </c>
      <c r="D396" s="224" t="s">
        <v>54</v>
      </c>
      <c r="E396" s="259">
        <v>44386</v>
      </c>
      <c r="F396" s="226">
        <v>3</v>
      </c>
      <c r="G396" s="227">
        <v>19.98</v>
      </c>
    </row>
    <row r="397" spans="2:7" hidden="1" outlineLevel="1" x14ac:dyDescent="0.2">
      <c r="B397" s="19" t="s">
        <v>429</v>
      </c>
      <c r="C397" s="223" t="s">
        <v>798</v>
      </c>
      <c r="D397" s="224" t="s">
        <v>54</v>
      </c>
      <c r="E397" s="259">
        <v>44389</v>
      </c>
      <c r="F397" s="226">
        <v>6</v>
      </c>
      <c r="G397" s="227">
        <v>39.96</v>
      </c>
    </row>
    <row r="398" spans="2:7" hidden="1" outlineLevel="1" x14ac:dyDescent="0.2">
      <c r="B398" s="19" t="s">
        <v>429</v>
      </c>
      <c r="C398" s="223" t="s">
        <v>798</v>
      </c>
      <c r="D398" s="224" t="s">
        <v>54</v>
      </c>
      <c r="E398" s="259">
        <v>44389</v>
      </c>
      <c r="F398" s="226">
        <v>3</v>
      </c>
      <c r="G398" s="227">
        <v>19.98</v>
      </c>
    </row>
    <row r="399" spans="2:7" hidden="1" outlineLevel="1" x14ac:dyDescent="0.2">
      <c r="B399" s="19" t="s">
        <v>429</v>
      </c>
      <c r="C399" s="223" t="s">
        <v>798</v>
      </c>
      <c r="D399" s="224" t="s">
        <v>54</v>
      </c>
      <c r="E399" s="259">
        <v>44390</v>
      </c>
      <c r="F399" s="226">
        <v>6</v>
      </c>
      <c r="G399" s="227">
        <v>39.96</v>
      </c>
    </row>
    <row r="400" spans="2:7" hidden="1" outlineLevel="1" x14ac:dyDescent="0.2">
      <c r="B400" s="19" t="s">
        <v>429</v>
      </c>
      <c r="C400" s="223" t="s">
        <v>798</v>
      </c>
      <c r="D400" s="224" t="s">
        <v>54</v>
      </c>
      <c r="E400" s="259">
        <v>44390</v>
      </c>
      <c r="F400" s="226">
        <v>3</v>
      </c>
      <c r="G400" s="227">
        <v>19.98</v>
      </c>
    </row>
    <row r="401" spans="2:7" hidden="1" outlineLevel="1" x14ac:dyDescent="0.2">
      <c r="B401" s="19" t="s">
        <v>429</v>
      </c>
      <c r="C401" s="223" t="s">
        <v>798</v>
      </c>
      <c r="D401" s="224" t="s">
        <v>54</v>
      </c>
      <c r="E401" s="259">
        <v>44391</v>
      </c>
      <c r="F401" s="226">
        <v>6</v>
      </c>
      <c r="G401" s="227">
        <v>39.96</v>
      </c>
    </row>
    <row r="402" spans="2:7" hidden="1" outlineLevel="1" x14ac:dyDescent="0.2">
      <c r="B402" s="19" t="s">
        <v>429</v>
      </c>
      <c r="C402" s="223" t="s">
        <v>798</v>
      </c>
      <c r="D402" s="224" t="s">
        <v>54</v>
      </c>
      <c r="E402" s="259">
        <v>44391</v>
      </c>
      <c r="F402" s="226">
        <v>3</v>
      </c>
      <c r="G402" s="227">
        <v>19.98</v>
      </c>
    </row>
    <row r="403" spans="2:7" hidden="1" outlineLevel="1" x14ac:dyDescent="0.2">
      <c r="B403" s="19" t="s">
        <v>429</v>
      </c>
      <c r="C403" s="223" t="s">
        <v>798</v>
      </c>
      <c r="D403" s="224" t="s">
        <v>54</v>
      </c>
      <c r="E403" s="259">
        <v>44393</v>
      </c>
      <c r="F403" s="226">
        <v>6</v>
      </c>
      <c r="G403" s="227">
        <v>39.96</v>
      </c>
    </row>
    <row r="404" spans="2:7" hidden="1" outlineLevel="1" x14ac:dyDescent="0.2">
      <c r="B404" s="19" t="s">
        <v>429</v>
      </c>
      <c r="C404" s="223" t="s">
        <v>798</v>
      </c>
      <c r="D404" s="224" t="s">
        <v>54</v>
      </c>
      <c r="E404" s="259">
        <v>44393</v>
      </c>
      <c r="F404" s="226">
        <v>3</v>
      </c>
      <c r="G404" s="227">
        <v>19.98</v>
      </c>
    </row>
    <row r="405" spans="2:7" hidden="1" outlineLevel="1" x14ac:dyDescent="0.2">
      <c r="B405" s="19" t="s">
        <v>429</v>
      </c>
      <c r="C405" s="223" t="s">
        <v>798</v>
      </c>
      <c r="D405" s="224" t="s">
        <v>54</v>
      </c>
      <c r="E405" s="259">
        <v>44396</v>
      </c>
      <c r="F405" s="226">
        <v>6</v>
      </c>
      <c r="G405" s="227">
        <v>39.96</v>
      </c>
    </row>
    <row r="406" spans="2:7" hidden="1" outlineLevel="1" x14ac:dyDescent="0.2">
      <c r="B406" s="19" t="s">
        <v>429</v>
      </c>
      <c r="C406" s="223" t="s">
        <v>798</v>
      </c>
      <c r="D406" s="224" t="s">
        <v>54</v>
      </c>
      <c r="E406" s="259">
        <v>44396</v>
      </c>
      <c r="F406" s="226">
        <v>3</v>
      </c>
      <c r="G406" s="227">
        <v>19.98</v>
      </c>
    </row>
    <row r="407" spans="2:7" hidden="1" outlineLevel="1" x14ac:dyDescent="0.2">
      <c r="B407" s="19" t="s">
        <v>428</v>
      </c>
      <c r="C407" s="223" t="s">
        <v>105</v>
      </c>
      <c r="D407" s="224" t="s">
        <v>54</v>
      </c>
      <c r="E407" s="259">
        <v>44399</v>
      </c>
      <c r="F407" s="226">
        <v>6</v>
      </c>
      <c r="G407" s="227">
        <v>39.96</v>
      </c>
    </row>
    <row r="408" spans="2:7" hidden="1" outlineLevel="1" x14ac:dyDescent="0.2">
      <c r="B408" s="19" t="s">
        <v>428</v>
      </c>
      <c r="C408" s="223" t="s">
        <v>105</v>
      </c>
      <c r="D408" s="224" t="s">
        <v>54</v>
      </c>
      <c r="E408" s="259">
        <v>44399</v>
      </c>
      <c r="F408" s="226">
        <v>3</v>
      </c>
      <c r="G408" s="227">
        <v>19.98</v>
      </c>
    </row>
    <row r="409" spans="2:7" hidden="1" outlineLevel="1" x14ac:dyDescent="0.2">
      <c r="B409" s="19" t="s">
        <v>428</v>
      </c>
      <c r="C409" s="223" t="s">
        <v>105</v>
      </c>
      <c r="D409" s="224" t="s">
        <v>54</v>
      </c>
      <c r="E409" s="259">
        <v>44400</v>
      </c>
      <c r="F409" s="226">
        <v>6</v>
      </c>
      <c r="G409" s="227">
        <v>39.96</v>
      </c>
    </row>
    <row r="410" spans="2:7" hidden="1" outlineLevel="1" x14ac:dyDescent="0.2">
      <c r="B410" s="19" t="s">
        <v>428</v>
      </c>
      <c r="C410" s="223" t="s">
        <v>105</v>
      </c>
      <c r="D410" s="224" t="s">
        <v>54</v>
      </c>
      <c r="E410" s="259">
        <v>44400</v>
      </c>
      <c r="F410" s="226">
        <v>3</v>
      </c>
      <c r="G410" s="227">
        <v>19.98</v>
      </c>
    </row>
    <row r="411" spans="2:7" hidden="1" outlineLevel="1" x14ac:dyDescent="0.2">
      <c r="B411" s="19" t="s">
        <v>428</v>
      </c>
      <c r="C411" s="223" t="s">
        <v>104</v>
      </c>
      <c r="D411" s="224" t="s">
        <v>31</v>
      </c>
      <c r="E411" s="259">
        <v>44399</v>
      </c>
      <c r="F411" s="226">
        <v>6</v>
      </c>
      <c r="G411" s="227">
        <v>56.64</v>
      </c>
    </row>
    <row r="412" spans="2:7" hidden="1" outlineLevel="1" x14ac:dyDescent="0.2">
      <c r="B412" s="19" t="s">
        <v>428</v>
      </c>
      <c r="C412" s="223" t="s">
        <v>104</v>
      </c>
      <c r="D412" s="224" t="s">
        <v>31</v>
      </c>
      <c r="E412" s="259">
        <v>44399</v>
      </c>
      <c r="F412" s="226">
        <v>3</v>
      </c>
      <c r="G412" s="227">
        <v>28.32</v>
      </c>
    </row>
    <row r="413" spans="2:7" hidden="1" outlineLevel="1" x14ac:dyDescent="0.2">
      <c r="B413" s="19" t="s">
        <v>428</v>
      </c>
      <c r="C413" s="223" t="s">
        <v>104</v>
      </c>
      <c r="D413" s="224" t="s">
        <v>31</v>
      </c>
      <c r="E413" s="259">
        <v>44400</v>
      </c>
      <c r="F413" s="226">
        <v>6</v>
      </c>
      <c r="G413" s="227">
        <v>56.64</v>
      </c>
    </row>
    <row r="414" spans="2:7" hidden="1" outlineLevel="1" x14ac:dyDescent="0.2">
      <c r="B414" s="19" t="s">
        <v>428</v>
      </c>
      <c r="C414" s="223" t="s">
        <v>104</v>
      </c>
      <c r="D414" s="224" t="s">
        <v>31</v>
      </c>
      <c r="E414" s="259">
        <v>44400</v>
      </c>
      <c r="F414" s="226">
        <v>3</v>
      </c>
      <c r="G414" s="227">
        <v>28.32</v>
      </c>
    </row>
    <row r="415" spans="2:7" hidden="1" outlineLevel="1" x14ac:dyDescent="0.2">
      <c r="B415" s="19" t="s">
        <v>429</v>
      </c>
      <c r="C415" s="223" t="s">
        <v>911</v>
      </c>
      <c r="D415" s="224" t="s">
        <v>31</v>
      </c>
      <c r="E415" s="259">
        <v>44411</v>
      </c>
      <c r="F415" s="226">
        <v>6</v>
      </c>
      <c r="G415" s="227">
        <v>49.98</v>
      </c>
    </row>
    <row r="416" spans="2:7" hidden="1" outlineLevel="1" x14ac:dyDescent="0.2">
      <c r="B416" s="19" t="s">
        <v>429</v>
      </c>
      <c r="C416" s="223" t="s">
        <v>911</v>
      </c>
      <c r="D416" s="224" t="s">
        <v>31</v>
      </c>
      <c r="E416" s="259">
        <v>44411</v>
      </c>
      <c r="F416" s="226">
        <v>3</v>
      </c>
      <c r="G416" s="227">
        <v>24.99</v>
      </c>
    </row>
    <row r="417" spans="2:7" hidden="1" outlineLevel="1" x14ac:dyDescent="0.2">
      <c r="B417" s="19" t="s">
        <v>429</v>
      </c>
      <c r="C417" s="223" t="s">
        <v>911</v>
      </c>
      <c r="D417" s="224" t="s">
        <v>31</v>
      </c>
      <c r="E417" s="259">
        <v>44412</v>
      </c>
      <c r="F417" s="226">
        <v>6</v>
      </c>
      <c r="G417" s="227">
        <v>49.98</v>
      </c>
    </row>
    <row r="418" spans="2:7" hidden="1" outlineLevel="1" x14ac:dyDescent="0.2">
      <c r="B418" s="19" t="s">
        <v>429</v>
      </c>
      <c r="C418" s="223" t="s">
        <v>911</v>
      </c>
      <c r="D418" s="224" t="s">
        <v>31</v>
      </c>
      <c r="E418" s="259">
        <v>44412</v>
      </c>
      <c r="F418" s="226">
        <v>3</v>
      </c>
      <c r="G418" s="227">
        <v>24.99</v>
      </c>
    </row>
    <row r="419" spans="2:7" hidden="1" outlineLevel="1" x14ac:dyDescent="0.2">
      <c r="B419" s="19" t="s">
        <v>429</v>
      </c>
      <c r="C419" s="223" t="s">
        <v>911</v>
      </c>
      <c r="D419" s="224" t="s">
        <v>31</v>
      </c>
      <c r="E419" s="259">
        <v>44413</v>
      </c>
      <c r="F419" s="226">
        <v>6</v>
      </c>
      <c r="G419" s="227">
        <v>49.98</v>
      </c>
    </row>
    <row r="420" spans="2:7" hidden="1" outlineLevel="1" x14ac:dyDescent="0.2">
      <c r="B420" s="19" t="s">
        <v>429</v>
      </c>
      <c r="C420" s="223" t="s">
        <v>911</v>
      </c>
      <c r="D420" s="224" t="s">
        <v>31</v>
      </c>
      <c r="E420" s="259">
        <v>44413</v>
      </c>
      <c r="F420" s="226">
        <v>3</v>
      </c>
      <c r="G420" s="227">
        <v>24.99</v>
      </c>
    </row>
    <row r="421" spans="2:7" hidden="1" outlineLevel="1" x14ac:dyDescent="0.2">
      <c r="B421" s="19" t="s">
        <v>429</v>
      </c>
      <c r="C421" s="223" t="s">
        <v>911</v>
      </c>
      <c r="D421" s="224" t="s">
        <v>31</v>
      </c>
      <c r="E421" s="259">
        <v>44414</v>
      </c>
      <c r="F421" s="226">
        <v>6</v>
      </c>
      <c r="G421" s="227">
        <v>49.98</v>
      </c>
    </row>
    <row r="422" spans="2:7" hidden="1" outlineLevel="1" x14ac:dyDescent="0.2">
      <c r="B422" s="19" t="s">
        <v>429</v>
      </c>
      <c r="C422" s="223" t="s">
        <v>911</v>
      </c>
      <c r="D422" s="224" t="s">
        <v>31</v>
      </c>
      <c r="E422" s="259">
        <v>44414</v>
      </c>
      <c r="F422" s="226">
        <v>3</v>
      </c>
      <c r="G422" s="227">
        <v>24.99</v>
      </c>
    </row>
    <row r="423" spans="2:7" hidden="1" outlineLevel="1" x14ac:dyDescent="0.2">
      <c r="B423" s="19" t="s">
        <v>429</v>
      </c>
      <c r="C423" s="223" t="s">
        <v>911</v>
      </c>
      <c r="D423" s="224" t="s">
        <v>31</v>
      </c>
      <c r="E423" s="259">
        <v>44417</v>
      </c>
      <c r="F423" s="226">
        <v>6</v>
      </c>
      <c r="G423" s="227">
        <v>49.98</v>
      </c>
    </row>
    <row r="424" spans="2:7" hidden="1" outlineLevel="1" x14ac:dyDescent="0.2">
      <c r="B424" s="19" t="s">
        <v>429</v>
      </c>
      <c r="C424" s="223" t="s">
        <v>911</v>
      </c>
      <c r="D424" s="224" t="s">
        <v>31</v>
      </c>
      <c r="E424" s="259">
        <v>44417</v>
      </c>
      <c r="F424" s="226">
        <v>3</v>
      </c>
      <c r="G424" s="227">
        <v>24.99</v>
      </c>
    </row>
    <row r="425" spans="2:7" hidden="1" outlineLevel="1" x14ac:dyDescent="0.2">
      <c r="B425" s="19" t="s">
        <v>429</v>
      </c>
      <c r="C425" s="223" t="s">
        <v>911</v>
      </c>
      <c r="D425" s="224" t="s">
        <v>31</v>
      </c>
      <c r="E425" s="259">
        <v>44418</v>
      </c>
      <c r="F425" s="226">
        <v>6</v>
      </c>
      <c r="G425" s="227">
        <v>49.98</v>
      </c>
    </row>
    <row r="426" spans="2:7" hidden="1" outlineLevel="1" x14ac:dyDescent="0.2">
      <c r="B426" s="19" t="s">
        <v>429</v>
      </c>
      <c r="C426" s="223" t="s">
        <v>911</v>
      </c>
      <c r="D426" s="224" t="s">
        <v>31</v>
      </c>
      <c r="E426" s="259">
        <v>44418</v>
      </c>
      <c r="F426" s="226">
        <v>3</v>
      </c>
      <c r="G426" s="227">
        <v>24.99</v>
      </c>
    </row>
    <row r="427" spans="2:7" hidden="1" outlineLevel="1" x14ac:dyDescent="0.2">
      <c r="B427" s="19" t="s">
        <v>429</v>
      </c>
      <c r="C427" s="223" t="s">
        <v>911</v>
      </c>
      <c r="D427" s="224" t="s">
        <v>31</v>
      </c>
      <c r="E427" s="259">
        <v>44419</v>
      </c>
      <c r="F427" s="226">
        <v>6</v>
      </c>
      <c r="G427" s="227">
        <v>49.98</v>
      </c>
    </row>
    <row r="428" spans="2:7" hidden="1" outlineLevel="1" x14ac:dyDescent="0.2">
      <c r="B428" s="19" t="s">
        <v>429</v>
      </c>
      <c r="C428" s="223" t="s">
        <v>911</v>
      </c>
      <c r="D428" s="224" t="s">
        <v>31</v>
      </c>
      <c r="E428" s="259">
        <v>44419</v>
      </c>
      <c r="F428" s="226">
        <v>3</v>
      </c>
      <c r="G428" s="227">
        <v>24.99</v>
      </c>
    </row>
    <row r="429" spans="2:7" hidden="1" outlineLevel="1" x14ac:dyDescent="0.2">
      <c r="B429" s="19" t="s">
        <v>429</v>
      </c>
      <c r="C429" s="223" t="s">
        <v>911</v>
      </c>
      <c r="D429" s="224" t="s">
        <v>31</v>
      </c>
      <c r="E429" s="259">
        <v>44420</v>
      </c>
      <c r="F429" s="226">
        <v>6</v>
      </c>
      <c r="G429" s="227">
        <v>49.98</v>
      </c>
    </row>
    <row r="430" spans="2:7" hidden="1" outlineLevel="1" x14ac:dyDescent="0.2">
      <c r="B430" s="19" t="s">
        <v>429</v>
      </c>
      <c r="C430" s="223" t="s">
        <v>911</v>
      </c>
      <c r="D430" s="224" t="s">
        <v>31</v>
      </c>
      <c r="E430" s="259">
        <v>44420</v>
      </c>
      <c r="F430" s="226">
        <v>3</v>
      </c>
      <c r="G430" s="227">
        <v>24.99</v>
      </c>
    </row>
    <row r="431" spans="2:7" hidden="1" outlineLevel="1" x14ac:dyDescent="0.2">
      <c r="B431" s="19" t="s">
        <v>429</v>
      </c>
      <c r="C431" s="223" t="s">
        <v>911</v>
      </c>
      <c r="D431" s="224" t="s">
        <v>31</v>
      </c>
      <c r="E431" s="259">
        <v>44421</v>
      </c>
      <c r="F431" s="226">
        <v>6</v>
      </c>
      <c r="G431" s="227">
        <v>49.98</v>
      </c>
    </row>
    <row r="432" spans="2:7" hidden="1" outlineLevel="1" x14ac:dyDescent="0.2">
      <c r="B432" s="19" t="s">
        <v>429</v>
      </c>
      <c r="C432" s="223" t="s">
        <v>911</v>
      </c>
      <c r="D432" s="224" t="s">
        <v>31</v>
      </c>
      <c r="E432" s="259">
        <v>44421</v>
      </c>
      <c r="F432" s="226">
        <v>3</v>
      </c>
      <c r="G432" s="227">
        <v>24.99</v>
      </c>
    </row>
    <row r="433" spans="2:7" hidden="1" outlineLevel="1" x14ac:dyDescent="0.2">
      <c r="B433" s="19" t="s">
        <v>429</v>
      </c>
      <c r="C433" s="223" t="s">
        <v>911</v>
      </c>
      <c r="D433" s="224" t="s">
        <v>31</v>
      </c>
      <c r="E433" s="259">
        <v>44424</v>
      </c>
      <c r="F433" s="226">
        <v>6</v>
      </c>
      <c r="G433" s="227">
        <v>49.98</v>
      </c>
    </row>
    <row r="434" spans="2:7" hidden="1" outlineLevel="1" x14ac:dyDescent="0.2">
      <c r="B434" s="19" t="s">
        <v>429</v>
      </c>
      <c r="C434" s="223" t="s">
        <v>911</v>
      </c>
      <c r="D434" s="224" t="s">
        <v>31</v>
      </c>
      <c r="E434" s="259">
        <v>44424</v>
      </c>
      <c r="F434" s="226">
        <v>3</v>
      </c>
      <c r="G434" s="227">
        <v>24.99</v>
      </c>
    </row>
    <row r="435" spans="2:7" hidden="1" outlineLevel="1" x14ac:dyDescent="0.2">
      <c r="B435" s="19" t="s">
        <v>429</v>
      </c>
      <c r="C435" s="223" t="s">
        <v>911</v>
      </c>
      <c r="D435" s="224" t="s">
        <v>31</v>
      </c>
      <c r="E435" s="259">
        <v>44425</v>
      </c>
      <c r="F435" s="226">
        <v>6</v>
      </c>
      <c r="G435" s="227">
        <v>49.98</v>
      </c>
    </row>
    <row r="436" spans="2:7" hidden="1" outlineLevel="1" x14ac:dyDescent="0.2">
      <c r="B436" s="19" t="s">
        <v>429</v>
      </c>
      <c r="C436" s="223" t="s">
        <v>911</v>
      </c>
      <c r="D436" s="224" t="s">
        <v>31</v>
      </c>
      <c r="E436" s="259">
        <v>44425</v>
      </c>
      <c r="F436" s="226">
        <v>3</v>
      </c>
      <c r="G436" s="227">
        <v>24.99</v>
      </c>
    </row>
    <row r="437" spans="2:7" hidden="1" outlineLevel="1" x14ac:dyDescent="0.2">
      <c r="B437" s="19" t="s">
        <v>429</v>
      </c>
      <c r="C437" s="223" t="s">
        <v>911</v>
      </c>
      <c r="D437" s="224" t="s">
        <v>31</v>
      </c>
      <c r="E437" s="259">
        <v>44426</v>
      </c>
      <c r="F437" s="226">
        <v>6</v>
      </c>
      <c r="G437" s="227">
        <v>49.98</v>
      </c>
    </row>
    <row r="438" spans="2:7" hidden="1" outlineLevel="1" x14ac:dyDescent="0.2">
      <c r="B438" s="19" t="s">
        <v>429</v>
      </c>
      <c r="C438" s="223" t="s">
        <v>911</v>
      </c>
      <c r="D438" s="224" t="s">
        <v>31</v>
      </c>
      <c r="E438" s="259">
        <v>44426</v>
      </c>
      <c r="F438" s="226">
        <v>3</v>
      </c>
      <c r="G438" s="227">
        <v>24.99</v>
      </c>
    </row>
    <row r="439" spans="2:7" hidden="1" outlineLevel="1" x14ac:dyDescent="0.2">
      <c r="B439" s="19" t="s">
        <v>429</v>
      </c>
      <c r="C439" s="223" t="s">
        <v>911</v>
      </c>
      <c r="D439" s="224" t="s">
        <v>31</v>
      </c>
      <c r="E439" s="259">
        <v>44427</v>
      </c>
      <c r="F439" s="226">
        <v>6</v>
      </c>
      <c r="G439" s="227">
        <v>49.98</v>
      </c>
    </row>
    <row r="440" spans="2:7" hidden="1" outlineLevel="1" x14ac:dyDescent="0.2">
      <c r="B440" s="19" t="s">
        <v>429</v>
      </c>
      <c r="C440" s="223" t="s">
        <v>911</v>
      </c>
      <c r="D440" s="224" t="s">
        <v>31</v>
      </c>
      <c r="E440" s="259">
        <v>44427</v>
      </c>
      <c r="F440" s="226">
        <v>3</v>
      </c>
      <c r="G440" s="227">
        <v>24.99</v>
      </c>
    </row>
    <row r="441" spans="2:7" hidden="1" outlineLevel="1" x14ac:dyDescent="0.2">
      <c r="B441" s="19" t="s">
        <v>429</v>
      </c>
      <c r="C441" s="223" t="s">
        <v>911</v>
      </c>
      <c r="D441" s="224" t="s">
        <v>31</v>
      </c>
      <c r="E441" s="259">
        <v>44428</v>
      </c>
      <c r="F441" s="226">
        <v>6</v>
      </c>
      <c r="G441" s="227">
        <v>49.98</v>
      </c>
    </row>
    <row r="442" spans="2:7" hidden="1" outlineLevel="1" x14ac:dyDescent="0.2">
      <c r="B442" s="19" t="s">
        <v>429</v>
      </c>
      <c r="C442" s="223" t="s">
        <v>911</v>
      </c>
      <c r="D442" s="224" t="s">
        <v>31</v>
      </c>
      <c r="E442" s="259">
        <v>44428</v>
      </c>
      <c r="F442" s="226">
        <v>3</v>
      </c>
      <c r="G442" s="227">
        <v>24.99</v>
      </c>
    </row>
    <row r="443" spans="2:7" hidden="1" outlineLevel="1" x14ac:dyDescent="0.2">
      <c r="B443" s="19" t="s">
        <v>428</v>
      </c>
      <c r="C443" s="223" t="s">
        <v>104</v>
      </c>
      <c r="D443" s="224" t="s">
        <v>31</v>
      </c>
      <c r="E443" s="259">
        <v>44424</v>
      </c>
      <c r="F443" s="226">
        <v>6</v>
      </c>
      <c r="G443" s="227">
        <v>56.64</v>
      </c>
    </row>
    <row r="444" spans="2:7" hidden="1" outlineLevel="1" x14ac:dyDescent="0.2">
      <c r="B444" s="19" t="s">
        <v>428</v>
      </c>
      <c r="C444" s="223" t="s">
        <v>104</v>
      </c>
      <c r="D444" s="224" t="s">
        <v>31</v>
      </c>
      <c r="E444" s="259">
        <v>44424</v>
      </c>
      <c r="F444" s="226">
        <v>3</v>
      </c>
      <c r="G444" s="227">
        <v>28.32</v>
      </c>
    </row>
    <row r="445" spans="2:7" hidden="1" outlineLevel="1" x14ac:dyDescent="0.2">
      <c r="B445" s="19" t="s">
        <v>428</v>
      </c>
      <c r="C445" s="223" t="s">
        <v>104</v>
      </c>
      <c r="D445" s="224" t="s">
        <v>31</v>
      </c>
      <c r="E445" s="259">
        <v>44425</v>
      </c>
      <c r="F445" s="226">
        <v>6</v>
      </c>
      <c r="G445" s="227">
        <v>56.64</v>
      </c>
    </row>
    <row r="446" spans="2:7" hidden="1" outlineLevel="1" x14ac:dyDescent="0.2">
      <c r="B446" s="19" t="s">
        <v>428</v>
      </c>
      <c r="C446" s="223" t="s">
        <v>104</v>
      </c>
      <c r="D446" s="224" t="s">
        <v>31</v>
      </c>
      <c r="E446" s="259">
        <v>44425</v>
      </c>
      <c r="F446" s="226">
        <v>3</v>
      </c>
      <c r="G446" s="227">
        <v>28.32</v>
      </c>
    </row>
    <row r="447" spans="2:7" hidden="1" outlineLevel="1" x14ac:dyDescent="0.2">
      <c r="B447" s="19" t="s">
        <v>428</v>
      </c>
      <c r="C447" s="223" t="s">
        <v>104</v>
      </c>
      <c r="D447" s="224" t="s">
        <v>31</v>
      </c>
      <c r="E447" s="259">
        <v>44434</v>
      </c>
      <c r="F447" s="226">
        <v>6</v>
      </c>
      <c r="G447" s="227">
        <v>56.64</v>
      </c>
    </row>
    <row r="448" spans="2:7" hidden="1" outlineLevel="1" x14ac:dyDescent="0.2">
      <c r="B448" s="19" t="s">
        <v>428</v>
      </c>
      <c r="C448" s="223" t="s">
        <v>104</v>
      </c>
      <c r="D448" s="224" t="s">
        <v>31</v>
      </c>
      <c r="E448" s="259">
        <v>44434</v>
      </c>
      <c r="F448" s="226">
        <v>3</v>
      </c>
      <c r="G448" s="227">
        <v>28.32</v>
      </c>
    </row>
    <row r="449" spans="2:7" hidden="1" outlineLevel="1" x14ac:dyDescent="0.2">
      <c r="B449" s="19" t="s">
        <v>428</v>
      </c>
      <c r="C449" s="223" t="s">
        <v>104</v>
      </c>
      <c r="D449" s="224" t="s">
        <v>31</v>
      </c>
      <c r="E449" s="259">
        <v>44435</v>
      </c>
      <c r="F449" s="226">
        <v>6</v>
      </c>
      <c r="G449" s="227">
        <v>56.64</v>
      </c>
    </row>
    <row r="450" spans="2:7" hidden="1" outlineLevel="1" x14ac:dyDescent="0.2">
      <c r="B450" s="19" t="s">
        <v>428</v>
      </c>
      <c r="C450" s="223" t="s">
        <v>104</v>
      </c>
      <c r="D450" s="224" t="s">
        <v>31</v>
      </c>
      <c r="E450" s="259">
        <v>44435</v>
      </c>
      <c r="F450" s="226">
        <v>3</v>
      </c>
      <c r="G450" s="227">
        <v>28.32</v>
      </c>
    </row>
    <row r="451" spans="2:7" hidden="1" outlineLevel="1" x14ac:dyDescent="0.2">
      <c r="B451" s="19" t="s">
        <v>428</v>
      </c>
      <c r="C451" s="223" t="s">
        <v>108</v>
      </c>
      <c r="D451" s="224" t="s">
        <v>31</v>
      </c>
      <c r="E451" s="259">
        <v>44410</v>
      </c>
      <c r="F451" s="226">
        <v>6</v>
      </c>
      <c r="G451" s="227">
        <v>50</v>
      </c>
    </row>
    <row r="452" spans="2:7" hidden="1" outlineLevel="1" x14ac:dyDescent="0.2">
      <c r="B452" s="19" t="s">
        <v>428</v>
      </c>
      <c r="C452" s="223" t="s">
        <v>108</v>
      </c>
      <c r="D452" s="224" t="s">
        <v>31</v>
      </c>
      <c r="E452" s="259">
        <v>44410</v>
      </c>
      <c r="F452" s="226">
        <v>2</v>
      </c>
      <c r="G452" s="227">
        <v>16.66</v>
      </c>
    </row>
    <row r="453" spans="2:7" hidden="1" outlineLevel="1" x14ac:dyDescent="0.2">
      <c r="B453" s="19" t="s">
        <v>428</v>
      </c>
      <c r="C453" s="223" t="s">
        <v>108</v>
      </c>
      <c r="D453" s="224" t="s">
        <v>31</v>
      </c>
      <c r="E453" s="259">
        <v>44411</v>
      </c>
      <c r="F453" s="226">
        <v>6</v>
      </c>
      <c r="G453" s="227">
        <v>50</v>
      </c>
    </row>
    <row r="454" spans="2:7" hidden="1" outlineLevel="1" x14ac:dyDescent="0.2">
      <c r="B454" s="19" t="s">
        <v>428</v>
      </c>
      <c r="C454" s="223" t="s">
        <v>108</v>
      </c>
      <c r="D454" s="224" t="s">
        <v>31</v>
      </c>
      <c r="E454" s="259">
        <v>44411</v>
      </c>
      <c r="F454" s="226">
        <v>3</v>
      </c>
      <c r="G454" s="227">
        <v>25</v>
      </c>
    </row>
    <row r="455" spans="2:7" hidden="1" outlineLevel="1" x14ac:dyDescent="0.2">
      <c r="B455" s="19" t="s">
        <v>428</v>
      </c>
      <c r="C455" s="223" t="s">
        <v>108</v>
      </c>
      <c r="D455" s="224" t="s">
        <v>31</v>
      </c>
      <c r="E455" s="259">
        <v>44413</v>
      </c>
      <c r="F455" s="226">
        <v>6</v>
      </c>
      <c r="G455" s="227">
        <v>50</v>
      </c>
    </row>
    <row r="456" spans="2:7" hidden="1" outlineLevel="1" x14ac:dyDescent="0.2">
      <c r="B456" s="19" t="s">
        <v>428</v>
      </c>
      <c r="C456" s="223" t="s">
        <v>108</v>
      </c>
      <c r="D456" s="224" t="s">
        <v>31</v>
      </c>
      <c r="E456" s="259">
        <v>44413</v>
      </c>
      <c r="F456" s="226">
        <v>3</v>
      </c>
      <c r="G456" s="227">
        <v>25</v>
      </c>
    </row>
    <row r="457" spans="2:7" hidden="1" outlineLevel="1" x14ac:dyDescent="0.2">
      <c r="B457" s="19" t="s">
        <v>428</v>
      </c>
      <c r="C457" s="223" t="s">
        <v>108</v>
      </c>
      <c r="D457" s="224" t="s">
        <v>31</v>
      </c>
      <c r="E457" s="259">
        <v>44414</v>
      </c>
      <c r="F457" s="226">
        <v>6</v>
      </c>
      <c r="G457" s="227">
        <v>50</v>
      </c>
    </row>
    <row r="458" spans="2:7" hidden="1" outlineLevel="1" x14ac:dyDescent="0.2">
      <c r="B458" s="19" t="s">
        <v>428</v>
      </c>
      <c r="C458" s="223" t="s">
        <v>108</v>
      </c>
      <c r="D458" s="224" t="s">
        <v>31</v>
      </c>
      <c r="E458" s="259">
        <v>44414</v>
      </c>
      <c r="F458" s="226">
        <v>3</v>
      </c>
      <c r="G458" s="227">
        <v>25</v>
      </c>
    </row>
    <row r="459" spans="2:7" hidden="1" outlineLevel="1" x14ac:dyDescent="0.2">
      <c r="B459" s="19" t="s">
        <v>428</v>
      </c>
      <c r="C459" s="223" t="s">
        <v>108</v>
      </c>
      <c r="D459" s="224" t="s">
        <v>31</v>
      </c>
      <c r="E459" s="259">
        <v>44417</v>
      </c>
      <c r="F459" s="226">
        <v>6</v>
      </c>
      <c r="G459" s="227">
        <v>50</v>
      </c>
    </row>
    <row r="460" spans="2:7" hidden="1" outlineLevel="1" x14ac:dyDescent="0.2">
      <c r="B460" s="19" t="s">
        <v>428</v>
      </c>
      <c r="C460" s="223" t="s">
        <v>108</v>
      </c>
      <c r="D460" s="224" t="s">
        <v>31</v>
      </c>
      <c r="E460" s="259">
        <v>44417</v>
      </c>
      <c r="F460" s="226">
        <v>3</v>
      </c>
      <c r="G460" s="227">
        <v>25</v>
      </c>
    </row>
    <row r="461" spans="2:7" hidden="1" outlineLevel="1" x14ac:dyDescent="0.2">
      <c r="B461" s="19" t="s">
        <v>428</v>
      </c>
      <c r="C461" s="223" t="s">
        <v>108</v>
      </c>
      <c r="D461" s="224" t="s">
        <v>31</v>
      </c>
      <c r="E461" s="259">
        <v>44418</v>
      </c>
      <c r="F461" s="226">
        <v>6</v>
      </c>
      <c r="G461" s="227">
        <v>50</v>
      </c>
    </row>
    <row r="462" spans="2:7" hidden="1" outlineLevel="1" x14ac:dyDescent="0.2">
      <c r="B462" s="19" t="s">
        <v>428</v>
      </c>
      <c r="C462" s="223" t="s">
        <v>108</v>
      </c>
      <c r="D462" s="224" t="s">
        <v>31</v>
      </c>
      <c r="E462" s="259">
        <v>44418</v>
      </c>
      <c r="F462" s="226">
        <v>3</v>
      </c>
      <c r="G462" s="227">
        <v>25</v>
      </c>
    </row>
    <row r="463" spans="2:7" hidden="1" outlineLevel="1" x14ac:dyDescent="0.2">
      <c r="B463" s="19" t="s">
        <v>428</v>
      </c>
      <c r="C463" s="223" t="s">
        <v>105</v>
      </c>
      <c r="D463" s="224" t="s">
        <v>54</v>
      </c>
      <c r="E463" s="259">
        <v>44410</v>
      </c>
      <c r="F463" s="226">
        <v>6</v>
      </c>
      <c r="G463" s="227">
        <v>40</v>
      </c>
    </row>
    <row r="464" spans="2:7" hidden="1" outlineLevel="1" x14ac:dyDescent="0.2">
      <c r="B464" s="19" t="s">
        <v>428</v>
      </c>
      <c r="C464" s="223" t="s">
        <v>105</v>
      </c>
      <c r="D464" s="224" t="s">
        <v>54</v>
      </c>
      <c r="E464" s="259">
        <v>44410</v>
      </c>
      <c r="F464" s="226">
        <v>3</v>
      </c>
      <c r="G464" s="227">
        <v>20</v>
      </c>
    </row>
    <row r="465" spans="2:7" hidden="1" outlineLevel="1" x14ac:dyDescent="0.2">
      <c r="B465" s="19" t="s">
        <v>429</v>
      </c>
      <c r="C465" s="223" t="s">
        <v>801</v>
      </c>
      <c r="D465" s="224" t="s">
        <v>54</v>
      </c>
      <c r="E465" s="259">
        <v>44410</v>
      </c>
      <c r="F465" s="226">
        <v>6</v>
      </c>
      <c r="G465" s="227">
        <v>40</v>
      </c>
    </row>
    <row r="466" spans="2:7" hidden="1" outlineLevel="1" x14ac:dyDescent="0.2">
      <c r="B466" s="19" t="s">
        <v>429</v>
      </c>
      <c r="C466" s="223" t="s">
        <v>801</v>
      </c>
      <c r="D466" s="224" t="s">
        <v>54</v>
      </c>
      <c r="E466" s="259">
        <v>44410</v>
      </c>
      <c r="F466" s="226">
        <v>3</v>
      </c>
      <c r="G466" s="227">
        <v>20</v>
      </c>
    </row>
    <row r="467" spans="2:7" hidden="1" outlineLevel="1" x14ac:dyDescent="0.2">
      <c r="B467" s="19" t="s">
        <v>428</v>
      </c>
      <c r="C467" s="223" t="s">
        <v>108</v>
      </c>
      <c r="D467" s="224" t="s">
        <v>31</v>
      </c>
      <c r="E467" s="311">
        <v>44448</v>
      </c>
      <c r="F467" s="226">
        <v>6</v>
      </c>
      <c r="G467" s="227">
        <v>50</v>
      </c>
    </row>
    <row r="468" spans="2:7" hidden="1" outlineLevel="1" x14ac:dyDescent="0.2">
      <c r="B468" s="19" t="s">
        <v>428</v>
      </c>
      <c r="C468" s="223" t="s">
        <v>108</v>
      </c>
      <c r="D468" s="224" t="s">
        <v>31</v>
      </c>
      <c r="E468" s="311">
        <v>44448</v>
      </c>
      <c r="F468" s="226">
        <v>3</v>
      </c>
      <c r="G468" s="227">
        <v>25</v>
      </c>
    </row>
    <row r="469" spans="2:7" hidden="1" outlineLevel="1" x14ac:dyDescent="0.2">
      <c r="B469" s="19" t="s">
        <v>428</v>
      </c>
      <c r="C469" s="223" t="s">
        <v>108</v>
      </c>
      <c r="D469" s="224" t="s">
        <v>31</v>
      </c>
      <c r="E469" s="311">
        <v>44461</v>
      </c>
      <c r="F469" s="226">
        <v>6</v>
      </c>
      <c r="G469" s="227">
        <v>52</v>
      </c>
    </row>
    <row r="470" spans="2:7" hidden="1" outlineLevel="1" x14ac:dyDescent="0.2">
      <c r="B470" s="19" t="s">
        <v>428</v>
      </c>
      <c r="C470" s="223" t="s">
        <v>108</v>
      </c>
      <c r="D470" s="224" t="s">
        <v>31</v>
      </c>
      <c r="E470" s="311">
        <v>44461</v>
      </c>
      <c r="F470" s="226">
        <v>3</v>
      </c>
      <c r="G470" s="227">
        <v>25</v>
      </c>
    </row>
    <row r="471" spans="2:7" hidden="1" outlineLevel="1" x14ac:dyDescent="0.2">
      <c r="B471" s="19" t="s">
        <v>428</v>
      </c>
      <c r="C471" s="223" t="s">
        <v>1316</v>
      </c>
      <c r="D471" s="224" t="s">
        <v>31</v>
      </c>
      <c r="E471" s="311">
        <v>44440</v>
      </c>
      <c r="F471" s="226">
        <v>6</v>
      </c>
      <c r="G471" s="227">
        <v>50</v>
      </c>
    </row>
    <row r="472" spans="2:7" hidden="1" outlineLevel="1" x14ac:dyDescent="0.2">
      <c r="B472" s="19" t="s">
        <v>428</v>
      </c>
      <c r="C472" s="223" t="s">
        <v>1316</v>
      </c>
      <c r="D472" s="224" t="s">
        <v>31</v>
      </c>
      <c r="E472" s="311">
        <v>44440</v>
      </c>
      <c r="F472" s="226">
        <v>3</v>
      </c>
      <c r="G472" s="227">
        <v>30</v>
      </c>
    </row>
    <row r="473" spans="2:7" hidden="1" outlineLevel="1" x14ac:dyDescent="0.2">
      <c r="B473" s="19" t="s">
        <v>428</v>
      </c>
      <c r="C473" s="223" t="s">
        <v>1316</v>
      </c>
      <c r="D473" s="224" t="s">
        <v>31</v>
      </c>
      <c r="E473" s="311">
        <v>44441</v>
      </c>
      <c r="F473" s="226">
        <v>6</v>
      </c>
      <c r="G473" s="227">
        <v>50</v>
      </c>
    </row>
    <row r="474" spans="2:7" hidden="1" outlineLevel="1" x14ac:dyDescent="0.2">
      <c r="B474" s="19" t="s">
        <v>428</v>
      </c>
      <c r="C474" s="223" t="s">
        <v>1316</v>
      </c>
      <c r="D474" s="224" t="s">
        <v>31</v>
      </c>
      <c r="E474" s="311">
        <v>44441</v>
      </c>
      <c r="F474" s="226">
        <v>3</v>
      </c>
      <c r="G474" s="227">
        <v>30</v>
      </c>
    </row>
    <row r="475" spans="2:7" hidden="1" outlineLevel="1" x14ac:dyDescent="0.2">
      <c r="B475" s="19" t="s">
        <v>428</v>
      </c>
      <c r="C475" s="223" t="s">
        <v>1316</v>
      </c>
      <c r="D475" s="224" t="s">
        <v>31</v>
      </c>
      <c r="E475" s="311">
        <v>44442</v>
      </c>
      <c r="F475" s="226">
        <v>6</v>
      </c>
      <c r="G475" s="227">
        <v>50</v>
      </c>
    </row>
    <row r="476" spans="2:7" hidden="1" outlineLevel="1" x14ac:dyDescent="0.2">
      <c r="B476" s="19" t="s">
        <v>428</v>
      </c>
      <c r="C476" s="223" t="s">
        <v>1316</v>
      </c>
      <c r="D476" s="224" t="s">
        <v>31</v>
      </c>
      <c r="E476" s="311">
        <v>44442</v>
      </c>
      <c r="F476" s="226">
        <v>3</v>
      </c>
      <c r="G476" s="227">
        <v>30</v>
      </c>
    </row>
    <row r="477" spans="2:7" hidden="1" outlineLevel="1" x14ac:dyDescent="0.2">
      <c r="B477" s="19" t="s">
        <v>428</v>
      </c>
      <c r="C477" s="223" t="s">
        <v>1316</v>
      </c>
      <c r="D477" s="224" t="s">
        <v>31</v>
      </c>
      <c r="E477" s="311">
        <v>44445</v>
      </c>
      <c r="F477" s="226">
        <v>6</v>
      </c>
      <c r="G477" s="227">
        <v>50</v>
      </c>
    </row>
    <row r="478" spans="2:7" hidden="1" outlineLevel="1" x14ac:dyDescent="0.2">
      <c r="B478" s="19" t="s">
        <v>428</v>
      </c>
      <c r="C478" s="223" t="s">
        <v>1316</v>
      </c>
      <c r="D478" s="224" t="s">
        <v>31</v>
      </c>
      <c r="E478" s="311">
        <v>44445</v>
      </c>
      <c r="F478" s="226">
        <v>3</v>
      </c>
      <c r="G478" s="227">
        <v>30</v>
      </c>
    </row>
    <row r="479" spans="2:7" hidden="1" outlineLevel="1" x14ac:dyDescent="0.2">
      <c r="B479" s="19" t="s">
        <v>428</v>
      </c>
      <c r="C479" s="223" t="s">
        <v>1316</v>
      </c>
      <c r="D479" s="224" t="s">
        <v>31</v>
      </c>
      <c r="E479" s="311">
        <v>44446</v>
      </c>
      <c r="F479" s="226">
        <v>6</v>
      </c>
      <c r="G479" s="227">
        <v>50</v>
      </c>
    </row>
    <row r="480" spans="2:7" hidden="1" outlineLevel="1" x14ac:dyDescent="0.2">
      <c r="B480" s="19" t="s">
        <v>428</v>
      </c>
      <c r="C480" s="223" t="s">
        <v>1316</v>
      </c>
      <c r="D480" s="224" t="s">
        <v>31</v>
      </c>
      <c r="E480" s="311">
        <v>44446</v>
      </c>
      <c r="F480" s="226">
        <v>3</v>
      </c>
      <c r="G480" s="227">
        <v>30</v>
      </c>
    </row>
    <row r="481" spans="2:7" hidden="1" outlineLevel="1" x14ac:dyDescent="0.2">
      <c r="B481" s="19" t="s">
        <v>429</v>
      </c>
      <c r="C481" s="223" t="s">
        <v>801</v>
      </c>
      <c r="D481" s="224" t="s">
        <v>54</v>
      </c>
      <c r="E481" s="311">
        <v>44463</v>
      </c>
      <c r="F481" s="226">
        <v>6</v>
      </c>
      <c r="G481" s="227">
        <v>40</v>
      </c>
    </row>
    <row r="482" spans="2:7" hidden="1" outlineLevel="1" x14ac:dyDescent="0.2">
      <c r="B482" s="19" t="s">
        <v>429</v>
      </c>
      <c r="C482" s="223" t="s">
        <v>801</v>
      </c>
      <c r="D482" s="224" t="s">
        <v>54</v>
      </c>
      <c r="E482" s="311">
        <v>44463</v>
      </c>
      <c r="F482" s="226">
        <v>3</v>
      </c>
      <c r="G482" s="227">
        <v>20</v>
      </c>
    </row>
    <row r="483" spans="2:7" hidden="1" outlineLevel="1" x14ac:dyDescent="0.2">
      <c r="B483" s="19" t="s">
        <v>429</v>
      </c>
      <c r="C483" s="223" t="s">
        <v>801</v>
      </c>
      <c r="D483" s="224" t="s">
        <v>54</v>
      </c>
      <c r="E483" s="259">
        <v>44464</v>
      </c>
      <c r="F483" s="226">
        <v>9</v>
      </c>
      <c r="G483" s="227">
        <v>60</v>
      </c>
    </row>
    <row r="484" spans="2:7" hidden="1" outlineLevel="1" x14ac:dyDescent="0.2">
      <c r="B484" s="19" t="s">
        <v>429</v>
      </c>
      <c r="C484" s="223" t="s">
        <v>801</v>
      </c>
      <c r="D484" s="224" t="s">
        <v>54</v>
      </c>
      <c r="E484" s="311">
        <v>44466</v>
      </c>
      <c r="F484" s="226">
        <v>6</v>
      </c>
      <c r="G484" s="227">
        <v>40</v>
      </c>
    </row>
    <row r="485" spans="2:7" hidden="1" outlineLevel="1" x14ac:dyDescent="0.2">
      <c r="B485" s="19" t="s">
        <v>429</v>
      </c>
      <c r="C485" s="223" t="s">
        <v>801</v>
      </c>
      <c r="D485" s="224" t="s">
        <v>54</v>
      </c>
      <c r="E485" s="311">
        <v>44466</v>
      </c>
      <c r="F485" s="226">
        <v>3</v>
      </c>
      <c r="G485" s="227">
        <v>20</v>
      </c>
    </row>
    <row r="486" spans="2:7" hidden="1" outlineLevel="1" x14ac:dyDescent="0.2">
      <c r="B486" s="19" t="s">
        <v>429</v>
      </c>
      <c r="C486" s="223" t="s">
        <v>801</v>
      </c>
      <c r="D486" s="224" t="s">
        <v>54</v>
      </c>
      <c r="E486" s="311">
        <v>44467</v>
      </c>
      <c r="F486" s="226">
        <v>6</v>
      </c>
      <c r="G486" s="227">
        <v>40</v>
      </c>
    </row>
    <row r="487" spans="2:7" hidden="1" outlineLevel="1" x14ac:dyDescent="0.2">
      <c r="B487" s="19" t="s">
        <v>429</v>
      </c>
      <c r="C487" s="223" t="s">
        <v>801</v>
      </c>
      <c r="D487" s="224" t="s">
        <v>54</v>
      </c>
      <c r="E487" s="311">
        <v>44467</v>
      </c>
      <c r="F487" s="226">
        <v>3</v>
      </c>
      <c r="G487" s="227">
        <v>20</v>
      </c>
    </row>
    <row r="488" spans="2:7" hidden="1" outlineLevel="1" x14ac:dyDescent="0.2">
      <c r="B488" s="19" t="s">
        <v>429</v>
      </c>
      <c r="C488" s="223" t="s">
        <v>801</v>
      </c>
      <c r="D488" s="224" t="s">
        <v>54</v>
      </c>
      <c r="E488" s="311">
        <v>44468</v>
      </c>
      <c r="F488" s="226">
        <v>6</v>
      </c>
      <c r="G488" s="227">
        <v>40</v>
      </c>
    </row>
    <row r="489" spans="2:7" hidden="1" outlineLevel="1" x14ac:dyDescent="0.2">
      <c r="B489" s="19" t="s">
        <v>429</v>
      </c>
      <c r="C489" s="223" t="s">
        <v>801</v>
      </c>
      <c r="D489" s="224" t="s">
        <v>54</v>
      </c>
      <c r="E489" s="311">
        <v>44468</v>
      </c>
      <c r="F489" s="226">
        <v>3</v>
      </c>
      <c r="G489" s="227">
        <v>20</v>
      </c>
    </row>
    <row r="490" spans="2:7" hidden="1" outlineLevel="1" x14ac:dyDescent="0.2">
      <c r="B490" s="19" t="s">
        <v>429</v>
      </c>
      <c r="C490" s="223" t="s">
        <v>801</v>
      </c>
      <c r="D490" s="224" t="s">
        <v>54</v>
      </c>
      <c r="E490" s="311">
        <v>44469</v>
      </c>
      <c r="F490" s="226">
        <v>6</v>
      </c>
      <c r="G490" s="227">
        <v>40</v>
      </c>
    </row>
    <row r="491" spans="2:7" hidden="1" outlineLevel="1" x14ac:dyDescent="0.2">
      <c r="B491" s="19" t="s">
        <v>429</v>
      </c>
      <c r="C491" s="223" t="s">
        <v>801</v>
      </c>
      <c r="D491" s="224" t="s">
        <v>54</v>
      </c>
      <c r="E491" s="311">
        <v>44469</v>
      </c>
      <c r="F491" s="226">
        <v>3</v>
      </c>
      <c r="G491" s="227">
        <v>20</v>
      </c>
    </row>
    <row r="492" spans="2:7" hidden="1" outlineLevel="1" x14ac:dyDescent="0.2">
      <c r="B492" s="19" t="s">
        <v>428</v>
      </c>
      <c r="C492" s="223" t="s">
        <v>108</v>
      </c>
      <c r="D492" s="224" t="s">
        <v>31</v>
      </c>
      <c r="E492" s="311">
        <v>44462</v>
      </c>
      <c r="F492" s="226">
        <v>6</v>
      </c>
      <c r="G492" s="227">
        <v>50</v>
      </c>
    </row>
    <row r="493" spans="2:7" hidden="1" outlineLevel="1" x14ac:dyDescent="0.2">
      <c r="B493" s="19" t="s">
        <v>428</v>
      </c>
      <c r="C493" s="223" t="s">
        <v>108</v>
      </c>
      <c r="D493" s="224" t="s">
        <v>31</v>
      </c>
      <c r="E493" s="311">
        <v>44462</v>
      </c>
      <c r="F493" s="226">
        <v>3</v>
      </c>
      <c r="G493" s="227">
        <v>25</v>
      </c>
    </row>
    <row r="494" spans="2:7" hidden="1" outlineLevel="1" x14ac:dyDescent="0.2">
      <c r="B494" s="19" t="s">
        <v>428</v>
      </c>
      <c r="C494" s="223" t="s">
        <v>108</v>
      </c>
      <c r="D494" s="224" t="s">
        <v>31</v>
      </c>
      <c r="E494" s="311">
        <v>44463</v>
      </c>
      <c r="F494" s="226">
        <v>6</v>
      </c>
      <c r="G494" s="227">
        <v>50</v>
      </c>
    </row>
    <row r="495" spans="2:7" hidden="1" outlineLevel="1" x14ac:dyDescent="0.2">
      <c r="B495" s="19" t="s">
        <v>428</v>
      </c>
      <c r="C495" s="223" t="s">
        <v>108</v>
      </c>
      <c r="D495" s="224" t="s">
        <v>31</v>
      </c>
      <c r="E495" s="311">
        <v>44463</v>
      </c>
      <c r="F495" s="226">
        <v>3</v>
      </c>
      <c r="G495" s="227">
        <v>25</v>
      </c>
    </row>
    <row r="496" spans="2:7" hidden="1" outlineLevel="1" x14ac:dyDescent="0.2">
      <c r="B496" s="19" t="s">
        <v>428</v>
      </c>
      <c r="C496" s="223" t="s">
        <v>108</v>
      </c>
      <c r="D496" s="224" t="s">
        <v>31</v>
      </c>
      <c r="E496" s="311">
        <v>44464</v>
      </c>
      <c r="F496" s="226">
        <v>9</v>
      </c>
      <c r="G496" s="227">
        <v>75</v>
      </c>
    </row>
    <row r="497" spans="2:7" hidden="1" outlineLevel="1" x14ac:dyDescent="0.2">
      <c r="B497" s="19" t="s">
        <v>428</v>
      </c>
      <c r="C497" s="223" t="s">
        <v>102</v>
      </c>
      <c r="D497" s="224" t="s">
        <v>31</v>
      </c>
      <c r="E497" s="311">
        <v>44487</v>
      </c>
      <c r="F497" s="226">
        <v>9</v>
      </c>
      <c r="G497" s="227">
        <v>75</v>
      </c>
    </row>
    <row r="498" spans="2:7" hidden="1" outlineLevel="1" x14ac:dyDescent="0.2">
      <c r="B498" s="19" t="s">
        <v>428</v>
      </c>
      <c r="C498" s="223" t="s">
        <v>102</v>
      </c>
      <c r="D498" s="224" t="s">
        <v>31</v>
      </c>
      <c r="E498" s="311">
        <v>44488</v>
      </c>
      <c r="F498" s="226">
        <v>9</v>
      </c>
      <c r="G498" s="227">
        <v>75</v>
      </c>
    </row>
    <row r="499" spans="2:7" hidden="1" outlineLevel="1" x14ac:dyDescent="0.2">
      <c r="B499" s="19" t="s">
        <v>428</v>
      </c>
      <c r="C499" s="223" t="s">
        <v>102</v>
      </c>
      <c r="D499" s="224" t="s">
        <v>31</v>
      </c>
      <c r="E499" s="311">
        <v>44498</v>
      </c>
      <c r="F499" s="226">
        <v>9</v>
      </c>
      <c r="G499" s="227">
        <v>75</v>
      </c>
    </row>
    <row r="500" spans="2:7" hidden="1" outlineLevel="1" x14ac:dyDescent="0.2">
      <c r="B500" s="19" t="s">
        <v>428</v>
      </c>
      <c r="C500" s="223" t="s">
        <v>104</v>
      </c>
      <c r="D500" s="224" t="s">
        <v>31</v>
      </c>
      <c r="E500" s="311">
        <v>44477</v>
      </c>
      <c r="F500" s="226">
        <v>9</v>
      </c>
      <c r="G500" s="227">
        <v>85</v>
      </c>
    </row>
    <row r="501" spans="2:7" hidden="1" outlineLevel="1" x14ac:dyDescent="0.2">
      <c r="B501" s="19" t="s">
        <v>428</v>
      </c>
      <c r="C501" s="223" t="s">
        <v>104</v>
      </c>
      <c r="D501" s="224" t="s">
        <v>31</v>
      </c>
      <c r="E501" s="311">
        <v>44480</v>
      </c>
      <c r="F501" s="226">
        <v>9</v>
      </c>
      <c r="G501" s="227">
        <v>85</v>
      </c>
    </row>
    <row r="502" spans="2:7" hidden="1" outlineLevel="1" x14ac:dyDescent="0.2">
      <c r="B502" s="19" t="s">
        <v>428</v>
      </c>
      <c r="C502" s="223" t="s">
        <v>1316</v>
      </c>
      <c r="D502" s="224" t="s">
        <v>31</v>
      </c>
      <c r="E502" s="311">
        <v>44478</v>
      </c>
      <c r="F502" s="226">
        <v>9</v>
      </c>
      <c r="G502" s="227">
        <v>80</v>
      </c>
    </row>
    <row r="503" spans="2:7" hidden="1" outlineLevel="1" x14ac:dyDescent="0.2">
      <c r="B503" s="19" t="s">
        <v>428</v>
      </c>
      <c r="C503" s="223" t="s">
        <v>1316</v>
      </c>
      <c r="D503" s="224" t="s">
        <v>31</v>
      </c>
      <c r="E503" s="311">
        <v>44480</v>
      </c>
      <c r="F503" s="226">
        <v>9</v>
      </c>
      <c r="G503" s="227">
        <v>80</v>
      </c>
    </row>
    <row r="504" spans="2:7" hidden="1" outlineLevel="1" x14ac:dyDescent="0.2">
      <c r="B504" s="19" t="s">
        <v>428</v>
      </c>
      <c r="C504" s="223" t="s">
        <v>1316</v>
      </c>
      <c r="D504" s="224" t="s">
        <v>31</v>
      </c>
      <c r="E504" s="311">
        <v>44481</v>
      </c>
      <c r="F504" s="226">
        <v>9</v>
      </c>
      <c r="G504" s="227">
        <v>80</v>
      </c>
    </row>
    <row r="505" spans="2:7" hidden="1" outlineLevel="1" x14ac:dyDescent="0.2">
      <c r="B505" s="19" t="s">
        <v>428</v>
      </c>
      <c r="C505" s="223" t="s">
        <v>1316</v>
      </c>
      <c r="D505" s="224" t="s">
        <v>31</v>
      </c>
      <c r="E505" s="311">
        <v>44482</v>
      </c>
      <c r="F505" s="226">
        <v>9</v>
      </c>
      <c r="G505" s="227">
        <v>80</v>
      </c>
    </row>
    <row r="506" spans="2:7" hidden="1" outlineLevel="1" x14ac:dyDescent="0.2">
      <c r="B506" s="19" t="s">
        <v>428</v>
      </c>
      <c r="C506" s="223" t="s">
        <v>1316</v>
      </c>
      <c r="D506" s="224" t="s">
        <v>31</v>
      </c>
      <c r="E506" s="311">
        <v>44483</v>
      </c>
      <c r="F506" s="226">
        <v>9</v>
      </c>
      <c r="G506" s="227">
        <v>80</v>
      </c>
    </row>
    <row r="507" spans="2:7" hidden="1" outlineLevel="1" x14ac:dyDescent="0.2">
      <c r="B507" s="19" t="s">
        <v>428</v>
      </c>
      <c r="C507" s="223" t="s">
        <v>1316</v>
      </c>
      <c r="D507" s="224" t="s">
        <v>31</v>
      </c>
      <c r="E507" s="311">
        <v>44478</v>
      </c>
      <c r="F507" s="226">
        <v>9</v>
      </c>
      <c r="G507" s="227">
        <v>80</v>
      </c>
    </row>
    <row r="508" spans="2:7" hidden="1" outlineLevel="1" x14ac:dyDescent="0.2">
      <c r="B508" s="19" t="s">
        <v>428</v>
      </c>
      <c r="C508" s="223" t="s">
        <v>1316</v>
      </c>
      <c r="D508" s="224" t="s">
        <v>31</v>
      </c>
      <c r="E508" s="311">
        <v>44480</v>
      </c>
      <c r="F508" s="226">
        <v>9</v>
      </c>
      <c r="G508" s="227">
        <v>80</v>
      </c>
    </row>
    <row r="509" spans="2:7" hidden="1" outlineLevel="1" x14ac:dyDescent="0.2">
      <c r="B509" s="19" t="s">
        <v>428</v>
      </c>
      <c r="C509" s="223" t="s">
        <v>1316</v>
      </c>
      <c r="D509" s="224" t="s">
        <v>31</v>
      </c>
      <c r="E509" s="311">
        <v>44481</v>
      </c>
      <c r="F509" s="226">
        <v>9</v>
      </c>
      <c r="G509" s="227">
        <v>80</v>
      </c>
    </row>
    <row r="510" spans="2:7" hidden="1" outlineLevel="1" x14ac:dyDescent="0.2">
      <c r="B510" s="19" t="s">
        <v>428</v>
      </c>
      <c r="C510" s="223" t="s">
        <v>1316</v>
      </c>
      <c r="D510" s="224" t="s">
        <v>31</v>
      </c>
      <c r="E510" s="311">
        <v>44482</v>
      </c>
      <c r="F510" s="226">
        <v>9</v>
      </c>
      <c r="G510" s="227">
        <v>80</v>
      </c>
    </row>
    <row r="511" spans="2:7" hidden="1" outlineLevel="1" x14ac:dyDescent="0.2">
      <c r="B511" s="19" t="s">
        <v>428</v>
      </c>
      <c r="C511" s="223" t="s">
        <v>1316</v>
      </c>
      <c r="D511" s="224" t="s">
        <v>31</v>
      </c>
      <c r="E511" s="311">
        <v>44483</v>
      </c>
      <c r="F511" s="226">
        <v>9</v>
      </c>
      <c r="G511" s="227">
        <v>80</v>
      </c>
    </row>
    <row r="512" spans="2:7" hidden="1" outlineLevel="1" x14ac:dyDescent="0.2">
      <c r="B512" s="19" t="s">
        <v>429</v>
      </c>
      <c r="C512" s="223" t="s">
        <v>801</v>
      </c>
      <c r="D512" s="224" t="s">
        <v>54</v>
      </c>
      <c r="E512" s="311">
        <v>44508</v>
      </c>
      <c r="F512" s="226">
        <v>9</v>
      </c>
      <c r="G512" s="227">
        <v>59.94</v>
      </c>
    </row>
    <row r="513" spans="2:7" hidden="1" outlineLevel="1" x14ac:dyDescent="0.2">
      <c r="B513" s="19" t="s">
        <v>429</v>
      </c>
      <c r="C513" s="223" t="s">
        <v>801</v>
      </c>
      <c r="D513" s="224" t="s">
        <v>54</v>
      </c>
      <c r="E513" s="311">
        <v>44509</v>
      </c>
      <c r="F513" s="226">
        <v>9</v>
      </c>
      <c r="G513" s="227">
        <v>59.94</v>
      </c>
    </row>
    <row r="514" spans="2:7" hidden="1" outlineLevel="1" x14ac:dyDescent="0.2">
      <c r="B514" s="19" t="s">
        <v>429</v>
      </c>
      <c r="C514" s="223" t="s">
        <v>801</v>
      </c>
      <c r="D514" s="224" t="s">
        <v>54</v>
      </c>
      <c r="E514" s="311">
        <v>44510</v>
      </c>
      <c r="F514" s="226">
        <v>9</v>
      </c>
      <c r="G514" s="227">
        <v>59.94</v>
      </c>
    </row>
    <row r="515" spans="2:7" hidden="1" outlineLevel="1" x14ac:dyDescent="0.2">
      <c r="B515" s="19" t="s">
        <v>429</v>
      </c>
      <c r="C515" s="223" t="s">
        <v>801</v>
      </c>
      <c r="D515" s="224" t="s">
        <v>54</v>
      </c>
      <c r="E515" s="311">
        <v>44511</v>
      </c>
      <c r="F515" s="226">
        <v>9</v>
      </c>
      <c r="G515" s="227">
        <v>59.94</v>
      </c>
    </row>
    <row r="516" spans="2:7" hidden="1" outlineLevel="1" x14ac:dyDescent="0.2">
      <c r="B516" s="19" t="s">
        <v>429</v>
      </c>
      <c r="C516" s="223" t="s">
        <v>801</v>
      </c>
      <c r="D516" s="224" t="s">
        <v>54</v>
      </c>
      <c r="E516" s="311">
        <v>44512</v>
      </c>
      <c r="F516" s="226">
        <v>9</v>
      </c>
      <c r="G516" s="227">
        <v>59.94</v>
      </c>
    </row>
    <row r="517" spans="2:7" hidden="1" outlineLevel="1" x14ac:dyDescent="0.2">
      <c r="B517" s="19" t="s">
        <v>429</v>
      </c>
      <c r="C517" s="223" t="s">
        <v>801</v>
      </c>
      <c r="D517" s="224" t="s">
        <v>54</v>
      </c>
      <c r="E517" s="311">
        <v>44513</v>
      </c>
      <c r="F517" s="226">
        <v>9</v>
      </c>
      <c r="G517" s="227">
        <v>59.94</v>
      </c>
    </row>
    <row r="518" spans="2:7" hidden="1" outlineLevel="1" x14ac:dyDescent="0.2">
      <c r="B518" s="19" t="s">
        <v>428</v>
      </c>
      <c r="C518" s="223" t="s">
        <v>104</v>
      </c>
      <c r="D518" s="224" t="s">
        <v>31</v>
      </c>
      <c r="E518" s="311">
        <v>44505</v>
      </c>
      <c r="F518" s="226">
        <v>3</v>
      </c>
      <c r="G518" s="227">
        <v>28.32</v>
      </c>
    </row>
    <row r="519" spans="2:7" hidden="1" outlineLevel="1" x14ac:dyDescent="0.2">
      <c r="B519" s="19" t="s">
        <v>428</v>
      </c>
      <c r="C519" s="223" t="s">
        <v>104</v>
      </c>
      <c r="D519" s="224" t="s">
        <v>31</v>
      </c>
      <c r="E519" s="311">
        <v>44509</v>
      </c>
      <c r="F519" s="226">
        <v>9</v>
      </c>
      <c r="G519" s="227">
        <v>84.96</v>
      </c>
    </row>
    <row r="520" spans="2:7" hidden="1" outlineLevel="1" x14ac:dyDescent="0.2">
      <c r="B520" s="19" t="s">
        <v>428</v>
      </c>
      <c r="C520" s="223" t="s">
        <v>104</v>
      </c>
      <c r="D520" s="224" t="s">
        <v>31</v>
      </c>
      <c r="E520" s="311">
        <v>44510</v>
      </c>
      <c r="F520" s="226">
        <v>9</v>
      </c>
      <c r="G520" s="227">
        <v>84.96</v>
      </c>
    </row>
    <row r="521" spans="2:7" hidden="1" outlineLevel="1" x14ac:dyDescent="0.2">
      <c r="B521" s="19" t="s">
        <v>429</v>
      </c>
      <c r="C521" s="223" t="s">
        <v>1670</v>
      </c>
      <c r="D521" s="224" t="s">
        <v>54</v>
      </c>
      <c r="E521" s="311">
        <v>44510</v>
      </c>
      <c r="F521" s="226">
        <v>9</v>
      </c>
      <c r="G521" s="227">
        <v>49.95</v>
      </c>
    </row>
    <row r="522" spans="2:7" hidden="1" outlineLevel="1" x14ac:dyDescent="0.2">
      <c r="B522" s="19" t="s">
        <v>429</v>
      </c>
      <c r="C522" s="223" t="s">
        <v>1669</v>
      </c>
      <c r="D522" s="224" t="s">
        <v>54</v>
      </c>
      <c r="E522" s="311">
        <v>44508</v>
      </c>
      <c r="F522" s="226">
        <v>9</v>
      </c>
      <c r="G522" s="227">
        <v>49.95</v>
      </c>
    </row>
    <row r="523" spans="2:7" hidden="1" outlineLevel="1" x14ac:dyDescent="0.2">
      <c r="B523" s="19" t="s">
        <v>428</v>
      </c>
      <c r="C523" s="223" t="s">
        <v>102</v>
      </c>
      <c r="D523" s="224" t="s">
        <v>31</v>
      </c>
      <c r="E523" s="311">
        <v>44508</v>
      </c>
      <c r="F523" s="226">
        <v>9</v>
      </c>
      <c r="G523" s="227">
        <v>74.97</v>
      </c>
    </row>
    <row r="524" spans="2:7" hidden="1" outlineLevel="1" x14ac:dyDescent="0.2">
      <c r="B524" s="19" t="s">
        <v>428</v>
      </c>
      <c r="C524" s="223" t="s">
        <v>102</v>
      </c>
      <c r="D524" s="224" t="s">
        <v>31</v>
      </c>
      <c r="E524" s="311">
        <v>44509</v>
      </c>
      <c r="F524" s="226">
        <v>9</v>
      </c>
      <c r="G524" s="227">
        <v>74.97</v>
      </c>
    </row>
    <row r="525" spans="2:7" hidden="1" outlineLevel="1" x14ac:dyDescent="0.2">
      <c r="B525" s="19" t="s">
        <v>428</v>
      </c>
      <c r="C525" s="223" t="s">
        <v>108</v>
      </c>
      <c r="D525" s="224" t="s">
        <v>31</v>
      </c>
      <c r="E525" s="311">
        <v>44509</v>
      </c>
      <c r="F525" s="226">
        <v>9</v>
      </c>
      <c r="G525" s="227">
        <v>74.97</v>
      </c>
    </row>
    <row r="526" spans="2:7" hidden="1" outlineLevel="1" x14ac:dyDescent="0.2">
      <c r="B526" s="19" t="s">
        <v>428</v>
      </c>
      <c r="C526" s="223" t="s">
        <v>108</v>
      </c>
      <c r="D526" s="224" t="s">
        <v>31</v>
      </c>
      <c r="E526" s="311">
        <v>44510</v>
      </c>
      <c r="F526" s="226">
        <v>9</v>
      </c>
      <c r="G526" s="227">
        <v>74.97</v>
      </c>
    </row>
    <row r="527" spans="2:7" hidden="1" outlineLevel="1" x14ac:dyDescent="0.2">
      <c r="B527" s="19" t="s">
        <v>428</v>
      </c>
      <c r="C527" s="223" t="s">
        <v>108</v>
      </c>
      <c r="D527" s="224" t="s">
        <v>31</v>
      </c>
      <c r="E527" s="311">
        <v>44511</v>
      </c>
      <c r="F527" s="226">
        <v>9</v>
      </c>
      <c r="G527" s="227">
        <v>74.97</v>
      </c>
    </row>
    <row r="528" spans="2:7" hidden="1" outlineLevel="1" x14ac:dyDescent="0.2">
      <c r="B528" s="19" t="s">
        <v>428</v>
      </c>
      <c r="C528" s="223" t="s">
        <v>108</v>
      </c>
      <c r="D528" s="224" t="s">
        <v>31</v>
      </c>
      <c r="E528" s="311">
        <v>44512</v>
      </c>
      <c r="F528" s="226">
        <v>9</v>
      </c>
      <c r="G528" s="227">
        <v>74.97</v>
      </c>
    </row>
    <row r="529" spans="2:7" hidden="1" outlineLevel="1" x14ac:dyDescent="0.2">
      <c r="B529" s="19" t="s">
        <v>428</v>
      </c>
      <c r="C529" s="223" t="s">
        <v>108</v>
      </c>
      <c r="D529" s="224" t="s">
        <v>31</v>
      </c>
      <c r="E529" s="311">
        <v>44515</v>
      </c>
      <c r="F529" s="226">
        <v>9</v>
      </c>
      <c r="G529" s="227">
        <v>74.97</v>
      </c>
    </row>
    <row r="530" spans="2:7" hidden="1" outlineLevel="1" x14ac:dyDescent="0.2">
      <c r="B530" s="19" t="s">
        <v>428</v>
      </c>
      <c r="C530" s="223" t="s">
        <v>108</v>
      </c>
      <c r="D530" s="224" t="s">
        <v>31</v>
      </c>
      <c r="E530" s="311">
        <v>44513</v>
      </c>
      <c r="F530" s="226">
        <v>9</v>
      </c>
      <c r="G530" s="227">
        <v>74.97</v>
      </c>
    </row>
    <row r="531" spans="2:7" hidden="1" outlineLevel="1" x14ac:dyDescent="0.2">
      <c r="E531" s="14"/>
    </row>
    <row r="532" spans="2:7" ht="12.75" collapsed="1" thickBot="1" x14ac:dyDescent="0.25">
      <c r="C532" s="16"/>
      <c r="D532" s="16"/>
      <c r="E532" s="16"/>
      <c r="F532" s="17">
        <f>+SUM(F144:F531)</f>
        <v>1904</v>
      </c>
      <c r="G532" s="17">
        <f>+SUM(G144:G531)</f>
        <v>14729.649999999934</v>
      </c>
    </row>
    <row r="533" spans="2:7" ht="12.75" thickTop="1" x14ac:dyDescent="0.2"/>
    <row r="535" spans="2:7" x14ac:dyDescent="0.2">
      <c r="C535" s="8" t="s">
        <v>722</v>
      </c>
    </row>
    <row r="537" spans="2:7" x14ac:dyDescent="0.2">
      <c r="C537" s="19" t="s">
        <v>81</v>
      </c>
      <c r="D537" s="20">
        <f>+G44-G138-G532</f>
        <v>810.92000000006374</v>
      </c>
    </row>
    <row r="538" spans="2:7" ht="12.75" thickBot="1" x14ac:dyDescent="0.25">
      <c r="D538" s="9"/>
      <c r="G538" s="3"/>
    </row>
    <row r="539" spans="2:7" ht="12.75" thickBot="1" x14ac:dyDescent="0.25">
      <c r="C539" s="19" t="s">
        <v>713</v>
      </c>
      <c r="D539" s="21">
        <f>+D537/G44</f>
        <v>3.2698387096776763E-2</v>
      </c>
      <c r="G539" s="3"/>
    </row>
    <row r="540" spans="2:7" x14ac:dyDescent="0.2">
      <c r="G540" s="3"/>
    </row>
    <row r="541" spans="2:7" x14ac:dyDescent="0.2">
      <c r="C541" s="19" t="s">
        <v>84</v>
      </c>
      <c r="D541" s="20">
        <f>+RESUMEN!O88</f>
        <v>-2743.3524054968293</v>
      </c>
      <c r="G541" s="3"/>
    </row>
    <row r="542" spans="2:7" ht="12.75" thickBot="1" x14ac:dyDescent="0.25">
      <c r="D542" s="9"/>
    </row>
    <row r="543" spans="2:7" ht="12.75" thickBot="1" x14ac:dyDescent="0.25">
      <c r="C543" s="19" t="s">
        <v>716</v>
      </c>
      <c r="D543" s="83">
        <f>+RESUMEN!P88</f>
        <v>-0.11061904860874312</v>
      </c>
    </row>
    <row r="544" spans="2:7" ht="12.75" thickBot="1" x14ac:dyDescent="0.25"/>
    <row r="545" spans="3:7" ht="12.75" thickBot="1" x14ac:dyDescent="0.25">
      <c r="C545" s="19" t="s">
        <v>719</v>
      </c>
      <c r="D545" s="86" t="str">
        <f>+IF(D543&gt;$D$24,"OK","REVISAR")</f>
        <v>REVISAR</v>
      </c>
    </row>
    <row r="546" spans="3:7" x14ac:dyDescent="0.2">
      <c r="G546" s="3"/>
    </row>
    <row r="547" spans="3:7" x14ac:dyDescent="0.2">
      <c r="G547" s="3"/>
    </row>
    <row r="549" spans="3:7" x14ac:dyDescent="0.2">
      <c r="C549" s="8" t="s">
        <v>85</v>
      </c>
    </row>
    <row r="551" spans="3:7" x14ac:dyDescent="0.2">
      <c r="C551" s="10"/>
      <c r="D551" s="10"/>
      <c r="E551" s="10"/>
      <c r="F551" s="10"/>
      <c r="G551" s="11"/>
    </row>
    <row r="552" spans="3:7" x14ac:dyDescent="0.2">
      <c r="C552" s="10"/>
      <c r="D552" s="10"/>
      <c r="E552" s="10"/>
      <c r="F552" s="10"/>
      <c r="G552" s="11"/>
    </row>
    <row r="553" spans="3:7" x14ac:dyDescent="0.2">
      <c r="C553" s="10"/>
      <c r="D553" s="10"/>
      <c r="E553" s="10"/>
      <c r="F553" s="10"/>
      <c r="G553" s="11"/>
    </row>
    <row r="556" spans="3:7" x14ac:dyDescent="0.2">
      <c r="C556" s="12"/>
      <c r="D556" s="23" t="s">
        <v>427</v>
      </c>
      <c r="E556" s="23" t="s">
        <v>428</v>
      </c>
      <c r="F556" s="23" t="s">
        <v>429</v>
      </c>
    </row>
    <row r="557" spans="3:7" x14ac:dyDescent="0.2">
      <c r="C557" s="3" t="s">
        <v>8</v>
      </c>
      <c r="D557" s="22">
        <f>+SUMIF(B36:B43,$D$556,G36:G43)</f>
        <v>0</v>
      </c>
      <c r="E557" s="22">
        <f>+SUMIF(B36:B43,$E$556,G36:G43)</f>
        <v>0</v>
      </c>
      <c r="F557" s="22">
        <f>+SUMIF(B36:B43,$F$556,G36:G43)</f>
        <v>24800</v>
      </c>
    </row>
    <row r="558" spans="3:7" x14ac:dyDescent="0.2">
      <c r="C558" s="3" t="s">
        <v>1019</v>
      </c>
      <c r="D558" s="22">
        <f>-SUMIF(B50:B137,$D$556,G50:G137)</f>
        <v>-6167.1600000000017</v>
      </c>
      <c r="E558" s="22">
        <f>-SUMIF(B50:B137,$E$556,G50:G137)</f>
        <v>-148.62</v>
      </c>
      <c r="F558" s="22">
        <f>-SUMIF(B50:B137,$F$556,G50:G137)</f>
        <v>-2943.65</v>
      </c>
    </row>
    <row r="559" spans="3:7" x14ac:dyDescent="0.2">
      <c r="C559" s="3" t="s">
        <v>24</v>
      </c>
      <c r="D559" s="22">
        <f>-SUMIF(B144:B531,$D$556,G144:G531)</f>
        <v>-2770.2299999999982</v>
      </c>
      <c r="E559" s="22">
        <f>-SUMIF(B144:B531,$E$556,G144:G531)</f>
        <v>-5048.8900000000021</v>
      </c>
      <c r="F559" s="22">
        <f>-SUMIF(B144:B531,$F$556,G144:G531)</f>
        <v>-6910.5299999999779</v>
      </c>
    </row>
    <row r="560" spans="3:7" ht="12.75" thickBot="1" x14ac:dyDescent="0.25">
      <c r="C560" s="16" t="s">
        <v>1036</v>
      </c>
      <c r="D560" s="182">
        <f>SUM(D557:D559)</f>
        <v>-8937.39</v>
      </c>
      <c r="E560" s="182">
        <f>SUM(E557:E559)</f>
        <v>-5197.510000000002</v>
      </c>
      <c r="F560" s="182">
        <f>SUM(F557:F559)</f>
        <v>14945.820000000022</v>
      </c>
    </row>
    <row r="561" ht="12.75" thickTop="1" x14ac:dyDescent="0.2"/>
  </sheetData>
  <autoFilter ref="B143:G511" xr:uid="{00000000-0009-0000-0000-000058000000}">
    <sortState xmlns:xlrd2="http://schemas.microsoft.com/office/spreadsheetml/2017/richdata2" ref="B138:G284">
      <sortCondition ref="C137:C284"/>
    </sortState>
  </autoFilter>
  <conditionalFormatting sqref="D545">
    <cfRule type="containsText" dxfId="51" priority="1" operator="containsText" text="OK">
      <formula>NOT(ISERROR(SEARCH("OK",D545)))</formula>
    </cfRule>
    <cfRule type="cellIs" dxfId="50" priority="2" operator="greaterThan">
      <formula>#REF!</formula>
    </cfRule>
  </conditionalFormatting>
  <pageMargins left="0.23622047244094491" right="0.23622047244094491" top="0.35433070866141736" bottom="0.35433070866141736" header="0.31496062992125984" footer="0.31496062992125984"/>
  <pageSetup paperSize="9" scale="73" fitToHeight="0" orientation="portrait" r:id="rId1"/>
  <rowBreaks count="3" manualBreakCount="3">
    <brk id="90" max="7" man="1"/>
    <brk id="385" max="7" man="1"/>
    <brk id="533" max="7" man="1"/>
  </rowBreaks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Hoja87">
    <tabColor rgb="FFFF0000"/>
    <pageSetUpPr fitToPage="1"/>
  </sheetPr>
  <dimension ref="B1:K98"/>
  <sheetViews>
    <sheetView topLeftCell="A22" zoomScaleNormal="100" workbookViewId="0">
      <selection activeCell="D44" sqref="D4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9" width="9.5703125" style="3" bestFit="1" customWidth="1"/>
    <col min="10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845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847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846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843</v>
      </c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44337</v>
      </c>
      <c r="D18" s="14">
        <v>44344</v>
      </c>
      <c r="E18" s="87">
        <f>+D18-C18</f>
        <v>7</v>
      </c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7600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" t="s">
        <v>7</v>
      </c>
    </row>
    <row r="28" spans="3:7" x14ac:dyDescent="0.2">
      <c r="C28" s="10" t="s">
        <v>844</v>
      </c>
      <c r="D28" s="10"/>
      <c r="E28" s="10"/>
      <c r="F28" s="10"/>
      <c r="G28" s="11"/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hidden="1" outlineLevel="1" x14ac:dyDescent="0.2">
      <c r="B36" s="19" t="s">
        <v>429</v>
      </c>
      <c r="C36" s="14">
        <v>44344</v>
      </c>
      <c r="D36" s="3" t="s">
        <v>915</v>
      </c>
      <c r="E36" s="3" t="s">
        <v>915</v>
      </c>
      <c r="F36" s="3" t="s">
        <v>845</v>
      </c>
      <c r="G36" s="15">
        <v>2555</v>
      </c>
      <c r="H36" s="3"/>
      <c r="I36" s="3"/>
      <c r="J36" s="3"/>
      <c r="K36" s="3"/>
    </row>
    <row r="37" spans="2:11" collapsed="1" x14ac:dyDescent="0.2">
      <c r="B37" s="19" t="s">
        <v>429</v>
      </c>
      <c r="C37" s="14">
        <v>44376</v>
      </c>
      <c r="F37" s="3" t="s">
        <v>845</v>
      </c>
      <c r="G37" s="15">
        <v>3832</v>
      </c>
    </row>
    <row r="38" spans="2:11" ht="12.75" thickBot="1" x14ac:dyDescent="0.25">
      <c r="C38" s="16"/>
      <c r="D38" s="16"/>
      <c r="E38" s="16"/>
      <c r="F38" s="16"/>
      <c r="G38" s="17">
        <f>SUM(G36:G37)</f>
        <v>6387</v>
      </c>
      <c r="I38" s="150"/>
    </row>
    <row r="39" spans="2:11" ht="12.75" thickTop="1" x14ac:dyDescent="0.2"/>
    <row r="41" spans="2:11" x14ac:dyDescent="0.2">
      <c r="C41" s="8" t="s">
        <v>13</v>
      </c>
    </row>
    <row r="42" spans="2:11" x14ac:dyDescent="0.2">
      <c r="C42" s="18"/>
    </row>
    <row r="43" spans="2:11" x14ac:dyDescent="0.2">
      <c r="B43" s="12" t="s">
        <v>1035</v>
      </c>
      <c r="C43" s="23" t="s">
        <v>9</v>
      </c>
      <c r="D43" s="23" t="s">
        <v>14</v>
      </c>
      <c r="E43" s="23" t="s">
        <v>15</v>
      </c>
      <c r="F43" s="23" t="s">
        <v>16</v>
      </c>
      <c r="G43" s="23" t="s">
        <v>17</v>
      </c>
    </row>
    <row r="44" spans="2:11" outlineLevel="1" x14ac:dyDescent="0.2">
      <c r="B44" s="19" t="s">
        <v>427</v>
      </c>
      <c r="C44" s="14">
        <v>44347</v>
      </c>
      <c r="D44" s="3">
        <v>867</v>
      </c>
      <c r="E44" s="3">
        <v>48</v>
      </c>
      <c r="F44" s="3" t="s">
        <v>784</v>
      </c>
      <c r="G44" s="15">
        <v>1363.66</v>
      </c>
    </row>
    <row r="45" spans="2:11" outlineLevel="1" x14ac:dyDescent="0.2">
      <c r="B45" s="19" t="s">
        <v>427</v>
      </c>
      <c r="C45" s="14">
        <v>44348</v>
      </c>
      <c r="D45" s="3">
        <v>629598</v>
      </c>
      <c r="E45" s="3">
        <v>26</v>
      </c>
      <c r="F45" s="3" t="s">
        <v>21</v>
      </c>
      <c r="G45" s="15">
        <v>78.33</v>
      </c>
    </row>
    <row r="46" spans="2:11" outlineLevel="1" x14ac:dyDescent="0.2">
      <c r="B46" s="19" t="s">
        <v>427</v>
      </c>
      <c r="C46" s="14">
        <v>44349</v>
      </c>
      <c r="D46" s="3">
        <v>947521</v>
      </c>
      <c r="E46" s="3">
        <v>26</v>
      </c>
      <c r="F46" s="3" t="s">
        <v>21</v>
      </c>
      <c r="G46" s="15">
        <v>102.18</v>
      </c>
    </row>
    <row r="47" spans="2:11" outlineLevel="1" x14ac:dyDescent="0.2">
      <c r="B47" s="19" t="s">
        <v>427</v>
      </c>
      <c r="C47" s="14">
        <v>44350</v>
      </c>
      <c r="D47" s="19" t="s">
        <v>929</v>
      </c>
      <c r="E47" s="3">
        <v>30</v>
      </c>
      <c r="F47" s="3" t="s">
        <v>318</v>
      </c>
      <c r="G47" s="15">
        <v>140</v>
      </c>
    </row>
    <row r="48" spans="2:11" outlineLevel="1" x14ac:dyDescent="0.2">
      <c r="B48" s="19" t="s">
        <v>427</v>
      </c>
      <c r="C48" s="14">
        <v>44358</v>
      </c>
      <c r="D48" s="19" t="s">
        <v>972</v>
      </c>
      <c r="E48" s="3">
        <v>49</v>
      </c>
      <c r="F48" s="3" t="s">
        <v>973</v>
      </c>
      <c r="G48" s="15">
        <v>390</v>
      </c>
    </row>
    <row r="49" spans="2:7" outlineLevel="1" x14ac:dyDescent="0.2">
      <c r="B49" s="19" t="s">
        <v>427</v>
      </c>
      <c r="C49" s="14">
        <v>44362</v>
      </c>
      <c r="D49" s="3">
        <v>966</v>
      </c>
      <c r="E49" s="3">
        <v>48</v>
      </c>
      <c r="F49" s="3" t="s">
        <v>784</v>
      </c>
      <c r="G49" s="3">
        <v>152</v>
      </c>
    </row>
    <row r="50" spans="2:7" outlineLevel="1" x14ac:dyDescent="0.2">
      <c r="B50" s="19" t="s">
        <v>427</v>
      </c>
      <c r="C50" s="14">
        <v>44335</v>
      </c>
      <c r="D50" s="19">
        <v>34</v>
      </c>
      <c r="E50" s="3">
        <v>52</v>
      </c>
      <c r="F50" s="3" t="s">
        <v>977</v>
      </c>
      <c r="G50" s="15">
        <v>4710</v>
      </c>
    </row>
    <row r="51" spans="2:7" outlineLevel="1" x14ac:dyDescent="0.2">
      <c r="C51" s="14"/>
      <c r="G51" s="15"/>
    </row>
    <row r="52" spans="2:7" ht="12.75" thickBot="1" x14ac:dyDescent="0.25">
      <c r="C52" s="16"/>
      <c r="D52" s="16"/>
      <c r="E52" s="16"/>
      <c r="F52" s="16"/>
      <c r="G52" s="17">
        <f>+SUM(G44:G51)</f>
        <v>6936.17</v>
      </c>
    </row>
    <row r="53" spans="2:7" ht="12.75" thickTop="1" x14ac:dyDescent="0.2"/>
    <row r="55" spans="2:7" x14ac:dyDescent="0.2">
      <c r="C55" s="8" t="s">
        <v>24</v>
      </c>
    </row>
    <row r="57" spans="2:7" x14ac:dyDescent="0.2">
      <c r="B57" s="12" t="s">
        <v>1035</v>
      </c>
      <c r="C57" s="12" t="s">
        <v>25</v>
      </c>
      <c r="D57" s="12" t="s">
        <v>26</v>
      </c>
      <c r="E57" s="12" t="s">
        <v>27</v>
      </c>
      <c r="F57" s="12" t="s">
        <v>28</v>
      </c>
      <c r="G57" s="13" t="s">
        <v>29</v>
      </c>
    </row>
    <row r="58" spans="2:7" outlineLevel="1" x14ac:dyDescent="0.2">
      <c r="B58" s="19" t="s">
        <v>427</v>
      </c>
      <c r="C58" s="3" t="s">
        <v>105</v>
      </c>
      <c r="D58" s="3" t="s">
        <v>54</v>
      </c>
      <c r="E58" s="14">
        <v>44341</v>
      </c>
      <c r="F58" s="3">
        <v>6</v>
      </c>
      <c r="G58" s="3">
        <v>39.96</v>
      </c>
    </row>
    <row r="59" spans="2:7" outlineLevel="1" x14ac:dyDescent="0.2">
      <c r="B59" s="19" t="s">
        <v>427</v>
      </c>
      <c r="C59" s="3" t="s">
        <v>105</v>
      </c>
      <c r="D59" s="3" t="s">
        <v>54</v>
      </c>
      <c r="E59" s="14">
        <v>44341</v>
      </c>
      <c r="F59" s="3">
        <v>3</v>
      </c>
      <c r="G59" s="3">
        <v>19.98</v>
      </c>
    </row>
    <row r="60" spans="2:7" outlineLevel="1" x14ac:dyDescent="0.2">
      <c r="B60" s="19" t="s">
        <v>427</v>
      </c>
      <c r="C60" s="3" t="s">
        <v>105</v>
      </c>
      <c r="D60" s="3" t="s">
        <v>54</v>
      </c>
      <c r="E60" s="14">
        <v>44337</v>
      </c>
      <c r="F60" s="3">
        <v>9</v>
      </c>
      <c r="G60" s="3">
        <v>59.94</v>
      </c>
    </row>
    <row r="61" spans="2:7" outlineLevel="1" x14ac:dyDescent="0.2">
      <c r="B61" s="19" t="s">
        <v>427</v>
      </c>
      <c r="C61" s="3" t="s">
        <v>891</v>
      </c>
      <c r="D61" s="3" t="s">
        <v>54</v>
      </c>
      <c r="E61" s="14">
        <v>44337</v>
      </c>
      <c r="F61" s="3">
        <v>6</v>
      </c>
      <c r="G61" s="3">
        <v>33.299999999999997</v>
      </c>
    </row>
    <row r="62" spans="2:7" outlineLevel="1" x14ac:dyDescent="0.2">
      <c r="B62" s="19" t="s">
        <v>427</v>
      </c>
      <c r="C62" s="3" t="s">
        <v>891</v>
      </c>
      <c r="D62" s="3" t="s">
        <v>54</v>
      </c>
      <c r="E62" s="14">
        <v>44337</v>
      </c>
      <c r="F62" s="3">
        <v>3</v>
      </c>
      <c r="G62" s="3">
        <v>16.649999999999999</v>
      </c>
    </row>
    <row r="63" spans="2:7" outlineLevel="1" x14ac:dyDescent="0.2">
      <c r="B63" s="19" t="s">
        <v>427</v>
      </c>
      <c r="C63" s="3" t="s">
        <v>891</v>
      </c>
      <c r="D63" s="3" t="s">
        <v>54</v>
      </c>
      <c r="E63" s="14">
        <v>44340</v>
      </c>
      <c r="F63" s="3">
        <v>6</v>
      </c>
      <c r="G63" s="3">
        <v>33.299999999999997</v>
      </c>
    </row>
    <row r="64" spans="2:7" outlineLevel="1" x14ac:dyDescent="0.2">
      <c r="B64" s="19" t="s">
        <v>427</v>
      </c>
      <c r="C64" s="3" t="s">
        <v>891</v>
      </c>
      <c r="D64" s="3" t="s">
        <v>54</v>
      </c>
      <c r="E64" s="14">
        <v>44340</v>
      </c>
      <c r="F64" s="3">
        <v>3</v>
      </c>
      <c r="G64" s="3">
        <v>16.649999999999999</v>
      </c>
    </row>
    <row r="65" spans="2:7" outlineLevel="1" x14ac:dyDescent="0.2">
      <c r="B65" s="19" t="s">
        <v>427</v>
      </c>
      <c r="C65" s="3" t="s">
        <v>891</v>
      </c>
      <c r="D65" s="3" t="s">
        <v>54</v>
      </c>
      <c r="E65" s="14">
        <v>44341</v>
      </c>
      <c r="F65" s="3">
        <v>6</v>
      </c>
      <c r="G65" s="3">
        <v>33.299999999999997</v>
      </c>
    </row>
    <row r="66" spans="2:7" outlineLevel="1" x14ac:dyDescent="0.2">
      <c r="B66" s="19" t="s">
        <v>427</v>
      </c>
      <c r="C66" s="3" t="s">
        <v>891</v>
      </c>
      <c r="D66" s="3" t="s">
        <v>54</v>
      </c>
      <c r="E66" s="14">
        <v>44341</v>
      </c>
      <c r="F66" s="3">
        <v>3</v>
      </c>
      <c r="G66" s="3">
        <v>16.649999999999999</v>
      </c>
    </row>
    <row r="67" spans="2:7" outlineLevel="1" x14ac:dyDescent="0.2"/>
    <row r="68" spans="2:7" ht="12.75" thickBot="1" x14ac:dyDescent="0.25">
      <c r="C68" s="16"/>
      <c r="D68" s="16"/>
      <c r="E68" s="16"/>
      <c r="F68" s="16">
        <f>SUM(F58:F67)</f>
        <v>45</v>
      </c>
      <c r="G68" s="17">
        <f>+SUM(G58:G67)</f>
        <v>269.72999999999996</v>
      </c>
    </row>
    <row r="69" spans="2:7" ht="12.75" thickTop="1" x14ac:dyDescent="0.2"/>
    <row r="71" spans="2:7" x14ac:dyDescent="0.2">
      <c r="C71" s="8" t="s">
        <v>722</v>
      </c>
    </row>
    <row r="73" spans="2:7" x14ac:dyDescent="0.2">
      <c r="C73" s="19" t="s">
        <v>81</v>
      </c>
      <c r="D73" s="20">
        <f>+G38-G52-G68</f>
        <v>-818.90000000000009</v>
      </c>
    </row>
    <row r="74" spans="2:7" ht="12.75" thickBot="1" x14ac:dyDescent="0.25">
      <c r="D74" s="9"/>
      <c r="G74" s="3"/>
    </row>
    <row r="75" spans="2:7" ht="12.75" thickBot="1" x14ac:dyDescent="0.25">
      <c r="C75" s="19" t="s">
        <v>713</v>
      </c>
      <c r="D75" s="21">
        <f>+D73/G38</f>
        <v>-0.12821355879129484</v>
      </c>
      <c r="G75" s="3"/>
    </row>
    <row r="76" spans="2:7" x14ac:dyDescent="0.2">
      <c r="G76" s="3"/>
    </row>
    <row r="77" spans="2:7" x14ac:dyDescent="0.2">
      <c r="C77" s="19" t="s">
        <v>84</v>
      </c>
      <c r="D77" s="20">
        <f>+RESUMEN!O89</f>
        <v>-1734.2684618511555</v>
      </c>
      <c r="G77" s="3"/>
    </row>
    <row r="78" spans="2:7" ht="12.75" thickBot="1" x14ac:dyDescent="0.25">
      <c r="D78" s="9"/>
    </row>
    <row r="79" spans="2:7" ht="12.75" thickBot="1" x14ac:dyDescent="0.25">
      <c r="C79" s="19" t="s">
        <v>716</v>
      </c>
      <c r="D79" s="83">
        <f>+RESUMEN!P89</f>
        <v>-0.27153099449681473</v>
      </c>
    </row>
    <row r="80" spans="2:7" ht="12.75" thickBot="1" x14ac:dyDescent="0.25"/>
    <row r="81" spans="3:7" ht="12.75" thickBot="1" x14ac:dyDescent="0.25">
      <c r="C81" s="19" t="s">
        <v>719</v>
      </c>
      <c r="D81" s="86" t="str">
        <f>+IF(D79&gt;$D$24,"OK","REVISAR")</f>
        <v>REVISAR</v>
      </c>
    </row>
    <row r="82" spans="3:7" x14ac:dyDescent="0.2">
      <c r="G82" s="3"/>
    </row>
    <row r="83" spans="3:7" x14ac:dyDescent="0.2">
      <c r="G83" s="3"/>
    </row>
    <row r="84" spans="3:7" x14ac:dyDescent="0.2">
      <c r="G84" s="3"/>
    </row>
    <row r="86" spans="3:7" x14ac:dyDescent="0.2">
      <c r="C86" s="8" t="s">
        <v>85</v>
      </c>
    </row>
    <row r="88" spans="3:7" x14ac:dyDescent="0.2">
      <c r="C88" s="10" t="s">
        <v>914</v>
      </c>
      <c r="D88" s="10"/>
      <c r="E88" s="10"/>
      <c r="F88" s="10"/>
      <c r="G88" s="11"/>
    </row>
    <row r="89" spans="3:7" x14ac:dyDescent="0.2">
      <c r="C89" s="10"/>
      <c r="D89" s="10"/>
      <c r="E89" s="10"/>
      <c r="F89" s="10"/>
      <c r="G89" s="11"/>
    </row>
    <row r="90" spans="3:7" x14ac:dyDescent="0.2">
      <c r="C90" s="10"/>
      <c r="D90" s="10"/>
      <c r="E90" s="10"/>
      <c r="F90" s="10"/>
      <c r="G90" s="11"/>
    </row>
    <row r="93" spans="3:7" x14ac:dyDescent="0.2">
      <c r="C93" s="12"/>
      <c r="D93" s="23" t="s">
        <v>427</v>
      </c>
      <c r="E93" s="23" t="s">
        <v>428</v>
      </c>
      <c r="F93" s="23" t="s">
        <v>429</v>
      </c>
    </row>
    <row r="94" spans="3:7" x14ac:dyDescent="0.2">
      <c r="C94" s="3" t="s">
        <v>8</v>
      </c>
      <c r="D94" s="22">
        <f>+SUMIF(B36:B37,$D$93,G36:G37)</f>
        <v>0</v>
      </c>
      <c r="E94" s="22">
        <f>+SUMIF(B36:B37,$E$93,G36:G37)</f>
        <v>0</v>
      </c>
      <c r="F94" s="22">
        <f>+SUMIF(B36:B37,$F$93,G36:G37)</f>
        <v>6387</v>
      </c>
    </row>
    <row r="95" spans="3:7" x14ac:dyDescent="0.2">
      <c r="C95" s="3" t="s">
        <v>1019</v>
      </c>
      <c r="D95" s="22">
        <f>-SUMIF(B44:B51,$D$93,G44:G51)</f>
        <v>-6936.17</v>
      </c>
      <c r="E95" s="22">
        <f>-SUMIF(B44:B51,$E$93,G44:G51)</f>
        <v>0</v>
      </c>
      <c r="F95" s="22">
        <f>-SUMIF(B44:B51,$F$93,G44:G51)</f>
        <v>0</v>
      </c>
    </row>
    <row r="96" spans="3:7" x14ac:dyDescent="0.2">
      <c r="C96" s="3" t="s">
        <v>24</v>
      </c>
      <c r="D96" s="22">
        <f>-SUMIF(B58:B67,$D$93,G58:G67)</f>
        <v>-269.72999999999996</v>
      </c>
      <c r="E96" s="22">
        <f>-SUMIF(B58:B67,$E$93,G58:G67)</f>
        <v>0</v>
      </c>
      <c r="F96" s="22">
        <f>-SUMIF(B58:B67,$F$93,G58:G67)</f>
        <v>0</v>
      </c>
    </row>
    <row r="97" spans="3:6" ht="12.75" thickBot="1" x14ac:dyDescent="0.25">
      <c r="C97" s="16" t="s">
        <v>1036</v>
      </c>
      <c r="D97" s="182">
        <f>SUM(D94:D96)</f>
        <v>-7205.9</v>
      </c>
      <c r="E97" s="182">
        <f>SUM(E94:E96)</f>
        <v>0</v>
      </c>
      <c r="F97" s="182">
        <f>SUM(F94:F96)</f>
        <v>6387</v>
      </c>
    </row>
    <row r="98" spans="3:6" ht="12.75" thickTop="1" x14ac:dyDescent="0.2"/>
  </sheetData>
  <conditionalFormatting sqref="D81">
    <cfRule type="containsText" dxfId="49" priority="1" operator="containsText" text="OK">
      <formula>NOT(ISERROR(SEARCH("OK",D81)))</formula>
    </cfRule>
    <cfRule type="cellIs" dxfId="48" priority="2" operator="greaterThan">
      <formula>#REF!</formula>
    </cfRule>
  </conditionalFormatting>
  <pageMargins left="0.25" right="0.25" top="0.75" bottom="0.75" header="0.3" footer="0.3"/>
  <pageSetup paperSize="9" scale="65" fitToHeight="0" orientation="portrait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Hoja88">
    <tabColor rgb="FFFF0000"/>
    <pageSetUpPr fitToPage="1"/>
  </sheetPr>
  <dimension ref="B1:K85"/>
  <sheetViews>
    <sheetView topLeftCell="A38" zoomScale="112" zoomScaleNormal="112" workbookViewId="0">
      <selection activeCell="D64" sqref="D64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955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938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846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723</v>
      </c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" t="s">
        <v>7</v>
      </c>
    </row>
    <row r="28" spans="3:7" x14ac:dyDescent="0.2">
      <c r="C28" s="10" t="s">
        <v>939</v>
      </c>
      <c r="D28" s="10"/>
      <c r="E28" s="10"/>
      <c r="F28" s="10"/>
      <c r="G28" s="11"/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outlineLevel="1" x14ac:dyDescent="0.2">
      <c r="B36" s="19" t="s">
        <v>429</v>
      </c>
      <c r="C36" s="14">
        <v>44305</v>
      </c>
      <c r="D36" s="3"/>
      <c r="E36" s="3"/>
      <c r="F36" s="3" t="s">
        <v>953</v>
      </c>
      <c r="G36" s="15">
        <v>1838</v>
      </c>
      <c r="H36" s="3"/>
      <c r="I36" s="3"/>
      <c r="J36" s="3"/>
      <c r="K36" s="3"/>
    </row>
    <row r="37" spans="2:11" s="9" customFormat="1" outlineLevel="1" x14ac:dyDescent="0.2">
      <c r="B37" s="19" t="s">
        <v>427</v>
      </c>
      <c r="C37" s="14">
        <v>44365</v>
      </c>
      <c r="D37" s="42" t="s">
        <v>954</v>
      </c>
      <c r="E37" s="3">
        <v>4300000040</v>
      </c>
      <c r="F37" s="3" t="s">
        <v>955</v>
      </c>
      <c r="G37" s="15">
        <v>2000</v>
      </c>
      <c r="H37" s="3"/>
      <c r="I37" s="3"/>
      <c r="J37" s="3"/>
      <c r="K37" s="3"/>
    </row>
    <row r="38" spans="2:11" x14ac:dyDescent="0.2">
      <c r="B38" s="19"/>
      <c r="C38" s="14"/>
      <c r="D38" s="42"/>
      <c r="G38" s="15"/>
    </row>
    <row r="39" spans="2:11" ht="12.75" thickBot="1" x14ac:dyDescent="0.25">
      <c r="C39" s="16"/>
      <c r="D39" s="16"/>
      <c r="E39" s="16"/>
      <c r="F39" s="16"/>
      <c r="G39" s="17">
        <f>SUM(G36:G38)</f>
        <v>3838</v>
      </c>
    </row>
    <row r="40" spans="2:11" ht="12.75" thickTop="1" x14ac:dyDescent="0.2"/>
    <row r="42" spans="2:11" x14ac:dyDescent="0.2">
      <c r="C42" s="8" t="s">
        <v>13</v>
      </c>
    </row>
    <row r="43" spans="2:11" x14ac:dyDescent="0.2">
      <c r="C43" s="18"/>
    </row>
    <row r="44" spans="2:11" x14ac:dyDescent="0.2">
      <c r="B44" s="12" t="s">
        <v>1035</v>
      </c>
      <c r="C44" s="23" t="s">
        <v>9</v>
      </c>
      <c r="D44" s="23" t="s">
        <v>14</v>
      </c>
      <c r="E44" s="23" t="s">
        <v>15</v>
      </c>
      <c r="F44" s="23" t="s">
        <v>16</v>
      </c>
      <c r="G44" s="23" t="s">
        <v>17</v>
      </c>
    </row>
    <row r="45" spans="2:11" hidden="1" outlineLevel="1" x14ac:dyDescent="0.2">
      <c r="B45" s="19" t="s">
        <v>427</v>
      </c>
      <c r="C45" s="14">
        <v>44287</v>
      </c>
      <c r="D45" s="3" t="s">
        <v>966</v>
      </c>
      <c r="E45" s="3">
        <v>4000000046</v>
      </c>
      <c r="F45" s="3" t="s">
        <v>967</v>
      </c>
      <c r="G45" s="15">
        <v>1721.3</v>
      </c>
    </row>
    <row r="46" spans="2:11" hidden="1" outlineLevel="1" x14ac:dyDescent="0.2">
      <c r="B46" s="19" t="s">
        <v>427</v>
      </c>
      <c r="C46" s="14">
        <v>44354</v>
      </c>
      <c r="D46" s="3" t="s">
        <v>968</v>
      </c>
      <c r="E46" s="3">
        <v>4000000046</v>
      </c>
      <c r="F46" s="3" t="s">
        <v>967</v>
      </c>
      <c r="G46" s="15">
        <v>1320</v>
      </c>
    </row>
    <row r="47" spans="2:11" ht="12.75" collapsed="1" thickBot="1" x14ac:dyDescent="0.25">
      <c r="C47" s="16"/>
      <c r="D47" s="16"/>
      <c r="E47" s="16"/>
      <c r="F47" s="16"/>
      <c r="G47" s="17">
        <f>+SUM(G45:G46)</f>
        <v>3041.3</v>
      </c>
    </row>
    <row r="48" spans="2:11" ht="12.75" thickTop="1" x14ac:dyDescent="0.2"/>
    <row r="50" spans="2:7" x14ac:dyDescent="0.2">
      <c r="C50" s="8" t="s">
        <v>24</v>
      </c>
    </row>
    <row r="52" spans="2:7" x14ac:dyDescent="0.2">
      <c r="B52" s="12" t="s">
        <v>1035</v>
      </c>
      <c r="C52" s="12" t="s">
        <v>25</v>
      </c>
      <c r="D52" s="12" t="s">
        <v>26</v>
      </c>
      <c r="E52" s="12" t="s">
        <v>27</v>
      </c>
      <c r="F52" s="12" t="s">
        <v>28</v>
      </c>
      <c r="G52" s="13" t="s">
        <v>29</v>
      </c>
    </row>
    <row r="53" spans="2:7" hidden="1" outlineLevel="1" x14ac:dyDescent="0.2">
      <c r="B53" s="19" t="s">
        <v>428</v>
      </c>
      <c r="C53" s="3" t="s">
        <v>103</v>
      </c>
      <c r="D53" s="3" t="s">
        <v>54</v>
      </c>
      <c r="E53" s="14">
        <v>44279</v>
      </c>
      <c r="F53" s="3">
        <v>7</v>
      </c>
      <c r="G53" s="3">
        <v>50.54</v>
      </c>
    </row>
    <row r="54" spans="2:7" hidden="1" outlineLevel="1" x14ac:dyDescent="0.2">
      <c r="E54" s="14"/>
      <c r="G54" s="3"/>
    </row>
    <row r="55" spans="2:7" ht="12.75" collapsed="1" thickBot="1" x14ac:dyDescent="0.25">
      <c r="C55" s="16"/>
      <c r="D55" s="16"/>
      <c r="E55" s="16"/>
      <c r="F55" s="17">
        <f>+SUM(F53:F54)</f>
        <v>7</v>
      </c>
      <c r="G55" s="17">
        <f>+SUM(G53:G54)</f>
        <v>50.54</v>
      </c>
    </row>
    <row r="56" spans="2:7" ht="12.75" thickTop="1" x14ac:dyDescent="0.2"/>
    <row r="58" spans="2:7" x14ac:dyDescent="0.2">
      <c r="C58" s="8" t="s">
        <v>722</v>
      </c>
    </row>
    <row r="60" spans="2:7" x14ac:dyDescent="0.2">
      <c r="C60" s="19" t="s">
        <v>81</v>
      </c>
      <c r="D60" s="20">
        <f>+G39-G47-G55</f>
        <v>746.15999999999985</v>
      </c>
    </row>
    <row r="61" spans="2:7" ht="12.75" thickBot="1" x14ac:dyDescent="0.25">
      <c r="D61" s="9"/>
      <c r="G61" s="3"/>
    </row>
    <row r="62" spans="2:7" ht="12.75" thickBot="1" x14ac:dyDescent="0.25">
      <c r="C62" s="19" t="s">
        <v>713</v>
      </c>
      <c r="D62" s="21">
        <f>+D60/G39</f>
        <v>0.19441375716519016</v>
      </c>
      <c r="G62" s="3"/>
    </row>
    <row r="63" spans="2:7" x14ac:dyDescent="0.2">
      <c r="G63" s="3"/>
    </row>
    <row r="64" spans="2:7" x14ac:dyDescent="0.2">
      <c r="C64" s="19" t="s">
        <v>84</v>
      </c>
      <c r="D64" s="20">
        <f>+RESUMEN!O90</f>
        <v>196.10768176221461</v>
      </c>
      <c r="G64" s="3"/>
    </row>
    <row r="65" spans="3:7" ht="12.75" thickBot="1" x14ac:dyDescent="0.25">
      <c r="D65" s="9"/>
    </row>
    <row r="66" spans="3:7" ht="12.75" thickBot="1" x14ac:dyDescent="0.25">
      <c r="C66" s="19" t="s">
        <v>716</v>
      </c>
      <c r="D66" s="83">
        <f>+RESUMEN!P90</f>
        <v>5.1096321459670302E-2</v>
      </c>
    </row>
    <row r="67" spans="3:7" ht="12.75" thickBot="1" x14ac:dyDescent="0.25"/>
    <row r="68" spans="3:7" ht="12.75" thickBot="1" x14ac:dyDescent="0.25">
      <c r="C68" s="19" t="s">
        <v>719</v>
      </c>
      <c r="D68" s="86" t="str">
        <f>+IF(D66&gt;$D$24,"OK","REVISAR")</f>
        <v>REVISAR</v>
      </c>
    </row>
    <row r="69" spans="3:7" x14ac:dyDescent="0.2">
      <c r="G69" s="3"/>
    </row>
    <row r="70" spans="3:7" x14ac:dyDescent="0.2">
      <c r="G70" s="3"/>
    </row>
    <row r="71" spans="3:7" x14ac:dyDescent="0.2">
      <c r="G71" s="3"/>
    </row>
    <row r="73" spans="3:7" x14ac:dyDescent="0.2">
      <c r="C73" s="8" t="s">
        <v>85</v>
      </c>
    </row>
    <row r="75" spans="3:7" x14ac:dyDescent="0.2">
      <c r="C75" s="10" t="s">
        <v>914</v>
      </c>
      <c r="D75" s="10"/>
      <c r="E75" s="10"/>
      <c r="F75" s="10"/>
      <c r="G75" s="11"/>
    </row>
    <row r="76" spans="3:7" x14ac:dyDescent="0.2">
      <c r="C76" s="10"/>
      <c r="D76" s="10"/>
      <c r="E76" s="10"/>
      <c r="F76" s="10"/>
      <c r="G76" s="11"/>
    </row>
    <row r="77" spans="3:7" x14ac:dyDescent="0.2">
      <c r="C77" s="10"/>
      <c r="D77" s="10"/>
      <c r="E77" s="10"/>
      <c r="F77" s="10"/>
      <c r="G77" s="11"/>
    </row>
    <row r="80" spans="3:7" x14ac:dyDescent="0.2">
      <c r="C80" s="12"/>
      <c r="D80" s="23" t="s">
        <v>427</v>
      </c>
      <c r="E80" s="23" t="s">
        <v>428</v>
      </c>
      <c r="F80" s="23" t="s">
        <v>429</v>
      </c>
    </row>
    <row r="81" spans="3:6" x14ac:dyDescent="0.2">
      <c r="C81" s="3" t="s">
        <v>8</v>
      </c>
      <c r="D81" s="22">
        <f>+SUMIF(B36:B38,$D$80,G36:G38)</f>
        <v>2000</v>
      </c>
      <c r="E81" s="22">
        <f>+SUMIF(B36:B38,$E$80,G36:G38)</f>
        <v>0</v>
      </c>
      <c r="F81" s="22">
        <f>+SUMIF(B36:B38,$F$80,G36:G38)</f>
        <v>1838</v>
      </c>
    </row>
    <row r="82" spans="3:6" x14ac:dyDescent="0.2">
      <c r="C82" s="3" t="s">
        <v>1019</v>
      </c>
      <c r="D82" s="22">
        <f>-SUMIF(B45:B46,$D$80,G45:G46)</f>
        <v>-3041.3</v>
      </c>
      <c r="E82" s="22">
        <f>-SUMIF(B45:B46,$E$80,G45:G46)</f>
        <v>0</v>
      </c>
      <c r="F82" s="22">
        <f>-SUMIF(B45:B46,$F$80,G45:G46)</f>
        <v>0</v>
      </c>
    </row>
    <row r="83" spans="3:6" x14ac:dyDescent="0.2">
      <c r="C83" s="3" t="s">
        <v>24</v>
      </c>
      <c r="D83" s="22">
        <f>-SUMIF(B53:B54,$D$80,G53:G54)</f>
        <v>0</v>
      </c>
      <c r="E83" s="22">
        <f>-SUMIF(B53:B54,$E$80,G53:G54)</f>
        <v>-50.54</v>
      </c>
      <c r="F83" s="22">
        <f>-SUMIF(B53:B54,$F$80,G53:G54)</f>
        <v>0</v>
      </c>
    </row>
    <row r="84" spans="3:6" ht="12.75" thickBot="1" x14ac:dyDescent="0.25">
      <c r="C84" s="16" t="s">
        <v>1036</v>
      </c>
      <c r="D84" s="182">
        <f>SUM(D81:D83)</f>
        <v>-1041.3000000000002</v>
      </c>
      <c r="E84" s="182">
        <f>SUM(E81:E83)</f>
        <v>-50.54</v>
      </c>
      <c r="F84" s="182">
        <f>SUM(F81:F83)</f>
        <v>1838</v>
      </c>
    </row>
    <row r="85" spans="3:6" ht="12.75" thickTop="1" x14ac:dyDescent="0.2"/>
  </sheetData>
  <conditionalFormatting sqref="D68">
    <cfRule type="containsText" dxfId="47" priority="1" operator="containsText" text="OK">
      <formula>NOT(ISERROR(SEARCH("OK",D68)))</formula>
    </cfRule>
    <cfRule type="cellIs" dxfId="46" priority="2" operator="greaterThan">
      <formula>#REF!</formula>
    </cfRule>
  </conditionalFormatting>
  <pageMargins left="0.25" right="0.25" top="0.75" bottom="0.75" header="0.3" footer="0.3"/>
  <pageSetup paperSize="9" scale="80" fitToHeight="0" orientation="portrait" r:id="rId1"/>
  <rowBreaks count="1" manualBreakCount="1">
    <brk id="71" max="7" man="1"/>
  </rowBreaks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Hoja89">
    <tabColor theme="5" tint="0.59999389629810485"/>
    <pageSetUpPr fitToPage="1"/>
  </sheetPr>
  <dimension ref="B1:K259"/>
  <sheetViews>
    <sheetView topLeftCell="A19" zoomScaleNormal="100" workbookViewId="0">
      <selection activeCell="E257" sqref="E257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983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982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846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984</v>
      </c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44375</v>
      </c>
      <c r="D18" s="177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39115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" t="s">
        <v>7</v>
      </c>
    </row>
    <row r="28" spans="3:7" x14ac:dyDescent="0.2">
      <c r="C28" s="10" t="s">
        <v>985</v>
      </c>
      <c r="D28" s="10"/>
      <c r="E28" s="10"/>
      <c r="F28" s="10"/>
      <c r="G28" s="11"/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hidden="1" outlineLevel="1" x14ac:dyDescent="0.2">
      <c r="B36" s="19" t="s">
        <v>427</v>
      </c>
      <c r="C36" s="14">
        <v>44448</v>
      </c>
      <c r="D36" s="19" t="s">
        <v>1319</v>
      </c>
      <c r="E36" s="19"/>
      <c r="F36" s="19" t="s">
        <v>873</v>
      </c>
      <c r="G36" s="15">
        <v>4030</v>
      </c>
      <c r="H36" s="3"/>
      <c r="I36" s="3"/>
      <c r="J36" s="3"/>
      <c r="K36" s="3"/>
    </row>
    <row r="37" spans="2:11" collapsed="1" x14ac:dyDescent="0.2">
      <c r="B37" s="19"/>
      <c r="C37" s="14"/>
      <c r="G37" s="15"/>
    </row>
    <row r="38" spans="2:11" ht="12.75" thickBot="1" x14ac:dyDescent="0.25">
      <c r="C38" s="16"/>
      <c r="D38" s="16"/>
      <c r="E38" s="16"/>
      <c r="F38" s="16"/>
      <c r="G38" s="17">
        <f>SUM(G36:G37)</f>
        <v>4030</v>
      </c>
    </row>
    <row r="39" spans="2:11" ht="12.75" thickTop="1" x14ac:dyDescent="0.2"/>
    <row r="41" spans="2:11" x14ac:dyDescent="0.2">
      <c r="C41" s="8" t="s">
        <v>13</v>
      </c>
    </row>
    <row r="42" spans="2:11" x14ac:dyDescent="0.2">
      <c r="C42" s="18"/>
    </row>
    <row r="43" spans="2:11" x14ac:dyDescent="0.2">
      <c r="B43" s="12" t="s">
        <v>1035</v>
      </c>
      <c r="C43" s="23" t="s">
        <v>9</v>
      </c>
      <c r="D43" s="23" t="s">
        <v>14</v>
      </c>
      <c r="E43" s="23" t="s">
        <v>15</v>
      </c>
      <c r="F43" s="23" t="s">
        <v>16</v>
      </c>
      <c r="G43" s="23" t="s">
        <v>17</v>
      </c>
    </row>
    <row r="44" spans="2:11" hidden="1" outlineLevel="1" x14ac:dyDescent="0.2">
      <c r="B44" s="19" t="s">
        <v>427</v>
      </c>
      <c r="C44" s="14">
        <v>44375</v>
      </c>
      <c r="D44" s="3">
        <v>221269</v>
      </c>
      <c r="E44" s="3">
        <v>26</v>
      </c>
      <c r="F44" s="3" t="s">
        <v>21</v>
      </c>
      <c r="G44" s="15">
        <v>19.940000000000001</v>
      </c>
    </row>
    <row r="45" spans="2:11" hidden="1" outlineLevel="1" x14ac:dyDescent="0.2">
      <c r="B45" s="19" t="s">
        <v>429</v>
      </c>
      <c r="C45" s="14">
        <v>44377</v>
      </c>
      <c r="F45" s="3" t="s">
        <v>1019</v>
      </c>
      <c r="G45" s="15">
        <v>6.75</v>
      </c>
    </row>
    <row r="46" spans="2:11" hidden="1" outlineLevel="1" x14ac:dyDescent="0.2">
      <c r="B46" s="19" t="s">
        <v>427</v>
      </c>
      <c r="C46" s="14">
        <v>44378</v>
      </c>
      <c r="D46" s="3">
        <v>226131</v>
      </c>
      <c r="E46" s="3">
        <v>26</v>
      </c>
      <c r="F46" s="3" t="s">
        <v>21</v>
      </c>
      <c r="G46" s="15">
        <v>33.39</v>
      </c>
    </row>
    <row r="47" spans="2:11" hidden="1" outlineLevel="1" x14ac:dyDescent="0.2">
      <c r="B47" s="19" t="s">
        <v>427</v>
      </c>
      <c r="C47" s="14">
        <v>44408</v>
      </c>
      <c r="D47" s="3">
        <v>1274</v>
      </c>
      <c r="F47" s="3" t="s">
        <v>1695</v>
      </c>
      <c r="G47" s="15">
        <v>148.75</v>
      </c>
    </row>
    <row r="48" spans="2:11" hidden="1" outlineLevel="1" x14ac:dyDescent="0.2">
      <c r="B48" s="19" t="s">
        <v>427</v>
      </c>
      <c r="C48" s="14">
        <v>44408</v>
      </c>
      <c r="D48" s="3">
        <v>1275</v>
      </c>
      <c r="F48" s="3" t="s">
        <v>1695</v>
      </c>
      <c r="G48" s="15">
        <v>224.75</v>
      </c>
    </row>
    <row r="49" spans="2:7" hidden="1" outlineLevel="1" x14ac:dyDescent="0.2">
      <c r="B49" s="19"/>
      <c r="C49" s="14"/>
      <c r="G49" s="15"/>
    </row>
    <row r="50" spans="2:7" hidden="1" outlineLevel="1" x14ac:dyDescent="0.2">
      <c r="B50" s="19"/>
      <c r="C50" s="14"/>
      <c r="G50" s="15"/>
    </row>
    <row r="51" spans="2:7" ht="12.75" collapsed="1" thickBot="1" x14ac:dyDescent="0.25">
      <c r="C51" s="16"/>
      <c r="D51" s="16"/>
      <c r="E51" s="16"/>
      <c r="F51" s="16"/>
      <c r="G51" s="17">
        <f>+SUM(G44:G50)</f>
        <v>433.58</v>
      </c>
    </row>
    <row r="52" spans="2:7" ht="12.75" thickTop="1" x14ac:dyDescent="0.2"/>
    <row r="54" spans="2:7" x14ac:dyDescent="0.2">
      <c r="C54" s="8" t="s">
        <v>24</v>
      </c>
    </row>
    <row r="56" spans="2:7" x14ac:dyDescent="0.2">
      <c r="B56" s="12" t="s">
        <v>1035</v>
      </c>
      <c r="C56" s="12" t="s">
        <v>25</v>
      </c>
      <c r="D56" s="12" t="s">
        <v>26</v>
      </c>
      <c r="E56" s="12" t="s">
        <v>27</v>
      </c>
      <c r="F56" s="12" t="s">
        <v>28</v>
      </c>
      <c r="G56" s="13" t="s">
        <v>29</v>
      </c>
    </row>
    <row r="57" spans="2:7" hidden="1" outlineLevel="1" x14ac:dyDescent="0.2">
      <c r="B57" s="19" t="s">
        <v>428</v>
      </c>
      <c r="C57" s="3" t="s">
        <v>102</v>
      </c>
      <c r="D57" s="3" t="s">
        <v>31</v>
      </c>
      <c r="E57" s="14">
        <v>44361</v>
      </c>
      <c r="F57" s="3">
        <v>6</v>
      </c>
      <c r="G57" s="3">
        <v>49.98</v>
      </c>
    </row>
    <row r="58" spans="2:7" hidden="1" outlineLevel="1" x14ac:dyDescent="0.2">
      <c r="B58" s="19" t="s">
        <v>428</v>
      </c>
      <c r="C58" s="3" t="s">
        <v>102</v>
      </c>
      <c r="D58" s="3" t="s">
        <v>31</v>
      </c>
      <c r="E58" s="14">
        <v>44361</v>
      </c>
      <c r="F58" s="3">
        <v>3</v>
      </c>
      <c r="G58" s="3">
        <v>24.99</v>
      </c>
    </row>
    <row r="59" spans="2:7" hidden="1" outlineLevel="1" x14ac:dyDescent="0.2">
      <c r="B59" s="19" t="s">
        <v>428</v>
      </c>
      <c r="C59" s="3" t="s">
        <v>102</v>
      </c>
      <c r="D59" s="3" t="s">
        <v>31</v>
      </c>
      <c r="E59" s="14">
        <v>44362</v>
      </c>
      <c r="F59" s="3">
        <v>6</v>
      </c>
      <c r="G59" s="3">
        <v>49.98</v>
      </c>
    </row>
    <row r="60" spans="2:7" hidden="1" outlineLevel="1" x14ac:dyDescent="0.2">
      <c r="B60" s="19" t="s">
        <v>428</v>
      </c>
      <c r="C60" s="3" t="s">
        <v>102</v>
      </c>
      <c r="D60" s="3" t="s">
        <v>31</v>
      </c>
      <c r="E60" s="14">
        <v>44362</v>
      </c>
      <c r="F60" s="3">
        <v>3</v>
      </c>
      <c r="G60" s="3">
        <v>24.99</v>
      </c>
    </row>
    <row r="61" spans="2:7" hidden="1" outlineLevel="1" x14ac:dyDescent="0.2">
      <c r="B61" s="19" t="s">
        <v>428</v>
      </c>
      <c r="C61" s="3" t="s">
        <v>102</v>
      </c>
      <c r="D61" s="3" t="s">
        <v>31</v>
      </c>
      <c r="E61" s="14">
        <v>44363</v>
      </c>
      <c r="F61" s="3">
        <v>6</v>
      </c>
      <c r="G61" s="3">
        <v>49.98</v>
      </c>
    </row>
    <row r="62" spans="2:7" hidden="1" outlineLevel="1" x14ac:dyDescent="0.2">
      <c r="B62" s="19" t="s">
        <v>428</v>
      </c>
      <c r="C62" s="3" t="s">
        <v>102</v>
      </c>
      <c r="D62" s="3" t="s">
        <v>31</v>
      </c>
      <c r="E62" s="14">
        <v>44363</v>
      </c>
      <c r="F62" s="3">
        <v>3</v>
      </c>
      <c r="G62" s="3">
        <v>24.99</v>
      </c>
    </row>
    <row r="63" spans="2:7" hidden="1" outlineLevel="1" x14ac:dyDescent="0.2">
      <c r="B63" s="19" t="s">
        <v>428</v>
      </c>
      <c r="C63" s="3" t="s">
        <v>102</v>
      </c>
      <c r="D63" s="3" t="s">
        <v>31</v>
      </c>
      <c r="E63" s="14">
        <v>44364</v>
      </c>
      <c r="F63" s="3">
        <v>6</v>
      </c>
      <c r="G63" s="3">
        <v>49.98</v>
      </c>
    </row>
    <row r="64" spans="2:7" hidden="1" outlineLevel="1" x14ac:dyDescent="0.2">
      <c r="B64" s="19" t="s">
        <v>428</v>
      </c>
      <c r="C64" s="3" t="s">
        <v>102</v>
      </c>
      <c r="D64" s="3" t="s">
        <v>31</v>
      </c>
      <c r="E64" s="14">
        <v>44364</v>
      </c>
      <c r="F64" s="3">
        <v>3</v>
      </c>
      <c r="G64" s="3">
        <v>24.99</v>
      </c>
    </row>
    <row r="65" spans="2:7" hidden="1" outlineLevel="1" x14ac:dyDescent="0.2">
      <c r="B65" s="19" t="s">
        <v>428</v>
      </c>
      <c r="C65" s="3" t="s">
        <v>102</v>
      </c>
      <c r="D65" s="3" t="s">
        <v>31</v>
      </c>
      <c r="E65" s="14">
        <v>44365</v>
      </c>
      <c r="F65" s="3">
        <v>6</v>
      </c>
      <c r="G65" s="3">
        <v>49.98</v>
      </c>
    </row>
    <row r="66" spans="2:7" hidden="1" outlineLevel="1" x14ac:dyDescent="0.2">
      <c r="B66" s="19" t="s">
        <v>428</v>
      </c>
      <c r="C66" s="3" t="s">
        <v>102</v>
      </c>
      <c r="D66" s="3" t="s">
        <v>31</v>
      </c>
      <c r="E66" s="14">
        <v>44365</v>
      </c>
      <c r="F66" s="3">
        <v>3</v>
      </c>
      <c r="G66" s="3">
        <v>24.99</v>
      </c>
    </row>
    <row r="67" spans="2:7" hidden="1" outlineLevel="1" x14ac:dyDescent="0.2">
      <c r="B67" s="19" t="s">
        <v>428</v>
      </c>
      <c r="C67" s="3" t="s">
        <v>102</v>
      </c>
      <c r="D67" s="3" t="s">
        <v>31</v>
      </c>
      <c r="E67" s="14">
        <v>44368</v>
      </c>
      <c r="F67" s="3">
        <v>6</v>
      </c>
      <c r="G67" s="3">
        <v>49.98</v>
      </c>
    </row>
    <row r="68" spans="2:7" hidden="1" outlineLevel="1" x14ac:dyDescent="0.2">
      <c r="B68" s="19" t="s">
        <v>428</v>
      </c>
      <c r="C68" s="3" t="s">
        <v>102</v>
      </c>
      <c r="D68" s="3" t="s">
        <v>31</v>
      </c>
      <c r="E68" s="14">
        <v>44368</v>
      </c>
      <c r="F68" s="3">
        <v>3</v>
      </c>
      <c r="G68" s="3">
        <v>24.99</v>
      </c>
    </row>
    <row r="69" spans="2:7" hidden="1" outlineLevel="1" x14ac:dyDescent="0.2">
      <c r="B69" s="19" t="s">
        <v>428</v>
      </c>
      <c r="C69" s="3" t="s">
        <v>102</v>
      </c>
      <c r="D69" s="3" t="s">
        <v>31</v>
      </c>
      <c r="E69" s="14">
        <v>44369</v>
      </c>
      <c r="F69" s="3">
        <v>6</v>
      </c>
      <c r="G69" s="3">
        <v>49.98</v>
      </c>
    </row>
    <row r="70" spans="2:7" hidden="1" outlineLevel="1" x14ac:dyDescent="0.2">
      <c r="B70" s="19" t="s">
        <v>428</v>
      </c>
      <c r="C70" s="3" t="s">
        <v>102</v>
      </c>
      <c r="D70" s="3" t="s">
        <v>31</v>
      </c>
      <c r="E70" s="14">
        <v>44369</v>
      </c>
      <c r="F70" s="3">
        <v>3</v>
      </c>
      <c r="G70" s="3">
        <v>24.99</v>
      </c>
    </row>
    <row r="71" spans="2:7" hidden="1" outlineLevel="1" x14ac:dyDescent="0.2">
      <c r="B71" s="19" t="s">
        <v>428</v>
      </c>
      <c r="C71" s="3" t="s">
        <v>102</v>
      </c>
      <c r="D71" s="3" t="s">
        <v>31</v>
      </c>
      <c r="E71" s="14">
        <v>44370</v>
      </c>
      <c r="F71" s="3">
        <v>6</v>
      </c>
      <c r="G71" s="3">
        <v>49.98</v>
      </c>
    </row>
    <row r="72" spans="2:7" hidden="1" outlineLevel="1" x14ac:dyDescent="0.2">
      <c r="B72" s="19" t="s">
        <v>428</v>
      </c>
      <c r="C72" s="3" t="s">
        <v>102</v>
      </c>
      <c r="D72" s="3" t="s">
        <v>31</v>
      </c>
      <c r="E72" s="14">
        <v>44370</v>
      </c>
      <c r="F72" s="3">
        <v>3</v>
      </c>
      <c r="G72" s="3">
        <v>24.99</v>
      </c>
    </row>
    <row r="73" spans="2:7" hidden="1" outlineLevel="1" x14ac:dyDescent="0.2">
      <c r="B73" s="19" t="s">
        <v>428</v>
      </c>
      <c r="C73" s="3" t="s">
        <v>102</v>
      </c>
      <c r="D73" s="3" t="s">
        <v>31</v>
      </c>
      <c r="E73" s="14">
        <v>44371</v>
      </c>
      <c r="F73" s="3">
        <v>6</v>
      </c>
      <c r="G73" s="3">
        <v>49.98</v>
      </c>
    </row>
    <row r="74" spans="2:7" hidden="1" outlineLevel="1" x14ac:dyDescent="0.2">
      <c r="B74" s="19" t="s">
        <v>428</v>
      </c>
      <c r="C74" s="3" t="s">
        <v>102</v>
      </c>
      <c r="D74" s="3" t="s">
        <v>31</v>
      </c>
      <c r="E74" s="14">
        <v>44372</v>
      </c>
      <c r="F74" s="3">
        <v>6</v>
      </c>
      <c r="G74" s="3">
        <v>49.98</v>
      </c>
    </row>
    <row r="75" spans="2:7" hidden="1" outlineLevel="1" x14ac:dyDescent="0.2">
      <c r="B75" s="19" t="s">
        <v>428</v>
      </c>
      <c r="C75" s="3" t="s">
        <v>102</v>
      </c>
      <c r="D75" s="3" t="s">
        <v>31</v>
      </c>
      <c r="E75" s="14">
        <v>44372</v>
      </c>
      <c r="F75" s="3">
        <v>3</v>
      </c>
      <c r="G75" s="3">
        <v>24.99</v>
      </c>
    </row>
    <row r="76" spans="2:7" hidden="1" outlineLevel="1" x14ac:dyDescent="0.2">
      <c r="B76" s="19" t="s">
        <v>428</v>
      </c>
      <c r="C76" s="3" t="s">
        <v>102</v>
      </c>
      <c r="D76" s="3" t="s">
        <v>31</v>
      </c>
      <c r="E76" s="14">
        <v>44375</v>
      </c>
      <c r="F76" s="3">
        <v>6</v>
      </c>
      <c r="G76" s="3">
        <v>49.98</v>
      </c>
    </row>
    <row r="77" spans="2:7" hidden="1" outlineLevel="1" x14ac:dyDescent="0.2">
      <c r="B77" s="19" t="s">
        <v>428</v>
      </c>
      <c r="C77" s="3" t="s">
        <v>102</v>
      </c>
      <c r="D77" s="3" t="s">
        <v>31</v>
      </c>
      <c r="E77" s="14">
        <v>44375</v>
      </c>
      <c r="F77" s="3">
        <v>3</v>
      </c>
      <c r="G77" s="3">
        <v>24.99</v>
      </c>
    </row>
    <row r="78" spans="2:7" hidden="1" outlineLevel="1" x14ac:dyDescent="0.2">
      <c r="B78" s="19" t="s">
        <v>428</v>
      </c>
      <c r="C78" s="3" t="s">
        <v>102</v>
      </c>
      <c r="D78" s="3" t="s">
        <v>31</v>
      </c>
      <c r="E78" s="14">
        <v>44376</v>
      </c>
      <c r="F78" s="3">
        <v>6</v>
      </c>
      <c r="G78" s="3">
        <v>49.98</v>
      </c>
    </row>
    <row r="79" spans="2:7" hidden="1" outlineLevel="1" x14ac:dyDescent="0.2">
      <c r="B79" s="19" t="s">
        <v>428</v>
      </c>
      <c r="C79" s="3" t="s">
        <v>102</v>
      </c>
      <c r="D79" s="3" t="s">
        <v>31</v>
      </c>
      <c r="E79" s="14">
        <v>44376</v>
      </c>
      <c r="F79" s="3">
        <v>3</v>
      </c>
      <c r="G79" s="3">
        <v>24.99</v>
      </c>
    </row>
    <row r="80" spans="2:7" hidden="1" outlineLevel="1" x14ac:dyDescent="0.2">
      <c r="B80" s="19" t="s">
        <v>428</v>
      </c>
      <c r="C80" s="3" t="s">
        <v>102</v>
      </c>
      <c r="D80" s="3" t="s">
        <v>31</v>
      </c>
      <c r="E80" s="14">
        <v>44377</v>
      </c>
      <c r="F80" s="3">
        <v>6</v>
      </c>
      <c r="G80" s="3">
        <v>49.98</v>
      </c>
    </row>
    <row r="81" spans="2:7" hidden="1" outlineLevel="1" x14ac:dyDescent="0.2">
      <c r="B81" s="19" t="s">
        <v>428</v>
      </c>
      <c r="C81" s="3" t="s">
        <v>102</v>
      </c>
      <c r="D81" s="3" t="s">
        <v>31</v>
      </c>
      <c r="E81" s="14">
        <v>44377</v>
      </c>
      <c r="F81" s="3">
        <v>3</v>
      </c>
      <c r="G81" s="3">
        <v>24.99</v>
      </c>
    </row>
    <row r="82" spans="2:7" hidden="1" outlineLevel="1" x14ac:dyDescent="0.2">
      <c r="B82" s="19" t="s">
        <v>427</v>
      </c>
      <c r="C82" s="3" t="s">
        <v>107</v>
      </c>
      <c r="D82" s="3" t="s">
        <v>31</v>
      </c>
      <c r="E82" s="14">
        <v>44369</v>
      </c>
      <c r="F82" s="3">
        <v>6</v>
      </c>
      <c r="G82" s="3">
        <v>49.98</v>
      </c>
    </row>
    <row r="83" spans="2:7" hidden="1" outlineLevel="1" x14ac:dyDescent="0.2">
      <c r="B83" s="19" t="s">
        <v>427</v>
      </c>
      <c r="C83" s="3" t="s">
        <v>107</v>
      </c>
      <c r="D83" s="3" t="s">
        <v>31</v>
      </c>
      <c r="E83" s="14">
        <v>44369</v>
      </c>
      <c r="F83" s="3">
        <v>3</v>
      </c>
      <c r="G83" s="3">
        <v>24.99</v>
      </c>
    </row>
    <row r="84" spans="2:7" hidden="1" outlineLevel="1" x14ac:dyDescent="0.2">
      <c r="B84" s="19" t="s">
        <v>427</v>
      </c>
      <c r="C84" s="3" t="s">
        <v>107</v>
      </c>
      <c r="D84" s="3" t="s">
        <v>31</v>
      </c>
      <c r="E84" s="14">
        <v>44370</v>
      </c>
      <c r="F84" s="3">
        <v>6</v>
      </c>
      <c r="G84" s="3">
        <v>49.98</v>
      </c>
    </row>
    <row r="85" spans="2:7" hidden="1" outlineLevel="1" x14ac:dyDescent="0.2">
      <c r="B85" s="19" t="s">
        <v>427</v>
      </c>
      <c r="C85" s="3" t="s">
        <v>107</v>
      </c>
      <c r="D85" s="3" t="s">
        <v>31</v>
      </c>
      <c r="E85" s="14">
        <v>44370</v>
      </c>
      <c r="F85" s="3">
        <v>3</v>
      </c>
      <c r="G85" s="3">
        <v>24.99</v>
      </c>
    </row>
    <row r="86" spans="2:7" hidden="1" outlineLevel="1" x14ac:dyDescent="0.2">
      <c r="B86" s="19" t="s">
        <v>427</v>
      </c>
      <c r="C86" s="3" t="s">
        <v>107</v>
      </c>
      <c r="D86" s="3" t="s">
        <v>31</v>
      </c>
      <c r="E86" s="14">
        <v>44371</v>
      </c>
      <c r="F86" s="3">
        <v>6</v>
      </c>
      <c r="G86" s="3">
        <v>49.98</v>
      </c>
    </row>
    <row r="87" spans="2:7" hidden="1" outlineLevel="1" x14ac:dyDescent="0.2">
      <c r="B87" s="19" t="s">
        <v>427</v>
      </c>
      <c r="C87" s="3" t="s">
        <v>107</v>
      </c>
      <c r="D87" s="3" t="s">
        <v>31</v>
      </c>
      <c r="E87" s="14">
        <v>44371</v>
      </c>
      <c r="F87" s="3">
        <v>3</v>
      </c>
      <c r="G87" s="3">
        <v>24.99</v>
      </c>
    </row>
    <row r="88" spans="2:7" hidden="1" outlineLevel="1" x14ac:dyDescent="0.2">
      <c r="B88" s="19" t="s">
        <v>427</v>
      </c>
      <c r="C88" s="3" t="s">
        <v>107</v>
      </c>
      <c r="D88" s="3" t="s">
        <v>31</v>
      </c>
      <c r="E88" s="14">
        <v>44372</v>
      </c>
      <c r="F88" s="3">
        <v>6</v>
      </c>
      <c r="G88" s="3">
        <v>49.98</v>
      </c>
    </row>
    <row r="89" spans="2:7" hidden="1" outlineLevel="1" x14ac:dyDescent="0.2">
      <c r="B89" s="19" t="s">
        <v>427</v>
      </c>
      <c r="C89" s="3" t="s">
        <v>107</v>
      </c>
      <c r="D89" s="3" t="s">
        <v>31</v>
      </c>
      <c r="E89" s="14">
        <v>44372</v>
      </c>
      <c r="F89" s="3">
        <v>3</v>
      </c>
      <c r="G89" s="3">
        <v>24.99</v>
      </c>
    </row>
    <row r="90" spans="2:7" hidden="1" outlineLevel="1" x14ac:dyDescent="0.2">
      <c r="B90" s="19" t="s">
        <v>427</v>
      </c>
      <c r="C90" s="3" t="s">
        <v>107</v>
      </c>
      <c r="D90" s="3" t="s">
        <v>31</v>
      </c>
      <c r="E90" s="14">
        <v>44375</v>
      </c>
      <c r="F90" s="3">
        <v>6</v>
      </c>
      <c r="G90" s="3">
        <v>49.98</v>
      </c>
    </row>
    <row r="91" spans="2:7" hidden="1" outlineLevel="1" x14ac:dyDescent="0.2">
      <c r="B91" s="19" t="s">
        <v>427</v>
      </c>
      <c r="C91" s="3" t="s">
        <v>107</v>
      </c>
      <c r="D91" s="3" t="s">
        <v>31</v>
      </c>
      <c r="E91" s="14">
        <v>44375</v>
      </c>
      <c r="F91" s="3">
        <v>3</v>
      </c>
      <c r="G91" s="3">
        <v>24.99</v>
      </c>
    </row>
    <row r="92" spans="2:7" hidden="1" outlineLevel="1" x14ac:dyDescent="0.2">
      <c r="B92" s="19" t="s">
        <v>427</v>
      </c>
      <c r="C92" s="3" t="s">
        <v>107</v>
      </c>
      <c r="D92" s="3" t="s">
        <v>31</v>
      </c>
      <c r="E92" s="14">
        <v>44376</v>
      </c>
      <c r="F92" s="3">
        <v>6</v>
      </c>
      <c r="G92" s="3">
        <v>49.98</v>
      </c>
    </row>
    <row r="93" spans="2:7" hidden="1" outlineLevel="1" x14ac:dyDescent="0.2">
      <c r="B93" s="19" t="s">
        <v>427</v>
      </c>
      <c r="C93" s="3" t="s">
        <v>107</v>
      </c>
      <c r="D93" s="3" t="s">
        <v>31</v>
      </c>
      <c r="E93" s="14">
        <v>44376</v>
      </c>
      <c r="F93" s="3">
        <v>3</v>
      </c>
      <c r="G93" s="3">
        <v>24.99</v>
      </c>
    </row>
    <row r="94" spans="2:7" hidden="1" outlineLevel="1" x14ac:dyDescent="0.2">
      <c r="B94" s="19" t="s">
        <v>427</v>
      </c>
      <c r="C94" s="3" t="s">
        <v>107</v>
      </c>
      <c r="D94" s="3" t="s">
        <v>31</v>
      </c>
      <c r="E94" s="14">
        <v>44377</v>
      </c>
      <c r="F94" s="3">
        <v>6</v>
      </c>
      <c r="G94" s="3">
        <v>49.98</v>
      </c>
    </row>
    <row r="95" spans="2:7" hidden="1" outlineLevel="1" x14ac:dyDescent="0.2">
      <c r="B95" s="19" t="s">
        <v>427</v>
      </c>
      <c r="C95" s="3" t="s">
        <v>107</v>
      </c>
      <c r="D95" s="3" t="s">
        <v>31</v>
      </c>
      <c r="E95" s="14">
        <v>44377</v>
      </c>
      <c r="F95" s="3">
        <v>3</v>
      </c>
      <c r="G95" s="3">
        <v>24.99</v>
      </c>
    </row>
    <row r="96" spans="2:7" hidden="1" outlineLevel="1" x14ac:dyDescent="0.2">
      <c r="B96" s="266" t="s">
        <v>427</v>
      </c>
      <c r="C96" s="254" t="s">
        <v>109</v>
      </c>
      <c r="D96" s="255" t="s">
        <v>31</v>
      </c>
      <c r="E96" s="265">
        <v>44439</v>
      </c>
      <c r="F96" s="256">
        <v>6</v>
      </c>
      <c r="G96" s="257">
        <v>49.98</v>
      </c>
    </row>
    <row r="97" spans="2:7" hidden="1" outlineLevel="1" x14ac:dyDescent="0.2">
      <c r="B97" s="266" t="s">
        <v>427</v>
      </c>
      <c r="C97" s="254" t="s">
        <v>109</v>
      </c>
      <c r="D97" s="255" t="s">
        <v>31</v>
      </c>
      <c r="E97" s="265">
        <v>44439</v>
      </c>
      <c r="F97" s="256">
        <v>3</v>
      </c>
      <c r="G97" s="257">
        <v>24.99</v>
      </c>
    </row>
    <row r="98" spans="2:7" hidden="1" outlineLevel="1" x14ac:dyDescent="0.2">
      <c r="B98" s="266" t="s">
        <v>427</v>
      </c>
      <c r="C98" s="223" t="s">
        <v>1011</v>
      </c>
      <c r="D98" s="224" t="s">
        <v>31</v>
      </c>
      <c r="E98" s="259">
        <v>44404</v>
      </c>
      <c r="F98" s="226">
        <v>6</v>
      </c>
      <c r="G98" s="227">
        <v>49.98</v>
      </c>
    </row>
    <row r="99" spans="2:7" hidden="1" outlineLevel="1" x14ac:dyDescent="0.2">
      <c r="B99" s="266" t="s">
        <v>427</v>
      </c>
      <c r="C99" s="223" t="s">
        <v>1011</v>
      </c>
      <c r="D99" s="224" t="s">
        <v>31</v>
      </c>
      <c r="E99" s="259">
        <v>44404</v>
      </c>
      <c r="F99" s="226">
        <v>3</v>
      </c>
      <c r="G99" s="227">
        <v>24.99</v>
      </c>
    </row>
    <row r="100" spans="2:7" hidden="1" outlineLevel="1" x14ac:dyDescent="0.2">
      <c r="B100" s="266" t="s">
        <v>427</v>
      </c>
      <c r="C100" s="223" t="s">
        <v>1011</v>
      </c>
      <c r="D100" s="224" t="s">
        <v>31</v>
      </c>
      <c r="E100" s="259">
        <v>44405</v>
      </c>
      <c r="F100" s="226">
        <v>6</v>
      </c>
      <c r="G100" s="227">
        <v>49.98</v>
      </c>
    </row>
    <row r="101" spans="2:7" hidden="1" outlineLevel="1" x14ac:dyDescent="0.2">
      <c r="B101" s="266" t="s">
        <v>427</v>
      </c>
      <c r="C101" s="223" t="s">
        <v>1011</v>
      </c>
      <c r="D101" s="224" t="s">
        <v>31</v>
      </c>
      <c r="E101" s="259">
        <v>44405</v>
      </c>
      <c r="F101" s="226">
        <v>3</v>
      </c>
      <c r="G101" s="227">
        <v>24.99</v>
      </c>
    </row>
    <row r="102" spans="2:7" hidden="1" outlineLevel="1" x14ac:dyDescent="0.2">
      <c r="B102" s="266" t="s">
        <v>427</v>
      </c>
      <c r="C102" s="223" t="s">
        <v>107</v>
      </c>
      <c r="D102" s="224" t="s">
        <v>31</v>
      </c>
      <c r="E102" s="259">
        <v>44378</v>
      </c>
      <c r="F102" s="226">
        <v>6</v>
      </c>
      <c r="G102" s="227">
        <v>49.98</v>
      </c>
    </row>
    <row r="103" spans="2:7" hidden="1" outlineLevel="1" x14ac:dyDescent="0.2">
      <c r="B103" s="266" t="s">
        <v>427</v>
      </c>
      <c r="C103" s="223" t="s">
        <v>107</v>
      </c>
      <c r="D103" s="224" t="s">
        <v>31</v>
      </c>
      <c r="E103" s="259">
        <v>44378</v>
      </c>
      <c r="F103" s="226">
        <v>3</v>
      </c>
      <c r="G103" s="227">
        <v>24.99</v>
      </c>
    </row>
    <row r="104" spans="2:7" hidden="1" outlineLevel="1" x14ac:dyDescent="0.2">
      <c r="B104" s="266" t="s">
        <v>427</v>
      </c>
      <c r="C104" s="223" t="s">
        <v>107</v>
      </c>
      <c r="D104" s="224" t="s">
        <v>31</v>
      </c>
      <c r="E104" s="259">
        <v>44379</v>
      </c>
      <c r="F104" s="226">
        <v>6</v>
      </c>
      <c r="G104" s="227">
        <v>49.98</v>
      </c>
    </row>
    <row r="105" spans="2:7" hidden="1" outlineLevel="1" x14ac:dyDescent="0.2">
      <c r="B105" s="266" t="s">
        <v>427</v>
      </c>
      <c r="C105" s="223" t="s">
        <v>107</v>
      </c>
      <c r="D105" s="224" t="s">
        <v>31</v>
      </c>
      <c r="E105" s="259">
        <v>44379</v>
      </c>
      <c r="F105" s="226">
        <v>3</v>
      </c>
      <c r="G105" s="227">
        <v>24.99</v>
      </c>
    </row>
    <row r="106" spans="2:7" hidden="1" outlineLevel="1" x14ac:dyDescent="0.2">
      <c r="B106" s="266" t="s">
        <v>427</v>
      </c>
      <c r="C106" s="223" t="s">
        <v>107</v>
      </c>
      <c r="D106" s="224" t="s">
        <v>31</v>
      </c>
      <c r="E106" s="259">
        <v>44382</v>
      </c>
      <c r="F106" s="226">
        <v>6</v>
      </c>
      <c r="G106" s="227">
        <v>49.98</v>
      </c>
    </row>
    <row r="107" spans="2:7" hidden="1" outlineLevel="1" x14ac:dyDescent="0.2">
      <c r="B107" s="266" t="s">
        <v>427</v>
      </c>
      <c r="C107" s="223" t="s">
        <v>107</v>
      </c>
      <c r="D107" s="224" t="s">
        <v>31</v>
      </c>
      <c r="E107" s="259">
        <v>44382</v>
      </c>
      <c r="F107" s="226">
        <v>3</v>
      </c>
      <c r="G107" s="227">
        <v>24.99</v>
      </c>
    </row>
    <row r="108" spans="2:7" hidden="1" outlineLevel="1" x14ac:dyDescent="0.2">
      <c r="B108" s="266" t="s">
        <v>428</v>
      </c>
      <c r="C108" s="223" t="s">
        <v>102</v>
      </c>
      <c r="D108" s="224" t="s">
        <v>31</v>
      </c>
      <c r="E108" s="259">
        <v>44378</v>
      </c>
      <c r="F108" s="226">
        <v>6</v>
      </c>
      <c r="G108" s="227">
        <v>49.98</v>
      </c>
    </row>
    <row r="109" spans="2:7" hidden="1" outlineLevel="1" x14ac:dyDescent="0.2">
      <c r="B109" s="266" t="s">
        <v>428</v>
      </c>
      <c r="C109" s="223" t="s">
        <v>102</v>
      </c>
      <c r="D109" s="224" t="s">
        <v>31</v>
      </c>
      <c r="E109" s="259">
        <v>44378</v>
      </c>
      <c r="F109" s="226">
        <v>3</v>
      </c>
      <c r="G109" s="227">
        <v>24.99</v>
      </c>
    </row>
    <row r="110" spans="2:7" hidden="1" outlineLevel="1" x14ac:dyDescent="0.2">
      <c r="B110" s="266" t="s">
        <v>428</v>
      </c>
      <c r="C110" s="223" t="s">
        <v>102</v>
      </c>
      <c r="D110" s="224" t="s">
        <v>31</v>
      </c>
      <c r="E110" s="259">
        <v>44379</v>
      </c>
      <c r="F110" s="226">
        <v>6</v>
      </c>
      <c r="G110" s="227">
        <v>49.98</v>
      </c>
    </row>
    <row r="111" spans="2:7" hidden="1" outlineLevel="1" x14ac:dyDescent="0.2">
      <c r="B111" s="266" t="s">
        <v>428</v>
      </c>
      <c r="C111" s="223" t="s">
        <v>102</v>
      </c>
      <c r="D111" s="224" t="s">
        <v>31</v>
      </c>
      <c r="E111" s="259">
        <v>44379</v>
      </c>
      <c r="F111" s="226">
        <v>3</v>
      </c>
      <c r="G111" s="227">
        <v>24.99</v>
      </c>
    </row>
    <row r="112" spans="2:7" hidden="1" outlineLevel="1" x14ac:dyDescent="0.2">
      <c r="B112" s="266" t="s">
        <v>428</v>
      </c>
      <c r="C112" s="223" t="s">
        <v>102</v>
      </c>
      <c r="D112" s="224" t="s">
        <v>31</v>
      </c>
      <c r="E112" s="259">
        <v>44382</v>
      </c>
      <c r="F112" s="226">
        <v>3</v>
      </c>
      <c r="G112" s="227">
        <v>24.99</v>
      </c>
    </row>
    <row r="113" spans="2:7" hidden="1" outlineLevel="1" x14ac:dyDescent="0.2">
      <c r="B113" s="266" t="s">
        <v>427</v>
      </c>
      <c r="C113" s="223" t="s">
        <v>1011</v>
      </c>
      <c r="D113" s="224" t="s">
        <v>31</v>
      </c>
      <c r="E113" s="259">
        <v>44406</v>
      </c>
      <c r="F113" s="226">
        <v>6</v>
      </c>
      <c r="G113" s="227">
        <v>49.98</v>
      </c>
    </row>
    <row r="114" spans="2:7" hidden="1" outlineLevel="1" x14ac:dyDescent="0.2">
      <c r="B114" s="266" t="s">
        <v>427</v>
      </c>
      <c r="C114" s="223" t="s">
        <v>1011</v>
      </c>
      <c r="D114" s="224" t="s">
        <v>31</v>
      </c>
      <c r="E114" s="259">
        <v>44406</v>
      </c>
      <c r="F114" s="226">
        <v>3</v>
      </c>
      <c r="G114" s="227">
        <v>24.99</v>
      </c>
    </row>
    <row r="115" spans="2:7" hidden="1" outlineLevel="1" x14ac:dyDescent="0.2">
      <c r="B115" s="266" t="s">
        <v>427</v>
      </c>
      <c r="C115" s="223" t="s">
        <v>1011</v>
      </c>
      <c r="D115" s="224" t="s">
        <v>31</v>
      </c>
      <c r="E115" s="259">
        <v>44407</v>
      </c>
      <c r="F115" s="226">
        <v>6</v>
      </c>
      <c r="G115" s="227">
        <v>49.98</v>
      </c>
    </row>
    <row r="116" spans="2:7" hidden="1" outlineLevel="1" x14ac:dyDescent="0.2">
      <c r="B116" s="266" t="s">
        <v>427</v>
      </c>
      <c r="C116" s="223" t="s">
        <v>1011</v>
      </c>
      <c r="D116" s="224" t="s">
        <v>31</v>
      </c>
      <c r="E116" s="259">
        <v>44407</v>
      </c>
      <c r="F116" s="226">
        <v>3</v>
      </c>
      <c r="G116" s="227">
        <v>24.99</v>
      </c>
    </row>
    <row r="117" spans="2:7" hidden="1" outlineLevel="1" x14ac:dyDescent="0.2">
      <c r="B117" s="266" t="s">
        <v>427</v>
      </c>
      <c r="C117" s="223" t="s">
        <v>1011</v>
      </c>
      <c r="D117" s="224" t="s">
        <v>31</v>
      </c>
      <c r="E117" s="259">
        <v>44431</v>
      </c>
      <c r="F117" s="226">
        <v>6</v>
      </c>
      <c r="G117" s="227">
        <v>49.98</v>
      </c>
    </row>
    <row r="118" spans="2:7" hidden="1" outlineLevel="1" x14ac:dyDescent="0.2">
      <c r="B118" s="266" t="s">
        <v>427</v>
      </c>
      <c r="C118" s="223" t="s">
        <v>1011</v>
      </c>
      <c r="D118" s="224" t="s">
        <v>31</v>
      </c>
      <c r="E118" s="259">
        <v>44431</v>
      </c>
      <c r="F118" s="226">
        <v>3</v>
      </c>
      <c r="G118" s="227">
        <v>24.99</v>
      </c>
    </row>
    <row r="119" spans="2:7" hidden="1" outlineLevel="1" x14ac:dyDescent="0.2">
      <c r="B119" s="266" t="s">
        <v>427</v>
      </c>
      <c r="C119" s="223" t="s">
        <v>1011</v>
      </c>
      <c r="D119" s="224" t="s">
        <v>31</v>
      </c>
      <c r="E119" s="259">
        <v>44432</v>
      </c>
      <c r="F119" s="226">
        <v>6</v>
      </c>
      <c r="G119" s="227">
        <v>49.98</v>
      </c>
    </row>
    <row r="120" spans="2:7" hidden="1" outlineLevel="1" x14ac:dyDescent="0.2">
      <c r="B120" s="266" t="s">
        <v>427</v>
      </c>
      <c r="C120" s="223" t="s">
        <v>1011</v>
      </c>
      <c r="D120" s="224" t="s">
        <v>31</v>
      </c>
      <c r="E120" s="259">
        <v>44432</v>
      </c>
      <c r="F120" s="226">
        <v>3</v>
      </c>
      <c r="G120" s="227">
        <v>24.99</v>
      </c>
    </row>
    <row r="121" spans="2:7" hidden="1" outlineLevel="1" x14ac:dyDescent="0.2">
      <c r="B121" s="266" t="s">
        <v>427</v>
      </c>
      <c r="C121" s="223" t="s">
        <v>1011</v>
      </c>
      <c r="D121" s="224" t="s">
        <v>31</v>
      </c>
      <c r="E121" s="259">
        <v>44433</v>
      </c>
      <c r="F121" s="226">
        <v>6</v>
      </c>
      <c r="G121" s="227">
        <v>49.98</v>
      </c>
    </row>
    <row r="122" spans="2:7" hidden="1" outlineLevel="1" x14ac:dyDescent="0.2">
      <c r="B122" s="266" t="s">
        <v>427</v>
      </c>
      <c r="C122" s="223" t="s">
        <v>1011</v>
      </c>
      <c r="D122" s="224" t="s">
        <v>31</v>
      </c>
      <c r="E122" s="259">
        <v>44433</v>
      </c>
      <c r="F122" s="226">
        <v>3</v>
      </c>
      <c r="G122" s="227">
        <v>24.99</v>
      </c>
    </row>
    <row r="123" spans="2:7" hidden="1" outlineLevel="1" x14ac:dyDescent="0.2">
      <c r="B123" s="266" t="s">
        <v>427</v>
      </c>
      <c r="C123" s="223" t="s">
        <v>1011</v>
      </c>
      <c r="D123" s="224" t="s">
        <v>31</v>
      </c>
      <c r="E123" s="259">
        <v>44434</v>
      </c>
      <c r="F123" s="226">
        <v>6</v>
      </c>
      <c r="G123" s="227">
        <v>49.98</v>
      </c>
    </row>
    <row r="124" spans="2:7" hidden="1" outlineLevel="1" x14ac:dyDescent="0.2">
      <c r="B124" s="266" t="s">
        <v>427</v>
      </c>
      <c r="C124" s="223" t="s">
        <v>1011</v>
      </c>
      <c r="D124" s="224" t="s">
        <v>31</v>
      </c>
      <c r="E124" s="259">
        <v>44434</v>
      </c>
      <c r="F124" s="226">
        <v>3</v>
      </c>
      <c r="G124" s="227">
        <v>24.99</v>
      </c>
    </row>
    <row r="125" spans="2:7" hidden="1" outlineLevel="1" x14ac:dyDescent="0.2">
      <c r="B125" s="266" t="s">
        <v>427</v>
      </c>
      <c r="C125" s="223" t="s">
        <v>1011</v>
      </c>
      <c r="D125" s="224" t="s">
        <v>31</v>
      </c>
      <c r="E125" s="259">
        <v>44435</v>
      </c>
      <c r="F125" s="226">
        <v>6</v>
      </c>
      <c r="G125" s="227">
        <v>49.98</v>
      </c>
    </row>
    <row r="126" spans="2:7" hidden="1" outlineLevel="1" x14ac:dyDescent="0.2">
      <c r="B126" s="266" t="s">
        <v>427</v>
      </c>
      <c r="C126" s="223" t="s">
        <v>1011</v>
      </c>
      <c r="D126" s="224" t="s">
        <v>31</v>
      </c>
      <c r="E126" s="259">
        <v>44435</v>
      </c>
      <c r="F126" s="226">
        <v>3</v>
      </c>
      <c r="G126" s="227">
        <v>24.99</v>
      </c>
    </row>
    <row r="127" spans="2:7" hidden="1" outlineLevel="1" x14ac:dyDescent="0.2">
      <c r="B127" s="266" t="s">
        <v>427</v>
      </c>
      <c r="C127" s="223" t="s">
        <v>1011</v>
      </c>
      <c r="D127" s="224" t="s">
        <v>31</v>
      </c>
      <c r="E127" s="259">
        <v>44438</v>
      </c>
      <c r="F127" s="226">
        <v>6</v>
      </c>
      <c r="G127" s="227">
        <v>49.98</v>
      </c>
    </row>
    <row r="128" spans="2:7" hidden="1" outlineLevel="1" x14ac:dyDescent="0.2">
      <c r="B128" s="266" t="s">
        <v>427</v>
      </c>
      <c r="C128" s="223" t="s">
        <v>1011</v>
      </c>
      <c r="D128" s="224" t="s">
        <v>31</v>
      </c>
      <c r="E128" s="259">
        <v>44438</v>
      </c>
      <c r="F128" s="226">
        <v>3</v>
      </c>
      <c r="G128" s="227">
        <v>24.99</v>
      </c>
    </row>
    <row r="129" spans="2:7" hidden="1" outlineLevel="1" x14ac:dyDescent="0.2">
      <c r="B129" s="266" t="s">
        <v>427</v>
      </c>
      <c r="C129" s="223" t="s">
        <v>1011</v>
      </c>
      <c r="D129" s="224" t="s">
        <v>31</v>
      </c>
      <c r="E129" s="259">
        <v>44439</v>
      </c>
      <c r="F129" s="226">
        <v>6</v>
      </c>
      <c r="G129" s="227">
        <v>49.98</v>
      </c>
    </row>
    <row r="130" spans="2:7" hidden="1" outlineLevel="1" x14ac:dyDescent="0.2">
      <c r="B130" s="266" t="s">
        <v>427</v>
      </c>
      <c r="C130" s="223" t="s">
        <v>1011</v>
      </c>
      <c r="D130" s="224" t="s">
        <v>31</v>
      </c>
      <c r="E130" s="259">
        <v>44439</v>
      </c>
      <c r="F130" s="226">
        <v>3</v>
      </c>
      <c r="G130" s="227">
        <v>24.99</v>
      </c>
    </row>
    <row r="131" spans="2:7" hidden="1" outlineLevel="1" x14ac:dyDescent="0.2">
      <c r="B131" s="266" t="s">
        <v>428</v>
      </c>
      <c r="C131" s="223" t="s">
        <v>104</v>
      </c>
      <c r="D131" s="224" t="s">
        <v>31</v>
      </c>
      <c r="E131" s="259">
        <v>44438</v>
      </c>
      <c r="F131" s="226">
        <v>6</v>
      </c>
      <c r="G131" s="227">
        <v>56.64</v>
      </c>
    </row>
    <row r="132" spans="2:7" hidden="1" outlineLevel="1" x14ac:dyDescent="0.2">
      <c r="B132" s="266" t="s">
        <v>428</v>
      </c>
      <c r="C132" s="223" t="s">
        <v>104</v>
      </c>
      <c r="D132" s="224" t="s">
        <v>31</v>
      </c>
      <c r="E132" s="259">
        <v>44438</v>
      </c>
      <c r="F132" s="226">
        <v>3</v>
      </c>
      <c r="G132" s="227">
        <v>28.32</v>
      </c>
    </row>
    <row r="133" spans="2:7" hidden="1" outlineLevel="1" x14ac:dyDescent="0.2">
      <c r="B133" s="266" t="s">
        <v>428</v>
      </c>
      <c r="C133" s="223" t="s">
        <v>104</v>
      </c>
      <c r="D133" s="224" t="s">
        <v>31</v>
      </c>
      <c r="E133" s="259">
        <v>44439</v>
      </c>
      <c r="F133" s="226">
        <v>6</v>
      </c>
      <c r="G133" s="227">
        <v>56.64</v>
      </c>
    </row>
    <row r="134" spans="2:7" hidden="1" outlineLevel="1" x14ac:dyDescent="0.2">
      <c r="B134" s="266" t="s">
        <v>428</v>
      </c>
      <c r="C134" s="223" t="s">
        <v>104</v>
      </c>
      <c r="D134" s="224" t="s">
        <v>31</v>
      </c>
      <c r="E134" s="259">
        <v>44439</v>
      </c>
      <c r="F134" s="226">
        <v>3</v>
      </c>
      <c r="G134" s="227">
        <v>28.32</v>
      </c>
    </row>
    <row r="135" spans="2:7" hidden="1" outlineLevel="1" x14ac:dyDescent="0.2">
      <c r="B135" s="266" t="s">
        <v>427</v>
      </c>
      <c r="C135" s="223" t="s">
        <v>109</v>
      </c>
      <c r="D135" s="224" t="s">
        <v>31</v>
      </c>
      <c r="E135" s="259">
        <v>44439</v>
      </c>
      <c r="F135" s="226">
        <v>6</v>
      </c>
      <c r="G135" s="227">
        <v>49.98</v>
      </c>
    </row>
    <row r="136" spans="2:7" hidden="1" outlineLevel="1" x14ac:dyDescent="0.2">
      <c r="B136" s="266" t="s">
        <v>427</v>
      </c>
      <c r="C136" s="223" t="s">
        <v>109</v>
      </c>
      <c r="D136" s="224" t="s">
        <v>31</v>
      </c>
      <c r="E136" s="259">
        <v>44439</v>
      </c>
      <c r="F136" s="226">
        <v>3</v>
      </c>
      <c r="G136" s="227">
        <v>24.99</v>
      </c>
    </row>
    <row r="137" spans="2:7" hidden="1" outlineLevel="1" x14ac:dyDescent="0.2">
      <c r="B137" s="266" t="s">
        <v>428</v>
      </c>
      <c r="C137" s="223" t="s">
        <v>1316</v>
      </c>
      <c r="D137" s="224" t="s">
        <v>31</v>
      </c>
      <c r="E137" s="259">
        <v>44431</v>
      </c>
      <c r="F137" s="226">
        <v>6</v>
      </c>
      <c r="G137" s="227">
        <v>53.28</v>
      </c>
    </row>
    <row r="138" spans="2:7" hidden="1" outlineLevel="1" x14ac:dyDescent="0.2">
      <c r="B138" s="266" t="s">
        <v>428</v>
      </c>
      <c r="C138" s="223" t="s">
        <v>1316</v>
      </c>
      <c r="D138" s="224" t="s">
        <v>31</v>
      </c>
      <c r="E138" s="259">
        <v>44431</v>
      </c>
      <c r="F138" s="226">
        <v>3</v>
      </c>
      <c r="G138" s="227">
        <v>26.64</v>
      </c>
    </row>
    <row r="139" spans="2:7" hidden="1" outlineLevel="1" x14ac:dyDescent="0.2">
      <c r="B139" s="266" t="s">
        <v>428</v>
      </c>
      <c r="C139" s="223" t="s">
        <v>1316</v>
      </c>
      <c r="D139" s="224" t="s">
        <v>31</v>
      </c>
      <c r="E139" s="259">
        <v>44432</v>
      </c>
      <c r="F139" s="226">
        <v>6</v>
      </c>
      <c r="G139" s="227">
        <v>53.28</v>
      </c>
    </row>
    <row r="140" spans="2:7" hidden="1" outlineLevel="1" x14ac:dyDescent="0.2">
      <c r="B140" s="266" t="s">
        <v>428</v>
      </c>
      <c r="C140" s="223" t="s">
        <v>1316</v>
      </c>
      <c r="D140" s="224" t="s">
        <v>31</v>
      </c>
      <c r="E140" s="259">
        <v>44432</v>
      </c>
      <c r="F140" s="226">
        <v>3</v>
      </c>
      <c r="G140" s="227">
        <v>26.64</v>
      </c>
    </row>
    <row r="141" spans="2:7" hidden="1" outlineLevel="1" x14ac:dyDescent="0.2">
      <c r="B141" s="266" t="s">
        <v>428</v>
      </c>
      <c r="C141" s="223" t="s">
        <v>1316</v>
      </c>
      <c r="D141" s="224" t="s">
        <v>31</v>
      </c>
      <c r="E141" s="259">
        <v>44433</v>
      </c>
      <c r="F141" s="226">
        <v>6</v>
      </c>
      <c r="G141" s="227">
        <v>53.28</v>
      </c>
    </row>
    <row r="142" spans="2:7" hidden="1" outlineLevel="1" x14ac:dyDescent="0.2">
      <c r="B142" s="266" t="s">
        <v>428</v>
      </c>
      <c r="C142" s="223" t="s">
        <v>1316</v>
      </c>
      <c r="D142" s="224" t="s">
        <v>31</v>
      </c>
      <c r="E142" s="259">
        <v>44433</v>
      </c>
      <c r="F142" s="226">
        <v>3</v>
      </c>
      <c r="G142" s="227">
        <v>26.64</v>
      </c>
    </row>
    <row r="143" spans="2:7" hidden="1" outlineLevel="1" x14ac:dyDescent="0.2">
      <c r="B143" s="266" t="s">
        <v>428</v>
      </c>
      <c r="C143" s="223" t="s">
        <v>1316</v>
      </c>
      <c r="D143" s="224" t="s">
        <v>31</v>
      </c>
      <c r="E143" s="259">
        <v>44434</v>
      </c>
      <c r="F143" s="226">
        <v>6</v>
      </c>
      <c r="G143" s="227">
        <v>53.28</v>
      </c>
    </row>
    <row r="144" spans="2:7" hidden="1" outlineLevel="1" x14ac:dyDescent="0.2">
      <c r="B144" s="266" t="s">
        <v>428</v>
      </c>
      <c r="C144" s="223" t="s">
        <v>1316</v>
      </c>
      <c r="D144" s="224" t="s">
        <v>31</v>
      </c>
      <c r="E144" s="259">
        <v>44434</v>
      </c>
      <c r="F144" s="226">
        <v>3</v>
      </c>
      <c r="G144" s="227">
        <v>26.64</v>
      </c>
    </row>
    <row r="145" spans="2:7" hidden="1" outlineLevel="1" x14ac:dyDescent="0.2">
      <c r="B145" s="266" t="s">
        <v>428</v>
      </c>
      <c r="C145" s="223" t="s">
        <v>1316</v>
      </c>
      <c r="D145" s="224" t="s">
        <v>31</v>
      </c>
      <c r="E145" s="259">
        <v>44435</v>
      </c>
      <c r="F145" s="226">
        <v>6</v>
      </c>
      <c r="G145" s="227">
        <v>53.28</v>
      </c>
    </row>
    <row r="146" spans="2:7" hidden="1" outlineLevel="1" x14ac:dyDescent="0.2">
      <c r="B146" s="266" t="s">
        <v>428</v>
      </c>
      <c r="C146" s="223" t="s">
        <v>1316</v>
      </c>
      <c r="D146" s="224" t="s">
        <v>31</v>
      </c>
      <c r="E146" s="259">
        <v>44435</v>
      </c>
      <c r="F146" s="226">
        <v>3</v>
      </c>
      <c r="G146" s="227">
        <v>26.64</v>
      </c>
    </row>
    <row r="147" spans="2:7" hidden="1" outlineLevel="1" x14ac:dyDescent="0.2">
      <c r="B147" s="266" t="s">
        <v>428</v>
      </c>
      <c r="C147" s="223" t="s">
        <v>1316</v>
      </c>
      <c r="D147" s="224" t="s">
        <v>31</v>
      </c>
      <c r="E147" s="259">
        <v>44438</v>
      </c>
      <c r="F147" s="226">
        <v>6</v>
      </c>
      <c r="G147" s="227">
        <v>53.28</v>
      </c>
    </row>
    <row r="148" spans="2:7" hidden="1" outlineLevel="1" x14ac:dyDescent="0.2">
      <c r="B148" s="266" t="s">
        <v>428</v>
      </c>
      <c r="C148" s="223" t="s">
        <v>1316</v>
      </c>
      <c r="D148" s="224" t="s">
        <v>31</v>
      </c>
      <c r="E148" s="259">
        <v>44438</v>
      </c>
      <c r="F148" s="226">
        <v>3</v>
      </c>
      <c r="G148" s="227">
        <v>26.64</v>
      </c>
    </row>
    <row r="149" spans="2:7" hidden="1" outlineLevel="1" x14ac:dyDescent="0.2">
      <c r="B149" s="266" t="s">
        <v>428</v>
      </c>
      <c r="C149" s="223" t="s">
        <v>1316</v>
      </c>
      <c r="D149" s="224" t="s">
        <v>31</v>
      </c>
      <c r="E149" s="259">
        <v>44439</v>
      </c>
      <c r="F149" s="226">
        <v>6</v>
      </c>
      <c r="G149" s="227">
        <v>53.28</v>
      </c>
    </row>
    <row r="150" spans="2:7" hidden="1" outlineLevel="1" x14ac:dyDescent="0.2">
      <c r="B150" s="266" t="s">
        <v>428</v>
      </c>
      <c r="C150" s="223" t="s">
        <v>1316</v>
      </c>
      <c r="D150" s="224" t="s">
        <v>31</v>
      </c>
      <c r="E150" s="259">
        <v>44439</v>
      </c>
      <c r="F150" s="226">
        <v>3</v>
      </c>
      <c r="G150" s="227">
        <v>26.64</v>
      </c>
    </row>
    <row r="151" spans="2:7" hidden="1" outlineLevel="1" x14ac:dyDescent="0.2">
      <c r="B151" s="266" t="s">
        <v>428</v>
      </c>
      <c r="C151" s="223" t="s">
        <v>1316</v>
      </c>
      <c r="D151" s="224" t="s">
        <v>31</v>
      </c>
      <c r="E151" s="259">
        <v>44436</v>
      </c>
      <c r="F151" s="226">
        <v>9</v>
      </c>
      <c r="G151" s="227">
        <v>79.92</v>
      </c>
    </row>
    <row r="152" spans="2:7" hidden="1" outlineLevel="1" x14ac:dyDescent="0.2">
      <c r="B152" s="266" t="s">
        <v>429</v>
      </c>
      <c r="C152" s="223" t="s">
        <v>118</v>
      </c>
      <c r="D152" s="224" t="s">
        <v>54</v>
      </c>
      <c r="E152" s="259">
        <v>44417</v>
      </c>
      <c r="F152" s="226">
        <v>6</v>
      </c>
      <c r="G152" s="227">
        <v>39.96</v>
      </c>
    </row>
    <row r="153" spans="2:7" hidden="1" outlineLevel="1" x14ac:dyDescent="0.2">
      <c r="B153" s="266" t="s">
        <v>429</v>
      </c>
      <c r="C153" s="223" t="s">
        <v>118</v>
      </c>
      <c r="D153" s="224" t="s">
        <v>54</v>
      </c>
      <c r="E153" s="259">
        <v>44417</v>
      </c>
      <c r="F153" s="226">
        <v>3</v>
      </c>
      <c r="G153" s="227">
        <v>19.98</v>
      </c>
    </row>
    <row r="154" spans="2:7" hidden="1" outlineLevel="1" x14ac:dyDescent="0.2">
      <c r="B154" s="266" t="s">
        <v>428</v>
      </c>
      <c r="C154" s="223" t="s">
        <v>1316</v>
      </c>
      <c r="D154" s="224" t="s">
        <v>31</v>
      </c>
      <c r="E154" s="259">
        <v>44449</v>
      </c>
      <c r="F154" s="226">
        <v>6</v>
      </c>
      <c r="G154" s="227">
        <v>53.28</v>
      </c>
    </row>
    <row r="155" spans="2:7" hidden="1" outlineLevel="1" x14ac:dyDescent="0.2">
      <c r="B155" s="266" t="s">
        <v>428</v>
      </c>
      <c r="C155" s="223" t="s">
        <v>1316</v>
      </c>
      <c r="D155" s="224" t="s">
        <v>31</v>
      </c>
      <c r="E155" s="259">
        <v>44449</v>
      </c>
      <c r="F155" s="226">
        <v>3</v>
      </c>
      <c r="G155" s="227">
        <v>26.64</v>
      </c>
    </row>
    <row r="156" spans="2:7" hidden="1" outlineLevel="1" x14ac:dyDescent="0.2">
      <c r="B156" s="266" t="s">
        <v>428</v>
      </c>
      <c r="C156" s="223" t="s">
        <v>1316</v>
      </c>
      <c r="D156" s="224" t="s">
        <v>31</v>
      </c>
      <c r="E156" s="259">
        <v>44452</v>
      </c>
      <c r="F156" s="226">
        <v>6</v>
      </c>
      <c r="G156" s="227">
        <v>53.28</v>
      </c>
    </row>
    <row r="157" spans="2:7" hidden="1" outlineLevel="1" x14ac:dyDescent="0.2">
      <c r="B157" s="266" t="s">
        <v>428</v>
      </c>
      <c r="C157" s="223" t="s">
        <v>1316</v>
      </c>
      <c r="D157" s="224" t="s">
        <v>31</v>
      </c>
      <c r="E157" s="259">
        <v>44452</v>
      </c>
      <c r="F157" s="226">
        <v>3</v>
      </c>
      <c r="G157" s="227">
        <v>26.64</v>
      </c>
    </row>
    <row r="158" spans="2:7" hidden="1" outlineLevel="1" x14ac:dyDescent="0.2">
      <c r="B158" s="266" t="s">
        <v>428</v>
      </c>
      <c r="C158" s="223" t="s">
        <v>1316</v>
      </c>
      <c r="D158" s="224" t="s">
        <v>31</v>
      </c>
      <c r="E158" s="259">
        <v>44453</v>
      </c>
      <c r="F158" s="226">
        <v>6</v>
      </c>
      <c r="G158" s="227">
        <v>53.28</v>
      </c>
    </row>
    <row r="159" spans="2:7" hidden="1" outlineLevel="1" x14ac:dyDescent="0.2">
      <c r="B159" s="266" t="s">
        <v>428</v>
      </c>
      <c r="C159" s="223" t="s">
        <v>1316</v>
      </c>
      <c r="D159" s="224" t="s">
        <v>31</v>
      </c>
      <c r="E159" s="259">
        <v>44453</v>
      </c>
      <c r="F159" s="226">
        <v>3</v>
      </c>
      <c r="G159" s="227">
        <v>26.64</v>
      </c>
    </row>
    <row r="160" spans="2:7" hidden="1" outlineLevel="1" x14ac:dyDescent="0.2">
      <c r="B160" s="266" t="s">
        <v>428</v>
      </c>
      <c r="C160" s="223" t="s">
        <v>1316</v>
      </c>
      <c r="D160" s="224" t="s">
        <v>31</v>
      </c>
      <c r="E160" s="259">
        <v>44454</v>
      </c>
      <c r="F160" s="226">
        <v>6</v>
      </c>
      <c r="G160" s="227">
        <v>53.28</v>
      </c>
    </row>
    <row r="161" spans="2:7" hidden="1" outlineLevel="1" x14ac:dyDescent="0.2">
      <c r="B161" s="266" t="s">
        <v>428</v>
      </c>
      <c r="C161" s="223" t="s">
        <v>1316</v>
      </c>
      <c r="D161" s="224" t="s">
        <v>31</v>
      </c>
      <c r="E161" s="259">
        <v>44454</v>
      </c>
      <c r="F161" s="226">
        <v>3</v>
      </c>
      <c r="G161" s="227">
        <v>26.64</v>
      </c>
    </row>
    <row r="162" spans="2:7" hidden="1" outlineLevel="1" x14ac:dyDescent="0.2">
      <c r="B162" s="266" t="s">
        <v>428</v>
      </c>
      <c r="C162" s="223" t="s">
        <v>1316</v>
      </c>
      <c r="D162" s="224" t="s">
        <v>31</v>
      </c>
      <c r="E162" s="259">
        <v>44455</v>
      </c>
      <c r="F162" s="226">
        <v>6</v>
      </c>
      <c r="G162" s="227">
        <v>53.28</v>
      </c>
    </row>
    <row r="163" spans="2:7" hidden="1" outlineLevel="1" x14ac:dyDescent="0.2">
      <c r="B163" s="266" t="s">
        <v>428</v>
      </c>
      <c r="C163" s="223" t="s">
        <v>1316</v>
      </c>
      <c r="D163" s="224" t="s">
        <v>31</v>
      </c>
      <c r="E163" s="259">
        <v>44455</v>
      </c>
      <c r="F163" s="226">
        <v>3</v>
      </c>
      <c r="G163" s="227">
        <v>26.64</v>
      </c>
    </row>
    <row r="164" spans="2:7" hidden="1" outlineLevel="1" x14ac:dyDescent="0.2">
      <c r="B164" s="266" t="s">
        <v>428</v>
      </c>
      <c r="C164" s="223" t="s">
        <v>1316</v>
      </c>
      <c r="D164" s="224" t="s">
        <v>31</v>
      </c>
      <c r="E164" s="259">
        <v>44456</v>
      </c>
      <c r="F164" s="226">
        <v>6</v>
      </c>
      <c r="G164" s="227">
        <v>53.28</v>
      </c>
    </row>
    <row r="165" spans="2:7" hidden="1" outlineLevel="1" x14ac:dyDescent="0.2">
      <c r="B165" s="266" t="s">
        <v>428</v>
      </c>
      <c r="C165" s="223" t="s">
        <v>1316</v>
      </c>
      <c r="D165" s="224" t="s">
        <v>31</v>
      </c>
      <c r="E165" s="259">
        <v>44456</v>
      </c>
      <c r="F165" s="226">
        <v>3</v>
      </c>
      <c r="G165" s="227">
        <v>26.64</v>
      </c>
    </row>
    <row r="166" spans="2:7" hidden="1" outlineLevel="1" x14ac:dyDescent="0.2">
      <c r="B166" s="266" t="s">
        <v>428</v>
      </c>
      <c r="C166" s="223" t="s">
        <v>1316</v>
      </c>
      <c r="D166" s="224" t="s">
        <v>31</v>
      </c>
      <c r="E166" s="259">
        <v>44459</v>
      </c>
      <c r="F166" s="226">
        <v>6</v>
      </c>
      <c r="G166" s="227">
        <v>53.28</v>
      </c>
    </row>
    <row r="167" spans="2:7" hidden="1" outlineLevel="1" x14ac:dyDescent="0.2">
      <c r="B167" s="266" t="s">
        <v>428</v>
      </c>
      <c r="C167" s="223" t="s">
        <v>1316</v>
      </c>
      <c r="D167" s="224" t="s">
        <v>31</v>
      </c>
      <c r="E167" s="259">
        <v>44459</v>
      </c>
      <c r="F167" s="226">
        <v>3</v>
      </c>
      <c r="G167" s="227">
        <v>26.64</v>
      </c>
    </row>
    <row r="168" spans="2:7" hidden="1" outlineLevel="1" x14ac:dyDescent="0.2">
      <c r="B168" s="266" t="s">
        <v>428</v>
      </c>
      <c r="C168" s="223" t="s">
        <v>1316</v>
      </c>
      <c r="D168" s="224" t="s">
        <v>31</v>
      </c>
      <c r="E168" s="259">
        <v>44460</v>
      </c>
      <c r="F168" s="226">
        <v>6</v>
      </c>
      <c r="G168" s="227">
        <v>53.28</v>
      </c>
    </row>
    <row r="169" spans="2:7" hidden="1" outlineLevel="1" x14ac:dyDescent="0.2">
      <c r="B169" s="266" t="s">
        <v>428</v>
      </c>
      <c r="C169" s="223" t="s">
        <v>1316</v>
      </c>
      <c r="D169" s="224" t="s">
        <v>31</v>
      </c>
      <c r="E169" s="259">
        <v>44460</v>
      </c>
      <c r="F169" s="226">
        <v>3</v>
      </c>
      <c r="G169" s="227">
        <v>26.64</v>
      </c>
    </row>
    <row r="170" spans="2:7" hidden="1" outlineLevel="1" x14ac:dyDescent="0.2">
      <c r="B170" s="266" t="s">
        <v>428</v>
      </c>
      <c r="C170" s="223" t="s">
        <v>1316</v>
      </c>
      <c r="D170" s="224" t="s">
        <v>31</v>
      </c>
      <c r="E170" s="259">
        <v>44461</v>
      </c>
      <c r="F170" s="226">
        <v>6</v>
      </c>
      <c r="G170" s="227">
        <v>53.28</v>
      </c>
    </row>
    <row r="171" spans="2:7" hidden="1" outlineLevel="1" x14ac:dyDescent="0.2">
      <c r="B171" s="266" t="s">
        <v>428</v>
      </c>
      <c r="C171" s="223" t="s">
        <v>1316</v>
      </c>
      <c r="D171" s="224" t="s">
        <v>31</v>
      </c>
      <c r="E171" s="259">
        <v>44461</v>
      </c>
      <c r="F171" s="226">
        <v>3</v>
      </c>
      <c r="G171" s="227">
        <v>26.64</v>
      </c>
    </row>
    <row r="172" spans="2:7" hidden="1" outlineLevel="1" x14ac:dyDescent="0.2">
      <c r="B172" s="266" t="s">
        <v>428</v>
      </c>
      <c r="C172" s="223" t="s">
        <v>104</v>
      </c>
      <c r="D172" s="224" t="s">
        <v>31</v>
      </c>
      <c r="E172" s="259">
        <v>44440</v>
      </c>
      <c r="F172" s="226">
        <v>6</v>
      </c>
      <c r="G172" s="227">
        <v>56.64</v>
      </c>
    </row>
    <row r="173" spans="2:7" hidden="1" outlineLevel="1" x14ac:dyDescent="0.2">
      <c r="B173" s="266" t="s">
        <v>428</v>
      </c>
      <c r="C173" s="223" t="s">
        <v>104</v>
      </c>
      <c r="D173" s="224" t="s">
        <v>31</v>
      </c>
      <c r="E173" s="259">
        <v>44440</v>
      </c>
      <c r="F173" s="226">
        <v>3</v>
      </c>
      <c r="G173" s="227">
        <v>28.32</v>
      </c>
    </row>
    <row r="174" spans="2:7" hidden="1" outlineLevel="1" x14ac:dyDescent="0.2">
      <c r="B174" s="266" t="s">
        <v>428</v>
      </c>
      <c r="C174" s="223" t="s">
        <v>104</v>
      </c>
      <c r="D174" s="224" t="s">
        <v>31</v>
      </c>
      <c r="E174" s="259">
        <v>44441</v>
      </c>
      <c r="F174" s="226">
        <v>6</v>
      </c>
      <c r="G174" s="227">
        <v>56.64</v>
      </c>
    </row>
    <row r="175" spans="2:7" hidden="1" outlineLevel="1" x14ac:dyDescent="0.2">
      <c r="B175" s="266" t="s">
        <v>428</v>
      </c>
      <c r="C175" s="223" t="s">
        <v>104</v>
      </c>
      <c r="D175" s="224" t="s">
        <v>31</v>
      </c>
      <c r="E175" s="259">
        <v>44441</v>
      </c>
      <c r="F175" s="226">
        <v>3</v>
      </c>
      <c r="G175" s="227">
        <v>28.32</v>
      </c>
    </row>
    <row r="176" spans="2:7" hidden="1" outlineLevel="1" x14ac:dyDescent="0.2">
      <c r="B176" s="266" t="s">
        <v>428</v>
      </c>
      <c r="C176" s="223" t="s">
        <v>104</v>
      </c>
      <c r="D176" s="224" t="s">
        <v>31</v>
      </c>
      <c r="E176" s="259">
        <v>44442</v>
      </c>
      <c r="F176" s="226">
        <v>6</v>
      </c>
      <c r="G176" s="227">
        <v>56.64</v>
      </c>
    </row>
    <row r="177" spans="2:7" hidden="1" outlineLevel="1" x14ac:dyDescent="0.2">
      <c r="B177" s="266" t="s">
        <v>428</v>
      </c>
      <c r="C177" s="223" t="s">
        <v>104</v>
      </c>
      <c r="D177" s="224" t="s">
        <v>31</v>
      </c>
      <c r="E177" s="259">
        <v>44442</v>
      </c>
      <c r="F177" s="226">
        <v>3</v>
      </c>
      <c r="G177" s="227">
        <v>28.32</v>
      </c>
    </row>
    <row r="178" spans="2:7" hidden="1" outlineLevel="1" x14ac:dyDescent="0.2">
      <c r="B178" s="266" t="s">
        <v>428</v>
      </c>
      <c r="C178" s="223" t="s">
        <v>104</v>
      </c>
      <c r="D178" s="224" t="s">
        <v>31</v>
      </c>
      <c r="E178" s="259">
        <v>44445</v>
      </c>
      <c r="F178" s="226">
        <v>6</v>
      </c>
      <c r="G178" s="227">
        <v>56.64</v>
      </c>
    </row>
    <row r="179" spans="2:7" hidden="1" outlineLevel="1" x14ac:dyDescent="0.2">
      <c r="B179" s="266" t="s">
        <v>428</v>
      </c>
      <c r="C179" s="223" t="s">
        <v>104</v>
      </c>
      <c r="D179" s="224" t="s">
        <v>31</v>
      </c>
      <c r="E179" s="259">
        <v>44445</v>
      </c>
      <c r="F179" s="226">
        <v>3</v>
      </c>
      <c r="G179" s="227">
        <v>28.32</v>
      </c>
    </row>
    <row r="180" spans="2:7" hidden="1" outlineLevel="1" x14ac:dyDescent="0.2">
      <c r="B180" s="266" t="s">
        <v>428</v>
      </c>
      <c r="C180" s="223" t="s">
        <v>104</v>
      </c>
      <c r="D180" s="224" t="s">
        <v>31</v>
      </c>
      <c r="E180" s="259">
        <v>44446</v>
      </c>
      <c r="F180" s="226">
        <v>6</v>
      </c>
      <c r="G180" s="227">
        <v>56.64</v>
      </c>
    </row>
    <row r="181" spans="2:7" hidden="1" outlineLevel="1" x14ac:dyDescent="0.2">
      <c r="B181" s="266" t="s">
        <v>428</v>
      </c>
      <c r="C181" s="223" t="s">
        <v>104</v>
      </c>
      <c r="D181" s="224" t="s">
        <v>31</v>
      </c>
      <c r="E181" s="259">
        <v>44446</v>
      </c>
      <c r="F181" s="226">
        <v>3</v>
      </c>
      <c r="G181" s="227">
        <v>28.32</v>
      </c>
    </row>
    <row r="182" spans="2:7" hidden="1" outlineLevel="1" x14ac:dyDescent="0.2">
      <c r="B182" s="266" t="s">
        <v>428</v>
      </c>
      <c r="C182" s="223" t="s">
        <v>104</v>
      </c>
      <c r="D182" s="224" t="s">
        <v>31</v>
      </c>
      <c r="E182" s="259">
        <v>44447</v>
      </c>
      <c r="F182" s="226">
        <v>6</v>
      </c>
      <c r="G182" s="227">
        <v>56.64</v>
      </c>
    </row>
    <row r="183" spans="2:7" hidden="1" outlineLevel="1" x14ac:dyDescent="0.2">
      <c r="B183" s="266" t="s">
        <v>428</v>
      </c>
      <c r="C183" s="223" t="s">
        <v>104</v>
      </c>
      <c r="D183" s="224" t="s">
        <v>31</v>
      </c>
      <c r="E183" s="259">
        <v>44447</v>
      </c>
      <c r="F183" s="226">
        <v>3</v>
      </c>
      <c r="G183" s="227">
        <v>28.32</v>
      </c>
    </row>
    <row r="184" spans="2:7" hidden="1" outlineLevel="1" x14ac:dyDescent="0.2">
      <c r="B184" s="266" t="s">
        <v>428</v>
      </c>
      <c r="C184" s="223" t="s">
        <v>104</v>
      </c>
      <c r="D184" s="224" t="s">
        <v>31</v>
      </c>
      <c r="E184" s="259">
        <v>44448</v>
      </c>
      <c r="F184" s="226">
        <v>6</v>
      </c>
      <c r="G184" s="227">
        <v>56.64</v>
      </c>
    </row>
    <row r="185" spans="2:7" hidden="1" outlineLevel="1" x14ac:dyDescent="0.2">
      <c r="B185" s="266" t="s">
        <v>428</v>
      </c>
      <c r="C185" s="223" t="s">
        <v>104</v>
      </c>
      <c r="D185" s="224" t="s">
        <v>31</v>
      </c>
      <c r="E185" s="259">
        <v>44448</v>
      </c>
      <c r="F185" s="226">
        <v>3</v>
      </c>
      <c r="G185" s="227">
        <v>28.32</v>
      </c>
    </row>
    <row r="186" spans="2:7" hidden="1" outlineLevel="1" x14ac:dyDescent="0.2">
      <c r="B186" s="266" t="s">
        <v>428</v>
      </c>
      <c r="C186" s="223" t="s">
        <v>104</v>
      </c>
      <c r="D186" s="224" t="s">
        <v>31</v>
      </c>
      <c r="E186" s="259">
        <v>44449</v>
      </c>
      <c r="F186" s="226">
        <v>6</v>
      </c>
      <c r="G186" s="227">
        <v>56.64</v>
      </c>
    </row>
    <row r="187" spans="2:7" hidden="1" outlineLevel="1" x14ac:dyDescent="0.2">
      <c r="B187" s="266" t="s">
        <v>428</v>
      </c>
      <c r="C187" s="223" t="s">
        <v>104</v>
      </c>
      <c r="D187" s="224" t="s">
        <v>31</v>
      </c>
      <c r="E187" s="259">
        <v>44449</v>
      </c>
      <c r="F187" s="226">
        <v>3</v>
      </c>
      <c r="G187" s="227">
        <v>28.32</v>
      </c>
    </row>
    <row r="188" spans="2:7" hidden="1" outlineLevel="1" x14ac:dyDescent="0.2">
      <c r="B188" s="266" t="s">
        <v>428</v>
      </c>
      <c r="C188" s="223" t="s">
        <v>104</v>
      </c>
      <c r="D188" s="224" t="s">
        <v>31</v>
      </c>
      <c r="E188" s="259">
        <v>44452</v>
      </c>
      <c r="F188" s="226">
        <v>6</v>
      </c>
      <c r="G188" s="227">
        <v>56.64</v>
      </c>
    </row>
    <row r="189" spans="2:7" hidden="1" outlineLevel="1" x14ac:dyDescent="0.2">
      <c r="B189" s="266" t="s">
        <v>428</v>
      </c>
      <c r="C189" s="223" t="s">
        <v>104</v>
      </c>
      <c r="D189" s="224" t="s">
        <v>31</v>
      </c>
      <c r="E189" s="259">
        <v>44452</v>
      </c>
      <c r="F189" s="226">
        <v>3</v>
      </c>
      <c r="G189" s="227">
        <v>28.32</v>
      </c>
    </row>
    <row r="190" spans="2:7" hidden="1" outlineLevel="1" x14ac:dyDescent="0.2">
      <c r="B190" s="266" t="s">
        <v>428</v>
      </c>
      <c r="C190" s="223" t="s">
        <v>104</v>
      </c>
      <c r="D190" s="224" t="s">
        <v>31</v>
      </c>
      <c r="E190" s="259">
        <v>44453</v>
      </c>
      <c r="F190" s="226">
        <v>6</v>
      </c>
      <c r="G190" s="227">
        <v>56.64</v>
      </c>
    </row>
    <row r="191" spans="2:7" hidden="1" outlineLevel="1" x14ac:dyDescent="0.2">
      <c r="B191" s="266" t="s">
        <v>428</v>
      </c>
      <c r="C191" s="223" t="s">
        <v>104</v>
      </c>
      <c r="D191" s="224" t="s">
        <v>31</v>
      </c>
      <c r="E191" s="259">
        <v>44453</v>
      </c>
      <c r="F191" s="226">
        <v>3</v>
      </c>
      <c r="G191" s="227">
        <v>28.32</v>
      </c>
    </row>
    <row r="192" spans="2:7" hidden="1" outlineLevel="1" x14ac:dyDescent="0.2">
      <c r="B192" s="266" t="s">
        <v>428</v>
      </c>
      <c r="C192" s="223" t="s">
        <v>104</v>
      </c>
      <c r="D192" s="224" t="s">
        <v>31</v>
      </c>
      <c r="E192" s="259">
        <v>44454</v>
      </c>
      <c r="F192" s="226">
        <v>6</v>
      </c>
      <c r="G192" s="227">
        <v>56.64</v>
      </c>
    </row>
    <row r="193" spans="2:7" hidden="1" outlineLevel="1" x14ac:dyDescent="0.2">
      <c r="B193" s="266" t="s">
        <v>428</v>
      </c>
      <c r="C193" s="223" t="s">
        <v>104</v>
      </c>
      <c r="D193" s="224" t="s">
        <v>31</v>
      </c>
      <c r="E193" s="259">
        <v>44454</v>
      </c>
      <c r="F193" s="226">
        <v>3</v>
      </c>
      <c r="G193" s="227">
        <v>28.32</v>
      </c>
    </row>
    <row r="194" spans="2:7" hidden="1" outlineLevel="1" x14ac:dyDescent="0.2">
      <c r="B194" s="266" t="s">
        <v>428</v>
      </c>
      <c r="C194" s="223" t="s">
        <v>104</v>
      </c>
      <c r="D194" s="224" t="s">
        <v>31</v>
      </c>
      <c r="E194" s="259">
        <v>44455</v>
      </c>
      <c r="F194" s="226">
        <v>6</v>
      </c>
      <c r="G194" s="227">
        <v>56.64</v>
      </c>
    </row>
    <row r="195" spans="2:7" hidden="1" outlineLevel="1" x14ac:dyDescent="0.2">
      <c r="B195" s="266" t="s">
        <v>428</v>
      </c>
      <c r="C195" s="223" t="s">
        <v>104</v>
      </c>
      <c r="D195" s="224" t="s">
        <v>31</v>
      </c>
      <c r="E195" s="259">
        <v>44455</v>
      </c>
      <c r="F195" s="226">
        <v>3</v>
      </c>
      <c r="G195" s="227">
        <v>28.32</v>
      </c>
    </row>
    <row r="196" spans="2:7" hidden="1" outlineLevel="1" x14ac:dyDescent="0.2">
      <c r="B196" s="266" t="s">
        <v>428</v>
      </c>
      <c r="C196" s="223" t="s">
        <v>104</v>
      </c>
      <c r="D196" s="224" t="s">
        <v>31</v>
      </c>
      <c r="E196" s="259">
        <v>44456</v>
      </c>
      <c r="F196" s="226">
        <v>6</v>
      </c>
      <c r="G196" s="227">
        <v>56.64</v>
      </c>
    </row>
    <row r="197" spans="2:7" hidden="1" outlineLevel="1" x14ac:dyDescent="0.2">
      <c r="B197" s="266" t="s">
        <v>428</v>
      </c>
      <c r="C197" s="223" t="s">
        <v>104</v>
      </c>
      <c r="D197" s="224" t="s">
        <v>31</v>
      </c>
      <c r="E197" s="259">
        <v>44456</v>
      </c>
      <c r="F197" s="226">
        <v>3</v>
      </c>
      <c r="G197" s="227">
        <v>28.32</v>
      </c>
    </row>
    <row r="198" spans="2:7" hidden="1" outlineLevel="1" x14ac:dyDescent="0.2">
      <c r="B198" s="266" t="s">
        <v>428</v>
      </c>
      <c r="C198" s="223" t="s">
        <v>104</v>
      </c>
      <c r="D198" s="224" t="s">
        <v>31</v>
      </c>
      <c r="E198" s="259">
        <v>44459</v>
      </c>
      <c r="F198" s="226">
        <v>6</v>
      </c>
      <c r="G198" s="227">
        <v>56.64</v>
      </c>
    </row>
    <row r="199" spans="2:7" hidden="1" outlineLevel="1" x14ac:dyDescent="0.2">
      <c r="B199" s="266" t="s">
        <v>428</v>
      </c>
      <c r="C199" s="223" t="s">
        <v>104</v>
      </c>
      <c r="D199" s="224" t="s">
        <v>31</v>
      </c>
      <c r="E199" s="259">
        <v>44459</v>
      </c>
      <c r="F199" s="226">
        <v>3</v>
      </c>
      <c r="G199" s="227">
        <v>28.32</v>
      </c>
    </row>
    <row r="200" spans="2:7" hidden="1" outlineLevel="1" x14ac:dyDescent="0.2">
      <c r="B200" s="266" t="s">
        <v>428</v>
      </c>
      <c r="C200" s="223" t="s">
        <v>104</v>
      </c>
      <c r="D200" s="224" t="s">
        <v>31</v>
      </c>
      <c r="E200" s="259">
        <v>44460</v>
      </c>
      <c r="F200" s="226">
        <v>6</v>
      </c>
      <c r="G200" s="227">
        <v>56.64</v>
      </c>
    </row>
    <row r="201" spans="2:7" hidden="1" outlineLevel="1" x14ac:dyDescent="0.2">
      <c r="B201" s="266" t="s">
        <v>428</v>
      </c>
      <c r="C201" s="223" t="s">
        <v>104</v>
      </c>
      <c r="D201" s="224" t="s">
        <v>31</v>
      </c>
      <c r="E201" s="259">
        <v>44460</v>
      </c>
      <c r="F201" s="226">
        <v>3</v>
      </c>
      <c r="G201" s="227">
        <v>28.32</v>
      </c>
    </row>
    <row r="202" spans="2:7" hidden="1" outlineLevel="1" x14ac:dyDescent="0.2">
      <c r="B202" s="266" t="s">
        <v>428</v>
      </c>
      <c r="C202" s="223" t="s">
        <v>104</v>
      </c>
      <c r="D202" s="224" t="s">
        <v>31</v>
      </c>
      <c r="E202" s="259">
        <v>44461</v>
      </c>
      <c r="F202" s="226">
        <v>6</v>
      </c>
      <c r="G202" s="227">
        <v>56.64</v>
      </c>
    </row>
    <row r="203" spans="2:7" hidden="1" outlineLevel="1" x14ac:dyDescent="0.2">
      <c r="B203" s="266" t="s">
        <v>428</v>
      </c>
      <c r="C203" s="223" t="s">
        <v>104</v>
      </c>
      <c r="D203" s="224" t="s">
        <v>31</v>
      </c>
      <c r="E203" s="259">
        <v>44461</v>
      </c>
      <c r="F203" s="226">
        <v>3</v>
      </c>
      <c r="G203" s="227">
        <v>28.32</v>
      </c>
    </row>
    <row r="204" spans="2:7" hidden="1" outlineLevel="1" x14ac:dyDescent="0.2">
      <c r="B204" s="266" t="s">
        <v>428</v>
      </c>
      <c r="C204" s="223" t="s">
        <v>1316</v>
      </c>
      <c r="D204" s="224" t="s">
        <v>31</v>
      </c>
      <c r="E204" s="259">
        <v>44462</v>
      </c>
      <c r="F204" s="226">
        <v>6</v>
      </c>
      <c r="G204" s="227">
        <v>53.28</v>
      </c>
    </row>
    <row r="205" spans="2:7" hidden="1" outlineLevel="1" x14ac:dyDescent="0.2">
      <c r="B205" s="266" t="s">
        <v>428</v>
      </c>
      <c r="C205" s="223" t="s">
        <v>1316</v>
      </c>
      <c r="D205" s="224" t="s">
        <v>31</v>
      </c>
      <c r="E205" s="259">
        <v>44462</v>
      </c>
      <c r="F205" s="226">
        <v>3</v>
      </c>
      <c r="G205" s="227">
        <v>26.64</v>
      </c>
    </row>
    <row r="206" spans="2:7" hidden="1" outlineLevel="1" x14ac:dyDescent="0.2">
      <c r="B206" s="266" t="s">
        <v>428</v>
      </c>
      <c r="C206" s="223" t="s">
        <v>1316</v>
      </c>
      <c r="D206" s="224" t="s">
        <v>31</v>
      </c>
      <c r="E206" s="259">
        <v>44463</v>
      </c>
      <c r="F206" s="226">
        <v>6</v>
      </c>
      <c r="G206" s="227">
        <v>53.28</v>
      </c>
    </row>
    <row r="207" spans="2:7" hidden="1" outlineLevel="1" x14ac:dyDescent="0.2">
      <c r="B207" s="266" t="s">
        <v>428</v>
      </c>
      <c r="C207" s="223" t="s">
        <v>1316</v>
      </c>
      <c r="D207" s="224" t="s">
        <v>31</v>
      </c>
      <c r="E207" s="259">
        <v>44463</v>
      </c>
      <c r="F207" s="226">
        <v>3</v>
      </c>
      <c r="G207" s="227">
        <v>26.64</v>
      </c>
    </row>
    <row r="208" spans="2:7" hidden="1" outlineLevel="1" x14ac:dyDescent="0.2">
      <c r="B208" s="266" t="s">
        <v>428</v>
      </c>
      <c r="C208" s="223" t="s">
        <v>104</v>
      </c>
      <c r="D208" s="224" t="s">
        <v>31</v>
      </c>
      <c r="E208" s="259">
        <v>44462</v>
      </c>
      <c r="F208" s="226">
        <v>6</v>
      </c>
      <c r="G208" s="227">
        <v>56.64</v>
      </c>
    </row>
    <row r="209" spans="2:7" hidden="1" outlineLevel="1" x14ac:dyDescent="0.2">
      <c r="B209" s="266" t="s">
        <v>428</v>
      </c>
      <c r="C209" s="223" t="s">
        <v>104</v>
      </c>
      <c r="D209" s="224" t="s">
        <v>31</v>
      </c>
      <c r="E209" s="259">
        <v>44462</v>
      </c>
      <c r="F209" s="226">
        <v>3</v>
      </c>
      <c r="G209" s="227">
        <v>28.32</v>
      </c>
    </row>
    <row r="210" spans="2:7" hidden="1" outlineLevel="1" x14ac:dyDescent="0.2">
      <c r="B210" s="266" t="s">
        <v>428</v>
      </c>
      <c r="C210" s="223" t="s">
        <v>104</v>
      </c>
      <c r="D210" s="224" t="s">
        <v>31</v>
      </c>
      <c r="E210" s="259">
        <v>44463</v>
      </c>
      <c r="F210" s="226">
        <v>6</v>
      </c>
      <c r="G210" s="227">
        <v>56.64</v>
      </c>
    </row>
    <row r="211" spans="2:7" hidden="1" outlineLevel="1" x14ac:dyDescent="0.2">
      <c r="B211" s="266" t="s">
        <v>428</v>
      </c>
      <c r="C211" s="223" t="s">
        <v>104</v>
      </c>
      <c r="D211" s="224" t="s">
        <v>31</v>
      </c>
      <c r="E211" s="259">
        <v>44463</v>
      </c>
      <c r="F211" s="226">
        <v>3</v>
      </c>
      <c r="G211" s="227">
        <v>28.32</v>
      </c>
    </row>
    <row r="212" spans="2:7" hidden="1" outlineLevel="1" x14ac:dyDescent="0.2">
      <c r="B212" s="266" t="s">
        <v>428</v>
      </c>
      <c r="C212" s="223" t="s">
        <v>104</v>
      </c>
      <c r="D212" s="224" t="s">
        <v>31</v>
      </c>
      <c r="E212" s="259">
        <v>44466</v>
      </c>
      <c r="F212" s="226">
        <v>6</v>
      </c>
      <c r="G212" s="227">
        <v>56.64</v>
      </c>
    </row>
    <row r="213" spans="2:7" hidden="1" outlineLevel="1" x14ac:dyDescent="0.2">
      <c r="B213" s="266" t="s">
        <v>428</v>
      </c>
      <c r="C213" s="223" t="s">
        <v>104</v>
      </c>
      <c r="D213" s="224" t="s">
        <v>31</v>
      </c>
      <c r="E213" s="259">
        <v>44466</v>
      </c>
      <c r="F213" s="226">
        <v>3</v>
      </c>
      <c r="G213" s="227">
        <v>28.32</v>
      </c>
    </row>
    <row r="214" spans="2:7" hidden="1" outlineLevel="1" x14ac:dyDescent="0.2">
      <c r="B214" s="266" t="s">
        <v>428</v>
      </c>
      <c r="C214" s="223" t="s">
        <v>104</v>
      </c>
      <c r="D214" s="224" t="s">
        <v>31</v>
      </c>
      <c r="E214" s="259">
        <v>44467</v>
      </c>
      <c r="F214" s="226">
        <v>5</v>
      </c>
      <c r="G214" s="227">
        <v>47.2</v>
      </c>
    </row>
    <row r="215" spans="2:7" hidden="1" outlineLevel="1" x14ac:dyDescent="0.2">
      <c r="B215" s="266" t="s">
        <v>428</v>
      </c>
      <c r="C215" s="223" t="s">
        <v>104</v>
      </c>
      <c r="D215" s="224" t="s">
        <v>31</v>
      </c>
      <c r="E215" s="259">
        <v>44470</v>
      </c>
      <c r="F215" s="226">
        <v>9</v>
      </c>
      <c r="G215" s="227">
        <v>84.96</v>
      </c>
    </row>
    <row r="216" spans="2:7" hidden="1" outlineLevel="1" x14ac:dyDescent="0.2">
      <c r="B216" s="266" t="s">
        <v>428</v>
      </c>
      <c r="C216" s="223" t="s">
        <v>104</v>
      </c>
      <c r="D216" s="224" t="s">
        <v>31</v>
      </c>
      <c r="E216" s="259">
        <v>44473</v>
      </c>
      <c r="F216" s="226">
        <v>9</v>
      </c>
      <c r="G216" s="227">
        <v>84.96</v>
      </c>
    </row>
    <row r="217" spans="2:7" hidden="1" outlineLevel="1" x14ac:dyDescent="0.2">
      <c r="B217" s="266" t="s">
        <v>428</v>
      </c>
      <c r="C217" s="223" t="s">
        <v>104</v>
      </c>
      <c r="D217" s="224" t="s">
        <v>31</v>
      </c>
      <c r="E217" s="259">
        <v>44474</v>
      </c>
      <c r="F217" s="226">
        <v>9</v>
      </c>
      <c r="G217" s="227">
        <v>84.96</v>
      </c>
    </row>
    <row r="218" spans="2:7" hidden="1" outlineLevel="1" x14ac:dyDescent="0.2">
      <c r="B218" s="266" t="s">
        <v>428</v>
      </c>
      <c r="C218" s="223" t="s">
        <v>104</v>
      </c>
      <c r="D218" s="224" t="s">
        <v>31</v>
      </c>
      <c r="E218" s="259">
        <v>44475</v>
      </c>
      <c r="F218" s="226">
        <v>9</v>
      </c>
      <c r="G218" s="227">
        <v>84.96</v>
      </c>
    </row>
    <row r="219" spans="2:7" hidden="1" outlineLevel="1" x14ac:dyDescent="0.2">
      <c r="B219" s="266" t="s">
        <v>428</v>
      </c>
      <c r="C219" s="223" t="s">
        <v>104</v>
      </c>
      <c r="D219" s="224" t="s">
        <v>31</v>
      </c>
      <c r="E219" s="259">
        <v>44476</v>
      </c>
      <c r="F219" s="226">
        <v>9</v>
      </c>
      <c r="G219" s="227">
        <v>84.96</v>
      </c>
    </row>
    <row r="220" spans="2:7" hidden="1" outlineLevel="1" x14ac:dyDescent="0.2">
      <c r="B220" s="266" t="s">
        <v>428</v>
      </c>
      <c r="C220" s="223" t="s">
        <v>1316</v>
      </c>
      <c r="D220" s="224" t="s">
        <v>31</v>
      </c>
      <c r="E220" s="259">
        <v>44466</v>
      </c>
      <c r="F220" s="226">
        <v>9</v>
      </c>
      <c r="G220" s="227">
        <v>79.92</v>
      </c>
    </row>
    <row r="221" spans="2:7" hidden="1" outlineLevel="1" x14ac:dyDescent="0.2">
      <c r="B221" s="266" t="s">
        <v>428</v>
      </c>
      <c r="C221" s="223" t="s">
        <v>1316</v>
      </c>
      <c r="D221" s="224" t="s">
        <v>31</v>
      </c>
      <c r="E221" s="259">
        <v>44467</v>
      </c>
      <c r="F221" s="226">
        <v>9</v>
      </c>
      <c r="G221" s="227">
        <v>79.92</v>
      </c>
    </row>
    <row r="222" spans="2:7" hidden="1" outlineLevel="1" x14ac:dyDescent="0.2">
      <c r="B222" s="266" t="s">
        <v>428</v>
      </c>
      <c r="C222" s="254" t="s">
        <v>104</v>
      </c>
      <c r="D222" s="255" t="s">
        <v>31</v>
      </c>
      <c r="E222" s="344">
        <v>44470</v>
      </c>
      <c r="F222" s="256">
        <v>9</v>
      </c>
      <c r="G222" s="257">
        <v>84.96</v>
      </c>
    </row>
    <row r="223" spans="2:7" hidden="1" outlineLevel="1" x14ac:dyDescent="0.2">
      <c r="B223" s="266" t="s">
        <v>428</v>
      </c>
      <c r="C223" s="254" t="s">
        <v>104</v>
      </c>
      <c r="D223" s="255" t="s">
        <v>31</v>
      </c>
      <c r="E223" s="344">
        <v>44473</v>
      </c>
      <c r="F223" s="256">
        <v>9</v>
      </c>
      <c r="G223" s="257">
        <v>84.96</v>
      </c>
    </row>
    <row r="224" spans="2:7" hidden="1" outlineLevel="1" x14ac:dyDescent="0.2">
      <c r="B224" s="266" t="s">
        <v>428</v>
      </c>
      <c r="C224" s="254" t="s">
        <v>104</v>
      </c>
      <c r="D224" s="255" t="s">
        <v>31</v>
      </c>
      <c r="E224" s="344">
        <v>44474</v>
      </c>
      <c r="F224" s="256">
        <v>9</v>
      </c>
      <c r="G224" s="257">
        <v>84.96</v>
      </c>
    </row>
    <row r="225" spans="2:7" hidden="1" outlineLevel="1" x14ac:dyDescent="0.2">
      <c r="B225" s="266" t="s">
        <v>428</v>
      </c>
      <c r="C225" s="254" t="s">
        <v>104</v>
      </c>
      <c r="D225" s="255" t="s">
        <v>31</v>
      </c>
      <c r="E225" s="344">
        <v>44475</v>
      </c>
      <c r="F225" s="256">
        <v>9</v>
      </c>
      <c r="G225" s="257">
        <v>84.96</v>
      </c>
    </row>
    <row r="226" spans="2:7" hidden="1" outlineLevel="1" x14ac:dyDescent="0.2">
      <c r="B226" s="266" t="s">
        <v>428</v>
      </c>
      <c r="C226" s="254" t="s">
        <v>104</v>
      </c>
      <c r="D226" s="255" t="s">
        <v>31</v>
      </c>
      <c r="E226" s="344">
        <v>44476</v>
      </c>
      <c r="F226" s="256">
        <v>9</v>
      </c>
      <c r="G226" s="257">
        <v>84.96</v>
      </c>
    </row>
    <row r="227" spans="2:7" hidden="1" outlineLevel="1" x14ac:dyDescent="0.2">
      <c r="B227" s="266"/>
      <c r="C227" s="254"/>
      <c r="D227" s="255"/>
      <c r="E227" s="265"/>
      <c r="F227" s="256"/>
      <c r="G227" s="257"/>
    </row>
    <row r="228" spans="2:7" hidden="1" outlineLevel="1" x14ac:dyDescent="0.2">
      <c r="E228" s="14"/>
      <c r="G228" s="3"/>
    </row>
    <row r="229" spans="2:7" ht="12.75" collapsed="1" thickBot="1" x14ac:dyDescent="0.25">
      <c r="C229" s="16"/>
      <c r="D229" s="16"/>
      <c r="E229" s="16"/>
      <c r="F229" s="17">
        <f>+SUM(F57:F228)</f>
        <v>824</v>
      </c>
      <c r="G229" s="17">
        <f>+SUM(G57:G228)</f>
        <v>7268.0800000000008</v>
      </c>
    </row>
    <row r="230" spans="2:7" ht="12.75" thickTop="1" x14ac:dyDescent="0.2"/>
    <row r="232" spans="2:7" x14ac:dyDescent="0.2">
      <c r="C232" s="8" t="s">
        <v>722</v>
      </c>
    </row>
    <row r="234" spans="2:7" x14ac:dyDescent="0.2">
      <c r="C234" s="19" t="s">
        <v>81</v>
      </c>
      <c r="D234" s="20">
        <f>+G38-G51-G229</f>
        <v>-3671.6600000000008</v>
      </c>
    </row>
    <row r="235" spans="2:7" ht="12.75" thickBot="1" x14ac:dyDescent="0.25">
      <c r="D235" s="9"/>
      <c r="G235" s="3"/>
    </row>
    <row r="236" spans="2:7" ht="12.75" thickBot="1" x14ac:dyDescent="0.25">
      <c r="C236" s="19" t="s">
        <v>713</v>
      </c>
      <c r="D236" s="21">
        <f>+D234/G38</f>
        <v>-0.91108188585607963</v>
      </c>
      <c r="G236" s="3"/>
    </row>
    <row r="237" spans="2:7" x14ac:dyDescent="0.2">
      <c r="G237" s="3"/>
    </row>
    <row r="238" spans="2:7" x14ac:dyDescent="0.2">
      <c r="C238" s="19" t="s">
        <v>84</v>
      </c>
      <c r="D238" s="20">
        <f>+RESUMEN!O91</f>
        <v>-4249.2292658932456</v>
      </c>
      <c r="G238" s="3"/>
    </row>
    <row r="239" spans="2:7" ht="12.75" thickBot="1" x14ac:dyDescent="0.25">
      <c r="D239" s="9"/>
    </row>
    <row r="240" spans="2:7" ht="12.75" thickBot="1" x14ac:dyDescent="0.25">
      <c r="C240" s="19" t="s">
        <v>716</v>
      </c>
      <c r="D240" s="83">
        <f>+RESUMEN!P91</f>
        <v>-1.0543993215615994</v>
      </c>
    </row>
    <row r="241" spans="3:7" ht="12.75" thickBot="1" x14ac:dyDescent="0.25"/>
    <row r="242" spans="3:7" ht="12.75" thickBot="1" x14ac:dyDescent="0.25">
      <c r="C242" s="19" t="s">
        <v>719</v>
      </c>
      <c r="D242" s="86" t="str">
        <f>+IF(D240&gt;$D$24,"OK","REVISAR")</f>
        <v>REVISAR</v>
      </c>
    </row>
    <row r="243" spans="3:7" x14ac:dyDescent="0.2">
      <c r="G243" s="3"/>
    </row>
    <row r="244" spans="3:7" x14ac:dyDescent="0.2">
      <c r="G244" s="3"/>
    </row>
    <row r="245" spans="3:7" x14ac:dyDescent="0.2">
      <c r="G245" s="3"/>
    </row>
    <row r="247" spans="3:7" x14ac:dyDescent="0.2">
      <c r="C247" s="8" t="s">
        <v>85</v>
      </c>
    </row>
    <row r="249" spans="3:7" x14ac:dyDescent="0.2">
      <c r="C249" s="10" t="s">
        <v>914</v>
      </c>
      <c r="D249" s="10"/>
      <c r="E249" s="10"/>
      <c r="F249" s="10"/>
      <c r="G249" s="11"/>
    </row>
    <row r="250" spans="3:7" x14ac:dyDescent="0.2">
      <c r="C250" s="10"/>
      <c r="D250" s="10"/>
      <c r="E250" s="10"/>
      <c r="F250" s="10"/>
      <c r="G250" s="11"/>
    </row>
    <row r="251" spans="3:7" x14ac:dyDescent="0.2">
      <c r="C251" s="10"/>
      <c r="D251" s="10"/>
      <c r="E251" s="10"/>
      <c r="F251" s="10"/>
      <c r="G251" s="11"/>
    </row>
    <row r="254" spans="3:7" x14ac:dyDescent="0.2">
      <c r="C254" s="12"/>
      <c r="D254" s="23" t="s">
        <v>427</v>
      </c>
      <c r="E254" s="23" t="s">
        <v>428</v>
      </c>
      <c r="F254" s="23" t="s">
        <v>429</v>
      </c>
    </row>
    <row r="255" spans="3:7" x14ac:dyDescent="0.2">
      <c r="C255" s="3" t="s">
        <v>8</v>
      </c>
      <c r="D255" s="22">
        <f>+SUMIF(B36:B37,$D$254,G36:G37)</f>
        <v>4030</v>
      </c>
      <c r="E255" s="22">
        <f t="shared" ref="E255:F255" si="0">+SUMIF(C36:C37,$D$254,H36:H37)</f>
        <v>0</v>
      </c>
      <c r="F255" s="22">
        <f t="shared" si="0"/>
        <v>0</v>
      </c>
    </row>
    <row r="256" spans="3:7" x14ac:dyDescent="0.2">
      <c r="C256" s="3" t="s">
        <v>1019</v>
      </c>
      <c r="D256" s="22">
        <f>-SUMIF(B44:B50,$D$254,G44:G50)</f>
        <v>-426.83</v>
      </c>
      <c r="E256" s="22">
        <f>-SUMIF(B44:B50,$E$254,G44:G50)</f>
        <v>0</v>
      </c>
      <c r="F256" s="22">
        <f>-SUMIF(B44:B50,$F$254,G44:G50)</f>
        <v>-6.75</v>
      </c>
    </row>
    <row r="257" spans="3:6" x14ac:dyDescent="0.2">
      <c r="C257" s="3" t="s">
        <v>24</v>
      </c>
      <c r="D257" s="22">
        <f>-SUMIF(B57:B228,$D$254,G57:G228)</f>
        <v>-1724.3100000000004</v>
      </c>
      <c r="E257" s="22">
        <f>-SUMIF(B57:B228,$E$254,G57:G228)</f>
        <v>-5483.8300000000027</v>
      </c>
      <c r="F257" s="22">
        <f>-SUMIF(B57:B228,$F$254,G57:G228)</f>
        <v>-59.94</v>
      </c>
    </row>
    <row r="258" spans="3:6" ht="12.75" thickBot="1" x14ac:dyDescent="0.25">
      <c r="C258" s="16" t="s">
        <v>1036</v>
      </c>
      <c r="D258" s="182">
        <f>SUM(D255:D257)</f>
        <v>1878.8599999999997</v>
      </c>
      <c r="E258" s="182">
        <f>SUM(E255:E257)</f>
        <v>-5483.8300000000027</v>
      </c>
      <c r="F258" s="182">
        <f>SUM(F255:F257)</f>
        <v>-66.69</v>
      </c>
    </row>
    <row r="259" spans="3:6" ht="12.75" thickTop="1" x14ac:dyDescent="0.2"/>
  </sheetData>
  <conditionalFormatting sqref="D242">
    <cfRule type="containsText" dxfId="45" priority="1" operator="containsText" text="OK">
      <formula>NOT(ISERROR(SEARCH("OK",D242)))</formula>
    </cfRule>
    <cfRule type="cellIs" dxfId="44" priority="2" operator="greaterThan">
      <formula>#REF!</formula>
    </cfRule>
  </conditionalFormatting>
  <pageMargins left="0.25" right="0.25" top="0.75" bottom="0.75" header="0.3" footer="0.3"/>
  <pageSetup paperSize="9" scale="80" fitToHeight="0" orientation="portrait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Hoja90">
    <tabColor theme="5" tint="0.59999389629810485"/>
    <pageSetUpPr fitToPage="1"/>
  </sheetPr>
  <dimension ref="B1:K104"/>
  <sheetViews>
    <sheetView topLeftCell="A62" zoomScaleNormal="100" workbookViewId="0">
      <selection activeCell="F77" sqref="F77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1154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1135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846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1136</v>
      </c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44398</v>
      </c>
      <c r="D18" s="177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21122.400000000001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" t="s">
        <v>7</v>
      </c>
    </row>
    <row r="28" spans="3:7" x14ac:dyDescent="0.2">
      <c r="C28" s="10" t="s">
        <v>985</v>
      </c>
      <c r="D28" s="10"/>
      <c r="E28" s="10"/>
      <c r="F28" s="10"/>
      <c r="G28" s="11"/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outlineLevel="1" x14ac:dyDescent="0.2">
      <c r="B36" s="19" t="s">
        <v>427</v>
      </c>
      <c r="C36" s="14">
        <v>44404</v>
      </c>
      <c r="D36" s="19" t="s">
        <v>1137</v>
      </c>
      <c r="E36" s="3">
        <v>77790</v>
      </c>
      <c r="F36" s="3" t="s">
        <v>1138</v>
      </c>
      <c r="G36" s="15">
        <v>5650.16</v>
      </c>
      <c r="H36" s="3"/>
      <c r="I36" s="3"/>
      <c r="J36" s="3"/>
      <c r="K36" s="3"/>
    </row>
    <row r="37" spans="2:11" s="9" customFormat="1" outlineLevel="1" x14ac:dyDescent="0.2">
      <c r="B37" s="19" t="s">
        <v>427</v>
      </c>
      <c r="C37" s="14">
        <v>44434</v>
      </c>
      <c r="D37" s="19" t="s">
        <v>1260</v>
      </c>
      <c r="E37" s="3">
        <v>77790</v>
      </c>
      <c r="F37" s="3" t="s">
        <v>1138</v>
      </c>
      <c r="G37" s="219">
        <v>14785.68</v>
      </c>
      <c r="H37" s="3"/>
      <c r="I37" s="3"/>
      <c r="J37" s="3"/>
      <c r="K37" s="3"/>
    </row>
    <row r="38" spans="2:11" s="9" customFormat="1" outlineLevel="1" x14ac:dyDescent="0.2">
      <c r="B38" s="19"/>
      <c r="C38" s="14"/>
      <c r="D38" s="19"/>
      <c r="E38" s="3"/>
      <c r="F38" s="3"/>
      <c r="G38" s="15"/>
      <c r="H38" s="3"/>
      <c r="I38" s="3"/>
      <c r="J38" s="3"/>
      <c r="K38" s="3"/>
    </row>
    <row r="39" spans="2:11" x14ac:dyDescent="0.2">
      <c r="B39" s="19"/>
      <c r="C39" s="14"/>
      <c r="G39" s="15"/>
    </row>
    <row r="40" spans="2:11" ht="12.75" thickBot="1" x14ac:dyDescent="0.25">
      <c r="C40" s="16"/>
      <c r="D40" s="16"/>
      <c r="E40" s="16"/>
      <c r="F40" s="16"/>
      <c r="G40" s="17">
        <f>SUM(G36:G39)</f>
        <v>20435.84</v>
      </c>
    </row>
    <row r="41" spans="2:11" ht="12.75" thickTop="1" x14ac:dyDescent="0.2"/>
    <row r="43" spans="2:11" x14ac:dyDescent="0.2">
      <c r="C43" s="8" t="s">
        <v>13</v>
      </c>
    </row>
    <row r="44" spans="2:11" x14ac:dyDescent="0.2">
      <c r="C44" s="18"/>
    </row>
    <row r="45" spans="2:11" x14ac:dyDescent="0.2">
      <c r="B45" s="12" t="s">
        <v>1035</v>
      </c>
      <c r="C45" s="23" t="s">
        <v>9</v>
      </c>
      <c r="D45" s="23" t="s">
        <v>14</v>
      </c>
      <c r="E45" s="23" t="s">
        <v>15</v>
      </c>
      <c r="F45" s="23" t="s">
        <v>16</v>
      </c>
      <c r="G45" s="23" t="s">
        <v>17</v>
      </c>
    </row>
    <row r="46" spans="2:11" outlineLevel="1" x14ac:dyDescent="0.2">
      <c r="B46" s="19" t="s">
        <v>427</v>
      </c>
      <c r="C46" s="14">
        <v>44414</v>
      </c>
      <c r="D46" s="19">
        <v>34547</v>
      </c>
      <c r="F46" s="3" t="s">
        <v>22</v>
      </c>
      <c r="G46" s="15">
        <v>17.989999999999998</v>
      </c>
    </row>
    <row r="47" spans="2:11" outlineLevel="1" x14ac:dyDescent="0.2">
      <c r="B47" s="19" t="s">
        <v>427</v>
      </c>
      <c r="C47" s="14">
        <v>44418</v>
      </c>
      <c r="D47" s="19">
        <v>134789</v>
      </c>
      <c r="E47" s="3">
        <v>26</v>
      </c>
      <c r="F47" s="3" t="s">
        <v>21</v>
      </c>
      <c r="G47" s="15">
        <v>41.44</v>
      </c>
    </row>
    <row r="48" spans="2:11" outlineLevel="1" x14ac:dyDescent="0.2">
      <c r="B48" s="19" t="s">
        <v>427</v>
      </c>
      <c r="C48" s="14">
        <v>44419</v>
      </c>
      <c r="D48" s="19">
        <v>2675</v>
      </c>
      <c r="F48" s="3" t="s">
        <v>1177</v>
      </c>
      <c r="G48" s="15">
        <v>11.2</v>
      </c>
    </row>
    <row r="49" spans="2:7" outlineLevel="1" x14ac:dyDescent="0.2">
      <c r="B49" s="19" t="s">
        <v>427</v>
      </c>
      <c r="C49" s="14">
        <v>44420</v>
      </c>
      <c r="D49" s="19">
        <v>139061</v>
      </c>
      <c r="E49" s="3">
        <v>26</v>
      </c>
      <c r="F49" s="3" t="s">
        <v>21</v>
      </c>
      <c r="G49" s="15">
        <v>15.05</v>
      </c>
    </row>
    <row r="50" spans="2:7" outlineLevel="1" x14ac:dyDescent="0.2">
      <c r="B50" s="19" t="s">
        <v>427</v>
      </c>
      <c r="C50" s="14">
        <v>44420</v>
      </c>
      <c r="D50" s="19">
        <v>34787</v>
      </c>
      <c r="F50" s="3" t="s">
        <v>22</v>
      </c>
      <c r="G50" s="15">
        <v>1.4</v>
      </c>
    </row>
    <row r="51" spans="2:7" outlineLevel="1" x14ac:dyDescent="0.2">
      <c r="B51" s="19" t="s">
        <v>427</v>
      </c>
      <c r="C51" s="14">
        <v>44421</v>
      </c>
      <c r="D51" s="19" t="s">
        <v>1139</v>
      </c>
      <c r="E51" s="3">
        <v>49</v>
      </c>
      <c r="F51" s="3" t="s">
        <v>848</v>
      </c>
      <c r="G51" s="15">
        <v>1652.9</v>
      </c>
    </row>
    <row r="52" spans="2:7" outlineLevel="1" x14ac:dyDescent="0.2">
      <c r="B52" s="19" t="s">
        <v>427</v>
      </c>
      <c r="C52" s="14">
        <v>44421</v>
      </c>
      <c r="D52" s="3">
        <v>144064</v>
      </c>
      <c r="E52" s="3">
        <v>26</v>
      </c>
      <c r="F52" s="3" t="s">
        <v>21</v>
      </c>
      <c r="G52" s="15">
        <v>5.84</v>
      </c>
    </row>
    <row r="53" spans="2:7" outlineLevel="1" x14ac:dyDescent="0.2">
      <c r="B53" s="19" t="s">
        <v>427</v>
      </c>
      <c r="C53" s="14">
        <v>44421</v>
      </c>
      <c r="D53" s="3">
        <v>26594</v>
      </c>
      <c r="F53" s="3" t="s">
        <v>1250</v>
      </c>
      <c r="G53" s="15">
        <v>2597.87</v>
      </c>
    </row>
    <row r="54" spans="2:7" outlineLevel="1" x14ac:dyDescent="0.2">
      <c r="B54" s="19" t="s">
        <v>427</v>
      </c>
      <c r="C54" s="14">
        <v>44421</v>
      </c>
      <c r="D54" s="3">
        <v>264423</v>
      </c>
      <c r="F54" s="3" t="s">
        <v>1250</v>
      </c>
      <c r="G54" s="15">
        <v>136.72999999999999</v>
      </c>
    </row>
    <row r="55" spans="2:7" outlineLevel="1" x14ac:dyDescent="0.2">
      <c r="B55" s="19" t="s">
        <v>427</v>
      </c>
      <c r="C55" s="14">
        <v>44428</v>
      </c>
      <c r="D55" s="3">
        <v>158872</v>
      </c>
      <c r="E55" s="3">
        <v>26</v>
      </c>
      <c r="F55" s="3" t="s">
        <v>21</v>
      </c>
      <c r="G55" s="15">
        <v>67.959999999999994</v>
      </c>
    </row>
    <row r="56" spans="2:7" outlineLevel="1" x14ac:dyDescent="0.2">
      <c r="B56" s="19" t="s">
        <v>427</v>
      </c>
      <c r="C56" s="14">
        <v>44428</v>
      </c>
      <c r="D56" s="3">
        <v>159043</v>
      </c>
      <c r="E56" s="3">
        <v>26</v>
      </c>
      <c r="F56" s="3" t="s">
        <v>21</v>
      </c>
      <c r="G56" s="15">
        <v>9.09</v>
      </c>
    </row>
    <row r="57" spans="2:7" outlineLevel="1" x14ac:dyDescent="0.2">
      <c r="B57" s="19" t="s">
        <v>427</v>
      </c>
      <c r="C57" s="14">
        <v>44429</v>
      </c>
      <c r="D57" s="3">
        <v>161181</v>
      </c>
      <c r="E57" s="3">
        <v>26</v>
      </c>
      <c r="F57" s="3" t="s">
        <v>21</v>
      </c>
      <c r="G57" s="15">
        <v>15.09</v>
      </c>
    </row>
    <row r="58" spans="2:7" outlineLevel="1" x14ac:dyDescent="0.2">
      <c r="B58" s="19" t="s">
        <v>427</v>
      </c>
      <c r="C58" s="14">
        <v>44433</v>
      </c>
      <c r="D58" s="3">
        <v>171674</v>
      </c>
      <c r="E58" s="3">
        <v>26</v>
      </c>
      <c r="F58" s="3" t="s">
        <v>21</v>
      </c>
      <c r="G58" s="15">
        <v>45.12</v>
      </c>
    </row>
    <row r="59" spans="2:7" outlineLevel="1" x14ac:dyDescent="0.2">
      <c r="B59" s="19" t="s">
        <v>427</v>
      </c>
      <c r="C59" s="14">
        <v>44433</v>
      </c>
      <c r="D59" s="3">
        <v>171701</v>
      </c>
      <c r="E59" s="3">
        <v>26</v>
      </c>
      <c r="F59" s="3" t="s">
        <v>21</v>
      </c>
      <c r="G59" s="15">
        <v>40.340000000000003</v>
      </c>
    </row>
    <row r="60" spans="2:7" outlineLevel="1" x14ac:dyDescent="0.2">
      <c r="B60" s="19" t="s">
        <v>427</v>
      </c>
      <c r="C60" s="14">
        <v>44435</v>
      </c>
      <c r="D60" s="3">
        <v>171701</v>
      </c>
      <c r="E60" s="3">
        <v>26</v>
      </c>
      <c r="F60" s="3" t="s">
        <v>21</v>
      </c>
      <c r="G60" s="15">
        <v>38.32</v>
      </c>
    </row>
    <row r="61" spans="2:7" outlineLevel="1" x14ac:dyDescent="0.2">
      <c r="B61" s="19" t="s">
        <v>427</v>
      </c>
      <c r="C61" s="14">
        <v>44441</v>
      </c>
      <c r="D61" s="19" t="s">
        <v>1448</v>
      </c>
      <c r="F61" s="3" t="s">
        <v>1449</v>
      </c>
      <c r="G61" s="15">
        <v>1070.8499999999999</v>
      </c>
    </row>
    <row r="62" spans="2:7" outlineLevel="1" x14ac:dyDescent="0.2">
      <c r="B62" s="19" t="s">
        <v>427</v>
      </c>
      <c r="C62" s="14">
        <v>44445</v>
      </c>
      <c r="F62" s="3" t="s">
        <v>1270</v>
      </c>
      <c r="G62" s="15">
        <v>46.06</v>
      </c>
    </row>
    <row r="63" spans="2:7" outlineLevel="1" x14ac:dyDescent="0.2">
      <c r="B63" s="19" t="s">
        <v>427</v>
      </c>
      <c r="C63" s="14">
        <v>44445</v>
      </c>
      <c r="D63" s="3">
        <v>403649</v>
      </c>
      <c r="E63" s="3">
        <v>26</v>
      </c>
      <c r="F63" s="3" t="s">
        <v>21</v>
      </c>
      <c r="G63" s="15">
        <v>51.66</v>
      </c>
    </row>
    <row r="64" spans="2:7" outlineLevel="1" x14ac:dyDescent="0.2">
      <c r="B64" s="19"/>
      <c r="C64" s="14"/>
      <c r="G64" s="15"/>
    </row>
    <row r="65" spans="2:7" outlineLevel="1" x14ac:dyDescent="0.2">
      <c r="B65" s="19"/>
      <c r="C65" s="14"/>
      <c r="G65" s="15"/>
    </row>
    <row r="66" spans="2:7" ht="12.75" thickBot="1" x14ac:dyDescent="0.25">
      <c r="C66" s="16"/>
      <c r="D66" s="16"/>
      <c r="E66" s="16"/>
      <c r="F66" s="16"/>
      <c r="G66" s="17">
        <f>+SUM(G46:G65)</f>
        <v>5864.9099999999989</v>
      </c>
    </row>
    <row r="67" spans="2:7" ht="12.75" thickTop="1" x14ac:dyDescent="0.2"/>
    <row r="69" spans="2:7" x14ac:dyDescent="0.2">
      <c r="C69" s="8" t="s">
        <v>24</v>
      </c>
    </row>
    <row r="71" spans="2:7" x14ac:dyDescent="0.2">
      <c r="B71" s="12" t="s">
        <v>1035</v>
      </c>
      <c r="C71" s="12" t="s">
        <v>25</v>
      </c>
      <c r="D71" s="12" t="s">
        <v>26</v>
      </c>
      <c r="E71" s="12" t="s">
        <v>27</v>
      </c>
      <c r="F71" s="12" t="s">
        <v>28</v>
      </c>
      <c r="G71" s="13" t="s">
        <v>29</v>
      </c>
    </row>
    <row r="72" spans="2:7" outlineLevel="1" x14ac:dyDescent="0.2">
      <c r="B72" s="19"/>
      <c r="E72" s="14"/>
      <c r="G72" s="3"/>
    </row>
    <row r="73" spans="2:7" outlineLevel="1" x14ac:dyDescent="0.2">
      <c r="E73" s="14"/>
      <c r="G73" s="3"/>
    </row>
    <row r="74" spans="2:7" ht="12.75" thickBot="1" x14ac:dyDescent="0.25">
      <c r="C74" s="16"/>
      <c r="D74" s="16"/>
      <c r="E74" s="16"/>
      <c r="F74" s="17">
        <f>+SUM(F72:F73)</f>
        <v>0</v>
      </c>
      <c r="G74" s="17">
        <f>+SUM(G72:G73)</f>
        <v>0</v>
      </c>
    </row>
    <row r="75" spans="2:7" ht="12.75" thickTop="1" x14ac:dyDescent="0.2"/>
    <row r="77" spans="2:7" x14ac:dyDescent="0.2">
      <c r="C77" s="8" t="s">
        <v>722</v>
      </c>
    </row>
    <row r="79" spans="2:7" x14ac:dyDescent="0.2">
      <c r="C79" s="19" t="s">
        <v>81</v>
      </c>
      <c r="D79" s="20">
        <f>+G40-G66-G74</f>
        <v>14570.93</v>
      </c>
    </row>
    <row r="80" spans="2:7" ht="12.75" thickBot="1" x14ac:dyDescent="0.25">
      <c r="D80" s="9"/>
      <c r="G80" s="3"/>
    </row>
    <row r="81" spans="3:7" ht="12.75" thickBot="1" x14ac:dyDescent="0.25">
      <c r="C81" s="19" t="s">
        <v>713</v>
      </c>
      <c r="D81" s="21">
        <f>+D79/G40</f>
        <v>0.71300861623500678</v>
      </c>
      <c r="G81" s="3"/>
    </row>
    <row r="82" spans="3:7" x14ac:dyDescent="0.2">
      <c r="G82" s="3"/>
    </row>
    <row r="83" spans="3:7" x14ac:dyDescent="0.2">
      <c r="C83" s="19" t="s">
        <v>84</v>
      </c>
      <c r="D83" s="20">
        <f>+RESUMEN!O92</f>
        <v>11642.11781471171</v>
      </c>
      <c r="G83" s="3"/>
    </row>
    <row r="84" spans="3:7" ht="12.75" thickBot="1" x14ac:dyDescent="0.25">
      <c r="D84" s="9"/>
    </row>
    <row r="85" spans="3:7" ht="12.75" thickBot="1" x14ac:dyDescent="0.25">
      <c r="C85" s="19" t="s">
        <v>716</v>
      </c>
      <c r="D85" s="83">
        <f>+RESUMEN!P92</f>
        <v>0.56969118052948686</v>
      </c>
    </row>
    <row r="86" spans="3:7" ht="12.75" thickBot="1" x14ac:dyDescent="0.25"/>
    <row r="87" spans="3:7" ht="12.75" thickBot="1" x14ac:dyDescent="0.25">
      <c r="C87" s="19" t="s">
        <v>719</v>
      </c>
      <c r="D87" s="86" t="str">
        <f>+IF(D85&gt;$D$24,"OK","REVISAR")</f>
        <v>OK</v>
      </c>
    </row>
    <row r="88" spans="3:7" x14ac:dyDescent="0.2">
      <c r="G88" s="3"/>
    </row>
    <row r="89" spans="3:7" x14ac:dyDescent="0.2">
      <c r="G89" s="3"/>
    </row>
    <row r="90" spans="3:7" x14ac:dyDescent="0.2">
      <c r="G90" s="3"/>
    </row>
    <row r="92" spans="3:7" x14ac:dyDescent="0.2">
      <c r="C92" s="8" t="s">
        <v>85</v>
      </c>
    </row>
    <row r="94" spans="3:7" x14ac:dyDescent="0.2">
      <c r="C94" s="10"/>
      <c r="D94" s="10"/>
      <c r="E94" s="10"/>
      <c r="F94" s="10"/>
      <c r="G94" s="11"/>
    </row>
    <row r="95" spans="3:7" x14ac:dyDescent="0.2">
      <c r="C95" s="10"/>
      <c r="D95" s="10"/>
      <c r="E95" s="10"/>
      <c r="F95" s="10"/>
      <c r="G95" s="11"/>
    </row>
    <row r="96" spans="3:7" x14ac:dyDescent="0.2">
      <c r="C96" s="10"/>
      <c r="D96" s="10"/>
      <c r="E96" s="10"/>
      <c r="F96" s="10"/>
      <c r="G96" s="11"/>
    </row>
    <row r="99" spans="3:6" x14ac:dyDescent="0.2">
      <c r="C99" s="12"/>
      <c r="D99" s="23" t="s">
        <v>427</v>
      </c>
      <c r="E99" s="23" t="s">
        <v>428</v>
      </c>
      <c r="F99" s="23" t="s">
        <v>429</v>
      </c>
    </row>
    <row r="100" spans="3:6" x14ac:dyDescent="0.2">
      <c r="C100" s="3" t="s">
        <v>8</v>
      </c>
      <c r="D100" s="22">
        <f>+SUMIF(B36:B39,$D$99,G36:G39)</f>
        <v>20435.84</v>
      </c>
      <c r="E100" s="22">
        <f t="shared" ref="E100:F100" si="0">+SUMIF(C36:C39,$D$99,H36:H39)</f>
        <v>0</v>
      </c>
      <c r="F100" s="22">
        <f t="shared" si="0"/>
        <v>0</v>
      </c>
    </row>
    <row r="101" spans="3:6" x14ac:dyDescent="0.2">
      <c r="C101" s="3" t="s">
        <v>1019</v>
      </c>
      <c r="D101" s="22">
        <f>-SUMIF(B46:B65,$D$99,G46:G65)</f>
        <v>-5864.9099999999989</v>
      </c>
      <c r="E101" s="22">
        <f>-SUMIF(B46:B65,$E$99,G46:G65)</f>
        <v>0</v>
      </c>
      <c r="F101" s="22">
        <f>-SUMIF(B46:B65,$F$99,G46:G65)</f>
        <v>0</v>
      </c>
    </row>
    <row r="102" spans="3:6" x14ac:dyDescent="0.2">
      <c r="C102" s="3" t="s">
        <v>24</v>
      </c>
      <c r="D102" s="22">
        <f>-SUMIF(B72:B73,$D$99,G72:G73)</f>
        <v>0</v>
      </c>
      <c r="E102" s="22">
        <f>-SUMIF(B72:B73,$E$99,G72:G73)</f>
        <v>0</v>
      </c>
      <c r="F102" s="22">
        <f>-SUMIF(B72:B73,$F$99,G72:G73)</f>
        <v>0</v>
      </c>
    </row>
    <row r="103" spans="3:6" ht="12.75" thickBot="1" x14ac:dyDescent="0.25">
      <c r="C103" s="16" t="s">
        <v>1036</v>
      </c>
      <c r="D103" s="182">
        <f>SUM(D100:D102)</f>
        <v>14570.93</v>
      </c>
      <c r="E103" s="182">
        <f>SUM(E100:E102)</f>
        <v>0</v>
      </c>
      <c r="F103" s="182">
        <f>SUM(F100:F102)</f>
        <v>0</v>
      </c>
    </row>
    <row r="104" spans="3:6" ht="12.75" thickTop="1" x14ac:dyDescent="0.2"/>
  </sheetData>
  <conditionalFormatting sqref="D87">
    <cfRule type="containsText" dxfId="43" priority="1" operator="containsText" text="OK">
      <formula>NOT(ISERROR(SEARCH("OK",D87)))</formula>
    </cfRule>
    <cfRule type="cellIs" dxfId="42" priority="2" operator="greaterThan">
      <formula>#REF!</formula>
    </cfRule>
  </conditionalFormatting>
  <pageMargins left="0.25" right="0.25" top="0.75" bottom="0.75" header="0.3" footer="0.3"/>
  <pageSetup paperSize="9" scale="80" fitToHeight="0" orientation="portrait" r:id="rId1"/>
  <rowBreaks count="1" manualBreakCount="1">
    <brk id="76" max="7" man="1"/>
  </rowBreaks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Hoja91">
    <tabColor theme="5" tint="0.59999389629810485"/>
    <pageSetUpPr fitToPage="1"/>
  </sheetPr>
  <dimension ref="B1:K161"/>
  <sheetViews>
    <sheetView topLeftCell="A69" zoomScaleNormal="100" workbookViewId="0">
      <selection activeCell="F100" sqref="F100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1147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1251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846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1145</v>
      </c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44399</v>
      </c>
      <c r="D18" s="177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29095.82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" t="s">
        <v>7</v>
      </c>
    </row>
    <row r="28" spans="3:7" x14ac:dyDescent="0.2">
      <c r="C28" s="10" t="s">
        <v>985</v>
      </c>
      <c r="D28" s="10"/>
      <c r="E28" s="10"/>
      <c r="F28" s="10"/>
      <c r="G28" s="11"/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outlineLevel="1" x14ac:dyDescent="0.2">
      <c r="B36" s="19" t="s">
        <v>427</v>
      </c>
      <c r="C36" s="14">
        <v>44399</v>
      </c>
      <c r="D36" s="19" t="s">
        <v>1146</v>
      </c>
      <c r="E36" s="3">
        <v>73056</v>
      </c>
      <c r="F36" s="3" t="s">
        <v>1148</v>
      </c>
      <c r="G36" s="15">
        <v>8728.75</v>
      </c>
      <c r="H36" s="3"/>
      <c r="I36" s="3"/>
      <c r="J36" s="3"/>
      <c r="K36" s="3"/>
    </row>
    <row r="37" spans="2:11" s="9" customFormat="1" outlineLevel="1" x14ac:dyDescent="0.2">
      <c r="B37" s="19" t="s">
        <v>427</v>
      </c>
      <c r="C37" s="14">
        <v>44418</v>
      </c>
      <c r="D37" s="19" t="s">
        <v>1172</v>
      </c>
      <c r="E37" s="3">
        <v>73056</v>
      </c>
      <c r="F37" s="3" t="s">
        <v>1148</v>
      </c>
      <c r="G37" s="15">
        <v>10183.530000000001</v>
      </c>
      <c r="H37" s="3"/>
      <c r="I37" s="3"/>
      <c r="J37" s="3"/>
      <c r="K37" s="3"/>
    </row>
    <row r="38" spans="2:11" s="9" customFormat="1" outlineLevel="1" x14ac:dyDescent="0.2">
      <c r="B38" s="19" t="s">
        <v>427</v>
      </c>
      <c r="C38" s="14">
        <v>44418</v>
      </c>
      <c r="D38" s="19" t="s">
        <v>1261</v>
      </c>
      <c r="E38" s="3">
        <v>73056</v>
      </c>
      <c r="F38" s="3" t="s">
        <v>1148</v>
      </c>
      <c r="G38" s="219">
        <v>2382.81</v>
      </c>
      <c r="H38" s="3"/>
      <c r="I38" s="3"/>
      <c r="J38" s="3"/>
      <c r="K38" s="3"/>
    </row>
    <row r="39" spans="2:11" s="9" customFormat="1" outlineLevel="1" x14ac:dyDescent="0.2">
      <c r="B39" s="19" t="s">
        <v>427</v>
      </c>
      <c r="C39" s="14">
        <v>44446</v>
      </c>
      <c r="D39" s="19" t="s">
        <v>1262</v>
      </c>
      <c r="E39" s="3">
        <v>73056</v>
      </c>
      <c r="F39" s="3" t="s">
        <v>1148</v>
      </c>
      <c r="G39" s="15">
        <v>10183.530000000001</v>
      </c>
      <c r="H39" s="3"/>
      <c r="I39" s="3"/>
      <c r="J39" s="3"/>
      <c r="K39" s="3"/>
    </row>
    <row r="40" spans="2:11" s="9" customFormat="1" outlineLevel="1" x14ac:dyDescent="0.2">
      <c r="B40" s="19" t="s">
        <v>427</v>
      </c>
      <c r="C40" s="14">
        <v>44446</v>
      </c>
      <c r="D40" s="19" t="s">
        <v>1263</v>
      </c>
      <c r="E40" s="3">
        <v>73056</v>
      </c>
      <c r="F40" s="3" t="s">
        <v>1148</v>
      </c>
      <c r="G40" s="219">
        <v>1052.52</v>
      </c>
      <c r="H40" s="3"/>
      <c r="I40" s="3"/>
      <c r="J40" s="3"/>
      <c r="K40" s="3"/>
    </row>
    <row r="41" spans="2:11" x14ac:dyDescent="0.2">
      <c r="B41" s="19"/>
      <c r="C41" s="14"/>
      <c r="G41" s="15"/>
    </row>
    <row r="42" spans="2:11" ht="12.75" thickBot="1" x14ac:dyDescent="0.25">
      <c r="C42" s="16"/>
      <c r="D42" s="16"/>
      <c r="E42" s="16"/>
      <c r="F42" s="16"/>
      <c r="G42" s="17">
        <f>SUM(G36:G41)</f>
        <v>32531.140000000003</v>
      </c>
    </row>
    <row r="43" spans="2:11" ht="12.75" thickTop="1" x14ac:dyDescent="0.2"/>
    <row r="45" spans="2:11" x14ac:dyDescent="0.2">
      <c r="C45" s="8" t="s">
        <v>13</v>
      </c>
    </row>
    <row r="46" spans="2:11" x14ac:dyDescent="0.2">
      <c r="C46" s="18"/>
    </row>
    <row r="47" spans="2:11" x14ac:dyDescent="0.2">
      <c r="B47" s="12" t="s">
        <v>1035</v>
      </c>
      <c r="C47" s="23" t="s">
        <v>9</v>
      </c>
      <c r="D47" s="23" t="s">
        <v>14</v>
      </c>
      <c r="E47" s="23" t="s">
        <v>15</v>
      </c>
      <c r="F47" s="23" t="s">
        <v>16</v>
      </c>
      <c r="G47" s="23" t="s">
        <v>17</v>
      </c>
    </row>
    <row r="48" spans="2:11" outlineLevel="1" x14ac:dyDescent="0.2">
      <c r="B48" s="19" t="s">
        <v>427</v>
      </c>
      <c r="C48" s="14">
        <v>44383</v>
      </c>
      <c r="D48" s="19" t="s">
        <v>1160</v>
      </c>
      <c r="E48" s="3">
        <v>49</v>
      </c>
      <c r="F48" s="3" t="s">
        <v>848</v>
      </c>
      <c r="G48" s="15">
        <v>1652.89</v>
      </c>
    </row>
    <row r="49" spans="2:7" outlineLevel="1" x14ac:dyDescent="0.2">
      <c r="B49" s="19" t="s">
        <v>427</v>
      </c>
      <c r="C49" s="14">
        <v>44398</v>
      </c>
      <c r="D49" s="19">
        <v>84579</v>
      </c>
      <c r="E49" s="3">
        <v>26</v>
      </c>
      <c r="F49" s="3" t="s">
        <v>21</v>
      </c>
      <c r="G49" s="15">
        <v>4.71</v>
      </c>
    </row>
    <row r="50" spans="2:7" outlineLevel="1" x14ac:dyDescent="0.2">
      <c r="B50" s="19" t="s">
        <v>427</v>
      </c>
      <c r="C50" s="14">
        <v>44403</v>
      </c>
      <c r="D50" s="19">
        <v>349367</v>
      </c>
      <c r="E50" s="3">
        <v>26</v>
      </c>
      <c r="F50" s="3" t="s">
        <v>21</v>
      </c>
      <c r="G50" s="15">
        <v>34.299999999999997</v>
      </c>
    </row>
    <row r="51" spans="2:7" outlineLevel="1" x14ac:dyDescent="0.2">
      <c r="B51" s="19" t="s">
        <v>427</v>
      </c>
      <c r="C51" s="14">
        <v>44405</v>
      </c>
      <c r="D51" s="19">
        <v>101698</v>
      </c>
      <c r="E51" s="3">
        <v>26</v>
      </c>
      <c r="F51" s="3" t="s">
        <v>21</v>
      </c>
      <c r="G51" s="15">
        <v>63.29</v>
      </c>
    </row>
    <row r="52" spans="2:7" outlineLevel="1" x14ac:dyDescent="0.2">
      <c r="B52" s="19" t="s">
        <v>427</v>
      </c>
      <c r="C52" s="14">
        <v>44405</v>
      </c>
      <c r="D52" s="19">
        <v>85081</v>
      </c>
      <c r="F52" s="3" t="s">
        <v>1168</v>
      </c>
      <c r="G52" s="15">
        <v>90.9</v>
      </c>
    </row>
    <row r="53" spans="2:7" outlineLevel="1" x14ac:dyDescent="0.2">
      <c r="B53" s="19" t="s">
        <v>427</v>
      </c>
      <c r="C53" s="14">
        <v>44405</v>
      </c>
      <c r="D53" s="3">
        <v>102006</v>
      </c>
      <c r="E53" s="3">
        <v>26</v>
      </c>
      <c r="F53" s="3" t="s">
        <v>21</v>
      </c>
      <c r="G53" s="15">
        <v>324.04000000000002</v>
      </c>
    </row>
    <row r="54" spans="2:7" outlineLevel="1" x14ac:dyDescent="0.2">
      <c r="B54" s="19" t="s">
        <v>427</v>
      </c>
      <c r="C54" s="14">
        <v>44410</v>
      </c>
      <c r="D54" s="3">
        <v>20000526</v>
      </c>
      <c r="F54" s="3" t="s">
        <v>986</v>
      </c>
      <c r="G54" s="15">
        <v>2019.23</v>
      </c>
    </row>
    <row r="55" spans="2:7" outlineLevel="1" x14ac:dyDescent="0.2">
      <c r="B55" s="19" t="s">
        <v>1176</v>
      </c>
      <c r="C55" s="14">
        <v>44412</v>
      </c>
      <c r="D55" s="3">
        <v>120616</v>
      </c>
      <c r="E55" s="3">
        <v>26</v>
      </c>
      <c r="F55" s="3" t="s">
        <v>21</v>
      </c>
      <c r="G55" s="15">
        <v>51.64</v>
      </c>
    </row>
    <row r="56" spans="2:7" outlineLevel="1" x14ac:dyDescent="0.2">
      <c r="B56" s="19" t="s">
        <v>427</v>
      </c>
      <c r="C56" s="14">
        <v>44412</v>
      </c>
      <c r="D56" s="3">
        <v>35460</v>
      </c>
      <c r="E56" s="3">
        <v>26</v>
      </c>
      <c r="F56" s="3" t="s">
        <v>21</v>
      </c>
      <c r="G56" s="15">
        <v>68.59</v>
      </c>
    </row>
    <row r="57" spans="2:7" outlineLevel="1" x14ac:dyDescent="0.2">
      <c r="B57" s="19" t="s">
        <v>427</v>
      </c>
      <c r="C57" s="14">
        <v>44417</v>
      </c>
      <c r="D57" s="3">
        <v>131242</v>
      </c>
      <c r="E57" s="3">
        <v>26</v>
      </c>
      <c r="F57" s="3" t="s">
        <v>21</v>
      </c>
      <c r="G57" s="15">
        <v>20.34</v>
      </c>
    </row>
    <row r="58" spans="2:7" outlineLevel="1" x14ac:dyDescent="0.2">
      <c r="B58" s="19" t="s">
        <v>427</v>
      </c>
      <c r="C58" s="14">
        <v>44417</v>
      </c>
      <c r="D58" s="3">
        <v>131358</v>
      </c>
      <c r="E58" s="3">
        <v>26</v>
      </c>
      <c r="F58" s="3" t="s">
        <v>21</v>
      </c>
      <c r="G58" s="15">
        <v>177.71</v>
      </c>
    </row>
    <row r="59" spans="2:7" outlineLevel="1" x14ac:dyDescent="0.2">
      <c r="B59" s="19" t="s">
        <v>427</v>
      </c>
      <c r="C59" s="14">
        <v>44417</v>
      </c>
      <c r="D59" s="19" t="s">
        <v>1161</v>
      </c>
      <c r="E59" s="3">
        <v>49</v>
      </c>
      <c r="F59" s="3" t="s">
        <v>848</v>
      </c>
      <c r="G59" s="15">
        <v>1652.89</v>
      </c>
    </row>
    <row r="60" spans="2:7" outlineLevel="1" x14ac:dyDescent="0.2">
      <c r="B60" s="19" t="s">
        <v>427</v>
      </c>
      <c r="C60" s="14">
        <v>44420</v>
      </c>
      <c r="D60" s="19">
        <v>279012</v>
      </c>
      <c r="E60" s="3">
        <v>26</v>
      </c>
      <c r="F60" s="3" t="s">
        <v>21</v>
      </c>
      <c r="G60" s="15">
        <v>19.63</v>
      </c>
    </row>
    <row r="61" spans="2:7" outlineLevel="1" x14ac:dyDescent="0.2">
      <c r="B61" s="19" t="s">
        <v>427</v>
      </c>
      <c r="C61" s="14">
        <v>44421</v>
      </c>
      <c r="D61" s="19">
        <v>144034</v>
      </c>
      <c r="E61" s="3">
        <v>26</v>
      </c>
      <c r="F61" s="3" t="s">
        <v>21</v>
      </c>
      <c r="G61" s="15">
        <v>42.15</v>
      </c>
    </row>
    <row r="62" spans="2:7" outlineLevel="1" x14ac:dyDescent="0.2">
      <c r="B62" s="19" t="s">
        <v>427</v>
      </c>
      <c r="C62" s="14">
        <v>44422</v>
      </c>
      <c r="D62" s="3">
        <v>145191</v>
      </c>
      <c r="E62" s="3">
        <v>26</v>
      </c>
      <c r="F62" s="3" t="s">
        <v>21</v>
      </c>
      <c r="G62" s="15">
        <v>16.78</v>
      </c>
    </row>
    <row r="63" spans="2:7" outlineLevel="1" x14ac:dyDescent="0.2">
      <c r="B63" s="19" t="s">
        <v>427</v>
      </c>
      <c r="C63" s="14">
        <v>44422</v>
      </c>
      <c r="D63" s="3">
        <v>145279</v>
      </c>
      <c r="E63" s="3">
        <v>26</v>
      </c>
      <c r="F63" s="3" t="s">
        <v>21</v>
      </c>
      <c r="G63" s="15">
        <v>228.1</v>
      </c>
    </row>
    <row r="64" spans="2:7" outlineLevel="1" x14ac:dyDescent="0.2">
      <c r="B64" s="19" t="s">
        <v>427</v>
      </c>
      <c r="C64" s="14">
        <v>44425</v>
      </c>
      <c r="D64" s="3">
        <v>378828</v>
      </c>
      <c r="E64" s="3">
        <v>26</v>
      </c>
      <c r="F64" s="3" t="s">
        <v>21</v>
      </c>
      <c r="G64" s="15">
        <v>247.61</v>
      </c>
    </row>
    <row r="65" spans="2:7" outlineLevel="1" x14ac:dyDescent="0.2">
      <c r="B65" s="19" t="s">
        <v>427</v>
      </c>
      <c r="C65" s="14">
        <v>44426</v>
      </c>
      <c r="D65" s="3">
        <v>381707</v>
      </c>
      <c r="E65" s="3">
        <v>26</v>
      </c>
      <c r="F65" s="3" t="s">
        <v>21</v>
      </c>
      <c r="G65" s="15">
        <v>2.08</v>
      </c>
    </row>
    <row r="66" spans="2:7" outlineLevel="1" x14ac:dyDescent="0.2">
      <c r="B66" s="19" t="s">
        <v>427</v>
      </c>
      <c r="C66" s="14">
        <v>44427</v>
      </c>
      <c r="D66" s="3">
        <v>381730</v>
      </c>
      <c r="E66" s="3">
        <v>26</v>
      </c>
      <c r="F66" s="3" t="s">
        <v>21</v>
      </c>
      <c r="G66" s="15">
        <v>12.27</v>
      </c>
    </row>
    <row r="67" spans="2:7" outlineLevel="1" x14ac:dyDescent="0.2">
      <c r="B67" s="19" t="s">
        <v>427</v>
      </c>
      <c r="C67" s="14">
        <v>44427</v>
      </c>
      <c r="D67" s="3">
        <v>285377</v>
      </c>
      <c r="E67" s="3">
        <v>26</v>
      </c>
      <c r="F67" s="3" t="s">
        <v>21</v>
      </c>
      <c r="G67" s="15">
        <v>175.38</v>
      </c>
    </row>
    <row r="68" spans="2:7" outlineLevel="1" x14ac:dyDescent="0.2">
      <c r="B68" s="19" t="s">
        <v>427</v>
      </c>
      <c r="C68" s="14">
        <v>44428</v>
      </c>
      <c r="D68" s="3">
        <v>286697</v>
      </c>
      <c r="E68" s="3">
        <v>26</v>
      </c>
      <c r="F68" s="3" t="s">
        <v>21</v>
      </c>
      <c r="G68" s="15">
        <v>416</v>
      </c>
    </row>
    <row r="69" spans="2:7" outlineLevel="1" x14ac:dyDescent="0.2">
      <c r="B69" s="19" t="s">
        <v>427</v>
      </c>
      <c r="C69" s="14">
        <v>44429</v>
      </c>
      <c r="D69" s="3">
        <v>161247</v>
      </c>
      <c r="E69" s="3">
        <v>26</v>
      </c>
      <c r="F69" s="3" t="s">
        <v>21</v>
      </c>
      <c r="G69" s="15">
        <v>2.08</v>
      </c>
    </row>
    <row r="70" spans="2:7" outlineLevel="1" x14ac:dyDescent="0.2">
      <c r="B70" s="19" t="s">
        <v>427</v>
      </c>
      <c r="C70" s="14">
        <v>44431</v>
      </c>
      <c r="D70" s="19" t="s">
        <v>1149</v>
      </c>
      <c r="F70" s="3" t="s">
        <v>1150</v>
      </c>
      <c r="G70" s="15">
        <v>1160.1400000000001</v>
      </c>
    </row>
    <row r="71" spans="2:7" outlineLevel="1" x14ac:dyDescent="0.2">
      <c r="B71" s="19" t="s">
        <v>427</v>
      </c>
      <c r="C71" s="14">
        <v>44432</v>
      </c>
      <c r="D71" s="19">
        <v>388045</v>
      </c>
      <c r="E71" s="3">
        <v>26</v>
      </c>
      <c r="F71" s="3" t="s">
        <v>21</v>
      </c>
      <c r="G71" s="15">
        <v>376.39</v>
      </c>
    </row>
    <row r="72" spans="2:7" outlineLevel="1" x14ac:dyDescent="0.2">
      <c r="B72" s="19" t="s">
        <v>427</v>
      </c>
      <c r="C72" s="14">
        <v>44432</v>
      </c>
      <c r="D72" s="19">
        <v>387258</v>
      </c>
      <c r="E72" s="3">
        <v>26</v>
      </c>
      <c r="F72" s="3" t="s">
        <v>21</v>
      </c>
      <c r="G72" s="15">
        <v>57.53</v>
      </c>
    </row>
    <row r="73" spans="2:7" outlineLevel="1" x14ac:dyDescent="0.2">
      <c r="B73" s="19" t="s">
        <v>427</v>
      </c>
      <c r="C73" s="14">
        <v>44424</v>
      </c>
      <c r="D73" s="3">
        <v>146997</v>
      </c>
      <c r="E73" s="3">
        <v>26</v>
      </c>
      <c r="F73" s="3" t="s">
        <v>21</v>
      </c>
      <c r="G73" s="3">
        <v>164.93</v>
      </c>
    </row>
    <row r="74" spans="2:7" outlineLevel="1" x14ac:dyDescent="0.2">
      <c r="B74" s="19" t="s">
        <v>427</v>
      </c>
      <c r="C74" s="39">
        <v>44428</v>
      </c>
      <c r="D74" s="19" t="s">
        <v>1170</v>
      </c>
      <c r="F74" s="3" t="s">
        <v>1171</v>
      </c>
      <c r="G74" s="3">
        <v>1840</v>
      </c>
    </row>
    <row r="75" spans="2:7" outlineLevel="1" x14ac:dyDescent="0.2">
      <c r="B75" s="19" t="s">
        <v>427</v>
      </c>
      <c r="C75" s="14">
        <v>44431</v>
      </c>
      <c r="D75" s="19" t="s">
        <v>1169</v>
      </c>
      <c r="E75" s="3">
        <v>49</v>
      </c>
      <c r="F75" s="3" t="s">
        <v>848</v>
      </c>
      <c r="G75" s="3">
        <v>247.93</v>
      </c>
    </row>
    <row r="76" spans="2:7" outlineLevel="1" x14ac:dyDescent="0.2">
      <c r="B76" s="19" t="s">
        <v>427</v>
      </c>
      <c r="C76" s="14">
        <v>44431</v>
      </c>
      <c r="D76" s="19" t="s">
        <v>1182</v>
      </c>
      <c r="F76" s="3" t="s">
        <v>1183</v>
      </c>
      <c r="G76" s="3">
        <v>270</v>
      </c>
    </row>
    <row r="77" spans="2:7" outlineLevel="1" x14ac:dyDescent="0.2">
      <c r="B77" s="19" t="s">
        <v>427</v>
      </c>
      <c r="C77" s="14">
        <v>44431</v>
      </c>
      <c r="D77" s="19">
        <v>67039</v>
      </c>
      <c r="E77" s="3">
        <v>26</v>
      </c>
      <c r="F77" s="3" t="s">
        <v>21</v>
      </c>
      <c r="G77" s="3">
        <v>35.869999999999997</v>
      </c>
    </row>
    <row r="78" spans="2:7" outlineLevel="1" x14ac:dyDescent="0.2">
      <c r="B78" s="19" t="s">
        <v>427</v>
      </c>
      <c r="C78" s="14">
        <v>44432</v>
      </c>
      <c r="D78" s="19">
        <v>388045</v>
      </c>
      <c r="E78" s="3">
        <v>26</v>
      </c>
      <c r="F78" s="3" t="s">
        <v>21</v>
      </c>
      <c r="G78" s="3">
        <v>376.39</v>
      </c>
    </row>
    <row r="79" spans="2:7" outlineLevel="1" x14ac:dyDescent="0.2">
      <c r="B79" s="19" t="s">
        <v>427</v>
      </c>
      <c r="C79" s="14">
        <v>44432</v>
      </c>
      <c r="D79" s="19">
        <v>387258</v>
      </c>
      <c r="E79" s="3">
        <v>26</v>
      </c>
      <c r="F79" s="3" t="s">
        <v>21</v>
      </c>
      <c r="G79" s="3">
        <v>57.53</v>
      </c>
    </row>
    <row r="80" spans="2:7" outlineLevel="1" x14ac:dyDescent="0.2">
      <c r="B80" s="19" t="s">
        <v>427</v>
      </c>
      <c r="C80" s="14">
        <v>44433</v>
      </c>
      <c r="D80" s="19">
        <v>70214</v>
      </c>
      <c r="E80" s="3">
        <v>26</v>
      </c>
      <c r="F80" s="3" t="s">
        <v>21</v>
      </c>
      <c r="G80" s="3">
        <v>6.73</v>
      </c>
    </row>
    <row r="81" spans="2:7" outlineLevel="1" x14ac:dyDescent="0.2">
      <c r="B81" s="19" t="s">
        <v>427</v>
      </c>
      <c r="C81" s="14">
        <v>44434</v>
      </c>
      <c r="D81" s="19">
        <v>172515</v>
      </c>
      <c r="E81" s="3">
        <v>26</v>
      </c>
      <c r="F81" s="3" t="s">
        <v>21</v>
      </c>
      <c r="G81" s="3">
        <v>235.39</v>
      </c>
    </row>
    <row r="82" spans="2:7" outlineLevel="1" x14ac:dyDescent="0.2">
      <c r="B82" s="19" t="s">
        <v>427</v>
      </c>
      <c r="C82" s="14">
        <v>44434</v>
      </c>
      <c r="D82" s="19">
        <v>172628</v>
      </c>
      <c r="E82" s="3">
        <v>26</v>
      </c>
      <c r="F82" s="3" t="s">
        <v>21</v>
      </c>
      <c r="G82" s="3">
        <v>29.04</v>
      </c>
    </row>
    <row r="83" spans="2:7" outlineLevel="1" x14ac:dyDescent="0.2">
      <c r="B83" s="19" t="s">
        <v>427</v>
      </c>
      <c r="C83" s="14">
        <v>44435</v>
      </c>
      <c r="D83" s="19">
        <v>391480</v>
      </c>
      <c r="E83" s="3">
        <v>26</v>
      </c>
      <c r="F83" s="3" t="s">
        <v>21</v>
      </c>
      <c r="G83" s="3">
        <v>8.6300000000000008</v>
      </c>
    </row>
    <row r="84" spans="2:7" outlineLevel="1" x14ac:dyDescent="0.2">
      <c r="B84" s="19" t="s">
        <v>427</v>
      </c>
      <c r="C84" s="14">
        <v>44435</v>
      </c>
      <c r="D84" s="19">
        <v>391510</v>
      </c>
      <c r="E84" s="3">
        <v>26</v>
      </c>
      <c r="F84" s="3" t="s">
        <v>21</v>
      </c>
      <c r="G84" s="3">
        <v>11.4</v>
      </c>
    </row>
    <row r="85" spans="2:7" outlineLevel="1" x14ac:dyDescent="0.2">
      <c r="B85" s="19" t="s">
        <v>427</v>
      </c>
      <c r="C85" s="14">
        <v>44435</v>
      </c>
      <c r="D85" s="19">
        <v>392033</v>
      </c>
      <c r="E85" s="3">
        <v>26</v>
      </c>
      <c r="F85" s="3" t="s">
        <v>21</v>
      </c>
      <c r="G85" s="3">
        <v>33.549999999999997</v>
      </c>
    </row>
    <row r="86" spans="2:7" outlineLevel="1" x14ac:dyDescent="0.2">
      <c r="B86" s="19" t="s">
        <v>1401</v>
      </c>
      <c r="C86" s="14">
        <v>44435</v>
      </c>
      <c r="D86" s="19">
        <v>392060</v>
      </c>
      <c r="E86" s="3">
        <v>26</v>
      </c>
      <c r="F86" s="3" t="s">
        <v>21</v>
      </c>
      <c r="G86" s="3">
        <v>6.96</v>
      </c>
    </row>
    <row r="87" spans="2:7" outlineLevel="1" x14ac:dyDescent="0.2">
      <c r="B87" s="19" t="s">
        <v>427</v>
      </c>
      <c r="C87" s="14">
        <v>44436</v>
      </c>
      <c r="D87" s="19">
        <v>177548</v>
      </c>
      <c r="E87" s="3">
        <v>26</v>
      </c>
      <c r="F87" s="3" t="s">
        <v>21</v>
      </c>
      <c r="G87" s="3">
        <v>25.5</v>
      </c>
    </row>
    <row r="88" spans="2:7" outlineLevel="1" x14ac:dyDescent="0.2">
      <c r="B88" s="19" t="s">
        <v>427</v>
      </c>
      <c r="C88" s="39">
        <v>44437</v>
      </c>
      <c r="D88" s="19">
        <v>178986</v>
      </c>
      <c r="E88" s="3">
        <v>26</v>
      </c>
      <c r="F88" s="3" t="s">
        <v>21</v>
      </c>
      <c r="G88" s="3">
        <v>76.03</v>
      </c>
    </row>
    <row r="89" spans="2:7" outlineLevel="1" x14ac:dyDescent="0.2">
      <c r="B89" s="19" t="s">
        <v>427</v>
      </c>
      <c r="C89" s="14">
        <v>44438</v>
      </c>
      <c r="D89" s="3">
        <v>768015</v>
      </c>
      <c r="E89" s="3">
        <v>26</v>
      </c>
      <c r="F89" s="3" t="s">
        <v>21</v>
      </c>
      <c r="G89" s="3">
        <v>32.979999999999997</v>
      </c>
    </row>
    <row r="90" spans="2:7" outlineLevel="1" x14ac:dyDescent="0.2">
      <c r="B90" s="19" t="s">
        <v>427</v>
      </c>
      <c r="C90" s="14">
        <v>44439</v>
      </c>
      <c r="D90" s="3">
        <v>779205</v>
      </c>
      <c r="E90" s="3">
        <v>26</v>
      </c>
      <c r="F90" s="3" t="s">
        <v>21</v>
      </c>
      <c r="G90" s="3">
        <v>11.88</v>
      </c>
    </row>
    <row r="91" spans="2:7" outlineLevel="1" x14ac:dyDescent="0.2">
      <c r="B91" s="19" t="s">
        <v>427</v>
      </c>
      <c r="C91" s="14">
        <v>44439</v>
      </c>
      <c r="D91" s="3">
        <v>779219</v>
      </c>
      <c r="E91" s="3">
        <v>26</v>
      </c>
      <c r="F91" s="3" t="s">
        <v>21</v>
      </c>
      <c r="G91" s="3">
        <v>3.31</v>
      </c>
    </row>
    <row r="92" spans="2:7" outlineLevel="1" x14ac:dyDescent="0.2">
      <c r="B92" s="19" t="s">
        <v>427</v>
      </c>
      <c r="C92" s="14">
        <v>44439</v>
      </c>
      <c r="D92" s="3">
        <v>779150</v>
      </c>
      <c r="E92" s="3">
        <v>26</v>
      </c>
      <c r="F92" s="3" t="s">
        <v>21</v>
      </c>
      <c r="G92" s="3">
        <v>279.94</v>
      </c>
    </row>
    <row r="93" spans="2:7" outlineLevel="1" x14ac:dyDescent="0.2">
      <c r="B93" s="19" t="s">
        <v>427</v>
      </c>
      <c r="C93" s="14">
        <v>44439</v>
      </c>
      <c r="D93" s="19" t="s">
        <v>1256</v>
      </c>
      <c r="E93" s="3">
        <v>26</v>
      </c>
      <c r="F93" s="3" t="s">
        <v>21</v>
      </c>
      <c r="G93" s="3">
        <v>-102.77</v>
      </c>
    </row>
    <row r="94" spans="2:7" outlineLevel="1" x14ac:dyDescent="0.2">
      <c r="B94" s="19" t="s">
        <v>427</v>
      </c>
      <c r="C94" s="14">
        <v>44439</v>
      </c>
      <c r="D94" s="19">
        <v>185119</v>
      </c>
      <c r="E94" s="3">
        <v>26</v>
      </c>
      <c r="F94" s="3" t="s">
        <v>21</v>
      </c>
      <c r="G94" s="3">
        <v>142.62</v>
      </c>
    </row>
    <row r="95" spans="2:7" outlineLevel="1" x14ac:dyDescent="0.2">
      <c r="B95" s="19" t="s">
        <v>427</v>
      </c>
      <c r="C95" s="14">
        <v>44439</v>
      </c>
      <c r="D95" s="19">
        <v>185144</v>
      </c>
      <c r="E95" s="3">
        <v>26</v>
      </c>
      <c r="F95" s="3" t="s">
        <v>21</v>
      </c>
      <c r="G95" s="3">
        <v>18.47</v>
      </c>
    </row>
    <row r="96" spans="2:7" outlineLevel="1" x14ac:dyDescent="0.2">
      <c r="B96" s="19" t="s">
        <v>427</v>
      </c>
      <c r="C96" s="14">
        <v>44439</v>
      </c>
      <c r="D96" s="19">
        <v>185155</v>
      </c>
      <c r="E96" s="3">
        <v>26</v>
      </c>
      <c r="F96" s="3" t="s">
        <v>21</v>
      </c>
      <c r="G96" s="3">
        <v>14.26</v>
      </c>
    </row>
    <row r="97" spans="2:7" outlineLevel="1" x14ac:dyDescent="0.2">
      <c r="B97" s="19" t="s">
        <v>427</v>
      </c>
      <c r="C97" s="14">
        <v>44440</v>
      </c>
      <c r="D97" s="3">
        <v>187496</v>
      </c>
      <c r="E97" s="3">
        <v>26</v>
      </c>
      <c r="F97" s="3" t="s">
        <v>21</v>
      </c>
      <c r="G97" s="15">
        <v>2.68</v>
      </c>
    </row>
    <row r="98" spans="2:7" outlineLevel="1" x14ac:dyDescent="0.2">
      <c r="B98" s="19" t="s">
        <v>427</v>
      </c>
      <c r="C98" s="14">
        <v>44440</v>
      </c>
      <c r="D98" s="3">
        <v>187534</v>
      </c>
      <c r="E98" s="3">
        <v>26</v>
      </c>
      <c r="F98" s="3" t="s">
        <v>21</v>
      </c>
      <c r="G98" s="15">
        <v>43.97</v>
      </c>
    </row>
    <row r="99" spans="2:7" outlineLevel="1" x14ac:dyDescent="0.2">
      <c r="B99" s="19" t="s">
        <v>427</v>
      </c>
      <c r="C99" s="14">
        <v>44440</v>
      </c>
      <c r="D99" s="19" t="s">
        <v>1810</v>
      </c>
      <c r="F99" s="3" t="s">
        <v>1150</v>
      </c>
      <c r="G99" s="15">
        <v>754.1</v>
      </c>
    </row>
    <row r="100" spans="2:7" outlineLevel="1" x14ac:dyDescent="0.2">
      <c r="B100" s="19" t="s">
        <v>427</v>
      </c>
      <c r="C100" s="14">
        <v>44441</v>
      </c>
      <c r="D100" s="3">
        <v>191125</v>
      </c>
      <c r="E100" s="3">
        <v>26</v>
      </c>
      <c r="F100" s="3" t="s">
        <v>21</v>
      </c>
      <c r="G100" s="15">
        <v>138.63999999999999</v>
      </c>
    </row>
    <row r="101" spans="2:7" outlineLevel="1" x14ac:dyDescent="0.2">
      <c r="B101" s="19" t="s">
        <v>427</v>
      </c>
      <c r="C101" s="14">
        <v>44441</v>
      </c>
      <c r="D101" s="3">
        <v>191227</v>
      </c>
      <c r="E101" s="3">
        <v>26</v>
      </c>
      <c r="F101" s="3" t="s">
        <v>21</v>
      </c>
      <c r="G101" s="15">
        <v>22.81</v>
      </c>
    </row>
    <row r="102" spans="2:7" outlineLevel="1" x14ac:dyDescent="0.2">
      <c r="B102" s="19" t="s">
        <v>427</v>
      </c>
      <c r="C102" s="14">
        <v>44441</v>
      </c>
      <c r="D102" s="3">
        <v>191255</v>
      </c>
      <c r="E102" s="3">
        <v>26</v>
      </c>
      <c r="F102" s="3" t="s">
        <v>21</v>
      </c>
      <c r="G102" s="15">
        <v>31.48</v>
      </c>
    </row>
    <row r="103" spans="2:7" outlineLevel="1" x14ac:dyDescent="0.2">
      <c r="B103" s="19" t="s">
        <v>427</v>
      </c>
      <c r="C103" s="14">
        <v>44442</v>
      </c>
      <c r="D103" s="3">
        <v>400484</v>
      </c>
      <c r="E103" s="3">
        <v>26</v>
      </c>
      <c r="F103" s="3" t="s">
        <v>21</v>
      </c>
      <c r="G103" s="15">
        <v>88.05</v>
      </c>
    </row>
    <row r="104" spans="2:7" outlineLevel="1" x14ac:dyDescent="0.2">
      <c r="B104" s="19" t="s">
        <v>427</v>
      </c>
      <c r="C104" s="14">
        <v>44442</v>
      </c>
      <c r="D104" s="3">
        <v>400294</v>
      </c>
      <c r="E104" s="3">
        <v>26</v>
      </c>
      <c r="F104" s="3" t="s">
        <v>21</v>
      </c>
      <c r="G104" s="15">
        <v>44.14</v>
      </c>
    </row>
    <row r="105" spans="2:7" outlineLevel="1" x14ac:dyDescent="0.2">
      <c r="B105" s="19" t="s">
        <v>427</v>
      </c>
      <c r="C105" s="14">
        <v>44442</v>
      </c>
      <c r="D105" s="19" t="s">
        <v>1257</v>
      </c>
      <c r="E105" s="3">
        <v>26</v>
      </c>
      <c r="F105" s="3" t="s">
        <v>21</v>
      </c>
      <c r="G105" s="15">
        <v>-6.53</v>
      </c>
    </row>
    <row r="106" spans="2:7" outlineLevel="1" x14ac:dyDescent="0.2">
      <c r="B106" s="19" t="s">
        <v>427</v>
      </c>
      <c r="C106" s="14">
        <v>44442</v>
      </c>
      <c r="D106" s="3">
        <v>33874</v>
      </c>
      <c r="F106" s="3" t="s">
        <v>1258</v>
      </c>
      <c r="G106" s="15">
        <v>119.6</v>
      </c>
    </row>
    <row r="107" spans="2:7" outlineLevel="1" x14ac:dyDescent="0.2">
      <c r="B107" s="19" t="s">
        <v>427</v>
      </c>
      <c r="C107" s="14">
        <v>44442</v>
      </c>
      <c r="D107" s="3">
        <v>193844</v>
      </c>
      <c r="E107" s="3">
        <v>26</v>
      </c>
      <c r="F107" s="3" t="s">
        <v>21</v>
      </c>
      <c r="G107" s="15">
        <v>435.74</v>
      </c>
    </row>
    <row r="108" spans="2:7" outlineLevel="1" x14ac:dyDescent="0.2">
      <c r="B108" s="19" t="s">
        <v>427</v>
      </c>
      <c r="C108" s="14">
        <v>44443</v>
      </c>
      <c r="D108" s="3">
        <v>195177</v>
      </c>
      <c r="E108" s="3">
        <v>26</v>
      </c>
      <c r="F108" s="3" t="s">
        <v>21</v>
      </c>
      <c r="G108" s="15">
        <v>4.55</v>
      </c>
    </row>
    <row r="109" spans="2:7" outlineLevel="1" x14ac:dyDescent="0.2">
      <c r="B109" s="19" t="s">
        <v>427</v>
      </c>
      <c r="C109" s="14">
        <v>44443</v>
      </c>
      <c r="D109" s="3">
        <v>195156</v>
      </c>
      <c r="E109" s="3">
        <v>26</v>
      </c>
      <c r="F109" s="3" t="s">
        <v>21</v>
      </c>
      <c r="G109" s="15">
        <v>3.93</v>
      </c>
    </row>
    <row r="110" spans="2:7" outlineLevel="1" x14ac:dyDescent="0.2">
      <c r="B110" s="19" t="s">
        <v>427</v>
      </c>
      <c r="C110" s="14">
        <v>44443</v>
      </c>
      <c r="D110" s="3">
        <v>88984</v>
      </c>
      <c r="E110" s="3">
        <v>26</v>
      </c>
      <c r="F110" s="3" t="s">
        <v>21</v>
      </c>
      <c r="G110" s="15">
        <v>45.45</v>
      </c>
    </row>
    <row r="111" spans="2:7" outlineLevel="1" x14ac:dyDescent="0.2">
      <c r="B111" s="19" t="s">
        <v>427</v>
      </c>
      <c r="C111" s="14">
        <v>44443</v>
      </c>
      <c r="D111" s="3">
        <v>401594</v>
      </c>
      <c r="E111" s="3">
        <v>26</v>
      </c>
      <c r="F111" s="3" t="s">
        <v>21</v>
      </c>
      <c r="G111" s="15">
        <v>33.42</v>
      </c>
    </row>
    <row r="112" spans="2:7" outlineLevel="1" x14ac:dyDescent="0.2">
      <c r="B112" s="19" t="s">
        <v>427</v>
      </c>
      <c r="C112" s="14">
        <v>44443</v>
      </c>
      <c r="D112" s="3">
        <v>401723</v>
      </c>
      <c r="E112" s="3">
        <v>26</v>
      </c>
      <c r="F112" s="3" t="s">
        <v>21</v>
      </c>
      <c r="G112" s="15">
        <v>179.34</v>
      </c>
    </row>
    <row r="113" spans="2:7" outlineLevel="1" x14ac:dyDescent="0.2">
      <c r="B113" s="19" t="s">
        <v>427</v>
      </c>
      <c r="C113" s="14">
        <v>44445</v>
      </c>
      <c r="D113" s="3">
        <v>403644</v>
      </c>
      <c r="E113" s="3">
        <v>26</v>
      </c>
      <c r="F113" s="3" t="s">
        <v>21</v>
      </c>
      <c r="G113" s="15">
        <v>25.03</v>
      </c>
    </row>
    <row r="114" spans="2:7" outlineLevel="1" x14ac:dyDescent="0.2">
      <c r="B114" s="19" t="s">
        <v>427</v>
      </c>
      <c r="C114" s="14">
        <v>44446</v>
      </c>
      <c r="D114" s="3">
        <v>404697</v>
      </c>
      <c r="E114" s="3">
        <v>26</v>
      </c>
      <c r="F114" s="3" t="s">
        <v>21</v>
      </c>
      <c r="G114" s="15">
        <v>24.37</v>
      </c>
    </row>
    <row r="115" spans="2:7" outlineLevel="1" x14ac:dyDescent="0.2">
      <c r="B115" s="19" t="s">
        <v>427</v>
      </c>
      <c r="C115" s="14">
        <v>44446</v>
      </c>
      <c r="F115" s="3" t="s">
        <v>1269</v>
      </c>
      <c r="G115" s="15">
        <v>15.18</v>
      </c>
    </row>
    <row r="116" spans="2:7" outlineLevel="1" x14ac:dyDescent="0.2">
      <c r="B116" s="19" t="s">
        <v>427</v>
      </c>
      <c r="C116" s="14">
        <v>44454</v>
      </c>
      <c r="D116" s="19" t="s">
        <v>1353</v>
      </c>
      <c r="E116" s="3">
        <v>49</v>
      </c>
      <c r="F116" s="3" t="s">
        <v>848</v>
      </c>
      <c r="G116" s="15">
        <v>327.64999999999998</v>
      </c>
    </row>
    <row r="117" spans="2:7" outlineLevel="1" x14ac:dyDescent="0.2">
      <c r="B117" s="19" t="s">
        <v>427</v>
      </c>
      <c r="C117" s="14">
        <v>44469</v>
      </c>
      <c r="D117" s="19">
        <v>261721</v>
      </c>
      <c r="E117" s="3">
        <v>26</v>
      </c>
      <c r="F117" s="3" t="s">
        <v>21</v>
      </c>
      <c r="G117" s="15">
        <v>44.4</v>
      </c>
    </row>
    <row r="118" spans="2:7" outlineLevel="1" x14ac:dyDescent="0.2">
      <c r="B118" s="19" t="s">
        <v>427</v>
      </c>
      <c r="C118" s="14">
        <v>44488</v>
      </c>
      <c r="D118" s="19">
        <v>464235</v>
      </c>
      <c r="E118" s="3">
        <v>26</v>
      </c>
      <c r="F118" s="3" t="s">
        <v>21</v>
      </c>
      <c r="G118" s="15">
        <v>43.98</v>
      </c>
    </row>
    <row r="119" spans="2:7" outlineLevel="1" x14ac:dyDescent="0.2">
      <c r="B119" s="19" t="s">
        <v>427</v>
      </c>
      <c r="C119" s="14">
        <v>44488</v>
      </c>
      <c r="D119" s="19">
        <v>464247</v>
      </c>
      <c r="E119" s="3">
        <v>26</v>
      </c>
      <c r="F119" s="3" t="s">
        <v>21</v>
      </c>
      <c r="G119" s="15">
        <v>39.33</v>
      </c>
    </row>
    <row r="120" spans="2:7" outlineLevel="1" x14ac:dyDescent="0.2">
      <c r="B120" s="19" t="s">
        <v>427</v>
      </c>
      <c r="C120" s="14">
        <v>44488</v>
      </c>
      <c r="D120" s="19" t="s">
        <v>1720</v>
      </c>
      <c r="F120" s="3" t="s">
        <v>1718</v>
      </c>
      <c r="G120" s="15">
        <v>440</v>
      </c>
    </row>
    <row r="121" spans="2:7" outlineLevel="1" x14ac:dyDescent="0.2">
      <c r="B121" s="19"/>
      <c r="C121" s="14"/>
      <c r="G121" s="15"/>
    </row>
    <row r="122" spans="2:7" outlineLevel="1" x14ac:dyDescent="0.2">
      <c r="B122" s="19"/>
      <c r="C122" s="14"/>
      <c r="G122" s="15"/>
    </row>
    <row r="123" spans="2:7" ht="12.75" thickBot="1" x14ac:dyDescent="0.25">
      <c r="C123" s="16"/>
      <c r="D123" s="16"/>
      <c r="E123" s="16"/>
      <c r="F123" s="16"/>
      <c r="G123" s="17">
        <f>+SUM(G48:G122)</f>
        <v>15644.549999999997</v>
      </c>
    </row>
    <row r="124" spans="2:7" ht="12.75" thickTop="1" x14ac:dyDescent="0.2"/>
    <row r="126" spans="2:7" x14ac:dyDescent="0.2">
      <c r="C126" s="8" t="s">
        <v>24</v>
      </c>
    </row>
    <row r="128" spans="2:7" x14ac:dyDescent="0.2">
      <c r="B128" s="12" t="s">
        <v>1035</v>
      </c>
      <c r="C128" s="12" t="s">
        <v>25</v>
      </c>
      <c r="D128" s="12" t="s">
        <v>26</v>
      </c>
      <c r="E128" s="12" t="s">
        <v>27</v>
      </c>
      <c r="F128" s="12" t="s">
        <v>28</v>
      </c>
      <c r="G128" s="13" t="s">
        <v>29</v>
      </c>
    </row>
    <row r="129" spans="2:7" outlineLevel="1" x14ac:dyDescent="0.2">
      <c r="B129" s="19"/>
      <c r="E129" s="14"/>
      <c r="G129" s="3"/>
    </row>
    <row r="130" spans="2:7" outlineLevel="1" x14ac:dyDescent="0.2">
      <c r="E130" s="14"/>
      <c r="G130" s="3"/>
    </row>
    <row r="131" spans="2:7" ht="12.75" thickBot="1" x14ac:dyDescent="0.25">
      <c r="C131" s="16"/>
      <c r="D131" s="16"/>
      <c r="E131" s="16"/>
      <c r="F131" s="17">
        <f>+SUM(F129:F130)</f>
        <v>0</v>
      </c>
      <c r="G131" s="17">
        <f>+SUM(G129:G130)</f>
        <v>0</v>
      </c>
    </row>
    <row r="132" spans="2:7" ht="12.75" thickTop="1" x14ac:dyDescent="0.2"/>
    <row r="134" spans="2:7" x14ac:dyDescent="0.2">
      <c r="C134" s="8" t="s">
        <v>722</v>
      </c>
    </row>
    <row r="136" spans="2:7" x14ac:dyDescent="0.2">
      <c r="C136" s="19" t="s">
        <v>81</v>
      </c>
      <c r="D136" s="20">
        <f>+G42-G123-G131</f>
        <v>16886.590000000004</v>
      </c>
    </row>
    <row r="137" spans="2:7" ht="12.75" thickBot="1" x14ac:dyDescent="0.25">
      <c r="D137" s="9"/>
      <c r="G137" s="3"/>
    </row>
    <row r="138" spans="2:7" ht="12.75" thickBot="1" x14ac:dyDescent="0.25">
      <c r="C138" s="19" t="s">
        <v>713</v>
      </c>
      <c r="D138" s="21">
        <f>+D136/G42</f>
        <v>0.51909001651955644</v>
      </c>
      <c r="G138" s="3"/>
    </row>
    <row r="139" spans="2:7" x14ac:dyDescent="0.2">
      <c r="G139" s="3"/>
    </row>
    <row r="140" spans="2:7" x14ac:dyDescent="0.2">
      <c r="C140" s="19" t="s">
        <v>84</v>
      </c>
      <c r="D140" s="20">
        <f>+RESUMEN!N93</f>
        <v>4662.2795653772655</v>
      </c>
      <c r="G140" s="3"/>
    </row>
    <row r="141" spans="2:7" ht="12.75" thickBot="1" x14ac:dyDescent="0.25">
      <c r="D141" s="9"/>
    </row>
    <row r="142" spans="2:7" ht="12.75" thickBot="1" x14ac:dyDescent="0.25">
      <c r="C142" s="19" t="s">
        <v>716</v>
      </c>
      <c r="D142" s="83">
        <f>+RESUMEN!P93</f>
        <v>0.37577258081403653</v>
      </c>
    </row>
    <row r="143" spans="2:7" ht="12.75" thickBot="1" x14ac:dyDescent="0.25"/>
    <row r="144" spans="2:7" ht="12.75" thickBot="1" x14ac:dyDescent="0.25">
      <c r="C144" s="19" t="s">
        <v>719</v>
      </c>
      <c r="D144" s="86" t="str">
        <f>+IF(D142&gt;$D$24,"OK","REVISAR")</f>
        <v>OK</v>
      </c>
    </row>
    <row r="145" spans="3:7" x14ac:dyDescent="0.2">
      <c r="G145" s="3"/>
    </row>
    <row r="146" spans="3:7" x14ac:dyDescent="0.2">
      <c r="G146" s="3"/>
    </row>
    <row r="147" spans="3:7" x14ac:dyDescent="0.2">
      <c r="G147" s="3"/>
    </row>
    <row r="149" spans="3:7" x14ac:dyDescent="0.2">
      <c r="C149" s="8" t="s">
        <v>85</v>
      </c>
    </row>
    <row r="151" spans="3:7" x14ac:dyDescent="0.2">
      <c r="C151" s="10" t="s">
        <v>1264</v>
      </c>
      <c r="D151" s="10"/>
      <c r="E151" s="10"/>
      <c r="F151" s="10"/>
      <c r="G151" s="11"/>
    </row>
    <row r="152" spans="3:7" x14ac:dyDescent="0.2">
      <c r="C152" s="10"/>
      <c r="D152" s="10"/>
      <c r="E152" s="10"/>
      <c r="F152" s="10"/>
      <c r="G152" s="11"/>
    </row>
    <row r="153" spans="3:7" x14ac:dyDescent="0.2">
      <c r="C153" s="10"/>
      <c r="D153" s="10"/>
      <c r="E153" s="10"/>
      <c r="F153" s="10"/>
      <c r="G153" s="11"/>
    </row>
    <row r="156" spans="3:7" x14ac:dyDescent="0.2">
      <c r="C156" s="12"/>
      <c r="D156" s="23" t="s">
        <v>427</v>
      </c>
      <c r="E156" s="23" t="s">
        <v>428</v>
      </c>
      <c r="F156" s="23" t="s">
        <v>429</v>
      </c>
    </row>
    <row r="157" spans="3:7" x14ac:dyDescent="0.2">
      <c r="C157" s="3" t="s">
        <v>8</v>
      </c>
      <c r="D157" s="22">
        <f>+SUMIF(B36:B41,$D$156,G36:G41)</f>
        <v>32531.140000000003</v>
      </c>
      <c r="E157" s="22">
        <f t="shared" ref="E157:F157" si="0">+SUMIF(C36:C41,$D$156,H36:H41)</f>
        <v>0</v>
      </c>
      <c r="F157" s="22">
        <f t="shared" si="0"/>
        <v>0</v>
      </c>
    </row>
    <row r="158" spans="3:7" x14ac:dyDescent="0.2">
      <c r="C158" s="3" t="s">
        <v>1019</v>
      </c>
      <c r="D158" s="22">
        <f>-SUMIF(B48:B122,$D$156,G48:G122)</f>
        <v>-15585.949999999997</v>
      </c>
      <c r="E158" s="22">
        <f>-SUMIF(B48:B122,$E$156,G48:G122)</f>
        <v>0</v>
      </c>
      <c r="F158" s="22">
        <f>-SUMIF(B48:B122,$F$156,G48:G122)</f>
        <v>0</v>
      </c>
    </row>
    <row r="159" spans="3:7" x14ac:dyDescent="0.2">
      <c r="C159" s="3" t="s">
        <v>24</v>
      </c>
      <c r="D159" s="22">
        <f>-SUMIF(B129:B130,$D$156,G129:G130)</f>
        <v>0</v>
      </c>
      <c r="E159" s="22">
        <f>-SUMIF(B129:B130,$E$156,G129:G130)</f>
        <v>0</v>
      </c>
      <c r="F159" s="22">
        <f>-SUMIF(B129:B130,$F$156,G129:G130)</f>
        <v>0</v>
      </c>
    </row>
    <row r="160" spans="3:7" ht="12.75" thickBot="1" x14ac:dyDescent="0.25">
      <c r="C160" s="16" t="s">
        <v>1036</v>
      </c>
      <c r="D160" s="182">
        <f>SUM(D157:D159)</f>
        <v>16945.190000000006</v>
      </c>
      <c r="E160" s="182">
        <f>SUM(E157:E159)</f>
        <v>0</v>
      </c>
      <c r="F160" s="182">
        <f>SUM(F157:F159)</f>
        <v>0</v>
      </c>
    </row>
    <row r="161" ht="12.75" thickTop="1" x14ac:dyDescent="0.2"/>
  </sheetData>
  <conditionalFormatting sqref="D144">
    <cfRule type="containsText" dxfId="41" priority="1" operator="containsText" text="OK">
      <formula>NOT(ISERROR(SEARCH("OK",D144)))</formula>
    </cfRule>
    <cfRule type="cellIs" dxfId="40" priority="2" operator="greaterThan">
      <formula>#REF!</formula>
    </cfRule>
  </conditionalFormatting>
  <pageMargins left="0.25" right="0.25" top="0.75" bottom="0.75" header="0.3" footer="0.3"/>
  <pageSetup paperSize="9" scale="80" fitToHeight="0" orientation="portrait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Hoja92">
    <tabColor theme="5" tint="0.59999389629810485"/>
    <pageSetUpPr fitToPage="1"/>
  </sheetPr>
  <dimension ref="B1:K94"/>
  <sheetViews>
    <sheetView topLeftCell="A4" zoomScaleNormal="100" workbookViewId="0">
      <selection activeCell="F28" sqref="F28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1153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1152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846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1156</v>
      </c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>
        <v>44329</v>
      </c>
      <c r="D18" s="177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>
        <v>8628.31</v>
      </c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" t="s">
        <v>7</v>
      </c>
    </row>
    <row r="28" spans="3:7" x14ac:dyDescent="0.2">
      <c r="C28" s="10" t="s">
        <v>985</v>
      </c>
      <c r="D28" s="10"/>
      <c r="E28" s="10"/>
      <c r="F28" s="10"/>
      <c r="G28" s="11"/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outlineLevel="1" x14ac:dyDescent="0.2">
      <c r="B36" s="19" t="s">
        <v>427</v>
      </c>
      <c r="C36" s="14">
        <v>44404</v>
      </c>
      <c r="D36" s="19" t="s">
        <v>1155</v>
      </c>
      <c r="E36" s="3">
        <v>77790</v>
      </c>
      <c r="F36" s="3" t="s">
        <v>1154</v>
      </c>
      <c r="G36" s="15">
        <v>4314.16</v>
      </c>
      <c r="H36" s="3"/>
      <c r="I36" s="3"/>
      <c r="J36" s="3"/>
      <c r="K36" s="3"/>
    </row>
    <row r="37" spans="2:11" s="9" customFormat="1" outlineLevel="1" x14ac:dyDescent="0.2">
      <c r="B37" s="19" t="s">
        <v>427</v>
      </c>
      <c r="C37" s="14">
        <v>44534</v>
      </c>
      <c r="D37" s="19" t="s">
        <v>1771</v>
      </c>
      <c r="E37" s="3">
        <v>77790</v>
      </c>
      <c r="F37" s="3" t="s">
        <v>1154</v>
      </c>
      <c r="G37" s="219">
        <v>4314.1499999999996</v>
      </c>
      <c r="H37" s="3"/>
      <c r="I37" s="3"/>
      <c r="J37" s="3"/>
      <c r="K37" s="3"/>
    </row>
    <row r="38" spans="2:11" x14ac:dyDescent="0.2">
      <c r="B38" s="19"/>
      <c r="C38" s="14"/>
      <c r="G38" s="15"/>
    </row>
    <row r="39" spans="2:11" ht="12.75" thickBot="1" x14ac:dyDescent="0.25">
      <c r="C39" s="16"/>
      <c r="D39" s="16"/>
      <c r="E39" s="16"/>
      <c r="F39" s="16"/>
      <c r="G39" s="17">
        <f>SUM(G36:G38)</f>
        <v>8628.31</v>
      </c>
    </row>
    <row r="40" spans="2:11" ht="12.75" thickTop="1" x14ac:dyDescent="0.2"/>
    <row r="42" spans="2:11" x14ac:dyDescent="0.2">
      <c r="C42" s="8" t="s">
        <v>13</v>
      </c>
    </row>
    <row r="43" spans="2:11" x14ac:dyDescent="0.2">
      <c r="C43" s="18"/>
    </row>
    <row r="44" spans="2:11" x14ac:dyDescent="0.2">
      <c r="B44" s="12" t="s">
        <v>1035</v>
      </c>
      <c r="C44" s="23" t="s">
        <v>9</v>
      </c>
      <c r="D44" s="23" t="s">
        <v>14</v>
      </c>
      <c r="E44" s="23" t="s">
        <v>15</v>
      </c>
      <c r="F44" s="23" t="s">
        <v>16</v>
      </c>
      <c r="G44" s="23" t="s">
        <v>17</v>
      </c>
    </row>
    <row r="45" spans="2:11" outlineLevel="1" x14ac:dyDescent="0.2">
      <c r="B45" s="19" t="s">
        <v>427</v>
      </c>
      <c r="C45" s="14">
        <v>44383</v>
      </c>
      <c r="D45" s="3">
        <v>21002937</v>
      </c>
      <c r="F45" s="3" t="s">
        <v>1163</v>
      </c>
      <c r="G45" s="15">
        <v>50</v>
      </c>
    </row>
    <row r="46" spans="2:11" outlineLevel="1" x14ac:dyDescent="0.2">
      <c r="B46" s="19" t="s">
        <v>427</v>
      </c>
      <c r="C46" s="14">
        <v>44358</v>
      </c>
      <c r="D46" s="19" t="s">
        <v>1157</v>
      </c>
      <c r="E46" s="3">
        <v>49</v>
      </c>
      <c r="F46" s="3" t="s">
        <v>848</v>
      </c>
      <c r="G46" s="15">
        <v>758.95</v>
      </c>
    </row>
    <row r="47" spans="2:11" outlineLevel="1" x14ac:dyDescent="0.2">
      <c r="B47" s="19" t="s">
        <v>427</v>
      </c>
      <c r="C47" s="14">
        <v>44391</v>
      </c>
      <c r="D47" s="19" t="s">
        <v>1158</v>
      </c>
      <c r="E47" s="3">
        <v>49</v>
      </c>
      <c r="F47" s="3" t="s">
        <v>848</v>
      </c>
      <c r="G47" s="15">
        <v>939.67</v>
      </c>
    </row>
    <row r="48" spans="2:11" outlineLevel="1" x14ac:dyDescent="0.2">
      <c r="B48" s="19" t="s">
        <v>427</v>
      </c>
      <c r="C48" s="14">
        <v>44403</v>
      </c>
      <c r="D48" s="19" t="s">
        <v>1159</v>
      </c>
      <c r="E48" s="3">
        <v>49</v>
      </c>
      <c r="F48" s="3" t="s">
        <v>848</v>
      </c>
      <c r="G48" s="15">
        <v>330.34</v>
      </c>
    </row>
    <row r="49" spans="2:7" outlineLevel="1" x14ac:dyDescent="0.2">
      <c r="B49" s="19" t="s">
        <v>427</v>
      </c>
      <c r="C49" s="14">
        <v>44406</v>
      </c>
      <c r="D49" s="19" t="s">
        <v>1174</v>
      </c>
      <c r="F49" s="3" t="s">
        <v>1175</v>
      </c>
      <c r="G49" s="15">
        <v>407</v>
      </c>
    </row>
    <row r="50" spans="2:7" outlineLevel="1" x14ac:dyDescent="0.2">
      <c r="B50" s="19" t="s">
        <v>427</v>
      </c>
      <c r="C50" s="14">
        <v>44407</v>
      </c>
      <c r="D50" s="3">
        <v>859167</v>
      </c>
      <c r="F50" s="3" t="s">
        <v>22</v>
      </c>
      <c r="G50" s="15">
        <v>8.26</v>
      </c>
    </row>
    <row r="51" spans="2:7" outlineLevel="1" x14ac:dyDescent="0.2">
      <c r="B51" s="19" t="s">
        <v>427</v>
      </c>
      <c r="C51" s="14">
        <v>44407</v>
      </c>
      <c r="D51" s="3">
        <v>859195</v>
      </c>
      <c r="F51" s="3" t="s">
        <v>22</v>
      </c>
      <c r="G51" s="15">
        <v>5.78</v>
      </c>
    </row>
    <row r="52" spans="2:7" outlineLevel="1" x14ac:dyDescent="0.2">
      <c r="B52" s="19" t="s">
        <v>427</v>
      </c>
      <c r="C52" s="14">
        <v>44454</v>
      </c>
      <c r="D52" s="19" t="s">
        <v>1446</v>
      </c>
      <c r="E52" s="3">
        <v>49</v>
      </c>
      <c r="F52" s="3" t="s">
        <v>848</v>
      </c>
      <c r="G52" s="15">
        <v>327.64999999999998</v>
      </c>
    </row>
    <row r="53" spans="2:7" outlineLevel="1" x14ac:dyDescent="0.2">
      <c r="B53" s="19"/>
      <c r="C53" s="14"/>
      <c r="G53" s="15"/>
    </row>
    <row r="54" spans="2:7" outlineLevel="1" x14ac:dyDescent="0.2">
      <c r="B54" s="19"/>
      <c r="C54" s="14"/>
      <c r="G54" s="15"/>
    </row>
    <row r="55" spans="2:7" outlineLevel="1" x14ac:dyDescent="0.2">
      <c r="B55" s="19"/>
      <c r="C55" s="14"/>
      <c r="G55" s="15"/>
    </row>
    <row r="56" spans="2:7" ht="12.75" thickBot="1" x14ac:dyDescent="0.25">
      <c r="C56" s="16"/>
      <c r="D56" s="16"/>
      <c r="E56" s="16"/>
      <c r="F56" s="16"/>
      <c r="G56" s="17">
        <f>+SUM(G45:G55)</f>
        <v>2827.6500000000005</v>
      </c>
    </row>
    <row r="57" spans="2:7" ht="12.75" thickTop="1" x14ac:dyDescent="0.2"/>
    <row r="59" spans="2:7" x14ac:dyDescent="0.2">
      <c r="C59" s="8" t="s">
        <v>24</v>
      </c>
    </row>
    <row r="61" spans="2:7" x14ac:dyDescent="0.2">
      <c r="B61" s="12" t="s">
        <v>1035</v>
      </c>
      <c r="C61" s="12" t="s">
        <v>25</v>
      </c>
      <c r="D61" s="12" t="s">
        <v>26</v>
      </c>
      <c r="E61" s="12" t="s">
        <v>27</v>
      </c>
      <c r="F61" s="12" t="s">
        <v>28</v>
      </c>
      <c r="G61" s="13" t="s">
        <v>29</v>
      </c>
    </row>
    <row r="62" spans="2:7" outlineLevel="1" x14ac:dyDescent="0.2">
      <c r="B62" s="19"/>
      <c r="E62" s="14"/>
      <c r="G62" s="3"/>
    </row>
    <row r="63" spans="2:7" outlineLevel="1" x14ac:dyDescent="0.2">
      <c r="E63" s="14"/>
      <c r="G63" s="3"/>
    </row>
    <row r="64" spans="2:7" ht="12.75" thickBot="1" x14ac:dyDescent="0.25">
      <c r="C64" s="16"/>
      <c r="D64" s="16"/>
      <c r="E64" s="16"/>
      <c r="F64" s="17">
        <f>+SUM(F62:F63)</f>
        <v>0</v>
      </c>
      <c r="G64" s="17">
        <f>+SUM(G62:G63)</f>
        <v>0</v>
      </c>
    </row>
    <row r="65" spans="3:7" ht="12.75" thickTop="1" x14ac:dyDescent="0.2"/>
    <row r="67" spans="3:7" x14ac:dyDescent="0.2">
      <c r="C67" s="8" t="s">
        <v>722</v>
      </c>
    </row>
    <row r="69" spans="3:7" x14ac:dyDescent="0.2">
      <c r="C69" s="19" t="s">
        <v>81</v>
      </c>
      <c r="D69" s="20">
        <f>+G39-G56-G64</f>
        <v>5800.6599999999989</v>
      </c>
    </row>
    <row r="70" spans="3:7" ht="12.75" thickBot="1" x14ac:dyDescent="0.25">
      <c r="D70" s="9"/>
      <c r="G70" s="3"/>
    </row>
    <row r="71" spans="3:7" ht="12.75" thickBot="1" x14ac:dyDescent="0.25">
      <c r="C71" s="19" t="s">
        <v>713</v>
      </c>
      <c r="D71" s="21">
        <f>+D69/G39</f>
        <v>0.67228228934750833</v>
      </c>
      <c r="G71" s="3"/>
    </row>
    <row r="72" spans="3:7" x14ac:dyDescent="0.2">
      <c r="G72" s="3"/>
    </row>
    <row r="73" spans="3:7" x14ac:dyDescent="0.2">
      <c r="C73" s="19" t="s">
        <v>84</v>
      </c>
      <c r="D73" s="20">
        <f>+RESUMEN!N94</f>
        <v>1236.5872636722941</v>
      </c>
      <c r="G73" s="3"/>
    </row>
    <row r="74" spans="3:7" ht="12.75" thickBot="1" x14ac:dyDescent="0.25">
      <c r="D74" s="9"/>
    </row>
    <row r="75" spans="3:7" ht="12.75" thickBot="1" x14ac:dyDescent="0.25">
      <c r="C75" s="19" t="s">
        <v>716</v>
      </c>
      <c r="D75" s="83">
        <f>+RESUMEN!P94</f>
        <v>0.52896485364198842</v>
      </c>
    </row>
    <row r="76" spans="3:7" ht="12.75" thickBot="1" x14ac:dyDescent="0.25"/>
    <row r="77" spans="3:7" ht="12.75" thickBot="1" x14ac:dyDescent="0.25">
      <c r="C77" s="19" t="s">
        <v>719</v>
      </c>
      <c r="D77" s="86" t="str">
        <f>+IF(D75&gt;$D$24,"OK","REVISAR")</f>
        <v>OK</v>
      </c>
    </row>
    <row r="78" spans="3:7" x14ac:dyDescent="0.2">
      <c r="G78" s="3"/>
    </row>
    <row r="79" spans="3:7" x14ac:dyDescent="0.2">
      <c r="G79" s="3"/>
    </row>
    <row r="80" spans="3:7" x14ac:dyDescent="0.2">
      <c r="G80" s="3"/>
    </row>
    <row r="82" spans="3:7" x14ac:dyDescent="0.2">
      <c r="C82" s="8" t="s">
        <v>85</v>
      </c>
    </row>
    <row r="84" spans="3:7" x14ac:dyDescent="0.2">
      <c r="C84" s="10"/>
      <c r="D84" s="10"/>
      <c r="E84" s="10"/>
      <c r="F84" s="10"/>
      <c r="G84" s="11"/>
    </row>
    <row r="85" spans="3:7" x14ac:dyDescent="0.2">
      <c r="C85" s="10"/>
      <c r="D85" s="10"/>
      <c r="E85" s="10"/>
      <c r="F85" s="10"/>
      <c r="G85" s="11"/>
    </row>
    <row r="86" spans="3:7" x14ac:dyDescent="0.2">
      <c r="C86" s="10"/>
      <c r="D86" s="10"/>
      <c r="E86" s="10"/>
      <c r="F86" s="10"/>
      <c r="G86" s="11"/>
    </row>
    <row r="89" spans="3:7" x14ac:dyDescent="0.2">
      <c r="C89" s="12"/>
      <c r="D89" s="23" t="s">
        <v>427</v>
      </c>
      <c r="E89" s="23" t="s">
        <v>428</v>
      </c>
      <c r="F89" s="23" t="s">
        <v>429</v>
      </c>
    </row>
    <row r="90" spans="3:7" x14ac:dyDescent="0.2">
      <c r="C90" s="3" t="s">
        <v>8</v>
      </c>
      <c r="D90" s="22">
        <f>+SUMIF(B36:B38,$D$89,G36:G38)</f>
        <v>8628.31</v>
      </c>
      <c r="E90" s="22">
        <f t="shared" ref="E90:F90" si="0">+SUMIF(C36:C38,$D$89,H36:H38)</f>
        <v>0</v>
      </c>
      <c r="F90" s="22">
        <f t="shared" si="0"/>
        <v>0</v>
      </c>
    </row>
    <row r="91" spans="3:7" x14ac:dyDescent="0.2">
      <c r="C91" s="3" t="s">
        <v>1019</v>
      </c>
      <c r="D91" s="22">
        <f>-SUMIF(B45:B55,$D$89,G45:G55)</f>
        <v>-2827.6500000000005</v>
      </c>
      <c r="E91" s="22">
        <f>-SUMIF(B46:B55,$E$89,G46:G55)</f>
        <v>0</v>
      </c>
      <c r="F91" s="22">
        <f>-SUMIF(B46:B55,$F$89,G46:G55)</f>
        <v>0</v>
      </c>
    </row>
    <row r="92" spans="3:7" x14ac:dyDescent="0.2">
      <c r="C92" s="3" t="s">
        <v>24</v>
      </c>
      <c r="D92" s="22">
        <f>-SUMIF(B62:B63,$D$89,G62:G63)</f>
        <v>0</v>
      </c>
      <c r="E92" s="22">
        <f>-SUMIF(B62:B63,$E$89,G62:G63)</f>
        <v>0</v>
      </c>
      <c r="F92" s="22">
        <f>-SUMIF(B62:B63,$F$89,G62:G63)</f>
        <v>0</v>
      </c>
    </row>
    <row r="93" spans="3:7" ht="12.75" thickBot="1" x14ac:dyDescent="0.25">
      <c r="C93" s="16" t="s">
        <v>1036</v>
      </c>
      <c r="D93" s="182">
        <f>SUM(D90:D92)</f>
        <v>5800.6599999999989</v>
      </c>
      <c r="E93" s="182">
        <f>SUM(E90:E92)</f>
        <v>0</v>
      </c>
      <c r="F93" s="182">
        <f>SUM(F90:F92)</f>
        <v>0</v>
      </c>
    </row>
    <row r="94" spans="3:7" ht="12.75" thickTop="1" x14ac:dyDescent="0.2"/>
  </sheetData>
  <conditionalFormatting sqref="D77">
    <cfRule type="containsText" dxfId="39" priority="1" operator="containsText" text="OK">
      <formula>NOT(ISERROR(SEARCH("OK",D77)))</formula>
    </cfRule>
    <cfRule type="cellIs" dxfId="38" priority="2" operator="greaterThan">
      <formula>#REF!</formula>
    </cfRule>
  </conditionalFormatting>
  <pageMargins left="0.25" right="0.25" top="0.75" bottom="0.75" header="0.3" footer="0.3"/>
  <pageSetup paperSize="9" scale="80" fitToHeight="0" orientation="portrait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Hoja93">
    <tabColor theme="5" tint="0.59999389629810485"/>
    <pageSetUpPr fitToPage="1"/>
  </sheetPr>
  <dimension ref="B1:K202"/>
  <sheetViews>
    <sheetView topLeftCell="A121" zoomScaleNormal="100" workbookViewId="0">
      <selection activeCell="G131" sqref="G131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8" width="9.140625" style="3"/>
    <col min="9" max="9" width="10.28515625" style="3" bestFit="1" customWidth="1"/>
    <col min="10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1267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1265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 t="s">
        <v>846</v>
      </c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/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 t="s">
        <v>1268</v>
      </c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77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 t="s">
        <v>1774</v>
      </c>
      <c r="F21" s="3" t="s">
        <v>1775</v>
      </c>
    </row>
    <row r="22" spans="3:7" x14ac:dyDescent="0.2">
      <c r="C22" s="81" t="s">
        <v>717</v>
      </c>
      <c r="D22" s="85">
        <v>67618.429999999993</v>
      </c>
      <c r="E22" s="297">
        <v>6986.82</v>
      </c>
      <c r="F22" s="297">
        <v>4850</v>
      </c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" t="s">
        <v>7</v>
      </c>
    </row>
    <row r="28" spans="3:7" x14ac:dyDescent="0.2">
      <c r="C28" s="10" t="s">
        <v>985</v>
      </c>
      <c r="D28" s="10"/>
      <c r="E28" s="10"/>
      <c r="F28" s="10"/>
      <c r="G28" s="11"/>
    </row>
    <row r="29" spans="3:7" x14ac:dyDescent="0.2">
      <c r="C29" s="10"/>
      <c r="D29" s="10"/>
      <c r="E29" s="10"/>
      <c r="F29" s="10"/>
      <c r="G29" s="11"/>
    </row>
    <row r="30" spans="3:7" x14ac:dyDescent="0.2">
      <c r="C30" s="10"/>
      <c r="D30" s="10"/>
      <c r="E30" s="10"/>
      <c r="F30" s="10"/>
      <c r="G30" s="11"/>
    </row>
    <row r="33" spans="2:11" x14ac:dyDescent="0.2">
      <c r="C33" s="8" t="s">
        <v>8</v>
      </c>
    </row>
    <row r="35" spans="2:11" x14ac:dyDescent="0.2">
      <c r="B35" s="12" t="s">
        <v>1035</v>
      </c>
      <c r="C35" s="23" t="s">
        <v>9</v>
      </c>
      <c r="D35" s="23" t="s">
        <v>10</v>
      </c>
      <c r="E35" s="23" t="s">
        <v>11</v>
      </c>
      <c r="F35" s="23" t="s">
        <v>1</v>
      </c>
      <c r="G35" s="23" t="s">
        <v>12</v>
      </c>
    </row>
    <row r="36" spans="2:11" s="9" customFormat="1" outlineLevel="1" x14ac:dyDescent="0.2">
      <c r="B36" s="19" t="s">
        <v>427</v>
      </c>
      <c r="C36" s="14">
        <v>44475</v>
      </c>
      <c r="D36" s="19" t="s">
        <v>1450</v>
      </c>
      <c r="E36" s="3"/>
      <c r="F36" s="3" t="s">
        <v>1452</v>
      </c>
      <c r="G36" s="15">
        <v>5400</v>
      </c>
      <c r="H36" s="3"/>
      <c r="I36" s="3"/>
      <c r="J36" s="3"/>
      <c r="K36" s="3"/>
    </row>
    <row r="37" spans="2:11" s="9" customFormat="1" outlineLevel="1" x14ac:dyDescent="0.2">
      <c r="B37" s="19" t="s">
        <v>427</v>
      </c>
      <c r="C37" s="14">
        <v>44475</v>
      </c>
      <c r="D37" s="19" t="s">
        <v>1453</v>
      </c>
      <c r="E37" s="3"/>
      <c r="F37" s="3" t="s">
        <v>1454</v>
      </c>
      <c r="G37" s="15">
        <v>18011.490000000002</v>
      </c>
      <c r="H37" s="3"/>
      <c r="I37" s="3"/>
      <c r="J37" s="3"/>
      <c r="K37" s="3"/>
    </row>
    <row r="38" spans="2:11" s="9" customFormat="1" outlineLevel="1" x14ac:dyDescent="0.2">
      <c r="B38" s="19" t="s">
        <v>427</v>
      </c>
      <c r="C38" s="14">
        <v>44476</v>
      </c>
      <c r="D38" s="19" t="s">
        <v>1451</v>
      </c>
      <c r="E38" s="3"/>
      <c r="F38" s="3" t="s">
        <v>1452</v>
      </c>
      <c r="G38" s="15">
        <v>4200</v>
      </c>
      <c r="H38" s="3"/>
      <c r="I38" s="3"/>
      <c r="J38" s="3"/>
      <c r="K38" s="3"/>
    </row>
    <row r="39" spans="2:11" s="9" customFormat="1" outlineLevel="1" x14ac:dyDescent="0.2">
      <c r="B39" s="19" t="s">
        <v>427</v>
      </c>
      <c r="C39" s="14">
        <v>44476</v>
      </c>
      <c r="D39" s="19" t="s">
        <v>1455</v>
      </c>
      <c r="E39" s="3"/>
      <c r="F39" s="3" t="s">
        <v>1454</v>
      </c>
      <c r="G39" s="15">
        <v>11577.64</v>
      </c>
      <c r="H39" s="3"/>
      <c r="I39" s="3"/>
      <c r="J39" s="3"/>
      <c r="K39" s="3"/>
    </row>
    <row r="40" spans="2:11" s="9" customFormat="1" outlineLevel="1" x14ac:dyDescent="0.2">
      <c r="B40" s="19" t="s">
        <v>427</v>
      </c>
      <c r="C40" s="14">
        <v>44494</v>
      </c>
      <c r="D40" s="19" t="s">
        <v>1776</v>
      </c>
      <c r="E40" s="3"/>
      <c r="F40" s="3" t="s">
        <v>1777</v>
      </c>
      <c r="G40" s="15">
        <v>2096.0500000000002</v>
      </c>
      <c r="H40" s="3"/>
      <c r="I40" s="3"/>
      <c r="J40" s="3"/>
      <c r="K40" s="3"/>
    </row>
    <row r="41" spans="2:11" s="9" customFormat="1" outlineLevel="1" x14ac:dyDescent="0.2">
      <c r="B41" s="19" t="s">
        <v>427</v>
      </c>
      <c r="C41" s="14">
        <v>44497</v>
      </c>
      <c r="D41" s="19" t="s">
        <v>1456</v>
      </c>
      <c r="E41" s="3"/>
      <c r="F41" s="3" t="s">
        <v>1452</v>
      </c>
      <c r="G41" s="15">
        <v>2100</v>
      </c>
      <c r="H41" s="3"/>
      <c r="I41" s="3"/>
      <c r="J41" s="3"/>
      <c r="K41" s="3"/>
    </row>
    <row r="42" spans="2:11" s="9" customFormat="1" outlineLevel="1" x14ac:dyDescent="0.2">
      <c r="B42" s="19" t="s">
        <v>427</v>
      </c>
      <c r="C42" s="14">
        <v>44497</v>
      </c>
      <c r="D42" s="19" t="s">
        <v>1457</v>
      </c>
      <c r="E42" s="3"/>
      <c r="F42" s="3" t="s">
        <v>1454</v>
      </c>
      <c r="G42" s="15">
        <v>5788.82</v>
      </c>
      <c r="H42" s="3"/>
      <c r="I42" s="3"/>
      <c r="J42" s="3"/>
      <c r="K42" s="3"/>
    </row>
    <row r="43" spans="2:11" s="9" customFormat="1" outlineLevel="1" x14ac:dyDescent="0.2">
      <c r="B43" s="19" t="s">
        <v>427</v>
      </c>
      <c r="C43" s="14">
        <v>44508</v>
      </c>
      <c r="D43" s="19" t="s">
        <v>1772</v>
      </c>
      <c r="E43" s="3"/>
      <c r="F43" s="3" t="s">
        <v>1454</v>
      </c>
      <c r="G43" s="15">
        <v>5788.82</v>
      </c>
      <c r="H43" s="3"/>
      <c r="I43" s="3"/>
      <c r="J43" s="3"/>
      <c r="K43" s="3"/>
    </row>
    <row r="44" spans="2:11" s="9" customFormat="1" outlineLevel="1" x14ac:dyDescent="0.2">
      <c r="B44" s="19" t="s">
        <v>427</v>
      </c>
      <c r="C44" s="14">
        <v>44508</v>
      </c>
      <c r="D44" s="19" t="s">
        <v>1773</v>
      </c>
      <c r="E44" s="3"/>
      <c r="F44" s="3" t="s">
        <v>1452</v>
      </c>
      <c r="G44" s="15">
        <v>2100</v>
      </c>
      <c r="H44" s="3"/>
      <c r="I44" s="3"/>
      <c r="J44" s="3"/>
      <c r="K44" s="3"/>
    </row>
    <row r="45" spans="2:11" s="9" customFormat="1" outlineLevel="1" x14ac:dyDescent="0.2">
      <c r="B45" s="19" t="s">
        <v>427</v>
      </c>
      <c r="C45" s="14">
        <v>44508</v>
      </c>
      <c r="D45" s="19" t="s">
        <v>1778</v>
      </c>
      <c r="E45" s="3"/>
      <c r="F45" s="3" t="s">
        <v>1777</v>
      </c>
      <c r="G45" s="15">
        <v>2445.39</v>
      </c>
      <c r="H45" s="3"/>
      <c r="I45" s="3"/>
      <c r="J45" s="3"/>
      <c r="K45" s="3"/>
    </row>
    <row r="46" spans="2:11" s="9" customFormat="1" outlineLevel="1" x14ac:dyDescent="0.2">
      <c r="B46" s="19" t="s">
        <v>427</v>
      </c>
      <c r="C46" s="14">
        <v>44539</v>
      </c>
      <c r="D46" s="19" t="s">
        <v>1779</v>
      </c>
      <c r="E46" s="3"/>
      <c r="F46" s="3" t="s">
        <v>1780</v>
      </c>
      <c r="G46" s="219">
        <v>1455</v>
      </c>
      <c r="H46" s="3"/>
      <c r="I46" s="3"/>
      <c r="J46" s="3"/>
      <c r="K46" s="3"/>
    </row>
    <row r="47" spans="2:11" x14ac:dyDescent="0.2">
      <c r="B47" s="19" t="s">
        <v>427</v>
      </c>
      <c r="C47" s="14"/>
      <c r="G47" s="15">
        <v>18492.04</v>
      </c>
    </row>
    <row r="48" spans="2:11" ht="12.75" thickBot="1" x14ac:dyDescent="0.25">
      <c r="C48" s="16"/>
      <c r="D48" s="16"/>
      <c r="E48" s="16"/>
      <c r="F48" s="16"/>
      <c r="G48" s="17">
        <f>SUM(G36:G47)</f>
        <v>79455.25</v>
      </c>
      <c r="H48" s="3">
        <v>79455.25</v>
      </c>
      <c r="I48" s="150">
        <f>H48-G48</f>
        <v>0</v>
      </c>
    </row>
    <row r="49" spans="2:7" ht="12.75" thickTop="1" x14ac:dyDescent="0.2"/>
    <row r="51" spans="2:7" x14ac:dyDescent="0.2">
      <c r="C51" s="8" t="s">
        <v>13</v>
      </c>
    </row>
    <row r="52" spans="2:7" x14ac:dyDescent="0.2">
      <c r="C52" s="18"/>
    </row>
    <row r="53" spans="2:7" x14ac:dyDescent="0.2">
      <c r="B53" s="12" t="s">
        <v>1035</v>
      </c>
      <c r="C53" s="23" t="s">
        <v>9</v>
      </c>
      <c r="D53" s="23" t="s">
        <v>14</v>
      </c>
      <c r="E53" s="23" t="s">
        <v>15</v>
      </c>
      <c r="F53" s="23" t="s">
        <v>16</v>
      </c>
      <c r="G53" s="23" t="s">
        <v>17</v>
      </c>
    </row>
    <row r="54" spans="2:7" outlineLevel="1" x14ac:dyDescent="0.2">
      <c r="B54" s="19" t="s">
        <v>427</v>
      </c>
      <c r="C54" s="14">
        <v>44442</v>
      </c>
      <c r="D54" s="3">
        <v>2021359</v>
      </c>
      <c r="F54" s="3" t="s">
        <v>1408</v>
      </c>
      <c r="G54" s="15">
        <v>2290</v>
      </c>
    </row>
    <row r="55" spans="2:7" outlineLevel="1" x14ac:dyDescent="0.2">
      <c r="B55" s="220" t="s">
        <v>427</v>
      </c>
      <c r="C55" s="177">
        <v>44447</v>
      </c>
      <c r="D55" s="62"/>
      <c r="E55" s="62"/>
      <c r="F55" s="62" t="s">
        <v>1402</v>
      </c>
      <c r="G55" s="293">
        <v>1879</v>
      </c>
    </row>
    <row r="56" spans="2:7" outlineLevel="1" x14ac:dyDescent="0.2">
      <c r="B56" s="19" t="s">
        <v>427</v>
      </c>
      <c r="C56" s="14">
        <v>44452</v>
      </c>
      <c r="D56" s="19">
        <v>104878</v>
      </c>
      <c r="E56" s="3">
        <v>26</v>
      </c>
      <c r="F56" s="3" t="s">
        <v>21</v>
      </c>
      <c r="G56" s="15">
        <v>180.5</v>
      </c>
    </row>
    <row r="57" spans="2:7" outlineLevel="1" x14ac:dyDescent="0.2">
      <c r="B57" s="19" t="s">
        <v>427</v>
      </c>
      <c r="C57" s="14">
        <v>44452</v>
      </c>
      <c r="D57" s="19">
        <v>104672</v>
      </c>
      <c r="E57" s="3">
        <v>26</v>
      </c>
      <c r="F57" s="3" t="s">
        <v>21</v>
      </c>
      <c r="G57" s="15">
        <v>95.16</v>
      </c>
    </row>
    <row r="58" spans="2:7" outlineLevel="1" x14ac:dyDescent="0.2">
      <c r="B58" s="19" t="s">
        <v>427</v>
      </c>
      <c r="C58" s="14">
        <v>44452</v>
      </c>
      <c r="D58" s="19">
        <v>104880</v>
      </c>
      <c r="E58" s="3">
        <v>26</v>
      </c>
      <c r="F58" s="3" t="s">
        <v>21</v>
      </c>
      <c r="G58" s="15">
        <v>36.1</v>
      </c>
    </row>
    <row r="59" spans="2:7" outlineLevel="1" x14ac:dyDescent="0.2">
      <c r="B59" s="19" t="s">
        <v>427</v>
      </c>
      <c r="C59" s="14">
        <v>44452</v>
      </c>
      <c r="D59" s="19">
        <v>104806</v>
      </c>
      <c r="E59" s="3">
        <v>26</v>
      </c>
      <c r="F59" s="3" t="s">
        <v>21</v>
      </c>
      <c r="G59" s="15">
        <v>130.47999999999999</v>
      </c>
    </row>
    <row r="60" spans="2:7" outlineLevel="1" x14ac:dyDescent="0.2">
      <c r="B60" s="19" t="s">
        <v>427</v>
      </c>
      <c r="C60" s="14">
        <v>44453</v>
      </c>
      <c r="D60" s="19">
        <v>15259</v>
      </c>
      <c r="F60" s="3" t="s">
        <v>1403</v>
      </c>
      <c r="G60" s="15">
        <v>4.13</v>
      </c>
    </row>
    <row r="61" spans="2:7" outlineLevel="1" x14ac:dyDescent="0.2">
      <c r="B61" s="220" t="s">
        <v>427</v>
      </c>
      <c r="C61" s="177">
        <v>44453</v>
      </c>
      <c r="D61" s="62"/>
      <c r="E61" s="62"/>
      <c r="F61" s="62" t="s">
        <v>1404</v>
      </c>
      <c r="G61" s="293">
        <v>37.5</v>
      </c>
    </row>
    <row r="62" spans="2:7" outlineLevel="1" x14ac:dyDescent="0.2">
      <c r="B62" s="19" t="s">
        <v>427</v>
      </c>
      <c r="C62" s="14">
        <v>44453</v>
      </c>
      <c r="D62" s="3">
        <v>211191</v>
      </c>
      <c r="F62" s="3" t="s">
        <v>1405</v>
      </c>
      <c r="G62" s="15">
        <v>23.97</v>
      </c>
    </row>
    <row r="63" spans="2:7" outlineLevel="1" x14ac:dyDescent="0.2">
      <c r="B63" s="19" t="s">
        <v>427</v>
      </c>
      <c r="C63" s="14">
        <v>44454</v>
      </c>
      <c r="D63" s="3">
        <v>15262</v>
      </c>
      <c r="F63" s="3" t="s">
        <v>1403</v>
      </c>
      <c r="G63" s="15">
        <v>27.11</v>
      </c>
    </row>
    <row r="64" spans="2:7" outlineLevel="1" x14ac:dyDescent="0.2">
      <c r="B64" s="19" t="s">
        <v>427</v>
      </c>
      <c r="C64" s="14">
        <v>44454</v>
      </c>
      <c r="D64" s="3">
        <v>15263</v>
      </c>
      <c r="F64" s="3" t="s">
        <v>1403</v>
      </c>
      <c r="G64" s="15">
        <v>31.07</v>
      </c>
    </row>
    <row r="65" spans="2:8" outlineLevel="1" x14ac:dyDescent="0.2">
      <c r="B65" s="19" t="s">
        <v>427</v>
      </c>
      <c r="C65" s="14">
        <v>44460</v>
      </c>
      <c r="D65" s="3">
        <v>235247</v>
      </c>
      <c r="E65" s="3">
        <v>26</v>
      </c>
      <c r="F65" s="3" t="s">
        <v>21</v>
      </c>
      <c r="G65" s="3">
        <v>13.11</v>
      </c>
    </row>
    <row r="66" spans="2:8" outlineLevel="1" x14ac:dyDescent="0.2">
      <c r="B66" s="19" t="s">
        <v>427</v>
      </c>
      <c r="C66" s="14">
        <v>44460</v>
      </c>
      <c r="D66" s="3">
        <v>236217</v>
      </c>
      <c r="E66" s="45">
        <v>26</v>
      </c>
      <c r="F66" s="45" t="s">
        <v>21</v>
      </c>
      <c r="G66" s="15">
        <v>146.72999999999999</v>
      </c>
    </row>
    <row r="67" spans="2:8" outlineLevel="1" x14ac:dyDescent="0.2">
      <c r="B67" s="19" t="s">
        <v>427</v>
      </c>
      <c r="C67" s="14">
        <v>44460</v>
      </c>
      <c r="D67" s="3">
        <v>15289</v>
      </c>
      <c r="F67" s="3" t="s">
        <v>1403</v>
      </c>
      <c r="G67" s="15">
        <v>8.68</v>
      </c>
    </row>
    <row r="68" spans="2:8" outlineLevel="1" x14ac:dyDescent="0.2">
      <c r="B68" s="19" t="s">
        <v>427</v>
      </c>
      <c r="C68" s="14">
        <v>44460</v>
      </c>
      <c r="D68" s="3">
        <v>15290</v>
      </c>
      <c r="F68" s="3" t="s">
        <v>1403</v>
      </c>
      <c r="G68" s="15">
        <v>19.600000000000001</v>
      </c>
    </row>
    <row r="69" spans="2:8" outlineLevel="1" x14ac:dyDescent="0.2">
      <c r="B69" s="220" t="s">
        <v>427</v>
      </c>
      <c r="C69" s="177">
        <v>44461</v>
      </c>
      <c r="D69" s="62"/>
      <c r="E69" s="62"/>
      <c r="F69" s="62" t="s">
        <v>1402</v>
      </c>
      <c r="G69" s="293">
        <v>1676.28</v>
      </c>
    </row>
    <row r="70" spans="2:8" outlineLevel="1" x14ac:dyDescent="0.2">
      <c r="B70" s="19" t="s">
        <v>427</v>
      </c>
      <c r="C70" s="14">
        <v>44462</v>
      </c>
      <c r="D70" s="3">
        <v>2784</v>
      </c>
      <c r="F70" s="3" t="s">
        <v>1402</v>
      </c>
      <c r="G70" s="15">
        <v>1556.28</v>
      </c>
      <c r="H70" s="45"/>
    </row>
    <row r="71" spans="2:8" outlineLevel="1" x14ac:dyDescent="0.2">
      <c r="B71" s="19" t="s">
        <v>427</v>
      </c>
      <c r="C71" s="14">
        <v>44463</v>
      </c>
      <c r="D71" s="3">
        <v>246153</v>
      </c>
      <c r="E71" s="3">
        <v>26</v>
      </c>
      <c r="F71" s="3" t="s">
        <v>21</v>
      </c>
      <c r="G71" s="15">
        <v>495.7</v>
      </c>
    </row>
    <row r="72" spans="2:8" outlineLevel="1" x14ac:dyDescent="0.2">
      <c r="B72" s="19" t="s">
        <v>427</v>
      </c>
      <c r="C72" s="14">
        <v>44463</v>
      </c>
      <c r="D72" s="3">
        <v>246121</v>
      </c>
      <c r="E72" s="3">
        <v>26</v>
      </c>
      <c r="F72" s="3" t="s">
        <v>21</v>
      </c>
      <c r="G72" s="15">
        <v>18.16</v>
      </c>
    </row>
    <row r="73" spans="2:8" outlineLevel="1" x14ac:dyDescent="0.2">
      <c r="B73" s="19" t="s">
        <v>427</v>
      </c>
      <c r="C73" s="14">
        <v>44466</v>
      </c>
      <c r="D73" s="19" t="s">
        <v>1406</v>
      </c>
      <c r="F73" s="3" t="s">
        <v>1126</v>
      </c>
      <c r="G73" s="15">
        <v>1004.4</v>
      </c>
    </row>
    <row r="74" spans="2:8" outlineLevel="1" x14ac:dyDescent="0.2">
      <c r="B74" s="19" t="s">
        <v>427</v>
      </c>
      <c r="C74" s="14">
        <v>44467</v>
      </c>
      <c r="D74" s="19" t="s">
        <v>1407</v>
      </c>
      <c r="F74" s="3" t="s">
        <v>1126</v>
      </c>
      <c r="G74" s="15">
        <v>648</v>
      </c>
    </row>
    <row r="75" spans="2:8" outlineLevel="1" x14ac:dyDescent="0.2">
      <c r="B75" s="19" t="s">
        <v>427</v>
      </c>
      <c r="C75" s="14">
        <v>44468</v>
      </c>
      <c r="D75" s="19">
        <v>259329</v>
      </c>
      <c r="E75" s="3">
        <v>26</v>
      </c>
      <c r="F75" s="3" t="s">
        <v>21</v>
      </c>
      <c r="G75" s="15">
        <v>7.85</v>
      </c>
    </row>
    <row r="76" spans="2:8" outlineLevel="1" x14ac:dyDescent="0.2">
      <c r="B76" s="19" t="s">
        <v>427</v>
      </c>
      <c r="C76" s="14">
        <v>44469</v>
      </c>
      <c r="D76" s="3">
        <v>2021388</v>
      </c>
      <c r="F76" s="3" t="s">
        <v>1408</v>
      </c>
      <c r="G76" s="15">
        <v>2899</v>
      </c>
    </row>
    <row r="77" spans="2:8" outlineLevel="1" x14ac:dyDescent="0.2">
      <c r="B77" s="19" t="s">
        <v>427</v>
      </c>
      <c r="C77" s="14">
        <v>44469</v>
      </c>
      <c r="D77" s="3">
        <v>510</v>
      </c>
      <c r="F77" s="3" t="s">
        <v>1413</v>
      </c>
      <c r="G77" s="15">
        <v>260</v>
      </c>
    </row>
    <row r="78" spans="2:8" outlineLevel="1" x14ac:dyDescent="0.2">
      <c r="B78" s="19" t="s">
        <v>427</v>
      </c>
      <c r="C78" s="14">
        <v>44469</v>
      </c>
      <c r="D78" s="3">
        <v>291748</v>
      </c>
      <c r="E78" s="3">
        <v>26</v>
      </c>
      <c r="F78" s="3" t="s">
        <v>21</v>
      </c>
      <c r="G78" s="15">
        <v>56.66</v>
      </c>
    </row>
    <row r="79" spans="2:8" outlineLevel="1" x14ac:dyDescent="0.2">
      <c r="B79" s="19" t="s">
        <v>427</v>
      </c>
      <c r="C79" s="14">
        <v>44473</v>
      </c>
      <c r="D79" s="3">
        <v>20001697</v>
      </c>
      <c r="F79" s="3" t="s">
        <v>986</v>
      </c>
      <c r="G79" s="15">
        <v>82.14</v>
      </c>
    </row>
    <row r="80" spans="2:8" outlineLevel="1" x14ac:dyDescent="0.2">
      <c r="B80" s="19" t="s">
        <v>427</v>
      </c>
      <c r="C80" s="14">
        <v>44474</v>
      </c>
      <c r="D80" s="3">
        <v>274954</v>
      </c>
      <c r="E80" s="3">
        <v>26</v>
      </c>
      <c r="F80" s="3" t="s">
        <v>21</v>
      </c>
      <c r="G80" s="15">
        <v>79.5</v>
      </c>
    </row>
    <row r="81" spans="2:7" outlineLevel="1" x14ac:dyDescent="0.2">
      <c r="B81" s="19" t="s">
        <v>427</v>
      </c>
      <c r="C81" s="14">
        <v>44474</v>
      </c>
      <c r="D81" s="3">
        <v>2926</v>
      </c>
      <c r="F81" s="3" t="s">
        <v>1402</v>
      </c>
      <c r="G81" s="15">
        <v>1739</v>
      </c>
    </row>
    <row r="82" spans="2:7" outlineLevel="1" x14ac:dyDescent="0.2">
      <c r="B82" s="39" t="s">
        <v>427</v>
      </c>
      <c r="C82" s="14">
        <v>44475</v>
      </c>
      <c r="D82" s="3">
        <v>340132</v>
      </c>
      <c r="E82" s="3">
        <v>26</v>
      </c>
      <c r="F82" s="3" t="s">
        <v>21</v>
      </c>
      <c r="G82" s="15">
        <v>4.08</v>
      </c>
    </row>
    <row r="83" spans="2:7" outlineLevel="1" x14ac:dyDescent="0.2">
      <c r="B83" s="39" t="s">
        <v>427</v>
      </c>
      <c r="C83" s="14">
        <v>44475</v>
      </c>
      <c r="D83" s="3">
        <v>340116</v>
      </c>
      <c r="E83" s="3">
        <v>26</v>
      </c>
      <c r="F83" s="3" t="s">
        <v>21</v>
      </c>
      <c r="G83" s="15">
        <v>19.690000000000001</v>
      </c>
    </row>
    <row r="84" spans="2:7" outlineLevel="1" x14ac:dyDescent="0.2">
      <c r="B84" s="39" t="s">
        <v>427</v>
      </c>
      <c r="C84" s="14">
        <v>44475</v>
      </c>
      <c r="D84" s="19" t="s">
        <v>1689</v>
      </c>
      <c r="E84" s="3">
        <v>26</v>
      </c>
      <c r="F84" s="3" t="s">
        <v>21</v>
      </c>
      <c r="G84" s="15">
        <v>-4.0999999999999996</v>
      </c>
    </row>
    <row r="85" spans="2:7" outlineLevel="1" x14ac:dyDescent="0.2">
      <c r="B85" s="19" t="s">
        <v>427</v>
      </c>
      <c r="C85" s="14">
        <v>44476</v>
      </c>
      <c r="D85" s="3">
        <v>402.02082999999999</v>
      </c>
      <c r="F85" s="3" t="s">
        <v>1688</v>
      </c>
      <c r="G85" s="15">
        <v>3.88</v>
      </c>
    </row>
    <row r="86" spans="2:7" outlineLevel="1" x14ac:dyDescent="0.2">
      <c r="B86" s="19" t="s">
        <v>427</v>
      </c>
      <c r="C86" s="14">
        <v>44476</v>
      </c>
      <c r="D86" s="3">
        <v>342551</v>
      </c>
      <c r="E86" s="3">
        <v>26</v>
      </c>
      <c r="F86" s="3" t="s">
        <v>21</v>
      </c>
      <c r="G86" s="15">
        <v>10.45</v>
      </c>
    </row>
    <row r="87" spans="2:7" outlineLevel="1" x14ac:dyDescent="0.2">
      <c r="B87" s="19" t="s">
        <v>427</v>
      </c>
      <c r="C87" s="14">
        <v>44476</v>
      </c>
      <c r="D87" s="3">
        <v>2985</v>
      </c>
      <c r="F87" s="3" t="s">
        <v>1402</v>
      </c>
      <c r="G87" s="15">
        <v>204.9</v>
      </c>
    </row>
    <row r="88" spans="2:7" outlineLevel="1" x14ac:dyDescent="0.2">
      <c r="B88" s="19" t="s">
        <v>427</v>
      </c>
      <c r="C88" s="14">
        <v>44477</v>
      </c>
      <c r="D88" s="3">
        <v>283406</v>
      </c>
      <c r="E88" s="3">
        <v>26</v>
      </c>
      <c r="F88" s="3" t="s">
        <v>21</v>
      </c>
      <c r="G88" s="15">
        <v>56.69</v>
      </c>
    </row>
    <row r="89" spans="2:7" outlineLevel="1" x14ac:dyDescent="0.2">
      <c r="B89" s="19" t="s">
        <v>427</v>
      </c>
      <c r="C89" s="14">
        <v>44480</v>
      </c>
      <c r="D89" s="3">
        <v>290286</v>
      </c>
      <c r="E89" s="3">
        <v>26</v>
      </c>
      <c r="F89" s="3" t="s">
        <v>21</v>
      </c>
      <c r="G89" s="15">
        <v>24.05</v>
      </c>
    </row>
    <row r="90" spans="2:7" outlineLevel="1" x14ac:dyDescent="0.2">
      <c r="B90" s="19" t="s">
        <v>427</v>
      </c>
      <c r="C90" s="14">
        <v>44481</v>
      </c>
      <c r="D90" s="3">
        <v>292613</v>
      </c>
      <c r="E90" s="3">
        <v>26</v>
      </c>
      <c r="F90" s="3" t="s">
        <v>21</v>
      </c>
      <c r="G90" s="15">
        <v>23.8</v>
      </c>
    </row>
    <row r="91" spans="2:7" outlineLevel="1" x14ac:dyDescent="0.2">
      <c r="B91" s="39" t="s">
        <v>427</v>
      </c>
      <c r="C91" s="14">
        <v>44488</v>
      </c>
      <c r="D91" s="3">
        <v>312164</v>
      </c>
      <c r="E91" s="3">
        <v>26</v>
      </c>
      <c r="F91" s="3" t="s">
        <v>21</v>
      </c>
      <c r="G91" s="15">
        <v>158.59</v>
      </c>
    </row>
    <row r="92" spans="2:7" outlineLevel="1" x14ac:dyDescent="0.2">
      <c r="B92" s="39" t="s">
        <v>427</v>
      </c>
      <c r="C92" s="14">
        <v>44488</v>
      </c>
      <c r="D92" s="19">
        <v>38</v>
      </c>
      <c r="F92" s="3" t="s">
        <v>1718</v>
      </c>
      <c r="G92" s="15">
        <v>886</v>
      </c>
    </row>
    <row r="93" spans="2:7" outlineLevel="1" x14ac:dyDescent="0.2">
      <c r="B93" s="19" t="s">
        <v>427</v>
      </c>
      <c r="C93" s="14">
        <v>44490</v>
      </c>
      <c r="D93" s="3">
        <v>318155</v>
      </c>
      <c r="E93" s="3">
        <v>26</v>
      </c>
      <c r="F93" s="3" t="s">
        <v>21</v>
      </c>
      <c r="G93" s="15">
        <v>30.84</v>
      </c>
    </row>
    <row r="94" spans="2:7" outlineLevel="1" x14ac:dyDescent="0.2">
      <c r="B94" s="19" t="s">
        <v>427</v>
      </c>
      <c r="C94" s="14">
        <v>44496</v>
      </c>
      <c r="D94" s="3">
        <v>332901</v>
      </c>
      <c r="E94" s="3">
        <v>26</v>
      </c>
      <c r="F94" s="3" t="s">
        <v>21</v>
      </c>
      <c r="G94" s="15">
        <v>10.68</v>
      </c>
    </row>
    <row r="95" spans="2:7" outlineLevel="1" x14ac:dyDescent="0.2">
      <c r="B95" s="220" t="s">
        <v>427</v>
      </c>
      <c r="C95" s="177">
        <v>44497</v>
      </c>
      <c r="D95" s="220" t="s">
        <v>1770</v>
      </c>
      <c r="E95" s="62">
        <v>49</v>
      </c>
      <c r="F95" s="62" t="s">
        <v>848</v>
      </c>
      <c r="G95" s="293">
        <v>4800</v>
      </c>
    </row>
    <row r="96" spans="2:7" outlineLevel="1" x14ac:dyDescent="0.2">
      <c r="B96" s="39" t="s">
        <v>427</v>
      </c>
      <c r="C96" s="14">
        <v>44500</v>
      </c>
      <c r="D96" s="19">
        <v>2021439</v>
      </c>
      <c r="F96" s="3" t="s">
        <v>1408</v>
      </c>
      <c r="G96" s="15">
        <v>899</v>
      </c>
    </row>
    <row r="97" spans="2:7" outlineLevel="1" x14ac:dyDescent="0.2">
      <c r="B97" s="39" t="s">
        <v>427</v>
      </c>
      <c r="C97" s="14">
        <v>44500</v>
      </c>
      <c r="D97" s="19">
        <v>563</v>
      </c>
      <c r="E97" s="3">
        <v>45</v>
      </c>
      <c r="F97" s="3" t="s">
        <v>706</v>
      </c>
      <c r="G97" s="15">
        <v>130</v>
      </c>
    </row>
    <row r="98" spans="2:7" outlineLevel="1" x14ac:dyDescent="0.2">
      <c r="B98" s="39" t="s">
        <v>427</v>
      </c>
      <c r="C98" s="14">
        <v>44501</v>
      </c>
      <c r="D98" s="19">
        <v>346203</v>
      </c>
      <c r="E98" s="3">
        <v>26</v>
      </c>
      <c r="F98" s="3" t="s">
        <v>21</v>
      </c>
      <c r="G98" s="15">
        <v>63.57</v>
      </c>
    </row>
    <row r="99" spans="2:7" outlineLevel="1" x14ac:dyDescent="0.2">
      <c r="B99" s="39" t="s">
        <v>427</v>
      </c>
      <c r="C99" s="14">
        <v>44502</v>
      </c>
      <c r="D99" s="19">
        <v>3305</v>
      </c>
      <c r="F99" s="3" t="s">
        <v>1402</v>
      </c>
      <c r="G99" s="15">
        <v>396</v>
      </c>
    </row>
    <row r="100" spans="2:7" outlineLevel="1" x14ac:dyDescent="0.2">
      <c r="B100" s="39" t="s">
        <v>427</v>
      </c>
      <c r="C100" s="14">
        <v>44502</v>
      </c>
      <c r="D100" s="19">
        <v>349048</v>
      </c>
      <c r="E100" s="3">
        <v>26</v>
      </c>
      <c r="F100" s="3" t="s">
        <v>21</v>
      </c>
      <c r="G100" s="15">
        <v>25.45</v>
      </c>
    </row>
    <row r="101" spans="2:7" outlineLevel="1" x14ac:dyDescent="0.2">
      <c r="B101" s="39" t="s">
        <v>427</v>
      </c>
      <c r="C101" s="14">
        <v>44503</v>
      </c>
      <c r="D101" s="19">
        <v>484779</v>
      </c>
      <c r="E101" s="3">
        <v>26</v>
      </c>
      <c r="F101" s="3" t="s">
        <v>21</v>
      </c>
      <c r="G101" s="15">
        <v>54.38</v>
      </c>
    </row>
    <row r="102" spans="2:7" outlineLevel="1" x14ac:dyDescent="0.2">
      <c r="B102" s="39" t="s">
        <v>427</v>
      </c>
      <c r="C102" s="14">
        <v>44503</v>
      </c>
      <c r="D102" s="19">
        <v>484769</v>
      </c>
      <c r="E102" s="3">
        <v>26</v>
      </c>
      <c r="F102" s="3" t="s">
        <v>21</v>
      </c>
      <c r="G102" s="15">
        <v>160.31</v>
      </c>
    </row>
    <row r="103" spans="2:7" outlineLevel="1" x14ac:dyDescent="0.2">
      <c r="B103" s="39" t="s">
        <v>427</v>
      </c>
      <c r="C103" s="14">
        <v>44503</v>
      </c>
      <c r="D103" s="19">
        <v>350632</v>
      </c>
      <c r="E103" s="3">
        <v>26</v>
      </c>
      <c r="F103" s="3" t="s">
        <v>21</v>
      </c>
      <c r="G103" s="15">
        <v>41.94</v>
      </c>
    </row>
    <row r="104" spans="2:7" outlineLevel="1" x14ac:dyDescent="0.2">
      <c r="B104" s="19" t="s">
        <v>427</v>
      </c>
      <c r="C104" s="14">
        <v>44504</v>
      </c>
      <c r="D104" s="19" t="s">
        <v>1782</v>
      </c>
      <c r="E104" s="3">
        <v>49</v>
      </c>
      <c r="F104" s="3" t="s">
        <v>848</v>
      </c>
      <c r="G104" s="15">
        <v>3966.94</v>
      </c>
    </row>
    <row r="105" spans="2:7" outlineLevel="1" x14ac:dyDescent="0.2">
      <c r="B105" s="39" t="s">
        <v>427</v>
      </c>
      <c r="C105" s="14">
        <v>44504</v>
      </c>
      <c r="D105" s="19">
        <v>203183</v>
      </c>
      <c r="E105" s="3">
        <v>26</v>
      </c>
      <c r="F105" s="3" t="s">
        <v>21</v>
      </c>
      <c r="G105" s="15">
        <v>34.51</v>
      </c>
    </row>
    <row r="106" spans="2:7" outlineLevel="1" x14ac:dyDescent="0.2">
      <c r="B106" s="39" t="s">
        <v>427</v>
      </c>
      <c r="C106" s="14">
        <v>44504</v>
      </c>
      <c r="D106" s="19">
        <v>203983</v>
      </c>
      <c r="E106" s="3">
        <v>26</v>
      </c>
      <c r="F106" s="3" t="s">
        <v>21</v>
      </c>
      <c r="G106" s="15">
        <v>15.75</v>
      </c>
    </row>
    <row r="107" spans="2:7" outlineLevel="1" x14ac:dyDescent="0.2">
      <c r="B107" s="39" t="s">
        <v>427</v>
      </c>
      <c r="C107" s="14">
        <v>44504</v>
      </c>
      <c r="D107" s="19">
        <v>204009</v>
      </c>
      <c r="E107" s="3">
        <v>26</v>
      </c>
      <c r="F107" s="3" t="s">
        <v>21</v>
      </c>
      <c r="G107" s="15">
        <v>37.93</v>
      </c>
    </row>
    <row r="108" spans="2:7" outlineLevel="1" x14ac:dyDescent="0.2">
      <c r="B108" s="39" t="s">
        <v>427</v>
      </c>
      <c r="C108" s="14">
        <v>44504</v>
      </c>
      <c r="D108" s="19">
        <v>203098</v>
      </c>
      <c r="E108" s="3">
        <v>26</v>
      </c>
      <c r="F108" s="3" t="s">
        <v>21</v>
      </c>
      <c r="G108" s="15">
        <v>33.47</v>
      </c>
    </row>
    <row r="109" spans="2:7" outlineLevel="1" x14ac:dyDescent="0.2">
      <c r="B109" s="39" t="s">
        <v>427</v>
      </c>
      <c r="C109" s="14">
        <v>44504</v>
      </c>
      <c r="D109" s="19">
        <v>203262</v>
      </c>
      <c r="E109" s="3">
        <v>26</v>
      </c>
      <c r="F109" s="3" t="s">
        <v>21</v>
      </c>
      <c r="G109" s="15">
        <v>22.89</v>
      </c>
    </row>
    <row r="110" spans="2:7" outlineLevel="1" x14ac:dyDescent="0.2">
      <c r="B110" s="39" t="s">
        <v>427</v>
      </c>
      <c r="C110" s="14">
        <v>44504</v>
      </c>
      <c r="D110" s="19" t="s">
        <v>1712</v>
      </c>
      <c r="E110" s="3">
        <v>26</v>
      </c>
      <c r="F110" s="3" t="s">
        <v>21</v>
      </c>
      <c r="G110" s="15">
        <v>-15</v>
      </c>
    </row>
    <row r="111" spans="2:7" outlineLevel="1" x14ac:dyDescent="0.2">
      <c r="B111" s="39" t="s">
        <v>427</v>
      </c>
      <c r="C111" s="14">
        <v>44510</v>
      </c>
      <c r="D111" s="19">
        <v>370643</v>
      </c>
      <c r="E111" s="3">
        <v>26</v>
      </c>
      <c r="F111" s="3" t="s">
        <v>21</v>
      </c>
      <c r="G111" s="15">
        <v>216.2</v>
      </c>
    </row>
    <row r="112" spans="2:7" outlineLevel="1" x14ac:dyDescent="0.2">
      <c r="B112" s="39" t="s">
        <v>427</v>
      </c>
      <c r="C112" s="14">
        <v>44510</v>
      </c>
      <c r="D112" s="19">
        <v>372574</v>
      </c>
      <c r="E112" s="3">
        <v>26</v>
      </c>
      <c r="F112" s="3" t="s">
        <v>21</v>
      </c>
      <c r="G112" s="15">
        <v>14.37</v>
      </c>
    </row>
    <row r="113" spans="2:7" outlineLevel="1" x14ac:dyDescent="0.2">
      <c r="B113" s="39" t="s">
        <v>427</v>
      </c>
      <c r="C113" s="14">
        <v>44511</v>
      </c>
      <c r="D113" s="19">
        <v>376274</v>
      </c>
      <c r="E113" s="3">
        <v>26</v>
      </c>
      <c r="F113" s="3" t="s">
        <v>21</v>
      </c>
      <c r="G113" s="15">
        <v>101.97</v>
      </c>
    </row>
    <row r="114" spans="2:7" outlineLevel="1" x14ac:dyDescent="0.2">
      <c r="B114" s="39" t="s">
        <v>427</v>
      </c>
      <c r="C114" s="14">
        <v>44511</v>
      </c>
      <c r="D114" s="19" t="s">
        <v>1711</v>
      </c>
      <c r="E114" s="3">
        <v>26</v>
      </c>
      <c r="F114" s="3" t="s">
        <v>21</v>
      </c>
      <c r="G114" s="15">
        <v>-174.38</v>
      </c>
    </row>
    <row r="115" spans="2:7" outlineLevel="1" x14ac:dyDescent="0.2">
      <c r="B115" s="39" t="s">
        <v>427</v>
      </c>
      <c r="C115" s="14">
        <v>44511</v>
      </c>
      <c r="D115" s="19">
        <v>217091</v>
      </c>
      <c r="E115" s="3">
        <v>26</v>
      </c>
      <c r="F115" s="3" t="s">
        <v>21</v>
      </c>
      <c r="G115" s="15">
        <v>30</v>
      </c>
    </row>
    <row r="116" spans="2:7" outlineLevel="1" x14ac:dyDescent="0.2">
      <c r="B116" s="39" t="s">
        <v>427</v>
      </c>
      <c r="C116" s="14">
        <v>44511</v>
      </c>
      <c r="D116" s="19">
        <v>217276</v>
      </c>
      <c r="E116" s="3">
        <v>26</v>
      </c>
      <c r="F116" s="3" t="s">
        <v>21</v>
      </c>
      <c r="G116" s="15">
        <v>17.260000000000002</v>
      </c>
    </row>
    <row r="117" spans="2:7" outlineLevel="1" x14ac:dyDescent="0.2">
      <c r="B117" s="39" t="s">
        <v>427</v>
      </c>
      <c r="C117" s="14">
        <v>44511</v>
      </c>
      <c r="D117" s="19">
        <v>217308</v>
      </c>
      <c r="E117" s="3">
        <v>26</v>
      </c>
      <c r="F117" s="3" t="s">
        <v>21</v>
      </c>
      <c r="G117" s="15">
        <v>37.979999999999997</v>
      </c>
    </row>
    <row r="118" spans="2:7" outlineLevel="1" x14ac:dyDescent="0.2">
      <c r="B118" s="39" t="s">
        <v>427</v>
      </c>
      <c r="C118" s="14">
        <v>44515</v>
      </c>
      <c r="D118" s="19">
        <v>3474</v>
      </c>
      <c r="F118" s="3" t="s">
        <v>1402</v>
      </c>
      <c r="G118" s="15">
        <v>348</v>
      </c>
    </row>
    <row r="119" spans="2:7" outlineLevel="1" x14ac:dyDescent="0.2">
      <c r="B119" s="39" t="s">
        <v>427</v>
      </c>
      <c r="C119" s="14">
        <v>44516</v>
      </c>
      <c r="D119" s="19">
        <v>226064</v>
      </c>
      <c r="E119" s="3">
        <v>26</v>
      </c>
      <c r="F119" s="3" t="s">
        <v>21</v>
      </c>
      <c r="G119" s="15">
        <v>17.63</v>
      </c>
    </row>
    <row r="120" spans="2:7" outlineLevel="1" x14ac:dyDescent="0.2">
      <c r="B120" s="39" t="s">
        <v>427</v>
      </c>
      <c r="C120" s="14">
        <v>44518</v>
      </c>
      <c r="D120" s="19">
        <v>230683</v>
      </c>
      <c r="E120" s="3">
        <v>26</v>
      </c>
      <c r="F120" s="3" t="s">
        <v>21</v>
      </c>
      <c r="G120" s="15">
        <v>66.03</v>
      </c>
    </row>
    <row r="121" spans="2:7" outlineLevel="1" x14ac:dyDescent="0.2">
      <c r="B121" s="39" t="s">
        <v>427</v>
      </c>
      <c r="C121" s="14">
        <v>44518</v>
      </c>
      <c r="D121" s="19">
        <v>230773</v>
      </c>
      <c r="E121" s="3">
        <v>26</v>
      </c>
      <c r="F121" s="3" t="s">
        <v>21</v>
      </c>
      <c r="G121" s="15">
        <v>13.64</v>
      </c>
    </row>
    <row r="122" spans="2:7" outlineLevel="1" x14ac:dyDescent="0.2">
      <c r="B122" s="39" t="s">
        <v>427</v>
      </c>
      <c r="C122" s="14">
        <v>44518</v>
      </c>
      <c r="D122" s="19">
        <v>230869</v>
      </c>
      <c r="E122" s="3">
        <v>26</v>
      </c>
      <c r="F122" s="3" t="s">
        <v>21</v>
      </c>
      <c r="G122" s="15">
        <v>48.35</v>
      </c>
    </row>
    <row r="123" spans="2:7" outlineLevel="1" x14ac:dyDescent="0.2">
      <c r="B123" s="39" t="s">
        <v>427</v>
      </c>
      <c r="C123" s="14">
        <v>44519</v>
      </c>
      <c r="D123" s="19" t="s">
        <v>1815</v>
      </c>
      <c r="E123" s="3">
        <v>26</v>
      </c>
      <c r="F123" s="3" t="s">
        <v>21</v>
      </c>
      <c r="G123" s="15">
        <v>-48.35</v>
      </c>
    </row>
    <row r="124" spans="2:7" outlineLevel="1" x14ac:dyDescent="0.2">
      <c r="B124" s="39" t="s">
        <v>427</v>
      </c>
      <c r="C124" s="14">
        <v>44519</v>
      </c>
      <c r="D124" s="19">
        <v>233172</v>
      </c>
      <c r="E124" s="3">
        <v>26</v>
      </c>
      <c r="F124" s="3" t="s">
        <v>21</v>
      </c>
      <c r="G124" s="15">
        <v>26.49</v>
      </c>
    </row>
    <row r="125" spans="2:7" outlineLevel="1" x14ac:dyDescent="0.2">
      <c r="B125" s="39" t="s">
        <v>427</v>
      </c>
      <c r="C125" s="14">
        <v>44519</v>
      </c>
      <c r="D125" s="19">
        <v>233335</v>
      </c>
      <c r="E125" s="3">
        <v>26</v>
      </c>
      <c r="F125" s="3" t="s">
        <v>21</v>
      </c>
      <c r="G125" s="15">
        <v>85.75</v>
      </c>
    </row>
    <row r="126" spans="2:7" outlineLevel="1" x14ac:dyDescent="0.2">
      <c r="B126" s="39" t="s">
        <v>427</v>
      </c>
      <c r="C126" s="14">
        <v>44519</v>
      </c>
      <c r="D126" s="19">
        <v>233237</v>
      </c>
      <c r="E126" s="3">
        <v>26</v>
      </c>
      <c r="F126" s="3" t="s">
        <v>21</v>
      </c>
      <c r="G126" s="15">
        <v>2.15</v>
      </c>
    </row>
    <row r="127" spans="2:7" outlineLevel="1" x14ac:dyDescent="0.2">
      <c r="B127" s="39" t="s">
        <v>427</v>
      </c>
      <c r="C127" s="14">
        <v>44522</v>
      </c>
      <c r="D127" s="19">
        <v>233237</v>
      </c>
      <c r="E127" s="3">
        <v>26</v>
      </c>
      <c r="F127" s="3" t="s">
        <v>21</v>
      </c>
      <c r="G127" s="15">
        <v>7.39</v>
      </c>
    </row>
    <row r="128" spans="2:7" outlineLevel="1" x14ac:dyDescent="0.2">
      <c r="B128" s="39" t="s">
        <v>427</v>
      </c>
      <c r="C128" s="14">
        <v>44525</v>
      </c>
      <c r="D128" s="19">
        <v>245129</v>
      </c>
      <c r="E128" s="3">
        <v>26</v>
      </c>
      <c r="F128" s="3" t="s">
        <v>21</v>
      </c>
      <c r="G128" s="15">
        <v>24.13</v>
      </c>
    </row>
    <row r="129" spans="2:7" outlineLevel="1" x14ac:dyDescent="0.2">
      <c r="B129" s="39" t="s">
        <v>427</v>
      </c>
      <c r="C129" s="14">
        <v>44525</v>
      </c>
      <c r="D129" s="19">
        <v>245169</v>
      </c>
      <c r="E129" s="3">
        <v>26</v>
      </c>
      <c r="F129" s="3" t="s">
        <v>21</v>
      </c>
      <c r="G129" s="15">
        <v>32.75</v>
      </c>
    </row>
    <row r="130" spans="2:7" outlineLevel="1" x14ac:dyDescent="0.2">
      <c r="B130" s="39" t="s">
        <v>427</v>
      </c>
      <c r="C130" s="14">
        <v>44528</v>
      </c>
      <c r="D130" s="19">
        <v>51</v>
      </c>
      <c r="F130" s="3" t="s">
        <v>1718</v>
      </c>
      <c r="G130" s="15">
        <v>1400</v>
      </c>
    </row>
    <row r="131" spans="2:7" outlineLevel="1" x14ac:dyDescent="0.2">
      <c r="B131" s="39" t="s">
        <v>427</v>
      </c>
      <c r="C131" s="14">
        <v>44528</v>
      </c>
      <c r="D131" s="19">
        <v>52</v>
      </c>
      <c r="F131" s="3" t="s">
        <v>1718</v>
      </c>
      <c r="G131" s="15">
        <v>120</v>
      </c>
    </row>
    <row r="132" spans="2:7" outlineLevel="1" x14ac:dyDescent="0.2">
      <c r="B132" s="39" t="s">
        <v>427</v>
      </c>
      <c r="C132" s="14">
        <v>44529</v>
      </c>
      <c r="D132" s="19">
        <v>245169</v>
      </c>
      <c r="E132" s="3">
        <v>26</v>
      </c>
      <c r="F132" s="3" t="s">
        <v>21</v>
      </c>
      <c r="G132" s="15">
        <v>55.21</v>
      </c>
    </row>
    <row r="133" spans="2:7" outlineLevel="1" x14ac:dyDescent="0.2">
      <c r="B133" s="39" t="s">
        <v>427</v>
      </c>
      <c r="C133" s="14">
        <v>44530</v>
      </c>
      <c r="D133" s="19">
        <v>524972</v>
      </c>
      <c r="E133" s="3">
        <v>26</v>
      </c>
      <c r="F133" s="3" t="s">
        <v>21</v>
      </c>
      <c r="G133" s="15">
        <v>7.44</v>
      </c>
    </row>
    <row r="134" spans="2:7" outlineLevel="1" x14ac:dyDescent="0.2">
      <c r="B134" s="39" t="s">
        <v>427</v>
      </c>
      <c r="C134" s="14">
        <v>44530</v>
      </c>
      <c r="D134" s="19">
        <v>426170</v>
      </c>
      <c r="E134" s="3">
        <v>26</v>
      </c>
      <c r="F134" s="3" t="s">
        <v>21</v>
      </c>
      <c r="G134" s="15">
        <v>13.39</v>
      </c>
    </row>
    <row r="135" spans="2:7" outlineLevel="1" x14ac:dyDescent="0.2">
      <c r="B135" s="19" t="s">
        <v>427</v>
      </c>
      <c r="C135" s="14">
        <v>44530</v>
      </c>
      <c r="D135" s="19" t="s">
        <v>1783</v>
      </c>
      <c r="E135" s="3">
        <v>49</v>
      </c>
      <c r="F135" s="3" t="s">
        <v>848</v>
      </c>
      <c r="G135" s="15">
        <v>4800</v>
      </c>
    </row>
    <row r="136" spans="2:7" outlineLevel="1" x14ac:dyDescent="0.2">
      <c r="B136" s="19" t="s">
        <v>427</v>
      </c>
      <c r="C136" s="14">
        <v>44530</v>
      </c>
      <c r="D136" s="19">
        <v>254417</v>
      </c>
      <c r="E136" s="3">
        <v>26</v>
      </c>
      <c r="F136" s="3" t="s">
        <v>21</v>
      </c>
      <c r="G136" s="15">
        <v>31.24</v>
      </c>
    </row>
    <row r="137" spans="2:7" outlineLevel="1" x14ac:dyDescent="0.2">
      <c r="B137" s="19" t="s">
        <v>427</v>
      </c>
      <c r="C137" s="14">
        <v>44530</v>
      </c>
      <c r="D137" s="19">
        <v>254484</v>
      </c>
      <c r="E137" s="3">
        <v>26</v>
      </c>
      <c r="F137" s="3" t="s">
        <v>21</v>
      </c>
      <c r="G137" s="15">
        <v>7.6</v>
      </c>
    </row>
    <row r="138" spans="2:7" outlineLevel="1" x14ac:dyDescent="0.2">
      <c r="B138" s="19" t="s">
        <v>427</v>
      </c>
      <c r="C138" s="14">
        <v>44530</v>
      </c>
      <c r="D138" s="19">
        <v>427464</v>
      </c>
      <c r="E138" s="3">
        <v>26</v>
      </c>
      <c r="F138" s="3" t="s">
        <v>21</v>
      </c>
      <c r="G138" s="15">
        <v>22.97</v>
      </c>
    </row>
    <row r="139" spans="2:7" outlineLevel="1" x14ac:dyDescent="0.2">
      <c r="B139" s="19" t="s">
        <v>427</v>
      </c>
      <c r="C139" s="14">
        <v>44531</v>
      </c>
      <c r="D139" s="19">
        <v>430929</v>
      </c>
      <c r="E139" s="3">
        <v>26</v>
      </c>
      <c r="F139" s="3" t="s">
        <v>21</v>
      </c>
      <c r="G139" s="15">
        <v>18.649999999999999</v>
      </c>
    </row>
    <row r="140" spans="2:7" outlineLevel="1" x14ac:dyDescent="0.2">
      <c r="B140" s="19" t="s">
        <v>427</v>
      </c>
      <c r="C140" s="14">
        <v>44531</v>
      </c>
      <c r="D140" s="19">
        <v>410096</v>
      </c>
      <c r="E140" s="3">
        <v>26</v>
      </c>
      <c r="F140" s="3" t="s">
        <v>21</v>
      </c>
      <c r="G140" s="15">
        <v>21.94</v>
      </c>
    </row>
    <row r="141" spans="2:7" outlineLevel="1" x14ac:dyDescent="0.2">
      <c r="B141" s="19" t="s">
        <v>427</v>
      </c>
      <c r="C141" s="14">
        <v>44531</v>
      </c>
      <c r="D141" s="19">
        <v>430906</v>
      </c>
      <c r="E141" s="3">
        <v>26</v>
      </c>
      <c r="F141" s="3" t="s">
        <v>21</v>
      </c>
      <c r="G141" s="15">
        <v>18.670000000000002</v>
      </c>
    </row>
    <row r="142" spans="2:7" outlineLevel="1" x14ac:dyDescent="0.2">
      <c r="B142" s="19" t="s">
        <v>427</v>
      </c>
      <c r="C142" s="14">
        <v>44533</v>
      </c>
      <c r="D142" s="19">
        <v>436018</v>
      </c>
      <c r="E142" s="3">
        <v>26</v>
      </c>
      <c r="F142" s="3" t="s">
        <v>21</v>
      </c>
      <c r="G142" s="15">
        <v>62.48</v>
      </c>
    </row>
    <row r="143" spans="2:7" outlineLevel="1" x14ac:dyDescent="0.2">
      <c r="B143" s="19" t="s">
        <v>427</v>
      </c>
      <c r="C143" s="14">
        <v>44533</v>
      </c>
      <c r="D143" s="19">
        <v>436074</v>
      </c>
      <c r="E143" s="3">
        <v>26</v>
      </c>
      <c r="F143" s="3" t="s">
        <v>21</v>
      </c>
      <c r="G143" s="15">
        <v>27.63</v>
      </c>
    </row>
    <row r="144" spans="2:7" outlineLevel="1" x14ac:dyDescent="0.2">
      <c r="B144" s="19" t="s">
        <v>427</v>
      </c>
      <c r="C144" s="14">
        <v>44537</v>
      </c>
      <c r="D144" s="19">
        <v>421485</v>
      </c>
      <c r="F144" s="3" t="s">
        <v>22</v>
      </c>
      <c r="G144" s="15">
        <v>10.74</v>
      </c>
    </row>
    <row r="145" spans="2:7" outlineLevel="1" x14ac:dyDescent="0.2">
      <c r="B145" s="19" t="s">
        <v>427</v>
      </c>
      <c r="C145" s="14">
        <v>44537</v>
      </c>
      <c r="D145" s="19">
        <v>266466</v>
      </c>
      <c r="E145" s="3">
        <v>26</v>
      </c>
      <c r="F145" s="3" t="s">
        <v>21</v>
      </c>
      <c r="G145" s="15">
        <v>43.76</v>
      </c>
    </row>
    <row r="146" spans="2:7" outlineLevel="1" x14ac:dyDescent="0.2">
      <c r="B146" s="19" t="s">
        <v>427</v>
      </c>
      <c r="C146" s="14">
        <v>44537</v>
      </c>
      <c r="D146" s="19">
        <v>929535</v>
      </c>
      <c r="E146" s="3">
        <v>26</v>
      </c>
      <c r="F146" s="3" t="s">
        <v>21</v>
      </c>
      <c r="G146" s="15">
        <v>38.840000000000003</v>
      </c>
    </row>
    <row r="147" spans="2:7" outlineLevel="1" x14ac:dyDescent="0.2">
      <c r="B147" s="19" t="s">
        <v>427</v>
      </c>
      <c r="C147" s="14">
        <v>44540</v>
      </c>
      <c r="D147" s="19">
        <v>454226</v>
      </c>
      <c r="E147" s="3">
        <v>26</v>
      </c>
      <c r="F147" s="3" t="s">
        <v>21</v>
      </c>
      <c r="G147" s="15">
        <v>45.95</v>
      </c>
    </row>
    <row r="148" spans="2:7" outlineLevel="1" x14ac:dyDescent="0.2">
      <c r="B148" s="19" t="s">
        <v>427</v>
      </c>
      <c r="C148" s="14">
        <v>44540</v>
      </c>
      <c r="D148" s="19">
        <v>454193</v>
      </c>
      <c r="E148" s="3">
        <v>26</v>
      </c>
      <c r="F148" s="3" t="s">
        <v>21</v>
      </c>
      <c r="G148" s="15">
        <v>10.58</v>
      </c>
    </row>
    <row r="149" spans="2:7" outlineLevel="1" x14ac:dyDescent="0.2">
      <c r="B149" s="19" t="s">
        <v>427</v>
      </c>
      <c r="C149" s="14">
        <v>44540</v>
      </c>
      <c r="D149" s="19">
        <v>452916</v>
      </c>
      <c r="E149" s="3">
        <v>26</v>
      </c>
      <c r="F149" s="3" t="s">
        <v>21</v>
      </c>
      <c r="G149" s="15">
        <v>56.53</v>
      </c>
    </row>
    <row r="150" spans="2:7" outlineLevel="1" x14ac:dyDescent="0.2">
      <c r="B150" s="19" t="s">
        <v>427</v>
      </c>
      <c r="C150" s="14">
        <v>44543</v>
      </c>
      <c r="D150" s="19">
        <v>275872</v>
      </c>
      <c r="E150" s="3">
        <v>26</v>
      </c>
      <c r="F150" s="3" t="s">
        <v>21</v>
      </c>
      <c r="G150" s="15">
        <v>48.33</v>
      </c>
    </row>
    <row r="151" spans="2:7" outlineLevel="1" x14ac:dyDescent="0.2">
      <c r="B151" s="19" t="s">
        <v>427</v>
      </c>
      <c r="C151" s="14">
        <v>44543</v>
      </c>
      <c r="D151" s="19">
        <v>275795</v>
      </c>
      <c r="E151" s="3">
        <v>26</v>
      </c>
      <c r="F151" s="3" t="s">
        <v>21</v>
      </c>
      <c r="G151" s="15">
        <v>46.48</v>
      </c>
    </row>
    <row r="152" spans="2:7" outlineLevel="1" x14ac:dyDescent="0.2">
      <c r="B152" s="19" t="s">
        <v>427</v>
      </c>
      <c r="C152" s="14">
        <v>44544</v>
      </c>
      <c r="D152" s="19">
        <v>3750</v>
      </c>
      <c r="F152" s="3" t="s">
        <v>1402</v>
      </c>
      <c r="G152" s="15">
        <v>44.44</v>
      </c>
    </row>
    <row r="153" spans="2:7" outlineLevel="1" x14ac:dyDescent="0.2">
      <c r="B153" s="19" t="s">
        <v>427</v>
      </c>
      <c r="C153" s="14">
        <v>44545</v>
      </c>
      <c r="D153" s="19">
        <v>465204</v>
      </c>
      <c r="E153" s="3">
        <v>26</v>
      </c>
      <c r="F153" s="3" t="s">
        <v>21</v>
      </c>
      <c r="G153" s="15">
        <v>69.14</v>
      </c>
    </row>
    <row r="154" spans="2:7" outlineLevel="1" x14ac:dyDescent="0.2">
      <c r="B154" s="19" t="s">
        <v>427</v>
      </c>
      <c r="C154" s="14">
        <v>44545</v>
      </c>
      <c r="D154" s="19">
        <v>465086</v>
      </c>
      <c r="E154" s="3">
        <v>26</v>
      </c>
      <c r="F154" s="3" t="s">
        <v>21</v>
      </c>
      <c r="G154" s="15">
        <v>16.03</v>
      </c>
    </row>
    <row r="155" spans="2:7" outlineLevel="1" x14ac:dyDescent="0.2">
      <c r="B155" s="39" t="s">
        <v>427</v>
      </c>
      <c r="C155" s="14">
        <v>44546</v>
      </c>
      <c r="D155" s="19">
        <v>467676</v>
      </c>
      <c r="E155" s="3">
        <v>26</v>
      </c>
      <c r="F155" s="3" t="s">
        <v>21</v>
      </c>
      <c r="G155" s="15">
        <v>22.73</v>
      </c>
    </row>
    <row r="156" spans="2:7" outlineLevel="1" x14ac:dyDescent="0.2">
      <c r="B156" s="39" t="s">
        <v>427</v>
      </c>
      <c r="C156" s="14">
        <v>44546</v>
      </c>
      <c r="D156" s="19">
        <v>467702</v>
      </c>
      <c r="E156" s="3">
        <v>26</v>
      </c>
      <c r="F156" s="3" t="s">
        <v>21</v>
      </c>
      <c r="G156" s="15">
        <v>17.649999999999999</v>
      </c>
    </row>
    <row r="157" spans="2:7" outlineLevel="1" x14ac:dyDescent="0.2">
      <c r="B157" s="365" t="s">
        <v>427</v>
      </c>
      <c r="C157" s="177"/>
      <c r="D157" s="220"/>
      <c r="E157" s="62"/>
      <c r="F157" s="62"/>
      <c r="G157" s="293">
        <v>10000</v>
      </c>
    </row>
    <row r="158" spans="2:7" outlineLevel="1" x14ac:dyDescent="0.2">
      <c r="B158" s="365" t="s">
        <v>427</v>
      </c>
      <c r="C158" s="177"/>
      <c r="D158" s="220"/>
      <c r="E158" s="62"/>
      <c r="F158" s="62"/>
      <c r="G158" s="293">
        <v>900</v>
      </c>
    </row>
    <row r="159" spans="2:7" outlineLevel="1" x14ac:dyDescent="0.2">
      <c r="B159" s="365" t="s">
        <v>427</v>
      </c>
      <c r="C159" s="177"/>
      <c r="D159" s="220"/>
      <c r="E159" s="62"/>
      <c r="F159" s="62"/>
      <c r="G159" s="293">
        <v>900</v>
      </c>
    </row>
    <row r="160" spans="2:7" outlineLevel="1" x14ac:dyDescent="0.2">
      <c r="B160" s="365" t="s">
        <v>427</v>
      </c>
      <c r="C160" s="177"/>
      <c r="D160" s="220"/>
      <c r="E160" s="62"/>
      <c r="F160" s="62"/>
      <c r="G160" s="293">
        <v>900</v>
      </c>
    </row>
    <row r="161" spans="2:7" outlineLevel="1" x14ac:dyDescent="0.2">
      <c r="B161" s="365" t="s">
        <v>427</v>
      </c>
      <c r="C161" s="177"/>
      <c r="D161" s="220"/>
      <c r="E161" s="62"/>
      <c r="F161" s="62"/>
      <c r="G161" s="293">
        <v>2500</v>
      </c>
    </row>
    <row r="162" spans="2:7" outlineLevel="1" x14ac:dyDescent="0.2">
      <c r="B162" s="365" t="s">
        <v>427</v>
      </c>
      <c r="C162" s="177"/>
      <c r="D162" s="220"/>
      <c r="E162" s="62"/>
      <c r="F162" s="62"/>
      <c r="G162" s="293">
        <v>15000</v>
      </c>
    </row>
    <row r="163" spans="2:7" outlineLevel="1" x14ac:dyDescent="0.2">
      <c r="B163" s="19"/>
      <c r="C163" s="14"/>
      <c r="G163" s="15"/>
    </row>
    <row r="164" spans="2:7" ht="12.75" thickBot="1" x14ac:dyDescent="0.25">
      <c r="C164" s="16"/>
      <c r="D164" s="16"/>
      <c r="E164" s="16"/>
      <c r="F164" s="16"/>
      <c r="G164" s="17">
        <f>+SUM(G54:G163)</f>
        <v>65688.58</v>
      </c>
    </row>
    <row r="165" spans="2:7" ht="12.75" thickTop="1" x14ac:dyDescent="0.2"/>
    <row r="167" spans="2:7" x14ac:dyDescent="0.2">
      <c r="C167" s="8" t="s">
        <v>24</v>
      </c>
    </row>
    <row r="169" spans="2:7" x14ac:dyDescent="0.2">
      <c r="B169" s="12" t="s">
        <v>1035</v>
      </c>
      <c r="C169" s="12" t="s">
        <v>25</v>
      </c>
      <c r="D169" s="12" t="s">
        <v>26</v>
      </c>
      <c r="E169" s="12" t="s">
        <v>27</v>
      </c>
      <c r="F169" s="12" t="s">
        <v>28</v>
      </c>
      <c r="G169" s="13" t="s">
        <v>29</v>
      </c>
    </row>
    <row r="170" spans="2:7" outlineLevel="1" x14ac:dyDescent="0.2">
      <c r="B170" s="19"/>
      <c r="E170" s="14"/>
      <c r="G170" s="3"/>
    </row>
    <row r="171" spans="2:7" outlineLevel="1" x14ac:dyDescent="0.2">
      <c r="E171" s="14"/>
      <c r="G171" s="3"/>
    </row>
    <row r="172" spans="2:7" ht="12.75" thickBot="1" x14ac:dyDescent="0.25">
      <c r="C172" s="16"/>
      <c r="D172" s="16"/>
      <c r="E172" s="16"/>
      <c r="F172" s="17">
        <f>+SUM(F170:F171)</f>
        <v>0</v>
      </c>
      <c r="G172" s="17">
        <f>+SUM(G170:G171)</f>
        <v>0</v>
      </c>
    </row>
    <row r="173" spans="2:7" ht="12.75" thickTop="1" x14ac:dyDescent="0.2"/>
    <row r="175" spans="2:7" x14ac:dyDescent="0.2">
      <c r="C175" s="8" t="s">
        <v>722</v>
      </c>
    </row>
    <row r="177" spans="3:7" x14ac:dyDescent="0.2">
      <c r="C177" s="19" t="s">
        <v>81</v>
      </c>
      <c r="D177" s="20">
        <f>+G48-G164-G172</f>
        <v>13766.669999999998</v>
      </c>
    </row>
    <row r="178" spans="3:7" ht="12.75" thickBot="1" x14ac:dyDescent="0.25">
      <c r="D178" s="9"/>
      <c r="G178" s="3"/>
    </row>
    <row r="179" spans="3:7" ht="12.75" thickBot="1" x14ac:dyDescent="0.25">
      <c r="C179" s="19" t="s">
        <v>713</v>
      </c>
      <c r="D179" s="21">
        <f>+D177/G48</f>
        <v>0.17326318902778606</v>
      </c>
      <c r="G179" s="3"/>
    </row>
    <row r="180" spans="3:7" x14ac:dyDescent="0.2">
      <c r="G180" s="3"/>
    </row>
    <row r="181" spans="3:7" x14ac:dyDescent="0.2">
      <c r="C181" s="19" t="s">
        <v>84</v>
      </c>
      <c r="D181" s="20">
        <f>+RESUMEN!O95</f>
        <v>2379.347316658992</v>
      </c>
      <c r="G181" s="3"/>
    </row>
    <row r="182" spans="3:7" ht="12.75" thickBot="1" x14ac:dyDescent="0.25">
      <c r="D182" s="9"/>
    </row>
    <row r="183" spans="3:7" ht="12.75" thickBot="1" x14ac:dyDescent="0.25">
      <c r="C183" s="19" t="s">
        <v>716</v>
      </c>
      <c r="D183" s="83">
        <f>+RESUMEN!P95</f>
        <v>2.9945753322266205E-2</v>
      </c>
    </row>
    <row r="184" spans="3:7" ht="12.75" thickBot="1" x14ac:dyDescent="0.25"/>
    <row r="185" spans="3:7" ht="12.75" thickBot="1" x14ac:dyDescent="0.25">
      <c r="C185" s="19" t="s">
        <v>719</v>
      </c>
      <c r="D185" s="86" t="str">
        <f>+IF(D183&gt;$D$24,"OK","REVISAR")</f>
        <v>REVISAR</v>
      </c>
    </row>
    <row r="186" spans="3:7" x14ac:dyDescent="0.2">
      <c r="G186" s="3"/>
    </row>
    <row r="187" spans="3:7" x14ac:dyDescent="0.2">
      <c r="G187" s="3"/>
    </row>
    <row r="188" spans="3:7" x14ac:dyDescent="0.2">
      <c r="G188" s="3"/>
    </row>
    <row r="190" spans="3:7" x14ac:dyDescent="0.2">
      <c r="C190" s="8" t="s">
        <v>85</v>
      </c>
    </row>
    <row r="192" spans="3:7" x14ac:dyDescent="0.2">
      <c r="C192" s="10"/>
      <c r="D192" s="10"/>
      <c r="E192" s="10"/>
      <c r="F192" s="10"/>
      <c r="G192" s="11"/>
    </row>
    <row r="193" spans="3:7" x14ac:dyDescent="0.2">
      <c r="C193" s="10"/>
      <c r="D193" s="10"/>
      <c r="E193" s="10"/>
      <c r="F193" s="10"/>
      <c r="G193" s="11"/>
    </row>
    <row r="194" spans="3:7" x14ac:dyDescent="0.2">
      <c r="C194" s="10"/>
      <c r="D194" s="10"/>
      <c r="E194" s="10"/>
      <c r="F194" s="10"/>
      <c r="G194" s="11"/>
    </row>
    <row r="197" spans="3:7" x14ac:dyDescent="0.2">
      <c r="C197" s="12"/>
      <c r="D197" s="23" t="s">
        <v>427</v>
      </c>
      <c r="E197" s="23" t="s">
        <v>428</v>
      </c>
      <c r="F197" s="23" t="s">
        <v>429</v>
      </c>
    </row>
    <row r="198" spans="3:7" x14ac:dyDescent="0.2">
      <c r="C198" s="3" t="s">
        <v>8</v>
      </c>
      <c r="D198" s="22">
        <f>+SUMIF(B36:B47,$D$197,G36:G47)</f>
        <v>79455.25</v>
      </c>
      <c r="E198" s="22">
        <f>+SUMIF(C36:C47,$D$197,H36:H47)</f>
        <v>0</v>
      </c>
      <c r="F198" s="22">
        <f>+SUMIF(D36:D47,$D$197,I36:I47)</f>
        <v>0</v>
      </c>
    </row>
    <row r="199" spans="3:7" x14ac:dyDescent="0.2">
      <c r="C199" s="3" t="s">
        <v>1019</v>
      </c>
      <c r="D199" s="22">
        <f>-SUMIF(B54:B163,$D$197,G54:G163)</f>
        <v>-65688.58</v>
      </c>
      <c r="E199" s="22">
        <f>-SUMIF(B56:B163,$E$197,G56:G163)</f>
        <v>0</v>
      </c>
      <c r="F199" s="22">
        <f>-SUMIF(B56:B163,$F$197,G56:G163)</f>
        <v>0</v>
      </c>
    </row>
    <row r="200" spans="3:7" x14ac:dyDescent="0.2">
      <c r="C200" s="3" t="s">
        <v>24</v>
      </c>
      <c r="D200" s="22">
        <f>-SUMIF(B170:B171,$D$197,G170:G171)</f>
        <v>0</v>
      </c>
      <c r="E200" s="22">
        <f>-SUMIF(B170:B171,$E$197,G170:G171)</f>
        <v>0</v>
      </c>
      <c r="F200" s="22">
        <f>-SUMIF(B170:B171,$F$197,G170:G171)</f>
        <v>0</v>
      </c>
    </row>
    <row r="201" spans="3:7" ht="12.75" thickBot="1" x14ac:dyDescent="0.25">
      <c r="C201" s="16" t="s">
        <v>1036</v>
      </c>
      <c r="D201" s="182">
        <f>SUM(D198:D200)</f>
        <v>13766.669999999998</v>
      </c>
      <c r="E201" s="182">
        <f>SUM(E198:E200)</f>
        <v>0</v>
      </c>
      <c r="F201" s="182">
        <f>SUM(F198:F200)</f>
        <v>0</v>
      </c>
    </row>
    <row r="202" spans="3:7" ht="12.75" thickTop="1" x14ac:dyDescent="0.2"/>
  </sheetData>
  <autoFilter ref="B53:G156" xr:uid="{00000000-0001-0000-5F00-000000000000}"/>
  <conditionalFormatting sqref="D185">
    <cfRule type="containsText" dxfId="37" priority="1" operator="containsText" text="OK">
      <formula>NOT(ISERROR(SEARCH("OK",D185)))</formula>
    </cfRule>
    <cfRule type="cellIs" dxfId="36" priority="2" operator="greaterThan">
      <formula>#REF!</formula>
    </cfRule>
  </conditionalFormatting>
  <pageMargins left="0.25" right="0.25" top="0.75" bottom="0.75" header="0.3" footer="0.3"/>
  <pageSetup paperSize="9" scale="80" fitToHeight="0" orientation="portrait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Hoja99">
    <tabColor rgb="FFFF0000"/>
    <pageSetUpPr fitToPage="1"/>
  </sheetPr>
  <dimension ref="B1:K87"/>
  <sheetViews>
    <sheetView topLeftCell="A43" zoomScaleNormal="100" workbookViewId="0">
      <selection activeCell="D71" sqref="D71"/>
    </sheetView>
  </sheetViews>
  <sheetFormatPr baseColWidth="10" defaultColWidth="9.140625" defaultRowHeight="12" outlineLevelRow="1" x14ac:dyDescent="0.2"/>
  <cols>
    <col min="1" max="1" width="1.140625" style="3" customWidth="1"/>
    <col min="2" max="2" width="17.140625" style="3" customWidth="1"/>
    <col min="3" max="3" width="19.5703125" style="3" customWidth="1"/>
    <col min="4" max="4" width="16.28515625" style="3" customWidth="1"/>
    <col min="5" max="5" width="19.28515625" style="3" bestFit="1" customWidth="1"/>
    <col min="6" max="6" width="25.7109375" style="3" bestFit="1" customWidth="1"/>
    <col min="7" max="7" width="14.140625" style="9" customWidth="1"/>
    <col min="8" max="16384" width="9.140625" style="3"/>
  </cols>
  <sheetData>
    <row r="1" spans="2:8" x14ac:dyDescent="0.2">
      <c r="B1" s="1"/>
      <c r="C1" s="1"/>
      <c r="D1" s="1"/>
      <c r="E1" s="1"/>
      <c r="F1" s="1"/>
      <c r="G1" s="2"/>
      <c r="H1" s="2"/>
    </row>
    <row r="2" spans="2:8" x14ac:dyDescent="0.2">
      <c r="B2" s="4" t="s">
        <v>0</v>
      </c>
      <c r="C2" s="5">
        <f ca="1">+TODAY()</f>
        <v>44559</v>
      </c>
      <c r="D2" s="1"/>
      <c r="E2" s="1"/>
      <c r="F2" s="1"/>
      <c r="G2" s="2"/>
      <c r="H2" s="2"/>
    </row>
    <row r="3" spans="2:8" x14ac:dyDescent="0.2">
      <c r="B3" s="4"/>
      <c r="C3" s="1"/>
      <c r="D3" s="1"/>
      <c r="E3" s="1"/>
      <c r="F3" s="1"/>
      <c r="G3" s="2"/>
      <c r="H3" s="2"/>
    </row>
    <row r="4" spans="2:8" x14ac:dyDescent="0.2">
      <c r="B4" s="4" t="s">
        <v>1</v>
      </c>
      <c r="C4" s="1" t="s">
        <v>873</v>
      </c>
      <c r="D4" s="1"/>
      <c r="E4" s="1"/>
      <c r="F4" s="1"/>
      <c r="G4" s="2"/>
      <c r="H4" s="2"/>
    </row>
    <row r="5" spans="2:8" x14ac:dyDescent="0.2">
      <c r="B5" s="4"/>
      <c r="C5" s="1"/>
      <c r="D5" s="1"/>
      <c r="E5" s="1"/>
      <c r="F5" s="1"/>
      <c r="G5" s="2"/>
      <c r="H5" s="2"/>
    </row>
    <row r="6" spans="2:8" x14ac:dyDescent="0.2">
      <c r="B6" s="4" t="s">
        <v>3</v>
      </c>
      <c r="C6" s="1" t="s">
        <v>1321</v>
      </c>
      <c r="D6" s="1"/>
      <c r="E6" s="1"/>
      <c r="F6" s="1"/>
      <c r="G6" s="2"/>
      <c r="H6" s="2"/>
    </row>
    <row r="7" spans="2:8" x14ac:dyDescent="0.2">
      <c r="B7" s="4"/>
      <c r="C7" s="1"/>
      <c r="D7" s="1"/>
      <c r="E7" s="1"/>
      <c r="F7" s="1"/>
      <c r="G7" s="2"/>
      <c r="H7" s="2"/>
    </row>
    <row r="8" spans="2:8" x14ac:dyDescent="0.2">
      <c r="B8" s="4" t="s">
        <v>4</v>
      </c>
      <c r="C8" s="1"/>
      <c r="D8" s="1"/>
      <c r="E8" s="1"/>
      <c r="F8" s="1"/>
      <c r="G8" s="2"/>
      <c r="H8" s="2"/>
    </row>
    <row r="9" spans="2:8" x14ac:dyDescent="0.2">
      <c r="B9" s="4"/>
      <c r="C9" s="1"/>
      <c r="D9" s="1"/>
      <c r="E9" s="1"/>
      <c r="F9" s="1"/>
      <c r="G9" s="2"/>
      <c r="H9" s="2"/>
    </row>
    <row r="10" spans="2:8" x14ac:dyDescent="0.2">
      <c r="B10" s="4" t="s">
        <v>5</v>
      </c>
      <c r="C10" s="1" t="s">
        <v>89</v>
      </c>
      <c r="D10" s="1"/>
      <c r="E10" s="1"/>
      <c r="F10" s="1"/>
      <c r="G10" s="2"/>
      <c r="H10" s="2"/>
    </row>
    <row r="11" spans="2:8" x14ac:dyDescent="0.2">
      <c r="B11" s="6"/>
      <c r="C11" s="6"/>
      <c r="D11" s="6"/>
      <c r="E11" s="6"/>
      <c r="F11" s="6"/>
      <c r="G11" s="7"/>
      <c r="H11" s="7"/>
    </row>
    <row r="14" spans="2:8" x14ac:dyDescent="0.2">
      <c r="C14" s="8" t="s">
        <v>720</v>
      </c>
      <c r="D14" s="79"/>
    </row>
    <row r="15" spans="2:8" x14ac:dyDescent="0.2">
      <c r="D15" s="79"/>
    </row>
    <row r="17" spans="3:7" x14ac:dyDescent="0.2">
      <c r="C17" s="66" t="s">
        <v>681</v>
      </c>
      <c r="D17" s="66" t="s">
        <v>682</v>
      </c>
      <c r="E17" s="66" t="s">
        <v>683</v>
      </c>
    </row>
    <row r="18" spans="3:7" x14ac:dyDescent="0.2">
      <c r="C18" s="14"/>
      <c r="D18" s="14"/>
      <c r="E18" s="87"/>
    </row>
    <row r="19" spans="3:7" x14ac:dyDescent="0.2">
      <c r="C19" s="79"/>
      <c r="D19" s="79"/>
      <c r="E19" s="79"/>
      <c r="G19" s="14"/>
    </row>
    <row r="20" spans="3:7" x14ac:dyDescent="0.2">
      <c r="C20" s="81" t="s">
        <v>684</v>
      </c>
      <c r="D20" s="84" t="str">
        <f ca="1">+IF(D18&gt;+TODAY(),((+TODAY()-C18)/E18),"100%")</f>
        <v>100%</v>
      </c>
      <c r="E20" s="80"/>
    </row>
    <row r="21" spans="3:7" x14ac:dyDescent="0.2">
      <c r="C21" s="80"/>
      <c r="D21" s="80"/>
      <c r="E21" s="80"/>
    </row>
    <row r="22" spans="3:7" x14ac:dyDescent="0.2">
      <c r="C22" s="81" t="s">
        <v>717</v>
      </c>
      <c r="D22" s="85"/>
      <c r="E22" s="80"/>
    </row>
    <row r="23" spans="3:7" x14ac:dyDescent="0.2">
      <c r="C23" s="80"/>
      <c r="D23" s="80"/>
      <c r="E23" s="80"/>
    </row>
    <row r="24" spans="3:7" x14ac:dyDescent="0.2">
      <c r="C24" s="81" t="s">
        <v>721</v>
      </c>
      <c r="D24" s="84">
        <v>0.3</v>
      </c>
      <c r="E24" s="80"/>
    </row>
    <row r="25" spans="3:7" x14ac:dyDescent="0.2">
      <c r="C25" s="81"/>
      <c r="D25" s="43"/>
      <c r="E25" s="80"/>
    </row>
    <row r="26" spans="3:7" x14ac:dyDescent="0.2">
      <c r="C26" s="81"/>
      <c r="D26" s="43"/>
      <c r="E26" s="80"/>
    </row>
    <row r="27" spans="3:7" x14ac:dyDescent="0.2">
      <c r="C27" s="81"/>
      <c r="D27" s="43"/>
      <c r="E27" s="80"/>
    </row>
    <row r="28" spans="3:7" x14ac:dyDescent="0.2">
      <c r="C28" s="81"/>
      <c r="D28" s="43"/>
      <c r="E28" s="80"/>
    </row>
    <row r="29" spans="3:7" x14ac:dyDescent="0.2">
      <c r="C29" s="8" t="s">
        <v>7</v>
      </c>
    </row>
    <row r="31" spans="3:7" x14ac:dyDescent="0.2">
      <c r="C31" s="10" t="s">
        <v>1320</v>
      </c>
      <c r="D31" s="10"/>
      <c r="E31" s="10"/>
      <c r="F31" s="10"/>
      <c r="G31" s="11"/>
    </row>
    <row r="32" spans="3:7" x14ac:dyDescent="0.2">
      <c r="C32" s="10"/>
      <c r="D32" s="10"/>
      <c r="E32" s="10"/>
      <c r="F32" s="10"/>
      <c r="G32" s="11"/>
    </row>
    <row r="33" spans="2:11" x14ac:dyDescent="0.2">
      <c r="C33" s="10"/>
      <c r="D33" s="10"/>
      <c r="E33" s="10"/>
      <c r="F33" s="10"/>
      <c r="G33" s="11"/>
    </row>
    <row r="36" spans="2:11" x14ac:dyDescent="0.2">
      <c r="C36" s="8" t="s">
        <v>8</v>
      </c>
    </row>
    <row r="38" spans="2:11" x14ac:dyDescent="0.2">
      <c r="B38" s="12" t="s">
        <v>1035</v>
      </c>
      <c r="C38" s="23" t="s">
        <v>9</v>
      </c>
      <c r="D38" s="23" t="s">
        <v>10</v>
      </c>
      <c r="E38" s="23" t="s">
        <v>11</v>
      </c>
      <c r="F38" s="23" t="s">
        <v>1</v>
      </c>
      <c r="G38" s="23" t="s">
        <v>12</v>
      </c>
    </row>
    <row r="39" spans="2:11" s="9" customFormat="1" outlineLevel="1" x14ac:dyDescent="0.2">
      <c r="B39" s="19" t="s">
        <v>427</v>
      </c>
      <c r="C39" s="14">
        <v>44448</v>
      </c>
      <c r="D39" s="19" t="s">
        <v>1322</v>
      </c>
      <c r="E39" s="19"/>
      <c r="F39" s="9" t="s">
        <v>873</v>
      </c>
      <c r="G39" s="15">
        <v>5050</v>
      </c>
      <c r="H39" s="3"/>
      <c r="I39" s="3"/>
      <c r="J39" s="3"/>
      <c r="K39" s="3"/>
    </row>
    <row r="40" spans="2:11" s="9" customFormat="1" outlineLevel="1" x14ac:dyDescent="0.2">
      <c r="B40" s="19" t="s">
        <v>427</v>
      </c>
      <c r="C40" s="14"/>
      <c r="D40" s="19"/>
      <c r="E40" s="3"/>
      <c r="F40" s="3"/>
      <c r="G40" s="15"/>
      <c r="H40" s="3"/>
      <c r="I40" s="3"/>
      <c r="J40" s="3"/>
      <c r="K40" s="3"/>
    </row>
    <row r="41" spans="2:11" x14ac:dyDescent="0.2">
      <c r="C41" s="14"/>
      <c r="G41" s="15"/>
    </row>
    <row r="42" spans="2:11" ht="12.75" thickBot="1" x14ac:dyDescent="0.25">
      <c r="C42" s="16"/>
      <c r="D42" s="16"/>
      <c r="E42" s="16"/>
      <c r="F42" s="16"/>
      <c r="G42" s="17">
        <f>SUM(G39:G41)</f>
        <v>5050</v>
      </c>
    </row>
    <row r="43" spans="2:11" ht="12.75" thickTop="1" x14ac:dyDescent="0.2"/>
    <row r="45" spans="2:11" x14ac:dyDescent="0.2">
      <c r="C45" s="8" t="s">
        <v>13</v>
      </c>
    </row>
    <row r="46" spans="2:11" x14ac:dyDescent="0.2">
      <c r="C46" s="18"/>
    </row>
    <row r="47" spans="2:11" x14ac:dyDescent="0.2">
      <c r="B47" s="12" t="s">
        <v>1035</v>
      </c>
      <c r="C47" s="23" t="s">
        <v>9</v>
      </c>
      <c r="D47" s="23" t="s">
        <v>14</v>
      </c>
      <c r="E47" s="23" t="s">
        <v>15</v>
      </c>
      <c r="F47" s="23" t="s">
        <v>16</v>
      </c>
      <c r="G47" s="23" t="s">
        <v>17</v>
      </c>
    </row>
    <row r="48" spans="2:11" outlineLevel="1" x14ac:dyDescent="0.2">
      <c r="B48" s="19"/>
      <c r="C48" s="14"/>
      <c r="G48" s="15"/>
    </row>
    <row r="49" spans="2:7" ht="12.75" thickBot="1" x14ac:dyDescent="0.25">
      <c r="C49" s="16"/>
      <c r="D49" s="16"/>
      <c r="E49" s="16"/>
      <c r="F49" s="16"/>
      <c r="G49" s="17">
        <f>+SUM(G48:G48)</f>
        <v>0</v>
      </c>
    </row>
    <row r="50" spans="2:7" ht="12.75" thickTop="1" x14ac:dyDescent="0.2"/>
    <row r="52" spans="2:7" x14ac:dyDescent="0.2">
      <c r="C52" s="8" t="s">
        <v>24</v>
      </c>
    </row>
    <row r="54" spans="2:7" x14ac:dyDescent="0.2">
      <c r="B54" s="12" t="s">
        <v>1035</v>
      </c>
      <c r="C54" s="12" t="s">
        <v>25</v>
      </c>
      <c r="D54" s="12" t="s">
        <v>26</v>
      </c>
      <c r="E54" s="12" t="s">
        <v>27</v>
      </c>
      <c r="F54" s="12" t="s">
        <v>28</v>
      </c>
      <c r="G54" s="13" t="s">
        <v>29</v>
      </c>
    </row>
    <row r="55" spans="2:7" ht="12.75" outlineLevel="1" x14ac:dyDescent="0.2">
      <c r="B55" s="19"/>
      <c r="C55" s="261"/>
      <c r="D55" s="262"/>
      <c r="E55" s="267"/>
      <c r="F55" s="263"/>
      <c r="G55" s="264"/>
    </row>
    <row r="56" spans="2:7" ht="12.75" outlineLevel="1" x14ac:dyDescent="0.2">
      <c r="B56" s="19"/>
      <c r="C56" s="261"/>
      <c r="D56" s="262"/>
      <c r="E56" s="267"/>
      <c r="F56" s="263"/>
      <c r="G56" s="264"/>
    </row>
    <row r="57" spans="2:7" outlineLevel="1" x14ac:dyDescent="0.2">
      <c r="E57" s="14"/>
      <c r="G57" s="3"/>
    </row>
    <row r="58" spans="2:7" outlineLevel="1" x14ac:dyDescent="0.2"/>
    <row r="59" spans="2:7" ht="12.75" thickBot="1" x14ac:dyDescent="0.25">
      <c r="C59" s="16"/>
      <c r="D59" s="16"/>
      <c r="E59" s="16"/>
      <c r="F59" s="17">
        <f>+SUM(F55:F58)</f>
        <v>0</v>
      </c>
      <c r="G59" s="17">
        <f>+SUM(G55:G58)</f>
        <v>0</v>
      </c>
    </row>
    <row r="60" spans="2:7" ht="12.75" thickTop="1" x14ac:dyDescent="0.2"/>
    <row r="62" spans="2:7" x14ac:dyDescent="0.2">
      <c r="C62" s="8" t="s">
        <v>722</v>
      </c>
    </row>
    <row r="64" spans="2:7" x14ac:dyDescent="0.2">
      <c r="C64" s="19" t="s">
        <v>81</v>
      </c>
      <c r="D64" s="20">
        <f>+G42-G49-G59</f>
        <v>5050</v>
      </c>
    </row>
    <row r="65" spans="3:7" ht="12.75" thickBot="1" x14ac:dyDescent="0.25">
      <c r="D65" s="9"/>
      <c r="G65" s="3"/>
    </row>
    <row r="66" spans="3:7" ht="12.75" thickBot="1" x14ac:dyDescent="0.25">
      <c r="C66" s="19" t="s">
        <v>713</v>
      </c>
      <c r="D66" s="21">
        <f>+D64/G42</f>
        <v>1</v>
      </c>
      <c r="G66" s="3"/>
    </row>
    <row r="67" spans="3:7" x14ac:dyDescent="0.2">
      <c r="G67" s="3"/>
    </row>
    <row r="68" spans="3:7" x14ac:dyDescent="0.2">
      <c r="C68" s="19" t="s">
        <v>84</v>
      </c>
      <c r="D68" s="20">
        <f>+RESUMEN!O96</f>
        <v>4326.2469496871245</v>
      </c>
      <c r="G68" s="3"/>
    </row>
    <row r="69" spans="3:7" ht="12.75" thickBot="1" x14ac:dyDescent="0.25">
      <c r="D69" s="9"/>
    </row>
    <row r="70" spans="3:7" ht="12.75" thickBot="1" x14ac:dyDescent="0.25">
      <c r="C70" s="19" t="s">
        <v>716</v>
      </c>
      <c r="D70" s="83">
        <f>+RESUMEN!P96</f>
        <v>0.85668256429448009</v>
      </c>
    </row>
    <row r="71" spans="3:7" ht="12.75" thickBot="1" x14ac:dyDescent="0.25"/>
    <row r="72" spans="3:7" ht="12.75" thickBot="1" x14ac:dyDescent="0.25">
      <c r="C72" s="19" t="s">
        <v>719</v>
      </c>
      <c r="D72" s="86" t="str">
        <f>+IF(D70&gt;D24,"OK","REVISAR")</f>
        <v>OK</v>
      </c>
    </row>
    <row r="73" spans="3:7" x14ac:dyDescent="0.2">
      <c r="G73" s="3"/>
    </row>
    <row r="75" spans="3:7" x14ac:dyDescent="0.2">
      <c r="C75" s="8" t="s">
        <v>85</v>
      </c>
    </row>
    <row r="77" spans="3:7" x14ac:dyDescent="0.2">
      <c r="C77" s="10"/>
      <c r="D77" s="10"/>
      <c r="E77" s="10"/>
      <c r="F77" s="10"/>
      <c r="G77" s="11"/>
    </row>
    <row r="78" spans="3:7" x14ac:dyDescent="0.2">
      <c r="C78" s="10"/>
      <c r="D78" s="10"/>
      <c r="E78" s="10"/>
      <c r="F78" s="10"/>
      <c r="G78" s="11"/>
    </row>
    <row r="79" spans="3:7" x14ac:dyDescent="0.2">
      <c r="C79" s="10"/>
      <c r="D79" s="10"/>
      <c r="E79" s="10"/>
      <c r="F79" s="10"/>
      <c r="G79" s="11"/>
    </row>
    <row r="82" spans="3:6" x14ac:dyDescent="0.2">
      <c r="C82" s="12"/>
      <c r="D82" s="23" t="s">
        <v>427</v>
      </c>
      <c r="E82" s="23" t="s">
        <v>428</v>
      </c>
      <c r="F82" s="23" t="s">
        <v>429</v>
      </c>
    </row>
    <row r="83" spans="3:6" x14ac:dyDescent="0.2">
      <c r="C83" s="3" t="s">
        <v>8</v>
      </c>
      <c r="D83" s="22">
        <f>+SUMIF(B39:B41,$D$82,G39:G41)</f>
        <v>5050</v>
      </c>
      <c r="E83" s="22">
        <f>+SUMIF(B39:B41,$E$82,G39:G41)</f>
        <v>0</v>
      </c>
      <c r="F83" s="22">
        <f>+SUMIF(B39:B41,$F$82,G39:G41)</f>
        <v>0</v>
      </c>
    </row>
    <row r="84" spans="3:6" x14ac:dyDescent="0.2">
      <c r="C84" s="3" t="s">
        <v>1019</v>
      </c>
      <c r="D84" s="22">
        <f>-SUMIF(B48,$D$82,G48)</f>
        <v>0</v>
      </c>
      <c r="E84" s="22">
        <f>-SUMIF(B48,$E$82,G48)</f>
        <v>0</v>
      </c>
      <c r="F84" s="22">
        <f>-SUMIF(B48,$F$82,G48)</f>
        <v>0</v>
      </c>
    </row>
    <row r="85" spans="3:6" x14ac:dyDescent="0.2">
      <c r="C85" s="3" t="s">
        <v>24</v>
      </c>
      <c r="D85" s="22">
        <f>-SUMIF(B55:B58,$D$82,G55:G58)</f>
        <v>0</v>
      </c>
      <c r="E85" s="22">
        <f>-SUMIF(B55:B58,$E$82,G55:G58)</f>
        <v>0</v>
      </c>
      <c r="F85" s="22">
        <f>-SUMIF(B55:B58,$F$82,G55:G58)</f>
        <v>0</v>
      </c>
    </row>
    <row r="86" spans="3:6" ht="12.75" thickBot="1" x14ac:dyDescent="0.25">
      <c r="C86" s="16" t="s">
        <v>1036</v>
      </c>
      <c r="D86" s="182">
        <f>SUM(D83:D85)</f>
        <v>5050</v>
      </c>
      <c r="E86" s="182">
        <f t="shared" ref="E86:F86" si="0">SUM(E83:E85)</f>
        <v>0</v>
      </c>
      <c r="F86" s="182">
        <f t="shared" si="0"/>
        <v>0</v>
      </c>
    </row>
    <row r="87" spans="3:6" ht="12.75" thickTop="1" x14ac:dyDescent="0.2"/>
  </sheetData>
  <autoFilter ref="B54:G56" xr:uid="{00000000-0009-0000-0000-000060000000}"/>
  <conditionalFormatting sqref="D72">
    <cfRule type="containsText" dxfId="35" priority="1" operator="containsText" text="OK">
      <formula>NOT(ISERROR(SEARCH("OK",D72)))</formula>
    </cfRule>
    <cfRule type="cellIs" dxfId="34" priority="2" operator="greaterThan">
      <formula>#REF!</formula>
    </cfRule>
  </conditionalFormatting>
  <pageMargins left="0.23622047244094491" right="0.23622047244094491" top="0.74803149606299213" bottom="0.74803149606299213" header="0.31496062992125984" footer="0.31496062992125984"/>
  <pageSetup paperSize="9" scale="81" fitToHeight="0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118</vt:i4>
      </vt:variant>
      <vt:variant>
        <vt:lpstr>Rangos con nombre</vt:lpstr>
      </vt:variant>
      <vt:variant>
        <vt:i4>75</vt:i4>
      </vt:variant>
    </vt:vector>
  </HeadingPairs>
  <TitlesOfParts>
    <vt:vector size="193" baseType="lpstr">
      <vt:lpstr>RESUMEN</vt:lpstr>
      <vt:lpstr>Hoja2</vt:lpstr>
      <vt:lpstr>Gastos indirectos</vt:lpstr>
      <vt:lpstr>Gastos indirectos (2020)</vt:lpstr>
      <vt:lpstr>C. Conde Peñalver</vt:lpstr>
      <vt:lpstr>HERAN CORTES, 13</vt:lpstr>
      <vt:lpstr>C. Pista del cristo del pardo11</vt:lpstr>
      <vt:lpstr>C. Newton, 8</vt:lpstr>
      <vt:lpstr>C. Ojen s.n. (C.C. la Cañada)</vt:lpstr>
      <vt:lpstr>C. TUTOR 43</vt:lpstr>
      <vt:lpstr>C. Maria Tubao 8</vt:lpstr>
      <vt:lpstr>C. Velazquez 93</vt:lpstr>
      <vt:lpstr>C. Tauro, 27 (113-18)</vt:lpstr>
      <vt:lpstr>C. Tauro, 27 (163-20)</vt:lpstr>
      <vt:lpstr>Calle ferrocaril, 27</vt:lpstr>
      <vt:lpstr>C. Jorge Juan, 106 (129-20)</vt:lpstr>
      <vt:lpstr>C. Jorge Juan, 106 (023-21)</vt:lpstr>
      <vt:lpstr>Camino Ancho, 41</vt:lpstr>
      <vt:lpstr>Paseo de los Lagos, 13</vt:lpstr>
      <vt:lpstr>C.C. Oeste (C. Moreras, 22)</vt:lpstr>
      <vt:lpstr>Camino de la fuente 22</vt:lpstr>
      <vt:lpstr>Camino alto 76</vt:lpstr>
      <vt:lpstr>Glorieta Garviño, 4</vt:lpstr>
      <vt:lpstr>Av. San pablo, 47 (Coslada)</vt:lpstr>
      <vt:lpstr>C. Napoles, 10</vt:lpstr>
      <vt:lpstr>C. Armengual de la mota, 26</vt:lpstr>
      <vt:lpstr>AV. Los Madroños, 54</vt:lpstr>
      <vt:lpstr>C. La Granja, 6</vt:lpstr>
      <vt:lpstr>C.C. Ruta de la plata</vt:lpstr>
      <vt:lpstr>C. Intergolf, 8</vt:lpstr>
      <vt:lpstr>C. Principe de vergara, 31</vt:lpstr>
      <vt:lpstr>C. Aracena, 4</vt:lpstr>
      <vt:lpstr>C. Callejon barca guarranque</vt:lpstr>
      <vt:lpstr>C. Fuencarral, 101</vt:lpstr>
      <vt:lpstr>C. Canalejas, 15</vt:lpstr>
      <vt:lpstr>C. Serrano, 45</vt:lpstr>
      <vt:lpstr>C. Libertad, 89</vt:lpstr>
      <vt:lpstr>Avd. San Isidro Labrador</vt:lpstr>
      <vt:lpstr>Avd. de la Paz</vt:lpstr>
      <vt:lpstr>Sierra de Bullones 6</vt:lpstr>
      <vt:lpstr>Rioturbio 101</vt:lpstr>
      <vt:lpstr>Andarrios, 22</vt:lpstr>
      <vt:lpstr>Santa Mª de la Cabeza, 115</vt:lpstr>
      <vt:lpstr>Bravo Murillo, 150</vt:lpstr>
      <vt:lpstr>Lerida 5</vt:lpstr>
      <vt:lpstr>Garza, 5</vt:lpstr>
      <vt:lpstr>Orellana 19</vt:lpstr>
      <vt:lpstr>Genil 5</vt:lpstr>
      <vt:lpstr>Victor de la Serna 3</vt:lpstr>
      <vt:lpstr>Calle Fernan Gonzalez 34</vt:lpstr>
      <vt:lpstr>C. Ciudad de Aguilas, 1</vt:lpstr>
      <vt:lpstr>M. Chamberi</vt:lpstr>
      <vt:lpstr>C.C. Mercado Barcelo</vt:lpstr>
      <vt:lpstr>Avd Rio Guadalquivir, 15 (getaf</vt:lpstr>
      <vt:lpstr>C. Outlet las Rozas</vt:lpstr>
      <vt:lpstr>GM VILLAVERDE)</vt:lpstr>
      <vt:lpstr>GM ALCALA</vt:lpstr>
      <vt:lpstr>GM LEGANES</vt:lpstr>
      <vt:lpstr>GM TORREJON</vt:lpstr>
      <vt:lpstr>GM CIUDARREAL</vt:lpstr>
      <vt:lpstr>C. BuleVar Getafe</vt:lpstr>
      <vt:lpstr>Castillo de ponferrada</vt:lpstr>
      <vt:lpstr>Hospital de Torrejon</vt:lpstr>
      <vt:lpstr>C. Nicaragua, 9</vt:lpstr>
      <vt:lpstr>C. Infantas 14</vt:lpstr>
      <vt:lpstr>Carretera Loeches, 55</vt:lpstr>
      <vt:lpstr>Sevilla</vt:lpstr>
      <vt:lpstr>Camino de lo cortao, 19 (Nave)</vt:lpstr>
      <vt:lpstr>C. Lopez de Hoyos 35</vt:lpstr>
      <vt:lpstr>C. FCO. VIVES CAMINO, 37</vt:lpstr>
      <vt:lpstr>C  Gabriel Aresti hiribidea, 40</vt:lpstr>
      <vt:lpstr>C. Francisco sirvela, 44</vt:lpstr>
      <vt:lpstr>Calle Vallehermoso 20</vt:lpstr>
      <vt:lpstr>C. Arturo Soria, 336</vt:lpstr>
      <vt:lpstr>C. Gardenias, 35</vt:lpstr>
      <vt:lpstr>C. Alfonso XII</vt:lpstr>
      <vt:lpstr>C. Capitan Haya 53</vt:lpstr>
      <vt:lpstr>C. Agustin de foxa 31</vt:lpstr>
      <vt:lpstr>C.P. Bueso pineda</vt:lpstr>
      <vt:lpstr>C. BRETON DE LOS HERREROS, 46</vt:lpstr>
      <vt:lpstr>C. PLATANO Nº 22</vt:lpstr>
      <vt:lpstr>C. SANTA CRUZ DE MARCENADO.2</vt:lpstr>
      <vt:lpstr>C. Castellana, 163</vt:lpstr>
      <vt:lpstr>C. Victimas del terrorismo, 2</vt:lpstr>
      <vt:lpstr>C. Cadiz, 10</vt:lpstr>
      <vt:lpstr>C. Caceres, 11</vt:lpstr>
      <vt:lpstr>C. Goya, 46</vt:lpstr>
      <vt:lpstr>C. Colombia, 11</vt:lpstr>
      <vt:lpstr>C.AYALA, 7 (LOCAL 303) BARCELO</vt:lpstr>
      <vt:lpstr>C Fermin Caballero 62</vt:lpstr>
      <vt:lpstr>Espronceda, 9</vt:lpstr>
      <vt:lpstr>Calle Sil, 16</vt:lpstr>
      <vt:lpstr>Arroyo del huerto del Soga</vt:lpstr>
      <vt:lpstr>Sierra de Bullones, 6</vt:lpstr>
      <vt:lpstr>Calle del Rey 10</vt:lpstr>
      <vt:lpstr>Calle Barlovento 1</vt:lpstr>
      <vt:lpstr>Avinguda del Primer de Maig 11</vt:lpstr>
      <vt:lpstr>La Viña 4</vt:lpstr>
      <vt:lpstr>Sierra de Bullones 2</vt:lpstr>
      <vt:lpstr>Aligustre 8</vt:lpstr>
      <vt:lpstr>Augusto Figueroa 24</vt:lpstr>
      <vt:lpstr>Dr. Esquerdo 83</vt:lpstr>
      <vt:lpstr>Ramon y Cajal 44</vt:lpstr>
      <vt:lpstr>Arturo Soria 338</vt:lpstr>
      <vt:lpstr>Virgilio 2</vt:lpstr>
      <vt:lpstr>Desengaño 14</vt:lpstr>
      <vt:lpstr>Islas Palaos 30</vt:lpstr>
      <vt:lpstr>Princesa 64</vt:lpstr>
      <vt:lpstr>Calle Sil 34</vt:lpstr>
      <vt:lpstr>Calle Valencia 4</vt:lpstr>
      <vt:lpstr>Calle Andres Mellado</vt:lpstr>
      <vt:lpstr>Castillo de Ponferrada (HORMIG)</vt:lpstr>
      <vt:lpstr>Calle Salvia 5</vt:lpstr>
      <vt:lpstr>Plaza de la Independencia 8</vt:lpstr>
      <vt:lpstr>Avd Cesar Aurgusto (Zaragoza)</vt:lpstr>
      <vt:lpstr>Calle Feijoo 1</vt:lpstr>
      <vt:lpstr>AR vs AD</vt:lpstr>
      <vt:lpstr>PERSONAL AR (2)</vt:lpstr>
      <vt:lpstr>'Aligustre 8'!Área_de_impresión</vt:lpstr>
      <vt:lpstr>'Arroyo del huerto del Soga'!Área_de_impresión</vt:lpstr>
      <vt:lpstr>'Arturo Soria 338'!Área_de_impresión</vt:lpstr>
      <vt:lpstr>'Augusto Figueroa 24'!Área_de_impresión</vt:lpstr>
      <vt:lpstr>'AV. Los Madroños, 54'!Área_de_impresión</vt:lpstr>
      <vt:lpstr>'Av. San pablo, 47 (Coslada)'!Área_de_impresión</vt:lpstr>
      <vt:lpstr>'Avd Cesar Aurgusto (Zaragoza)'!Área_de_impresión</vt:lpstr>
      <vt:lpstr>'Avd Rio Guadalquivir, 15 (getaf'!Área_de_impresión</vt:lpstr>
      <vt:lpstr>'Avinguda del Primer de Maig 11'!Área_de_impresión</vt:lpstr>
      <vt:lpstr>'C  Gabriel Aresti hiribidea, 40'!Área_de_impresión</vt:lpstr>
      <vt:lpstr>'C Fermin Caballero 62'!Área_de_impresión</vt:lpstr>
      <vt:lpstr>'C. Agustin de foxa 31'!Área_de_impresión</vt:lpstr>
      <vt:lpstr>'C. Alfonso XII'!Área_de_impresión</vt:lpstr>
      <vt:lpstr>'C. Aracena, 4'!Área_de_impresión</vt:lpstr>
      <vt:lpstr>'C. Arturo Soria, 336'!Área_de_impresión</vt:lpstr>
      <vt:lpstr>'C. BRETON DE LOS HERREROS, 46'!Área_de_impresión</vt:lpstr>
      <vt:lpstr>'C. BuleVar Getafe'!Área_de_impresión</vt:lpstr>
      <vt:lpstr>'C. Caceres, 11'!Área_de_impresión</vt:lpstr>
      <vt:lpstr>'C. Cadiz, 10'!Área_de_impresión</vt:lpstr>
      <vt:lpstr>'C. Capitan Haya 53'!Área_de_impresión</vt:lpstr>
      <vt:lpstr>'C. Castellana, 163'!Área_de_impresión</vt:lpstr>
      <vt:lpstr>'C. Colombia, 11'!Área_de_impresión</vt:lpstr>
      <vt:lpstr>'C. Francisco sirvela, 44'!Área_de_impresión</vt:lpstr>
      <vt:lpstr>'C. Gardenias, 35'!Área_de_impresión</vt:lpstr>
      <vt:lpstr>'C. Goya, 46'!Área_de_impresión</vt:lpstr>
      <vt:lpstr>'C. Intergolf, 8'!Área_de_impresión</vt:lpstr>
      <vt:lpstr>'C. Jorge Juan, 106 (023-21)'!Área_de_impresión</vt:lpstr>
      <vt:lpstr>'C. Jorge Juan, 106 (129-20)'!Área_de_impresión</vt:lpstr>
      <vt:lpstr>'C. La Granja, 6'!Área_de_impresión</vt:lpstr>
      <vt:lpstr>'C. Lopez de Hoyos 35'!Área_de_impresión</vt:lpstr>
      <vt:lpstr>'C. Napoles, 10'!Área_de_impresión</vt:lpstr>
      <vt:lpstr>'C. Outlet las Rozas'!Área_de_impresión</vt:lpstr>
      <vt:lpstr>'C. PLATANO Nº 22'!Área_de_impresión</vt:lpstr>
      <vt:lpstr>'C. Principe de vergara, 31'!Área_de_impresión</vt:lpstr>
      <vt:lpstr>'C. SANTA CRUZ DE MARCENADO.2'!Área_de_impresión</vt:lpstr>
      <vt:lpstr>'C. Tauro, 27 (113-18)'!Área_de_impresión</vt:lpstr>
      <vt:lpstr>'C. Tauro, 27 (163-20)'!Área_de_impresión</vt:lpstr>
      <vt:lpstr>'C. Victimas del terrorismo, 2'!Área_de_impresión</vt:lpstr>
      <vt:lpstr>'C.AYALA, 7 (LOCAL 303) BARCELO'!Área_de_impresión</vt:lpstr>
      <vt:lpstr>'C.C. Mercado Barcelo'!Área_de_impresión</vt:lpstr>
      <vt:lpstr>'C.C. Oeste (C. Moreras, 22)'!Área_de_impresión</vt:lpstr>
      <vt:lpstr>'C.P. Bueso pineda'!Área_de_impresión</vt:lpstr>
      <vt:lpstr>'Calle Andres Mellado'!Área_de_impresión</vt:lpstr>
      <vt:lpstr>'Calle Barlovento 1'!Área_de_impresión</vt:lpstr>
      <vt:lpstr>'Calle del Rey 10'!Área_de_impresión</vt:lpstr>
      <vt:lpstr>'Calle Feijoo 1'!Área_de_impresión</vt:lpstr>
      <vt:lpstr>'Calle Fernan Gonzalez 34'!Área_de_impresión</vt:lpstr>
      <vt:lpstr>'Calle ferrocaril, 27'!Área_de_impresión</vt:lpstr>
      <vt:lpstr>'Calle Salvia 5'!Área_de_impresión</vt:lpstr>
      <vt:lpstr>'Calle Sil 34'!Área_de_impresión</vt:lpstr>
      <vt:lpstr>'Calle Valencia 4'!Área_de_impresión</vt:lpstr>
      <vt:lpstr>'Calle Vallehermoso 20'!Área_de_impresión</vt:lpstr>
      <vt:lpstr>'Camino Ancho, 41'!Área_de_impresión</vt:lpstr>
      <vt:lpstr>'Camino de la fuente 22'!Área_de_impresión</vt:lpstr>
      <vt:lpstr>'Castillo de Ponferrada (HORMIG)'!Área_de_impresión</vt:lpstr>
      <vt:lpstr>'Desengaño 14'!Área_de_impresión</vt:lpstr>
      <vt:lpstr>'Dr. Esquerdo 83'!Área_de_impresión</vt:lpstr>
      <vt:lpstr>'Espronceda, 9'!Área_de_impresión</vt:lpstr>
      <vt:lpstr>'Glorieta Garviño, 4'!Área_de_impresión</vt:lpstr>
      <vt:lpstr>'GM ALCALA'!Área_de_impresión</vt:lpstr>
      <vt:lpstr>'GM CIUDARREAL'!Área_de_impresión</vt:lpstr>
      <vt:lpstr>'GM LEGANES'!Área_de_impresión</vt:lpstr>
      <vt:lpstr>'GM TORREJON'!Área_de_impresión</vt:lpstr>
      <vt:lpstr>'GM VILLAVERDE)'!Área_de_impresión</vt:lpstr>
      <vt:lpstr>'Hospital de Torrejon'!Área_de_impresión</vt:lpstr>
      <vt:lpstr>'Islas Palaos 30'!Área_de_impresión</vt:lpstr>
      <vt:lpstr>'La Viña 4'!Área_de_impresión</vt:lpstr>
      <vt:lpstr>'Paseo de los Lagos, 13'!Área_de_impresión</vt:lpstr>
      <vt:lpstr>'Plaza de la Independencia 8'!Área_de_impresión</vt:lpstr>
      <vt:lpstr>'Princesa 64'!Área_de_impresión</vt:lpstr>
      <vt:lpstr>'Ramon y Cajal 44'!Área_de_impresión</vt:lpstr>
      <vt:lpstr>'Sierra de Bullones 2'!Área_de_impresión</vt:lpstr>
      <vt:lpstr>'Sierra de Bullones, 6'!Área_de_impresión</vt:lpstr>
      <vt:lpstr>'Victor de la Serna 3'!Área_de_impresión</vt:lpstr>
      <vt:lpstr>'Virgilio 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PREVEA</dc:creator>
  <cp:lastModifiedBy>virgilio carrasco martinez</cp:lastModifiedBy>
  <cp:lastPrinted>2021-12-09T11:39:38Z</cp:lastPrinted>
  <dcterms:created xsi:type="dcterms:W3CDTF">2015-06-05T18:19:34Z</dcterms:created>
  <dcterms:modified xsi:type="dcterms:W3CDTF">2021-12-29T13:02:09Z</dcterms:modified>
</cp:coreProperties>
</file>