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6520" yWindow="260" windowWidth="40540" windowHeight="21500" tabRatio="500" activeTab="3"/>
  </bookViews>
  <sheets>
    <sheet name="Feasibility Report 1" sheetId="2" r:id="rId1"/>
    <sheet name="Feasibility Report 2" sheetId="3" r:id="rId2"/>
    <sheet name="Answer Report 1" sheetId="4" r:id="rId3"/>
    <sheet name="Sheet1" sheetId="1" r:id="rId4"/>
  </sheets>
  <definedNames>
    <definedName name="solver_adj" localSheetId="3" hidden="1">Sheet1!$E$5:$E$8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Sheet1!$B$19</definedName>
    <definedName name="solver_lhs2" localSheetId="3" hidden="1">Sheet1!$B$24</definedName>
    <definedName name="solver_lhs3" localSheetId="3" hidden="1">Sheet1!$E$19</definedName>
    <definedName name="solver_lhs4" localSheetId="3" hidden="1">Sheet1!$E$24</definedName>
    <definedName name="solver_lhs5" localSheetId="3" hidden="1">Sheet1!$E$6</definedName>
    <definedName name="solver_lhs6" localSheetId="3" hidden="1">Sheet1!$E$7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opt" localSheetId="3" hidden="1">Sheet1!$B$17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hs1" localSheetId="3" hidden="1">Sheet1!$B$20</definedName>
    <definedName name="solver_rhs2" localSheetId="3" hidden="1">Sheet1!$B$23</definedName>
    <definedName name="solver_rhs3" localSheetId="3" hidden="1">Sheet1!$E$20</definedName>
    <definedName name="solver_rhs4" localSheetId="3" hidden="1">Sheet1!$E$21</definedName>
    <definedName name="solver_rhs5" localSheetId="3" hidden="1">Sheet1!$E$22</definedName>
    <definedName name="solver_rhs6" localSheetId="3" hidden="1">Sheet1!$E$23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F7" i="1"/>
  <c r="C5" i="1"/>
  <c r="B22" i="1"/>
  <c r="B23" i="1"/>
  <c r="E20" i="1"/>
  <c r="E22" i="1"/>
  <c r="B19" i="1"/>
  <c r="E17" i="1"/>
  <c r="B20" i="1"/>
  <c r="C11" i="1"/>
  <c r="E16" i="1"/>
  <c r="B16" i="1"/>
  <c r="E21" i="1"/>
  <c r="E23" i="1"/>
  <c r="E24" i="1"/>
  <c r="E19" i="1"/>
  <c r="B24" i="1"/>
  <c r="F6" i="1"/>
  <c r="B17" i="1"/>
</calcChain>
</file>

<file path=xl/sharedStrings.xml><?xml version="1.0" encoding="utf-8"?>
<sst xmlns="http://schemas.openxmlformats.org/spreadsheetml/2006/main" count="155" uniqueCount="93">
  <si>
    <t>Deposit A</t>
  </si>
  <si>
    <t>Deposit B</t>
  </si>
  <si>
    <t>ST Debt</t>
  </si>
  <si>
    <t>Cards</t>
  </si>
  <si>
    <t>Mortgage</t>
  </si>
  <si>
    <t>ST Loan</t>
  </si>
  <si>
    <t>Balance</t>
  </si>
  <si>
    <t>Return Rate</t>
  </si>
  <si>
    <t>ts Return</t>
  </si>
  <si>
    <t>te Return</t>
  </si>
  <si>
    <t>te Asset Sum</t>
  </si>
  <si>
    <t>te Liab Sum</t>
  </si>
  <si>
    <t xml:space="preserve"> </t>
  </si>
  <si>
    <t>ts Cash</t>
  </si>
  <si>
    <t>te Cash</t>
  </si>
  <si>
    <t>Max Leverage</t>
  </si>
  <si>
    <t>New Investment</t>
  </si>
  <si>
    <t>Net Short Term</t>
  </si>
  <si>
    <t>te Excess Cash</t>
  </si>
  <si>
    <t>Deposit Limit</t>
  </si>
  <si>
    <t>Mortgage Limit</t>
  </si>
  <si>
    <t>Sum Deposits</t>
  </si>
  <si>
    <t>Microsoft Excel 14.5 Feasibility Report</t>
  </si>
  <si>
    <t>Worksheet: [Workbook1 (version 1).xlsb]Sheet1</t>
  </si>
  <si>
    <t>Report Created: 7/24/2015 6:28:11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</si>
  <si>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</si>
  <si>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</si>
  <si>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</si>
  <si>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</si>
  <si>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</si>
  <si>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</si>
  <si>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</si>
  <si>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$B$17</t>
  </si>
  <si>
    <t>te Asset Sum Balance</t>
  </si>
  <si>
    <t>$B$17=$B$18</t>
  </si>
  <si>
    <t>Binding</t>
  </si>
  <si>
    <t>$E$17</t>
  </si>
  <si>
    <t>$E$17&gt;=$E$18</t>
  </si>
  <si>
    <t>Violated</t>
  </si>
  <si>
    <t>Report Created: 7/24/2015 6:35:30 PM</t>
  </si>
  <si>
    <t>$E$22</t>
  </si>
  <si>
    <t>$E$22&lt;=$E$19</t>
  </si>
  <si>
    <t>Microsoft Excel 14.5 Answer Report</t>
  </si>
  <si>
    <t>Report Created: 7/24/2015 6:43:43 PM</t>
  </si>
  <si>
    <t>Result: Solver found a solution.  All constraints and optimality conditions are satisfied.</t>
  </si>
  <si>
    <t>Solver Engine</t>
  </si>
  <si>
    <t>Engine: Simplex LP</t>
  </si>
  <si>
    <t>Solution Time: 0.489947 Seconds.</t>
  </si>
  <si>
    <t>Iterations: 3 Subproblems: 0</t>
  </si>
  <si>
    <t>Solver Options</t>
  </si>
  <si>
    <t>Max Time Unlimited, Iterations Unlimited, Precision 0.000001</t>
  </si>
  <si>
    <t>Max Subproblems Unlimited, Max Integer Sols Unlimited, Integer Tolerance 1%, Solve Without Integer Constraints, Assume NonNegative</t>
  </si>
  <si>
    <t>Objective Cell (Max)</t>
  </si>
  <si>
    <t>Original Value</t>
  </si>
  <si>
    <t>Final Value</t>
  </si>
  <si>
    <t>Variable Cells</t>
  </si>
  <si>
    <t>Integer</t>
  </si>
  <si>
    <t>Constraints</t>
  </si>
  <si>
    <t>$B$15</t>
  </si>
  <si>
    <t>te Return Balance</t>
  </si>
  <si>
    <t>$B$7</t>
  </si>
  <si>
    <t>Deposit A Balance</t>
  </si>
  <si>
    <t>Contin</t>
  </si>
  <si>
    <t>$B$8</t>
  </si>
  <si>
    <t>Deposit B Balance</t>
  </si>
  <si>
    <t>$B$9</t>
  </si>
  <si>
    <t>ST Debt Balance</t>
  </si>
  <si>
    <t>$B$10</t>
  </si>
  <si>
    <t>Cards Balance</t>
  </si>
  <si>
    <t>$B$11</t>
  </si>
  <si>
    <t>Mortgage Balance</t>
  </si>
  <si>
    <t>$B$12</t>
  </si>
  <si>
    <t>ST Loan Balance</t>
  </si>
  <si>
    <t>$B$22</t>
  </si>
  <si>
    <t>New Investment Balance</t>
  </si>
  <si>
    <t>$B$22&lt;=$B$21</t>
  </si>
  <si>
    <t>Not Binding</t>
  </si>
  <si>
    <t>$B$10&lt;=$E$20</t>
  </si>
  <si>
    <t>$B$11&lt;=$E$21</t>
  </si>
  <si>
    <t>Runoff</t>
  </si>
  <si>
    <t>Deposit</t>
  </si>
  <si>
    <t>New Liabilities</t>
  </si>
  <si>
    <t>New Assets</t>
  </si>
  <si>
    <t>ts Cards</t>
  </si>
  <si>
    <t>te Cards</t>
  </si>
  <si>
    <t>ts Mortgage</t>
  </si>
  <si>
    <t>te Mortgage</t>
  </si>
  <si>
    <t>ts Total Assets</t>
  </si>
  <si>
    <t>ts Total Liabilities</t>
  </si>
  <si>
    <t>te NIM (exp)</t>
  </si>
  <si>
    <t>ts NIM (exp)</t>
  </si>
  <si>
    <t>Prospective Investments</t>
  </si>
  <si>
    <t>Cards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</si>
</sst>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1" xfId="0" applyFont="1" applyFill="1" applyBorder="1" applyAlignment="1">
      <alignment horizontal="center"/>
    </xf>
    <xf numFmtId="0" fontId="0" fillId="0" borderId="0" xfId="0" applyNumberForma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2" borderId="0" xfId="0" applyFill="1"/>
    <xf numFmtId="0" fontId="3" fillId="2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5" x14ac:dyDescent="0"/>
  <cols>
    <col min="1" max="1" width="2.33203125" customWidth="1"/>
    <col min="2" max="2" width="6.33203125" bestFit="1" customWidth="1"/>
    <col min="3" max="3" width="18.5" bestFit="1" customWidth="1"/>
    <col min="4" max="4" width="9.5" customWidth="1"/>
    <col min="5" max="5" width="13.33203125" bestFit="1" customWidth="1"/>
    <col min="6" max="6" width="8" bestFit="1" customWidth="1"/>
    <col min="7" max="7" width="7.83203125" bestFit="1" customWidth="1"/>
  </cols>
  <sheetData>
    <row r="1" spans="1:7">
      <c r="A1" s="2" t="s">
        <v>22</v>
      </c>
    </row>
    <row r="2" spans="1:7">
      <c r="A2" s="2" t="s">
        <v>23</v>
      </c>
    </row>
    <row r="3" spans="1:7">
      <c r="A3" s="2" t="s">
        <v>24</v>
      </c>
    </row>
    <row r="6" spans="1:7" ht="16" thickBot="1">
      <c r="A6" t="s">
        <v>25</v>
      </c>
    </row>
    <row r="7" spans="1:7" ht="16" thickBot="1"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</row>
    <row r="8" spans="1:7">
      <c r="B8" t="s">
        <v>32</v>
      </c>
      <c r="C8" t="s">
        <v>33</v>
      </c>
      <c r="D8" s="4">
        <v>10.5</v>
      </c>
      <c r="E8" t="s">
        <v>34</v>
      </c>
      <c r="F8" t="s">
        <v>35</v>
      </c>
      <c r="G8">
        <v>0</v>
      </c>
    </row>
    <row r="9" spans="1:7">
      <c r="B9" t="s">
        <v>36</v>
      </c>
      <c r="C9" t="s">
        <v>17</v>
      </c>
      <c r="D9" s="4">
        <v>0</v>
      </c>
      <c r="E9" t="s">
        <v>37</v>
      </c>
      <c r="F9" t="s">
        <v>38</v>
      </c>
      <c r="G9">
        <v>-4.2234999999999996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/>
  </sheetViews>
  <sheetFormatPr baseColWidth="10" defaultRowHeight="15" x14ac:dyDescent="0"/>
  <cols>
    <col min="1" max="1" width="2.33203125" customWidth="1"/>
    <col min="2" max="2" width="6.33203125" bestFit="1" customWidth="1"/>
    <col min="3" max="3" width="18.5" bestFit="1" customWidth="1"/>
    <col min="4" max="4" width="9.5" customWidth="1"/>
    <col min="5" max="5" width="13.33203125" bestFit="1" customWidth="1"/>
    <col min="6" max="6" width="8" bestFit="1" customWidth="1"/>
    <col min="7" max="7" width="7.83203125" bestFit="1" customWidth="1"/>
  </cols>
  <sheetData>
    <row r="1" spans="1:7">
      <c r="A1" s="2" t="s">
        <v>22</v>
      </c>
    </row>
    <row r="2" spans="1:7">
      <c r="A2" s="2" t="s">
        <v>23</v>
      </c>
    </row>
    <row r="3" spans="1:7">
      <c r="A3" s="2" t="s">
        <v>39</v>
      </c>
    </row>
    <row r="6" spans="1:7" ht="16" thickBot="1">
      <c r="A6" t="s">
        <v>25</v>
      </c>
    </row>
    <row r="7" spans="1:7" ht="16" thickBot="1"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</row>
    <row r="8" spans="1:7">
      <c r="B8" t="s">
        <v>32</v>
      </c>
      <c r="C8" t="s">
        <v>33</v>
      </c>
      <c r="D8" s="4">
        <v>11.55</v>
      </c>
      <c r="E8" t="s">
        <v>34</v>
      </c>
      <c r="F8" t="s">
        <v>35</v>
      </c>
      <c r="G8">
        <v>0</v>
      </c>
    </row>
    <row r="9" spans="1:7">
      <c r="B9" t="s">
        <v>36</v>
      </c>
      <c r="C9" t="s">
        <v>17</v>
      </c>
      <c r="D9" s="4">
        <v>1.05</v>
      </c>
      <c r="E9" t="s">
        <v>37</v>
      </c>
      <c r="F9" t="s">
        <v>38</v>
      </c>
      <c r="G9">
        <v>-3.1734999999999998</v>
      </c>
    </row>
    <row r="10" spans="1:7">
      <c r="B10" t="s">
        <v>40</v>
      </c>
      <c r="C10" t="s">
        <v>21</v>
      </c>
      <c r="D10" s="4">
        <v>1.05</v>
      </c>
      <c r="E10" t="s">
        <v>41</v>
      </c>
      <c r="F10" t="s">
        <v>35</v>
      </c>
      <c r="G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workbookViewId="0"/>
  </sheetViews>
  <sheetFormatPr baseColWidth="10" defaultRowHeight="15" x14ac:dyDescent="0"/>
  <cols>
    <col min="1" max="1" width="2.33203125" customWidth="1"/>
    <col min="2" max="2" width="6.33203125" customWidth="1"/>
    <col min="3" max="3" width="21.5" customWidth="1"/>
    <col min="4" max="4" width="13" bestFit="1" customWidth="1"/>
    <col min="5" max="5" width="13.5" customWidth="1"/>
    <col min="6" max="6" width="10.83203125" customWidth="1"/>
    <col min="7" max="7" width="8.1640625" customWidth="1"/>
  </cols>
  <sheetData>
    <row r="1" spans="1:5">
      <c r="A1" s="2" t="s">
        <v>42</v>
      </c>
    </row>
    <row r="2" spans="1:5">
      <c r="A2" s="2" t="s">
        <v>23</v>
      </c>
    </row>
    <row r="3" spans="1:5">
      <c r="A3" s="2" t="s">
        <v>43</v>
      </c>
    </row>
    <row r="4" spans="1:5">
      <c r="A4" s="2" t="s">
        <v>44</v>
      </c>
    </row>
    <row r="5" spans="1:5">
      <c r="A5" s="2" t="s">
        <v>45</v>
      </c>
    </row>
    <row r="6" spans="1:5">
      <c r="A6" s="2"/>
      <c r="B6" t="s">
        <v>46</v>
      </c>
    </row>
    <row r="7" spans="1:5">
      <c r="A7" s="2"/>
      <c r="B7" t="s">
        <v>47</v>
      </c>
    </row>
    <row r="8" spans="1:5">
      <c r="A8" s="2"/>
      <c r="B8" t="s">
        <v>48</v>
      </c>
    </row>
    <row r="9" spans="1:5">
      <c r="A9" s="2" t="s">
        <v>49</v>
      </c>
    </row>
    <row r="10" spans="1:5">
      <c r="B10" t="s">
        <v>50</v>
      </c>
    </row>
    <row r="11" spans="1:5">
      <c r="B11" t="s">
        <v>51</v>
      </c>
    </row>
    <row r="14" spans="1:5" ht="16" thickBot="1">
      <c r="A14" t="s">
        <v>52</v>
      </c>
    </row>
    <row r="15" spans="1:5" ht="16" thickBot="1">
      <c r="B15" s="3" t="s">
        <v>26</v>
      </c>
      <c r="C15" s="3" t="s">
        <v>27</v>
      </c>
      <c r="D15" s="3" t="s">
        <v>53</v>
      </c>
      <c r="E15" s="3" t="s">
        <v>54</v>
      </c>
    </row>
    <row r="16" spans="1:5" ht="16" thickBot="1">
      <c r="B16" s="5" t="s">
        <v>58</v>
      </c>
      <c r="C16" s="5" t="s">
        <v>59</v>
      </c>
      <c r="D16" s="7">
        <v>3.2235</v>
      </c>
      <c r="E16" s="7">
        <v>3.2266500000000002</v>
      </c>
    </row>
    <row r="19" spans="1:7" ht="16" thickBot="1">
      <c r="A19" t="s">
        <v>55</v>
      </c>
    </row>
    <row r="20" spans="1:7" ht="16" thickBot="1">
      <c r="B20" s="3" t="s">
        <v>26</v>
      </c>
      <c r="C20" s="3" t="s">
        <v>27</v>
      </c>
      <c r="D20" s="3" t="s">
        <v>53</v>
      </c>
      <c r="E20" s="3" t="s">
        <v>54</v>
      </c>
      <c r="F20" s="3" t="s">
        <v>56</v>
      </c>
    </row>
    <row r="21" spans="1:7">
      <c r="B21" s="6" t="s">
        <v>60</v>
      </c>
      <c r="C21" s="6" t="s">
        <v>61</v>
      </c>
      <c r="D21" s="8">
        <v>0</v>
      </c>
      <c r="E21" s="8">
        <v>1.05</v>
      </c>
      <c r="F21" s="6" t="s">
        <v>62</v>
      </c>
    </row>
    <row r="22" spans="1:7">
      <c r="B22" s="6" t="s">
        <v>63</v>
      </c>
      <c r="C22" s="6" t="s">
        <v>64</v>
      </c>
      <c r="D22" s="8">
        <v>0</v>
      </c>
      <c r="E22" s="8">
        <v>0</v>
      </c>
      <c r="F22" s="6" t="s">
        <v>62</v>
      </c>
    </row>
    <row r="23" spans="1:7">
      <c r="B23" s="6" t="s">
        <v>65</v>
      </c>
      <c r="C23" s="6" t="s">
        <v>66</v>
      </c>
      <c r="D23" s="8">
        <v>0</v>
      </c>
      <c r="E23" s="8">
        <v>0</v>
      </c>
      <c r="F23" s="6" t="s">
        <v>62</v>
      </c>
    </row>
    <row r="24" spans="1:7">
      <c r="B24" s="6" t="s">
        <v>67</v>
      </c>
      <c r="C24" s="6" t="s">
        <v>68</v>
      </c>
      <c r="D24" s="8">
        <v>0</v>
      </c>
      <c r="E24" s="8">
        <v>5.0000000000000044E-2</v>
      </c>
      <c r="F24" s="6" t="s">
        <v>62</v>
      </c>
    </row>
    <row r="25" spans="1:7">
      <c r="B25" s="6" t="s">
        <v>69</v>
      </c>
      <c r="C25" s="6" t="s">
        <v>70</v>
      </c>
      <c r="D25" s="8">
        <v>0</v>
      </c>
      <c r="E25" s="8">
        <v>0</v>
      </c>
      <c r="F25" s="6" t="s">
        <v>62</v>
      </c>
    </row>
    <row r="26" spans="1:7" ht="16" thickBot="1">
      <c r="B26" s="5" t="s">
        <v>71</v>
      </c>
      <c r="C26" s="5" t="s">
        <v>72</v>
      </c>
      <c r="D26" s="7">
        <v>0</v>
      </c>
      <c r="E26" s="7">
        <v>1</v>
      </c>
      <c r="F26" s="5" t="s">
        <v>62</v>
      </c>
    </row>
    <row r="29" spans="1:7" ht="16" thickBot="1">
      <c r="A29" t="s">
        <v>57</v>
      </c>
    </row>
    <row r="30" spans="1:7" ht="16" thickBot="1">
      <c r="B30" s="3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31</v>
      </c>
    </row>
    <row r="31" spans="1:7">
      <c r="B31" s="6" t="s">
        <v>32</v>
      </c>
      <c r="C31" s="6" t="s">
        <v>33</v>
      </c>
      <c r="D31" s="8">
        <v>11.55</v>
      </c>
      <c r="E31" s="6" t="s">
        <v>34</v>
      </c>
      <c r="F31" s="6" t="s">
        <v>35</v>
      </c>
      <c r="G31" s="6">
        <v>0</v>
      </c>
    </row>
    <row r="32" spans="1:7">
      <c r="B32" s="6" t="s">
        <v>73</v>
      </c>
      <c r="C32" s="6" t="s">
        <v>74</v>
      </c>
      <c r="D32" s="8">
        <v>0</v>
      </c>
      <c r="E32" s="6" t="s">
        <v>75</v>
      </c>
      <c r="F32" s="6" t="s">
        <v>76</v>
      </c>
      <c r="G32" s="6">
        <v>6.3352499999999994</v>
      </c>
    </row>
    <row r="33" spans="2:7">
      <c r="B33" s="6" t="s">
        <v>36</v>
      </c>
      <c r="C33" s="6" t="s">
        <v>17</v>
      </c>
      <c r="D33" s="8">
        <v>1</v>
      </c>
      <c r="E33" s="6" t="s">
        <v>37</v>
      </c>
      <c r="F33" s="6" t="s">
        <v>35</v>
      </c>
      <c r="G33" s="8">
        <v>0</v>
      </c>
    </row>
    <row r="34" spans="2:7">
      <c r="B34" s="6" t="s">
        <v>40</v>
      </c>
      <c r="C34" s="6" t="s">
        <v>21</v>
      </c>
      <c r="D34" s="8">
        <v>1.05</v>
      </c>
      <c r="E34" s="6" t="s">
        <v>41</v>
      </c>
      <c r="F34" s="6" t="s">
        <v>35</v>
      </c>
      <c r="G34" s="6">
        <v>0</v>
      </c>
    </row>
    <row r="35" spans="2:7">
      <c r="B35" s="6" t="s">
        <v>67</v>
      </c>
      <c r="C35" s="6" t="s">
        <v>68</v>
      </c>
      <c r="D35" s="8">
        <v>5.0000000000000044E-2</v>
      </c>
      <c r="E35" s="6" t="s">
        <v>77</v>
      </c>
      <c r="F35" s="6" t="s">
        <v>76</v>
      </c>
      <c r="G35" s="6">
        <v>0.35</v>
      </c>
    </row>
    <row r="36" spans="2:7" ht="16" thickBot="1">
      <c r="B36" s="5" t="s">
        <v>69</v>
      </c>
      <c r="C36" s="5" t="s">
        <v>70</v>
      </c>
      <c r="D36" s="7">
        <v>0</v>
      </c>
      <c r="E36" s="5" t="s">
        <v>78</v>
      </c>
      <c r="F36" s="5" t="s">
        <v>76</v>
      </c>
      <c r="G36" s="5">
        <v>0.55000000000000004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4"/>
  <sheetViews>
    <sheetView tabSelected="1" topLeftCell="A3" zoomScale="200" zoomScaleNormal="200" zoomScalePageLayoutView="200" workbookViewId="0">
      <selection activeCell="F17" sqref="F17"/>
    </sheetView>
  </sheetViews>
  <sheetFormatPr baseColWidth="10" defaultRowHeight="15" x14ac:dyDescent="0"/>
  <cols>
    <col min="1" max="1" width="14.6640625" customWidth="1"/>
    <col min="4" max="4" width="13.33203125" customWidth="1"/>
    <col min="6" max="6" width="15.6640625" customWidth="1"/>
    <col min="7" max="7" width="7.5" customWidth="1"/>
    <col min="8" max="8" width="20.83203125" customWidth="1"/>
  </cols>
  <sheetData>
    <row r="4" spans="1:8">
      <c r="A4" s="10" t="s">
        <v>79</v>
      </c>
      <c r="B4" s="9" t="s">
        <v>6</v>
      </c>
      <c r="C4" s="9" t="s">
        <v>7</v>
      </c>
      <c r="D4" s="10" t="s">
        <v>91</v>
      </c>
      <c r="E4" s="9"/>
      <c r="F4" s="9"/>
    </row>
    <row r="5" spans="1:8">
      <c r="A5" s="2" t="s">
        <v>87</v>
      </c>
      <c r="B5" s="2">
        <v>10.5</v>
      </c>
      <c r="C5" s="2">
        <f>(C6*B7+C8*B9)/B5</f>
        <v>3.5952380952380958E-2</v>
      </c>
      <c r="D5" s="10" t="s">
        <v>82</v>
      </c>
      <c r="E5" s="9">
        <v>0</v>
      </c>
      <c r="F5" s="9" t="s">
        <v>7</v>
      </c>
    </row>
    <row r="6" spans="1:8">
      <c r="A6" t="s">
        <v>83</v>
      </c>
      <c r="B6">
        <v>5</v>
      </c>
      <c r="C6">
        <v>3.7499999999999999E-2</v>
      </c>
      <c r="D6" t="s">
        <v>3</v>
      </c>
      <c r="E6">
        <v>0.5499999999999996</v>
      </c>
      <c r="F6">
        <f>0.038-0.02</f>
        <v>1.7999999999999999E-2</v>
      </c>
    </row>
    <row r="7" spans="1:8">
      <c r="A7" t="s">
        <v>84</v>
      </c>
      <c r="B7">
        <v>4.4000000000000004</v>
      </c>
      <c r="C7">
        <v>3.7499999999999999E-2</v>
      </c>
      <c r="D7" t="s">
        <v>4</v>
      </c>
      <c r="E7">
        <v>0.55000000000000004</v>
      </c>
      <c r="F7">
        <f>0.041 - 0.015</f>
        <v>2.6000000000000002E-2</v>
      </c>
    </row>
    <row r="8" spans="1:8">
      <c r="A8" t="s">
        <v>85</v>
      </c>
      <c r="B8">
        <v>5.5</v>
      </c>
      <c r="C8">
        <v>4.2500000000000003E-2</v>
      </c>
      <c r="D8" t="s">
        <v>5</v>
      </c>
      <c r="E8">
        <v>0</v>
      </c>
      <c r="F8">
        <v>7.4999999999999997E-3</v>
      </c>
      <c r="H8" s="1"/>
    </row>
    <row r="9" spans="1:8">
      <c r="A9" t="s">
        <v>86</v>
      </c>
      <c r="B9">
        <f>5.5-0.5</f>
        <v>5</v>
      </c>
      <c r="C9">
        <v>4.2500000000000003E-2</v>
      </c>
      <c r="H9" s="1"/>
    </row>
    <row r="10" spans="1:8">
      <c r="A10" t="s">
        <v>5</v>
      </c>
      <c r="B10">
        <v>0</v>
      </c>
      <c r="C10">
        <v>7.4999999999999997E-3</v>
      </c>
      <c r="H10" s="1"/>
    </row>
    <row r="11" spans="1:8">
      <c r="A11" s="2" t="s">
        <v>88</v>
      </c>
      <c r="B11" s="2">
        <v>10.5</v>
      </c>
      <c r="C11" s="2">
        <f>(C12*B12+C13*B13)/B11</f>
        <v>5.1190476190476194E-3</v>
      </c>
      <c r="D11" s="10" t="s">
        <v>81</v>
      </c>
      <c r="E11" s="9" t="s">
        <v>6</v>
      </c>
      <c r="F11" s="9" t="s">
        <v>7</v>
      </c>
      <c r="H11" s="1"/>
    </row>
    <row r="12" spans="1:8">
      <c r="A12" t="s">
        <v>80</v>
      </c>
      <c r="B12">
        <v>10</v>
      </c>
      <c r="C12">
        <v>5.0000000000000001E-3</v>
      </c>
      <c r="D12" t="s">
        <v>0</v>
      </c>
      <c r="E12">
        <v>0</v>
      </c>
      <c r="F12">
        <v>3.0000000000000001E-3</v>
      </c>
      <c r="H12" s="1"/>
    </row>
    <row r="13" spans="1:8">
      <c r="A13" t="s">
        <v>2</v>
      </c>
      <c r="B13">
        <v>0.5</v>
      </c>
      <c r="C13">
        <v>7.4999999999999997E-3</v>
      </c>
      <c r="D13" t="s">
        <v>1</v>
      </c>
      <c r="E13">
        <v>0</v>
      </c>
      <c r="F13">
        <v>3.0000000000000001E-3</v>
      </c>
    </row>
    <row r="14" spans="1:8">
      <c r="D14" t="s">
        <v>2</v>
      </c>
      <c r="E14">
        <v>0</v>
      </c>
      <c r="F14">
        <v>7.4999999999999997E-3</v>
      </c>
    </row>
    <row r="15" spans="1:8">
      <c r="A15" s="9"/>
      <c r="B15" s="9"/>
      <c r="C15" s="9"/>
      <c r="D15" s="9"/>
      <c r="E15" s="9"/>
      <c r="F15" s="9"/>
    </row>
    <row r="16" spans="1:8">
      <c r="A16" t="s">
        <v>8</v>
      </c>
      <c r="B16">
        <f>B5*C5-B11*C11</f>
        <v>0.32375000000000004</v>
      </c>
      <c r="D16" t="s">
        <v>90</v>
      </c>
      <c r="E16">
        <f>10000*(C5-C11)</f>
        <v>308.33333333333337</v>
      </c>
      <c r="F16" t="s">
        <v>12</v>
      </c>
    </row>
    <row r="17" spans="1:5">
      <c r="A17" t="s">
        <v>9</v>
      </c>
      <c r="B17">
        <f>B5*C5 + E6*F6+ E7*F7 +E8 *F8 -(B11*C11+E12*F12+E13*F13+E14*F14)</f>
        <v>0.34795000000000004</v>
      </c>
      <c r="D17" t="s">
        <v>89</v>
      </c>
      <c r="E17">
        <f>10000*((C5-C11)*B5+E6*F6+E7*F7+E8*F8-E12*F12-E13*F13-E14*F14)/B19</f>
        <v>331.38095238095241</v>
      </c>
    </row>
    <row r="18" spans="1:5">
      <c r="D18" t="s">
        <v>12</v>
      </c>
    </row>
    <row r="19" spans="1:5">
      <c r="A19" t="s">
        <v>10</v>
      </c>
      <c r="B19">
        <f>B7+B9+SUM(E6:E8)</f>
        <v>10.5</v>
      </c>
      <c r="D19" t="s">
        <v>17</v>
      </c>
      <c r="E19">
        <f>E8-E14</f>
        <v>0</v>
      </c>
    </row>
    <row r="20" spans="1:5">
      <c r="A20" t="s">
        <v>11</v>
      </c>
      <c r="B20">
        <f>B11+SUM(E12:E14)</f>
        <v>10.5</v>
      </c>
      <c r="D20" t="s">
        <v>18</v>
      </c>
      <c r="E20">
        <f>B22</f>
        <v>1.32375</v>
      </c>
    </row>
    <row r="21" spans="1:5">
      <c r="A21" t="s">
        <v>13</v>
      </c>
      <c r="B21">
        <v>1</v>
      </c>
      <c r="D21" t="s">
        <v>19</v>
      </c>
      <c r="E21">
        <f>0.1*10.5</f>
        <v>1.05</v>
      </c>
    </row>
    <row r="22" spans="1:5">
      <c r="A22" t="s">
        <v>14</v>
      </c>
      <c r="B22">
        <f>B21+B5*C5-B11*C11</f>
        <v>1.32375</v>
      </c>
      <c r="D22" t="s">
        <v>92</v>
      </c>
      <c r="E22">
        <f>0.18*5</f>
        <v>0.89999999999999991</v>
      </c>
    </row>
    <row r="23" spans="1:5">
      <c r="A23" t="s">
        <v>15</v>
      </c>
      <c r="B23">
        <f>1.8*B22</f>
        <v>2.3827500000000001</v>
      </c>
      <c r="D23" t="s">
        <v>20</v>
      </c>
      <c r="E23">
        <f>0.1*5.5</f>
        <v>0.55000000000000004</v>
      </c>
    </row>
    <row r="24" spans="1:5">
      <c r="A24" t="s">
        <v>16</v>
      </c>
      <c r="B24">
        <f>SUM(E6:E8)-SUM(E12:E14)</f>
        <v>1.0999999999999996</v>
      </c>
      <c r="D24" t="s">
        <v>21</v>
      </c>
      <c r="E24">
        <f>E12+E13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Feasibility Report 1</vt:lpstr>
      <vt:lpstr>Feasibility Report 2</vt:lpstr>
      <vt:lpstr>Answer Report 1</vt:lpstr>
      <vt:lpstr>Sheet1</vt:lpstr>
    </vt:vector>
  </TitlesOfParts>
  <Company>PQT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Sandberg</dc:creator>
  <cp:lastModifiedBy>Jonathan Sandberg</cp:lastModifiedBy>
  <dcterms:created xsi:type="dcterms:W3CDTF">2015-07-07T19:49:33Z</dcterms:created>
  <dcterms:modified xsi:type="dcterms:W3CDTF">2015-07-25T12:33:17Z</dcterms:modified>
</cp:coreProperties>
</file>