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uario\Desktop\"/>
    </mc:Choice>
  </mc:AlternateContent>
  <bookViews>
    <workbookView xWindow="0" yWindow="0" windowWidth="20496" windowHeight="7536" activeTab="2"/>
  </bookViews>
  <sheets>
    <sheet name="Datos Importantes" sheetId="3" r:id="rId1"/>
    <sheet name="Plan Total" sheetId="7" r:id="rId2"/>
    <sheet name="Plan Andrade" sheetId="1" r:id="rId3"/>
    <sheet name="Plan Cuichan" sheetId="5" r:id="rId4"/>
    <sheet name="Plan Leiva" sheetId="6" r:id="rId5"/>
  </sheets>
  <calcPr calcId="152511"/>
  <fileRecoveryPr autoRecover="0"/>
</workbook>
</file>

<file path=xl/calcChain.xml><?xml version="1.0" encoding="utf-8"?>
<calcChain xmlns="http://schemas.openxmlformats.org/spreadsheetml/2006/main">
  <c r="E36" i="7" l="1"/>
  <c r="E37" i="7"/>
  <c r="E38" i="7"/>
  <c r="E39" i="7"/>
  <c r="E40" i="7"/>
  <c r="D36" i="7"/>
  <c r="D37" i="7"/>
  <c r="D38" i="7"/>
  <c r="G38" i="7" s="1"/>
  <c r="D39" i="7"/>
  <c r="D40" i="7"/>
  <c r="D35" i="7"/>
  <c r="E35" i="7"/>
  <c r="C36" i="7"/>
  <c r="C37" i="7"/>
  <c r="C38" i="7"/>
  <c r="C39" i="7"/>
  <c r="C40" i="7"/>
  <c r="C35" i="7"/>
  <c r="E28" i="7"/>
  <c r="E29" i="7"/>
  <c r="E30" i="7"/>
  <c r="E31" i="7"/>
  <c r="E32" i="7"/>
  <c r="D28" i="7"/>
  <c r="D29" i="7"/>
  <c r="D30" i="7"/>
  <c r="D31" i="7"/>
  <c r="D32" i="7"/>
  <c r="G32" i="7" s="1"/>
  <c r="D27" i="7"/>
  <c r="E27" i="7"/>
  <c r="C28" i="7"/>
  <c r="C29" i="7"/>
  <c r="C30" i="7"/>
  <c r="C31" i="7"/>
  <c r="C32" i="7"/>
  <c r="C27" i="7"/>
  <c r="F27" i="7" s="1"/>
  <c r="E17" i="7"/>
  <c r="E19" i="7"/>
  <c r="E20" i="7"/>
  <c r="E21" i="7"/>
  <c r="D17" i="7"/>
  <c r="D19" i="7"/>
  <c r="D20" i="7"/>
  <c r="G39" i="7" s="1"/>
  <c r="D21" i="7"/>
  <c r="E16" i="7"/>
  <c r="D16" i="7"/>
  <c r="G35" i="7" s="1"/>
  <c r="C19" i="7"/>
  <c r="C20" i="7"/>
  <c r="C21" i="7"/>
  <c r="F21" i="7" s="1"/>
  <c r="C17" i="7"/>
  <c r="F17" i="7" s="1"/>
  <c r="C16" i="7"/>
  <c r="E12" i="7"/>
  <c r="E14" i="7" s="1"/>
  <c r="E11" i="7"/>
  <c r="D12" i="7"/>
  <c r="D11" i="7"/>
  <c r="C12" i="7"/>
  <c r="C11" i="7"/>
  <c r="C13" i="7" s="1"/>
  <c r="E8" i="7"/>
  <c r="E7" i="7"/>
  <c r="E6" i="7"/>
  <c r="D8" i="7"/>
  <c r="C8" i="7"/>
  <c r="D7" i="7"/>
  <c r="D6" i="7"/>
  <c r="C7" i="7"/>
  <c r="C6" i="7"/>
  <c r="E18" i="6"/>
  <c r="E18" i="7" s="1"/>
  <c r="D18" i="6"/>
  <c r="D18" i="7" s="1"/>
  <c r="D25" i="7" s="1"/>
  <c r="C18" i="6"/>
  <c r="C18" i="7" s="1"/>
  <c r="C25" i="7" s="1"/>
  <c r="E12" i="6"/>
  <c r="E13" i="6" s="1"/>
  <c r="E11" i="6"/>
  <c r="D12" i="6"/>
  <c r="D11" i="6"/>
  <c r="C12" i="6"/>
  <c r="C11" i="6"/>
  <c r="E8" i="6"/>
  <c r="E7" i="6"/>
  <c r="E6" i="6"/>
  <c r="D6" i="6"/>
  <c r="D7" i="6"/>
  <c r="D8" i="6"/>
  <c r="C8" i="6"/>
  <c r="C7" i="6"/>
  <c r="C6" i="6"/>
  <c r="E18" i="5"/>
  <c r="D18" i="5"/>
  <c r="C18" i="5"/>
  <c r="C25" i="5" s="1"/>
  <c r="C12" i="5"/>
  <c r="C13" i="5" s="1"/>
  <c r="D12" i="5"/>
  <c r="E12" i="5"/>
  <c r="E14" i="5" s="1"/>
  <c r="E11" i="5"/>
  <c r="D11" i="5"/>
  <c r="D13" i="5" s="1"/>
  <c r="C11" i="5"/>
  <c r="E7" i="5"/>
  <c r="D7" i="5"/>
  <c r="E8" i="5"/>
  <c r="D8" i="5"/>
  <c r="C8" i="5"/>
  <c r="C7" i="5"/>
  <c r="E6" i="5"/>
  <c r="D6" i="5"/>
  <c r="C6" i="5"/>
  <c r="G40" i="7"/>
  <c r="F40" i="7"/>
  <c r="F38" i="7"/>
  <c r="F37" i="7"/>
  <c r="G36" i="7"/>
  <c r="F36" i="7"/>
  <c r="F35" i="7"/>
  <c r="E33" i="7"/>
  <c r="F32" i="7"/>
  <c r="G30" i="7"/>
  <c r="F30" i="7"/>
  <c r="F29" i="7"/>
  <c r="G28" i="7"/>
  <c r="F28" i="7"/>
  <c r="G27" i="7"/>
  <c r="F20" i="7"/>
  <c r="F19" i="7"/>
  <c r="F16" i="7"/>
  <c r="O10" i="7"/>
  <c r="O11" i="7" s="1"/>
  <c r="O7" i="7"/>
  <c r="E41" i="6"/>
  <c r="D41" i="6"/>
  <c r="C41" i="6"/>
  <c r="G40" i="6"/>
  <c r="F40" i="6"/>
  <c r="G39" i="6"/>
  <c r="F39" i="6"/>
  <c r="G38" i="6"/>
  <c r="F38" i="6"/>
  <c r="F37" i="6"/>
  <c r="G36" i="6"/>
  <c r="F36" i="6"/>
  <c r="G35" i="6"/>
  <c r="F35" i="6"/>
  <c r="E33" i="6"/>
  <c r="D33" i="6"/>
  <c r="C33" i="6"/>
  <c r="G32" i="6"/>
  <c r="F32" i="6"/>
  <c r="G31" i="6"/>
  <c r="F31" i="6"/>
  <c r="G30" i="6"/>
  <c r="F30" i="6"/>
  <c r="F29" i="6"/>
  <c r="G28" i="6"/>
  <c r="F28" i="6"/>
  <c r="G27" i="6"/>
  <c r="F27" i="6"/>
  <c r="D25" i="6"/>
  <c r="F21" i="6"/>
  <c r="F20" i="6"/>
  <c r="F19" i="6"/>
  <c r="E23" i="6"/>
  <c r="C25" i="6"/>
  <c r="F17" i="6"/>
  <c r="F16" i="6"/>
  <c r="E14" i="6"/>
  <c r="C13" i="6"/>
  <c r="O10" i="6"/>
  <c r="O11" i="6" s="1"/>
  <c r="O7" i="6"/>
  <c r="E41" i="5"/>
  <c r="D41" i="5"/>
  <c r="C41" i="5"/>
  <c r="G40" i="5"/>
  <c r="F40" i="5"/>
  <c r="G39" i="5"/>
  <c r="F39" i="5"/>
  <c r="G38" i="5"/>
  <c r="F38" i="5"/>
  <c r="F37" i="5"/>
  <c r="G36" i="5"/>
  <c r="F36" i="5"/>
  <c r="G35" i="5"/>
  <c r="F35" i="5"/>
  <c r="E33" i="5"/>
  <c r="D33" i="5"/>
  <c r="C33" i="5"/>
  <c r="G32" i="5"/>
  <c r="F32" i="5"/>
  <c r="G31" i="5"/>
  <c r="F31" i="5"/>
  <c r="G30" i="5"/>
  <c r="F30" i="5"/>
  <c r="F29" i="5"/>
  <c r="G28" i="5"/>
  <c r="F28" i="5"/>
  <c r="G27" i="5"/>
  <c r="F27" i="5"/>
  <c r="D25" i="5"/>
  <c r="F21" i="5"/>
  <c r="F20" i="5"/>
  <c r="F19" i="5"/>
  <c r="E23" i="5"/>
  <c r="G29" i="5"/>
  <c r="F17" i="5"/>
  <c r="F16" i="5"/>
  <c r="E13" i="5"/>
  <c r="O10" i="5"/>
  <c r="O11" i="5" s="1"/>
  <c r="O7" i="5"/>
  <c r="F36" i="1"/>
  <c r="F37" i="1"/>
  <c r="F38" i="1"/>
  <c r="F39" i="1"/>
  <c r="F40" i="1"/>
  <c r="F35" i="1"/>
  <c r="F28" i="1"/>
  <c r="F29" i="1"/>
  <c r="F30" i="1"/>
  <c r="F31" i="1"/>
  <c r="F32" i="1"/>
  <c r="F27" i="1"/>
  <c r="G36" i="1"/>
  <c r="G37" i="1"/>
  <c r="G38" i="1"/>
  <c r="G39" i="1"/>
  <c r="G40" i="1"/>
  <c r="G35" i="1"/>
  <c r="G28" i="1"/>
  <c r="G29" i="1"/>
  <c r="G30" i="1"/>
  <c r="G31" i="1"/>
  <c r="G32" i="1"/>
  <c r="G27" i="1"/>
  <c r="D41" i="1"/>
  <c r="E41" i="1"/>
  <c r="C41" i="1"/>
  <c r="E11" i="1"/>
  <c r="E12" i="1"/>
  <c r="E13" i="1" s="1"/>
  <c r="D12" i="1"/>
  <c r="D14" i="1"/>
  <c r="E14" i="1"/>
  <c r="D13" i="1"/>
  <c r="D11" i="1"/>
  <c r="C14" i="1"/>
  <c r="C13" i="1"/>
  <c r="C12" i="1"/>
  <c r="C11" i="1"/>
  <c r="D25" i="1"/>
  <c r="E25" i="1"/>
  <c r="D24" i="1"/>
  <c r="E24" i="1"/>
  <c r="C25" i="1"/>
  <c r="C24" i="1"/>
  <c r="C18" i="1"/>
  <c r="C23" i="1" s="1"/>
  <c r="F16" i="1"/>
  <c r="F17" i="1"/>
  <c r="F19" i="1"/>
  <c r="F20" i="1"/>
  <c r="F21" i="1"/>
  <c r="E18" i="1"/>
  <c r="E23" i="1" s="1"/>
  <c r="D18" i="1"/>
  <c r="D23" i="1" s="1"/>
  <c r="E8" i="1"/>
  <c r="D8" i="1"/>
  <c r="C8" i="1"/>
  <c r="E7" i="1"/>
  <c r="D7" i="1"/>
  <c r="C7" i="1"/>
  <c r="E6" i="1"/>
  <c r="D6" i="1"/>
  <c r="C6" i="1"/>
  <c r="E4" i="3"/>
  <c r="D33" i="1"/>
  <c r="E33" i="1"/>
  <c r="C33" i="1"/>
  <c r="G29" i="6" l="1"/>
  <c r="G29" i="7"/>
  <c r="C24" i="6"/>
  <c r="E41" i="7"/>
  <c r="F39" i="7"/>
  <c r="D41" i="7"/>
  <c r="C41" i="7"/>
  <c r="F31" i="7"/>
  <c r="D33" i="7"/>
  <c r="C33" i="7"/>
  <c r="G31" i="7"/>
  <c r="E23" i="7"/>
  <c r="C24" i="7"/>
  <c r="E13" i="7"/>
  <c r="D13" i="7"/>
  <c r="D13" i="6"/>
  <c r="C24" i="5"/>
  <c r="C14" i="5"/>
  <c r="C14" i="7"/>
  <c r="F18" i="7"/>
  <c r="C23" i="7"/>
  <c r="D24" i="7"/>
  <c r="E25" i="7"/>
  <c r="D14" i="7"/>
  <c r="D23" i="7"/>
  <c r="E24" i="7"/>
  <c r="G37" i="7"/>
  <c r="C14" i="6"/>
  <c r="F18" i="6"/>
  <c r="C23" i="6"/>
  <c r="D24" i="6"/>
  <c r="E25" i="6"/>
  <c r="D14" i="6"/>
  <c r="D23" i="6"/>
  <c r="E24" i="6"/>
  <c r="G37" i="6"/>
  <c r="F18" i="5"/>
  <c r="C23" i="5"/>
  <c r="D24" i="5"/>
  <c r="E25" i="5"/>
  <c r="D14" i="5"/>
  <c r="D23" i="5"/>
  <c r="E24" i="5"/>
  <c r="G37" i="5"/>
  <c r="F18" i="1"/>
  <c r="O11" i="1"/>
  <c r="O10" i="1"/>
  <c r="O7" i="1"/>
</calcChain>
</file>

<file path=xl/sharedStrings.xml><?xml version="1.0" encoding="utf-8"?>
<sst xmlns="http://schemas.openxmlformats.org/spreadsheetml/2006/main" count="276" uniqueCount="48">
  <si>
    <t>Nombre</t>
  </si>
  <si>
    <t>Fecha</t>
  </si>
  <si>
    <t>Programa</t>
  </si>
  <si>
    <t>Cartera de Clientes Almacenes Paul</t>
  </si>
  <si>
    <t>Almacenes Paul</t>
  </si>
  <si>
    <t>Profesor</t>
  </si>
  <si>
    <t>Ing. Jenny Ruiz</t>
  </si>
  <si>
    <t>Lenguaje</t>
  </si>
  <si>
    <t>C#</t>
  </si>
  <si>
    <t>Resumen</t>
  </si>
  <si>
    <t>Plan</t>
  </si>
  <si>
    <t>Real</t>
  </si>
  <si>
    <t>Hasta la fecha</t>
  </si>
  <si>
    <t>Minutos/LOC</t>
  </si>
  <si>
    <t>LOC/Hora</t>
  </si>
  <si>
    <t>Defectos/KLOC</t>
  </si>
  <si>
    <t>Rendimiento</t>
  </si>
  <si>
    <t>V/F</t>
  </si>
  <si>
    <t>Tamaño Programa</t>
  </si>
  <si>
    <t>Total Nuevo &amp;Cambiado</t>
  </si>
  <si>
    <t>Tamaño Máximo</t>
  </si>
  <si>
    <t>Tamaño Mínimo</t>
  </si>
  <si>
    <t>Tiempo por fase (min)</t>
  </si>
  <si>
    <t>%Hasta la fecha</t>
  </si>
  <si>
    <t>Planificación</t>
  </si>
  <si>
    <t>Diseño</t>
  </si>
  <si>
    <t>Codificación</t>
  </si>
  <si>
    <t>Revisión código</t>
  </si>
  <si>
    <t>Compilación</t>
  </si>
  <si>
    <t>Pruebas</t>
  </si>
  <si>
    <t>Postmortem</t>
  </si>
  <si>
    <t>Total</t>
  </si>
  <si>
    <t>Tiempo máximo</t>
  </si>
  <si>
    <t>Tiempo mínimo</t>
  </si>
  <si>
    <t>Defectos introducidos</t>
  </si>
  <si>
    <t>Def/Hora</t>
  </si>
  <si>
    <t>Defectos eliminados</t>
  </si>
  <si>
    <t>Juan Andrade</t>
  </si>
  <si>
    <t>Lineas de Código</t>
  </si>
  <si>
    <t>Cristhian Cuichan</t>
  </si>
  <si>
    <t>Jhon Leiva</t>
  </si>
  <si>
    <t>Horas</t>
  </si>
  <si>
    <t>Minutos</t>
  </si>
  <si>
    <t>Planificado</t>
  </si>
  <si>
    <t>Encontrados</t>
  </si>
  <si>
    <t>Corregidos</t>
  </si>
  <si>
    <t>Defectos</t>
  </si>
  <si>
    <t>Andrade-Cuichan-Leiva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</si>
</sst>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/m/yyyy"/>
  </numFmts>
  <fonts count="6" x14ac:knownFonts="1">
    <font>
      <sz val="10"/>
      <color rgb="FF000000"/>
      <name val="Arial"/>
    </font>
    <font>
      <sz val="10"/>
      <name val="Arial"/>
    </font>
    <font>
      <sz val="10"/>
      <name val="Arial"/>
    </font>
    <font>
      <sz val="10"/>
      <color rgb="FF000000"/>
      <name val="Arial"/>
      <family val="2"/>
    </font>
    <font>
      <sz val="10"/>
      <color rgb="FF000000"/>
      <name val="Arial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61">
    <xf numFmtId="0" fontId="0" fillId="0" borderId="0" xfId="0" applyFont="1" applyAlignment="1"/>
    <xf numFmtId="0" fontId="1" fillId="0" borderId="0" xfId="0" applyFont="1" applyAlignment="1"/>
    <xf numFmtId="164" fontId="1" fillId="0" borderId="2" xfId="0" applyNumberFormat="1" applyFont="1" applyBorder="1" applyAlignment="1">
      <alignment horizontal="right"/>
    </xf>
    <xf numFmtId="0" fontId="1" fillId="0" borderId="3" xfId="0" applyFont="1" applyBorder="1" applyAlignment="1"/>
    <xf numFmtId="0" fontId="1" fillId="0" borderId="3" xfId="0" applyFont="1" applyBorder="1" applyAlignment="1"/>
    <xf numFmtId="0" fontId="1" fillId="0" borderId="5" xfId="0" applyFont="1" applyBorder="1" applyAlignment="1"/>
    <xf numFmtId="0" fontId="1" fillId="0" borderId="6" xfId="0" applyFont="1" applyBorder="1" applyAlignment="1"/>
    <xf numFmtId="0" fontId="1" fillId="0" borderId="7" xfId="0" applyFont="1" applyBorder="1" applyAlignment="1"/>
    <xf numFmtId="0" fontId="1" fillId="0" borderId="7" xfId="0" applyFont="1" applyBorder="1" applyAlignment="1"/>
    <xf numFmtId="0" fontId="1" fillId="0" borderId="8" xfId="0" applyFont="1" applyBorder="1" applyAlignment="1"/>
    <xf numFmtId="0" fontId="1" fillId="0" borderId="0" xfId="0" applyFont="1" applyAlignment="1"/>
    <xf numFmtId="0" fontId="1" fillId="0" borderId="0" xfId="0" applyFont="1" applyAlignment="1">
      <alignment horizontal="right"/>
    </xf>
    <xf numFmtId="0" fontId="1" fillId="2" borderId="6" xfId="0" applyFont="1" applyFill="1" applyBorder="1" applyAlignment="1"/>
    <xf numFmtId="0" fontId="1" fillId="2" borderId="7" xfId="0" applyFont="1" applyFill="1" applyBorder="1" applyAlignment="1"/>
    <xf numFmtId="0" fontId="1" fillId="2" borderId="7" xfId="0" applyFont="1" applyFill="1" applyBorder="1" applyAlignment="1"/>
    <xf numFmtId="0" fontId="1" fillId="2" borderId="4" xfId="0" applyFont="1" applyFill="1" applyBorder="1" applyAlignment="1"/>
    <xf numFmtId="0" fontId="1" fillId="2" borderId="5" xfId="0" applyFont="1" applyFill="1" applyBorder="1" applyAlignment="1"/>
    <xf numFmtId="0" fontId="1" fillId="2" borderId="5" xfId="0" applyFont="1" applyFill="1" applyBorder="1" applyAlignment="1"/>
    <xf numFmtId="0" fontId="1" fillId="2" borderId="9" xfId="0" applyFont="1" applyFill="1" applyBorder="1" applyAlignment="1"/>
    <xf numFmtId="0" fontId="1" fillId="0" borderId="10" xfId="0" applyFont="1" applyBorder="1" applyAlignment="1"/>
    <xf numFmtId="0" fontId="1" fillId="0" borderId="4" xfId="0" applyFont="1" applyBorder="1" applyAlignment="1"/>
    <xf numFmtId="0" fontId="1" fillId="0" borderId="5" xfId="0" applyFont="1" applyBorder="1" applyAlignment="1"/>
    <xf numFmtId="0" fontId="1" fillId="0" borderId="0" xfId="0" applyFont="1" applyAlignment="1"/>
    <xf numFmtId="0" fontId="0" fillId="0" borderId="0" xfId="0" applyFont="1" applyAlignment="1"/>
    <xf numFmtId="0" fontId="1" fillId="0" borderId="4" xfId="0" applyFont="1" applyBorder="1" applyAlignment="1"/>
    <xf numFmtId="0" fontId="1" fillId="0" borderId="8" xfId="0" applyFont="1" applyBorder="1" applyAlignment="1"/>
    <xf numFmtId="0" fontId="1" fillId="0" borderId="3" xfId="0" applyFont="1" applyBorder="1" applyAlignment="1"/>
    <xf numFmtId="0" fontId="3" fillId="0" borderId="0" xfId="0" applyFont="1" applyAlignment="1"/>
    <xf numFmtId="0" fontId="5" fillId="3" borderId="0" xfId="0" applyFont="1" applyFill="1" applyAlignment="1"/>
    <xf numFmtId="9" fontId="1" fillId="0" borderId="0" xfId="1" applyFont="1" applyAlignment="1"/>
    <xf numFmtId="0" fontId="3" fillId="0" borderId="11" xfId="0" applyFont="1" applyBorder="1" applyAlignment="1"/>
    <xf numFmtId="0" fontId="0" fillId="0" borderId="0" xfId="0" applyFont="1" applyBorder="1" applyAlignment="1"/>
    <xf numFmtId="0" fontId="3" fillId="4" borderId="11" xfId="0" applyFont="1" applyFill="1" applyBorder="1" applyAlignment="1">
      <alignment vertical="center"/>
    </xf>
    <xf numFmtId="0" fontId="0" fillId="4" borderId="11" xfId="0" applyFont="1" applyFill="1" applyBorder="1" applyAlignment="1">
      <alignment vertical="center"/>
    </xf>
    <xf numFmtId="0" fontId="3" fillId="5" borderId="11" xfId="0" applyFont="1" applyFill="1" applyBorder="1" applyAlignment="1">
      <alignment vertical="center"/>
    </xf>
    <xf numFmtId="0" fontId="0" fillId="5" borderId="11" xfId="0" applyFont="1" applyFill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vertical="center"/>
    </xf>
    <xf numFmtId="0" fontId="3" fillId="0" borderId="11" xfId="0" applyFont="1" applyFill="1" applyBorder="1" applyAlignment="1"/>
    <xf numFmtId="0" fontId="0" fillId="5" borderId="11" xfId="0" applyFont="1" applyFill="1" applyBorder="1" applyAlignment="1"/>
    <xf numFmtId="2" fontId="1" fillId="0" borderId="0" xfId="0" applyNumberFormat="1" applyFont="1" applyAlignment="1">
      <alignment horizontal="right"/>
    </xf>
    <xf numFmtId="2" fontId="1" fillId="0" borderId="0" xfId="0" applyNumberFormat="1" applyFont="1" applyAlignment="1"/>
    <xf numFmtId="0" fontId="5" fillId="0" borderId="0" xfId="0" applyFont="1" applyAlignment="1"/>
    <xf numFmtId="2" fontId="1" fillId="0" borderId="3" xfId="0" applyNumberFormat="1" applyFont="1" applyBorder="1" applyAlignment="1"/>
    <xf numFmtId="0" fontId="0" fillId="4" borderId="11" xfId="0" applyFont="1" applyFill="1" applyBorder="1" applyAlignment="1"/>
    <xf numFmtId="0" fontId="3" fillId="0" borderId="11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3" fillId="0" borderId="11" xfId="0" applyFont="1" applyBorder="1" applyAlignment="1">
      <alignment horizontal="center" wrapText="1"/>
    </xf>
    <xf numFmtId="0" fontId="1" fillId="0" borderId="8" xfId="0" applyFont="1" applyBorder="1" applyAlignment="1"/>
    <xf numFmtId="0" fontId="0" fillId="0" borderId="0" xfId="0" applyFont="1" applyAlignment="1"/>
    <xf numFmtId="0" fontId="0" fillId="0" borderId="11" xfId="0" applyFont="1" applyBorder="1" applyAlignment="1"/>
    <xf numFmtId="0" fontId="1" fillId="0" borderId="3" xfId="0" applyFont="1" applyBorder="1" applyAlignment="1"/>
    <xf numFmtId="0" fontId="2" fillId="0" borderId="3" xfId="0" applyFont="1" applyBorder="1"/>
    <xf numFmtId="0" fontId="5" fillId="0" borderId="1" xfId="0" applyFont="1" applyBorder="1" applyAlignment="1"/>
    <xf numFmtId="0" fontId="2" fillId="0" borderId="1" xfId="0" applyFont="1" applyBorder="1"/>
    <xf numFmtId="0" fontId="2" fillId="0" borderId="2" xfId="0" applyFont="1" applyBorder="1"/>
    <xf numFmtId="0" fontId="1" fillId="0" borderId="0" xfId="0" applyFont="1" applyAlignment="1"/>
    <xf numFmtId="0" fontId="1" fillId="0" borderId="4" xfId="0" applyFont="1" applyBorder="1" applyAlignment="1"/>
    <xf numFmtId="0" fontId="2" fillId="0" borderId="4" xfId="0" applyFont="1" applyBorder="1"/>
    <xf numFmtId="0" fontId="2" fillId="0" borderId="5" xfId="0" applyFont="1" applyBorder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G9" sqref="G9"/>
    </sheetView>
  </sheetViews>
  <sheetFormatPr baseColWidth="10" defaultRowHeight="13.2" x14ac:dyDescent="0.25"/>
  <cols>
    <col min="1" max="1" width="15.33203125" customWidth="1"/>
    <col min="2" max="2" width="11.109375" style="23" customWidth="1"/>
    <col min="3" max="3" width="12.33203125" customWidth="1"/>
    <col min="4" max="4" width="8.44140625" customWidth="1"/>
    <col min="5" max="5" width="7.88671875" customWidth="1"/>
  </cols>
  <sheetData>
    <row r="1" spans="1:7" x14ac:dyDescent="0.25">
      <c r="A1" s="31"/>
      <c r="B1" s="31"/>
      <c r="C1" s="48" t="s">
        <v>38</v>
      </c>
      <c r="D1" s="46" t="s">
        <v>26</v>
      </c>
      <c r="E1" s="46"/>
      <c r="F1" s="46" t="s">
        <v>46</v>
      </c>
      <c r="G1" s="47"/>
    </row>
    <row r="2" spans="1:7" x14ac:dyDescent="0.25">
      <c r="A2" s="31"/>
      <c r="B2" s="31"/>
      <c r="C2" s="48"/>
      <c r="D2" s="30" t="s">
        <v>42</v>
      </c>
      <c r="E2" s="30" t="s">
        <v>41</v>
      </c>
      <c r="F2" s="30" t="s">
        <v>44</v>
      </c>
      <c r="G2" s="38" t="s">
        <v>45</v>
      </c>
    </row>
    <row r="3" spans="1:7" x14ac:dyDescent="0.25">
      <c r="A3" s="45" t="s">
        <v>37</v>
      </c>
      <c r="B3" s="32" t="s">
        <v>43</v>
      </c>
      <c r="C3" s="33">
        <v>1500</v>
      </c>
      <c r="D3" s="33">
        <v>1350</v>
      </c>
      <c r="E3" s="33">
        <v>24</v>
      </c>
      <c r="F3" s="33">
        <v>2</v>
      </c>
      <c r="G3" s="33">
        <v>2</v>
      </c>
    </row>
    <row r="4" spans="1:7" s="23" customFormat="1" x14ac:dyDescent="0.25">
      <c r="A4" s="45"/>
      <c r="B4" s="34" t="s">
        <v>11</v>
      </c>
      <c r="C4" s="35">
        <v>1110</v>
      </c>
      <c r="D4" s="35">
        <v>1080</v>
      </c>
      <c r="E4" s="35">
        <f>D4/60</f>
        <v>18</v>
      </c>
      <c r="F4" s="39">
        <v>7</v>
      </c>
      <c r="G4" s="35">
        <v>7</v>
      </c>
    </row>
    <row r="5" spans="1:7" x14ac:dyDescent="0.25">
      <c r="A5" s="45" t="s">
        <v>39</v>
      </c>
      <c r="B5" s="32" t="s">
        <v>43</v>
      </c>
      <c r="C5" s="33"/>
      <c r="D5" s="33"/>
      <c r="E5" s="33"/>
      <c r="F5" s="44"/>
      <c r="G5" s="44"/>
    </row>
    <row r="6" spans="1:7" s="23" customFormat="1" x14ac:dyDescent="0.25">
      <c r="A6" s="45"/>
      <c r="B6" s="34" t="s">
        <v>11</v>
      </c>
      <c r="C6" s="35"/>
      <c r="D6" s="35"/>
      <c r="E6" s="35"/>
      <c r="F6" s="39">
        <v>1</v>
      </c>
      <c r="G6" s="39">
        <v>1</v>
      </c>
    </row>
    <row r="7" spans="1:7" x14ac:dyDescent="0.25">
      <c r="A7" s="45" t="s">
        <v>40</v>
      </c>
      <c r="B7" s="32" t="s">
        <v>43</v>
      </c>
      <c r="C7" s="33">
        <v>1200</v>
      </c>
      <c r="D7" s="33">
        <v>1100</v>
      </c>
      <c r="E7" s="33">
        <v>20</v>
      </c>
      <c r="F7" s="44">
        <v>3</v>
      </c>
      <c r="G7" s="44">
        <v>3</v>
      </c>
    </row>
    <row r="8" spans="1:7" x14ac:dyDescent="0.25">
      <c r="A8" s="45"/>
      <c r="B8" s="34" t="s">
        <v>11</v>
      </c>
      <c r="C8" s="35">
        <v>1000</v>
      </c>
      <c r="D8" s="35">
        <v>750</v>
      </c>
      <c r="E8" s="35">
        <v>18</v>
      </c>
      <c r="F8" s="39">
        <v>2</v>
      </c>
      <c r="G8" s="39">
        <v>1</v>
      </c>
    </row>
    <row r="12" spans="1:7" x14ac:dyDescent="0.25">
      <c r="A12" s="31"/>
      <c r="B12" s="31"/>
      <c r="C12" s="36"/>
      <c r="D12" s="36"/>
    </row>
    <row r="13" spans="1:7" x14ac:dyDescent="0.25">
      <c r="A13" s="37"/>
      <c r="B13" s="36"/>
      <c r="C13" s="31"/>
      <c r="D13" s="31"/>
    </row>
    <row r="14" spans="1:7" x14ac:dyDescent="0.25">
      <c r="A14" s="37"/>
      <c r="B14" s="36"/>
      <c r="C14" s="31"/>
      <c r="D14" s="31"/>
    </row>
    <row r="15" spans="1:7" x14ac:dyDescent="0.25">
      <c r="A15" s="31"/>
      <c r="B15" s="31"/>
      <c r="C15" s="31"/>
      <c r="D15" s="31"/>
    </row>
  </sheetData>
  <mergeCells count="6">
    <mergeCell ref="A7:A8"/>
    <mergeCell ref="F1:G1"/>
    <mergeCell ref="D1:E1"/>
    <mergeCell ref="C1:C2"/>
    <mergeCell ref="A3:A4"/>
    <mergeCell ref="A5:A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1"/>
  <sheetViews>
    <sheetView topLeftCell="A16" workbookViewId="0">
      <selection activeCell="E24" sqref="E24"/>
    </sheetView>
  </sheetViews>
  <sheetFormatPr baseColWidth="10" defaultColWidth="14.44140625" defaultRowHeight="15.75" customHeight="1" x14ac:dyDescent="0.25"/>
  <cols>
    <col min="1" max="16384" width="14.44140625" style="23"/>
  </cols>
  <sheetData>
    <row r="1" spans="1:15" ht="15.75" customHeight="1" x14ac:dyDescent="0.25">
      <c r="A1" s="22" t="s">
        <v>0</v>
      </c>
      <c r="B1" s="54" t="s">
        <v>47</v>
      </c>
      <c r="C1" s="55"/>
      <c r="D1" s="55"/>
      <c r="E1" s="55"/>
      <c r="F1" s="56"/>
      <c r="G1" s="22" t="s">
        <v>1</v>
      </c>
      <c r="H1" s="2">
        <v>43057</v>
      </c>
    </row>
    <row r="2" spans="1:15" ht="15.75" customHeight="1" x14ac:dyDescent="0.25">
      <c r="A2" s="22" t="s">
        <v>2</v>
      </c>
      <c r="B2" s="57" t="s">
        <v>3</v>
      </c>
      <c r="C2" s="50"/>
      <c r="D2" s="50"/>
      <c r="E2" s="50"/>
      <c r="F2" s="53"/>
      <c r="G2" s="22" t="s">
        <v>2</v>
      </c>
      <c r="H2" s="26" t="s">
        <v>4</v>
      </c>
    </row>
    <row r="3" spans="1:15" ht="15.75" customHeight="1" x14ac:dyDescent="0.25">
      <c r="A3" s="22" t="s">
        <v>5</v>
      </c>
      <c r="B3" s="58" t="s">
        <v>6</v>
      </c>
      <c r="C3" s="59"/>
      <c r="D3" s="59"/>
      <c r="E3" s="59"/>
      <c r="F3" s="60"/>
      <c r="G3" s="22" t="s">
        <v>7</v>
      </c>
      <c r="H3" s="21" t="s">
        <v>8</v>
      </c>
    </row>
    <row r="5" spans="1:15" ht="15.75" customHeight="1" x14ac:dyDescent="0.25">
      <c r="A5" s="6" t="s">
        <v>9</v>
      </c>
      <c r="B5" s="8"/>
      <c r="C5" s="8" t="s">
        <v>10</v>
      </c>
      <c r="D5" s="8" t="s">
        <v>11</v>
      </c>
      <c r="E5" s="8" t="s">
        <v>12</v>
      </c>
      <c r="F5" s="51"/>
      <c r="G5" s="51"/>
      <c r="O5" s="27">
        <v>1965</v>
      </c>
    </row>
    <row r="6" spans="1:15" ht="15.75" customHeight="1" x14ac:dyDescent="0.25">
      <c r="A6" s="25" t="s">
        <v>13</v>
      </c>
      <c r="B6" s="22"/>
      <c r="C6" s="11">
        <f>('Datos Importantes'!D3+'Datos Importantes'!D5+'Datos Importantes'!D7)/('Datos Importantes'!C3+'Datos Importantes'!C5+'Datos Importantes'!C7)</f>
        <v>0.90740740740740744</v>
      </c>
      <c r="D6" s="40">
        <f>('Datos Importantes'!D4+'Datos Importantes'!D6+'Datos Importantes'!D8)/('Datos Importantes'!C4+'Datos Importantes'!C6+'Datos Importantes'!C8)</f>
        <v>0.86729857819905209</v>
      </c>
      <c r="E6" s="40">
        <f>('Datos Importantes'!D4+'Datos Importantes'!D6+'Datos Importantes'!D8)/('Datos Importantes'!C4+'Datos Importantes'!C6+'Datos Importantes'!C8)</f>
        <v>0.86729857819905209</v>
      </c>
      <c r="F6" s="51"/>
      <c r="G6" s="51"/>
      <c r="O6" s="23">
        <v>4500</v>
      </c>
    </row>
    <row r="7" spans="1:15" ht="15.75" customHeight="1" x14ac:dyDescent="0.25">
      <c r="A7" s="25" t="s">
        <v>14</v>
      </c>
      <c r="B7" s="22"/>
      <c r="C7" s="11">
        <f>('Datos Importantes'!C3+'Datos Importantes'!C5+'Datos Importantes'!C7)/('Datos Importantes'!E3+'Datos Importantes'!E5+'Datos Importantes'!E7)</f>
        <v>61.363636363636367</v>
      </c>
      <c r="D7" s="41">
        <f>('Datos Importantes'!C4+'Datos Importantes'!C6+'Datos Importantes'!C8)/('Datos Importantes'!E4+'Datos Importantes'!E6+'Datos Importantes'!E8)</f>
        <v>58.611111111111114</v>
      </c>
      <c r="E7" s="41">
        <f>('Datos Importantes'!C4+'Datos Importantes'!C6+'Datos Importantes'!C8)/('Datos Importantes'!E4+'Datos Importantes'!E6+'Datos Importantes'!E8)</f>
        <v>58.611111111111114</v>
      </c>
      <c r="F7" s="51"/>
      <c r="G7" s="51"/>
      <c r="O7" s="23">
        <f>O5/O6</f>
        <v>0.43666666666666665</v>
      </c>
    </row>
    <row r="8" spans="1:15" ht="15.75" customHeight="1" x14ac:dyDescent="0.25">
      <c r="A8" s="25" t="s">
        <v>15</v>
      </c>
      <c r="B8" s="22"/>
      <c r="C8" s="40">
        <f>('Datos Importantes'!F3+'Datos Importantes'!F5+'Datos Importantes'!F7)/(('Datos Importantes'!C3+'Datos Importantes'!C5+'Datos Importantes'!C7)/1000)</f>
        <v>1.8518518518518516</v>
      </c>
      <c r="D8" s="41">
        <f>('Datos Importantes'!F4+'Datos Importantes'!F6+'Datos Importantes'!F8)/(('Datos Importantes'!C4+'Datos Importantes'!C6+'Datos Importantes'!C8)/1000)</f>
        <v>4.7393364928909953</v>
      </c>
      <c r="E8" s="41">
        <f>('Datos Importantes'!F4+'Datos Importantes'!F6+'Datos Importantes'!F8)/(('Datos Importantes'!C4+'Datos Importantes'!C6+'Datos Importantes'!C8)/1000)</f>
        <v>4.7393364928909953</v>
      </c>
      <c r="F8" s="51"/>
      <c r="G8" s="51"/>
    </row>
    <row r="9" spans="1:15" ht="15.75" customHeight="1" x14ac:dyDescent="0.25">
      <c r="A9" s="25" t="s">
        <v>16</v>
      </c>
      <c r="B9" s="22"/>
      <c r="C9" s="22"/>
      <c r="D9" s="22"/>
      <c r="E9" s="22"/>
      <c r="F9" s="51"/>
      <c r="G9" s="51"/>
    </row>
    <row r="10" spans="1:15" ht="15.75" customHeight="1" x14ac:dyDescent="0.25">
      <c r="A10" s="25" t="s">
        <v>17</v>
      </c>
      <c r="B10" s="22"/>
      <c r="C10" s="22"/>
      <c r="D10" s="22"/>
      <c r="E10" s="22"/>
      <c r="F10" s="51"/>
      <c r="G10" s="51"/>
      <c r="O10" s="23">
        <f>O5/60</f>
        <v>32.75</v>
      </c>
    </row>
    <row r="11" spans="1:15" ht="15.75" customHeight="1" x14ac:dyDescent="0.25">
      <c r="A11" s="6" t="s">
        <v>18</v>
      </c>
      <c r="B11" s="8"/>
      <c r="C11" s="8">
        <f>'Datos Importantes'!C3+'Datos Importantes'!C5+'Datos Importantes'!C7</f>
        <v>2700</v>
      </c>
      <c r="D11" s="8">
        <f>'Datos Importantes'!C4+'Datos Importantes'!C6+'Datos Importantes'!C8</f>
        <v>2110</v>
      </c>
      <c r="E11" s="8">
        <f>'Datos Importantes'!C4+'Datos Importantes'!C6+'Datos Importantes'!C8</f>
        <v>2110</v>
      </c>
      <c r="F11" s="51"/>
      <c r="G11" s="51"/>
      <c r="O11" s="23">
        <f>O6/O10</f>
        <v>137.40458015267177</v>
      </c>
    </row>
    <row r="12" spans="1:15" ht="15.75" customHeight="1" x14ac:dyDescent="0.25">
      <c r="A12" s="49" t="s">
        <v>19</v>
      </c>
      <c r="B12" s="50"/>
      <c r="C12" s="22">
        <f>'Datos Importantes'!C3+'Datos Importantes'!C5+'Datos Importantes'!C7</f>
        <v>2700</v>
      </c>
      <c r="D12" s="22">
        <f>'Datos Importantes'!C4+'Datos Importantes'!C6+'Datos Importantes'!C8</f>
        <v>2110</v>
      </c>
      <c r="E12" s="22">
        <f>'Datos Importantes'!C4+'Datos Importantes'!C6+'Datos Importantes'!C8</f>
        <v>2110</v>
      </c>
      <c r="F12" s="51"/>
      <c r="G12" s="51"/>
    </row>
    <row r="13" spans="1:15" ht="15.75" customHeight="1" x14ac:dyDescent="0.25">
      <c r="A13" s="25" t="s">
        <v>20</v>
      </c>
      <c r="B13" s="22"/>
      <c r="C13" s="42">
        <f>MAX(C11:C12)</f>
        <v>2700</v>
      </c>
      <c r="D13" s="42">
        <f t="shared" ref="D13:E13" si="0">MAX(D11:D12)</f>
        <v>2110</v>
      </c>
      <c r="E13" s="42">
        <f t="shared" si="0"/>
        <v>2110</v>
      </c>
      <c r="F13" s="51"/>
      <c r="G13" s="51"/>
    </row>
    <row r="14" spans="1:15" ht="15.75" customHeight="1" x14ac:dyDescent="0.25">
      <c r="A14" s="25" t="s">
        <v>21</v>
      </c>
      <c r="B14" s="22"/>
      <c r="C14" s="22">
        <f>MIN(C11:C12)</f>
        <v>2700</v>
      </c>
      <c r="D14" s="22">
        <f t="shared" ref="D14:E14" si="1">MIN(D11:D12)</f>
        <v>2110</v>
      </c>
      <c r="E14" s="22">
        <f t="shared" si="1"/>
        <v>2110</v>
      </c>
      <c r="F14" s="51"/>
      <c r="G14" s="51"/>
    </row>
    <row r="15" spans="1:15" ht="15.75" customHeight="1" x14ac:dyDescent="0.25">
      <c r="A15" s="12" t="s">
        <v>22</v>
      </c>
      <c r="B15" s="14"/>
      <c r="C15" s="14" t="s">
        <v>10</v>
      </c>
      <c r="D15" s="14" t="s">
        <v>11</v>
      </c>
      <c r="E15" s="14" t="s">
        <v>12</v>
      </c>
      <c r="F15" s="15" t="s">
        <v>23</v>
      </c>
      <c r="G15" s="17"/>
    </row>
    <row r="16" spans="1:15" ht="15.75" customHeight="1" x14ac:dyDescent="0.25">
      <c r="A16" s="25" t="s">
        <v>24</v>
      </c>
      <c r="B16" s="22"/>
      <c r="C16" s="22">
        <f>'Plan Andrade'!C16+'Plan Cuichan'!C16+'Plan Leiva'!C16</f>
        <v>360</v>
      </c>
      <c r="D16" s="22">
        <f>'Plan Andrade'!D16+'Plan Cuichan'!D16+'Plan Leiva'!D16</f>
        <v>360</v>
      </c>
      <c r="E16" s="22">
        <f>'Plan Andrade'!E16+'Plan Cuichan'!E16+'Plan Leiva'!E16</f>
        <v>360</v>
      </c>
      <c r="F16" s="29">
        <f t="shared" ref="F16:F17" si="2">E16/C16</f>
        <v>1</v>
      </c>
      <c r="G16" s="52"/>
    </row>
    <row r="17" spans="1:7" ht="15.75" customHeight="1" x14ac:dyDescent="0.25">
      <c r="A17" s="25" t="s">
        <v>25</v>
      </c>
      <c r="B17" s="22"/>
      <c r="C17" s="22">
        <f>'Plan Andrade'!C17+'Plan Cuichan'!C17+'Plan Leiva'!C17</f>
        <v>360</v>
      </c>
      <c r="D17" s="22">
        <f>'Plan Andrade'!D17+'Plan Cuichan'!D17+'Plan Leiva'!D17</f>
        <v>270</v>
      </c>
      <c r="E17" s="22">
        <f>'Plan Andrade'!E17+'Plan Cuichan'!E17+'Plan Leiva'!E17</f>
        <v>270</v>
      </c>
      <c r="F17" s="29">
        <f t="shared" si="2"/>
        <v>0.75</v>
      </c>
      <c r="G17" s="53"/>
    </row>
    <row r="18" spans="1:7" ht="15.75" customHeight="1" x14ac:dyDescent="0.25">
      <c r="A18" s="25" t="s">
        <v>26</v>
      </c>
      <c r="B18" s="22"/>
      <c r="C18" s="22">
        <f>'Plan Andrade'!C18+'Plan Cuichan'!C18+'Plan Leiva'!C18</f>
        <v>2450</v>
      </c>
      <c r="D18" s="22">
        <f>'Plan Andrade'!D18+'Plan Cuichan'!D18+'Plan Leiva'!D18</f>
        <v>1830</v>
      </c>
      <c r="E18" s="22">
        <f>'Plan Andrade'!E18+'Plan Cuichan'!E18+'Plan Leiva'!E18</f>
        <v>1830</v>
      </c>
      <c r="F18" s="29">
        <f>E18/C18</f>
        <v>0.74693877551020404</v>
      </c>
      <c r="G18" s="53"/>
    </row>
    <row r="19" spans="1:7" ht="15.75" customHeight="1" x14ac:dyDescent="0.25">
      <c r="A19" s="25" t="s">
        <v>27</v>
      </c>
      <c r="B19" s="22"/>
      <c r="C19" s="22">
        <f>'Plan Andrade'!C19+'Plan Cuichan'!C19+'Plan Leiva'!C19</f>
        <v>360</v>
      </c>
      <c r="D19" s="22">
        <f>'Plan Andrade'!D19+'Plan Cuichan'!D19+'Plan Leiva'!D19</f>
        <v>360</v>
      </c>
      <c r="E19" s="22">
        <f>'Plan Andrade'!E19+'Plan Cuichan'!E19+'Plan Leiva'!E19</f>
        <v>360</v>
      </c>
      <c r="F19" s="29">
        <f t="shared" ref="F19:F21" si="3">E19/C19</f>
        <v>1</v>
      </c>
      <c r="G19" s="53"/>
    </row>
    <row r="20" spans="1:7" ht="15.75" customHeight="1" x14ac:dyDescent="0.25">
      <c r="A20" s="25" t="s">
        <v>28</v>
      </c>
      <c r="B20" s="22"/>
      <c r="C20" s="22">
        <f>'Plan Andrade'!C20+'Plan Cuichan'!C20+'Plan Leiva'!C20</f>
        <v>270</v>
      </c>
      <c r="D20" s="22">
        <f>'Plan Andrade'!D20+'Plan Cuichan'!D20+'Plan Leiva'!D20</f>
        <v>180</v>
      </c>
      <c r="E20" s="22">
        <f>'Plan Andrade'!E20+'Plan Cuichan'!E20+'Plan Leiva'!E20</f>
        <v>180</v>
      </c>
      <c r="F20" s="29">
        <f t="shared" si="3"/>
        <v>0.66666666666666663</v>
      </c>
      <c r="G20" s="53"/>
    </row>
    <row r="21" spans="1:7" ht="15.75" customHeight="1" x14ac:dyDescent="0.25">
      <c r="A21" s="25" t="s">
        <v>29</v>
      </c>
      <c r="B21" s="22"/>
      <c r="C21" s="22">
        <f>'Plan Andrade'!C21+'Plan Cuichan'!C21+'Plan Leiva'!C21</f>
        <v>450</v>
      </c>
      <c r="D21" s="22">
        <f>'Plan Andrade'!D21+'Plan Cuichan'!D21+'Plan Leiva'!D21</f>
        <v>480</v>
      </c>
      <c r="E21" s="22">
        <f>'Plan Andrade'!E21+'Plan Cuichan'!E21+'Plan Leiva'!E21</f>
        <v>480</v>
      </c>
      <c r="F21" s="29">
        <f t="shared" si="3"/>
        <v>1.0666666666666667</v>
      </c>
      <c r="G21" s="53"/>
    </row>
    <row r="22" spans="1:7" ht="15.75" customHeight="1" x14ac:dyDescent="0.25">
      <c r="A22" s="25" t="s">
        <v>30</v>
      </c>
      <c r="B22" s="28"/>
      <c r="C22" s="28"/>
      <c r="D22" s="28"/>
      <c r="E22" s="28"/>
      <c r="F22" s="28"/>
      <c r="G22" s="53"/>
    </row>
    <row r="23" spans="1:7" ht="13.2" x14ac:dyDescent="0.25">
      <c r="A23" s="25" t="s">
        <v>31</v>
      </c>
      <c r="B23" s="22"/>
      <c r="C23" s="22">
        <f>SUM(C16:C22)</f>
        <v>4250</v>
      </c>
      <c r="D23" s="22">
        <f t="shared" ref="D23:E23" si="4">SUM(D16:D22)</f>
        <v>3480</v>
      </c>
      <c r="E23" s="22">
        <f t="shared" si="4"/>
        <v>3480</v>
      </c>
      <c r="F23" s="22"/>
      <c r="G23" s="53"/>
    </row>
    <row r="24" spans="1:7" ht="13.2" x14ac:dyDescent="0.25">
      <c r="A24" s="25" t="s">
        <v>32</v>
      </c>
      <c r="B24" s="22"/>
      <c r="C24" s="22">
        <f>MAX(C16:C21)</f>
        <v>2450</v>
      </c>
      <c r="D24" s="22">
        <f t="shared" ref="D24:E24" si="5">MAX(D16:D21)</f>
        <v>1830</v>
      </c>
      <c r="E24" s="22">
        <f t="shared" si="5"/>
        <v>1830</v>
      </c>
    </row>
    <row r="25" spans="1:7" ht="13.2" x14ac:dyDescent="0.25">
      <c r="A25" s="25" t="s">
        <v>33</v>
      </c>
      <c r="B25" s="22"/>
      <c r="C25" s="22">
        <f>MIN(C16:C21)</f>
        <v>270</v>
      </c>
      <c r="D25" s="22">
        <f t="shared" ref="D25:E25" si="6">MIN(D16:D21)</f>
        <v>180</v>
      </c>
      <c r="E25" s="22">
        <f t="shared" si="6"/>
        <v>180</v>
      </c>
    </row>
    <row r="26" spans="1:7" ht="13.2" x14ac:dyDescent="0.25">
      <c r="A26" s="12" t="s">
        <v>34</v>
      </c>
      <c r="B26" s="14"/>
      <c r="C26" s="14" t="s">
        <v>10</v>
      </c>
      <c r="D26" s="15" t="s">
        <v>11</v>
      </c>
      <c r="E26" s="15" t="s">
        <v>12</v>
      </c>
      <c r="F26" s="15" t="s">
        <v>23</v>
      </c>
      <c r="G26" s="17" t="s">
        <v>35</v>
      </c>
    </row>
    <row r="27" spans="1:7" ht="13.2" x14ac:dyDescent="0.25">
      <c r="A27" s="25" t="s">
        <v>24</v>
      </c>
      <c r="B27" s="22"/>
      <c r="C27" s="22">
        <f>'Plan Andrade'!C27+'Plan Cuichan'!C27+'Plan Leiva'!C27</f>
        <v>0</v>
      </c>
      <c r="D27" s="22">
        <f>'Plan Andrade'!D27+'Plan Cuichan'!D27+'Plan Leiva'!D27</f>
        <v>0</v>
      </c>
      <c r="E27" s="22">
        <f>'Plan Andrade'!E27+'Plan Cuichan'!E27+'Plan Leiva'!E27</f>
        <v>0</v>
      </c>
      <c r="F27" s="29">
        <f>IFERROR( E27/C27,0)</f>
        <v>0</v>
      </c>
      <c r="G27" s="43">
        <f>D27/(D16/60)</f>
        <v>0</v>
      </c>
    </row>
    <row r="28" spans="1:7" ht="13.2" x14ac:dyDescent="0.25">
      <c r="A28" s="25" t="s">
        <v>25</v>
      </c>
      <c r="B28" s="22"/>
      <c r="C28" s="22">
        <f>'Plan Andrade'!C28+'Plan Cuichan'!C28+'Plan Leiva'!C28</f>
        <v>0</v>
      </c>
      <c r="D28" s="22">
        <f>'Plan Andrade'!D28+'Plan Cuichan'!D28+'Plan Leiva'!D28</f>
        <v>1</v>
      </c>
      <c r="E28" s="22">
        <f>'Plan Andrade'!E28+'Plan Cuichan'!E28+'Plan Leiva'!E28</f>
        <v>0</v>
      </c>
      <c r="F28" s="29">
        <f t="shared" ref="F28:F32" si="7">IFERROR( E28/C28,0)</f>
        <v>0</v>
      </c>
      <c r="G28" s="43">
        <f t="shared" ref="G28:G32" si="8">D28/(D17/60)</f>
        <v>0.22222222222222221</v>
      </c>
    </row>
    <row r="29" spans="1:7" ht="13.2" x14ac:dyDescent="0.25">
      <c r="A29" s="25" t="s">
        <v>26</v>
      </c>
      <c r="B29" s="22"/>
      <c r="C29" s="22">
        <f>'Plan Andrade'!C29+'Plan Cuichan'!C29+'Plan Leiva'!C29</f>
        <v>6</v>
      </c>
      <c r="D29" s="22">
        <f>'Plan Andrade'!D29+'Plan Cuichan'!D29+'Plan Leiva'!D29</f>
        <v>10</v>
      </c>
      <c r="E29" s="22">
        <f>'Plan Andrade'!E29+'Plan Cuichan'!E29+'Plan Leiva'!E29</f>
        <v>0</v>
      </c>
      <c r="F29" s="29">
        <f t="shared" si="7"/>
        <v>0</v>
      </c>
      <c r="G29" s="43">
        <f t="shared" si="8"/>
        <v>0.32786885245901637</v>
      </c>
    </row>
    <row r="30" spans="1:7" ht="13.2" x14ac:dyDescent="0.25">
      <c r="A30" s="25" t="s">
        <v>27</v>
      </c>
      <c r="B30" s="22"/>
      <c r="C30" s="22">
        <f>'Plan Andrade'!C30+'Plan Cuichan'!C30+'Plan Leiva'!C30</f>
        <v>3</v>
      </c>
      <c r="D30" s="22">
        <f>'Plan Andrade'!D30+'Plan Cuichan'!D30+'Plan Leiva'!D30</f>
        <v>0</v>
      </c>
      <c r="E30" s="22">
        <f>'Plan Andrade'!E30+'Plan Cuichan'!E30+'Plan Leiva'!E30</f>
        <v>0</v>
      </c>
      <c r="F30" s="29">
        <f t="shared" si="7"/>
        <v>0</v>
      </c>
      <c r="G30" s="43">
        <f t="shared" si="8"/>
        <v>0</v>
      </c>
    </row>
    <row r="31" spans="1:7" ht="13.2" x14ac:dyDescent="0.25">
      <c r="A31" s="25" t="s">
        <v>28</v>
      </c>
      <c r="B31" s="22"/>
      <c r="C31" s="22">
        <f>'Plan Andrade'!C31+'Plan Cuichan'!C31+'Plan Leiva'!C31</f>
        <v>0</v>
      </c>
      <c r="D31" s="22">
        <f>'Plan Andrade'!D31+'Plan Cuichan'!D31+'Plan Leiva'!D31</f>
        <v>0</v>
      </c>
      <c r="E31" s="22">
        <f>'Plan Andrade'!E31+'Plan Cuichan'!E31+'Plan Leiva'!E31</f>
        <v>0</v>
      </c>
      <c r="F31" s="29">
        <f t="shared" si="7"/>
        <v>0</v>
      </c>
      <c r="G31" s="43">
        <f t="shared" si="8"/>
        <v>0</v>
      </c>
    </row>
    <row r="32" spans="1:7" ht="13.2" x14ac:dyDescent="0.25">
      <c r="A32" s="25" t="s">
        <v>29</v>
      </c>
      <c r="B32" s="22"/>
      <c r="C32" s="22">
        <f>'Plan Andrade'!C32+'Plan Cuichan'!C32+'Plan Leiva'!C32</f>
        <v>6</v>
      </c>
      <c r="D32" s="22">
        <f>'Plan Andrade'!D32+'Plan Cuichan'!D32+'Plan Leiva'!D32</f>
        <v>10</v>
      </c>
      <c r="E32" s="22">
        <f>'Plan Andrade'!E32+'Plan Cuichan'!E32+'Plan Leiva'!E32</f>
        <v>0</v>
      </c>
      <c r="F32" s="29">
        <f t="shared" si="7"/>
        <v>0</v>
      </c>
      <c r="G32" s="43">
        <f t="shared" si="8"/>
        <v>1.25</v>
      </c>
    </row>
    <row r="33" spans="1:7" ht="13.2" x14ac:dyDescent="0.25">
      <c r="A33" s="25" t="s">
        <v>31</v>
      </c>
      <c r="B33" s="22"/>
      <c r="C33" s="22">
        <f>SUM(C27:C32)</f>
        <v>15</v>
      </c>
      <c r="D33" s="22">
        <f t="shared" ref="D33:E33" si="9">SUM(D27:D32)</f>
        <v>21</v>
      </c>
      <c r="E33" s="22">
        <f t="shared" si="9"/>
        <v>0</v>
      </c>
      <c r="F33" s="22"/>
      <c r="G33" s="26"/>
    </row>
    <row r="34" spans="1:7" ht="13.2" x14ac:dyDescent="0.25">
      <c r="A34" s="12" t="s">
        <v>36</v>
      </c>
      <c r="B34" s="14"/>
      <c r="C34" s="14" t="s">
        <v>10</v>
      </c>
      <c r="D34" s="14" t="s">
        <v>11</v>
      </c>
      <c r="E34" s="14" t="s">
        <v>12</v>
      </c>
      <c r="F34" s="14" t="s">
        <v>23</v>
      </c>
      <c r="G34" s="18" t="s">
        <v>35</v>
      </c>
    </row>
    <row r="35" spans="1:7" ht="13.2" x14ac:dyDescent="0.25">
      <c r="A35" s="25" t="s">
        <v>24</v>
      </c>
      <c r="B35" s="22"/>
      <c r="C35" s="22">
        <f>'Plan Andrade'!C35+'Plan Cuichan'!C35+'Plan Leiva'!C35</f>
        <v>0</v>
      </c>
      <c r="D35" s="22">
        <f>'Plan Andrade'!D35+'Plan Cuichan'!D35+'Plan Leiva'!D35</f>
        <v>0</v>
      </c>
      <c r="E35" s="22">
        <f>'Plan Andrade'!E35+'Plan Cuichan'!E35+'Plan Leiva'!E35</f>
        <v>0</v>
      </c>
      <c r="F35" s="29">
        <f>IFERROR(E35/C35,0)</f>
        <v>0</v>
      </c>
      <c r="G35" s="43">
        <f>D35/(D16/60)</f>
        <v>0</v>
      </c>
    </row>
    <row r="36" spans="1:7" ht="13.2" x14ac:dyDescent="0.25">
      <c r="A36" s="25" t="s">
        <v>25</v>
      </c>
      <c r="B36" s="22"/>
      <c r="C36" s="22">
        <f>'Plan Andrade'!C36+'Plan Cuichan'!C36+'Plan Leiva'!C36</f>
        <v>0</v>
      </c>
      <c r="D36" s="22">
        <f>'Plan Andrade'!D36+'Plan Cuichan'!D36+'Plan Leiva'!D36</f>
        <v>0</v>
      </c>
      <c r="E36" s="22">
        <f>'Plan Andrade'!E36+'Plan Cuichan'!E36+'Plan Leiva'!E36</f>
        <v>0</v>
      </c>
      <c r="F36" s="29">
        <f t="shared" ref="F36:F40" si="10">IFERROR(E36/C36,0)</f>
        <v>0</v>
      </c>
      <c r="G36" s="43">
        <f t="shared" ref="G36:G40" si="11">D36/(D17/60)</f>
        <v>0</v>
      </c>
    </row>
    <row r="37" spans="1:7" ht="13.2" x14ac:dyDescent="0.25">
      <c r="A37" s="25" t="s">
        <v>26</v>
      </c>
      <c r="B37" s="22"/>
      <c r="C37" s="22">
        <f>'Plan Andrade'!C37+'Plan Cuichan'!C37+'Plan Leiva'!C37</f>
        <v>6</v>
      </c>
      <c r="D37" s="22">
        <f>'Plan Andrade'!D37+'Plan Cuichan'!D37+'Plan Leiva'!D37</f>
        <v>5</v>
      </c>
      <c r="E37" s="22">
        <f>'Plan Andrade'!E37+'Plan Cuichan'!E37+'Plan Leiva'!E37</f>
        <v>5</v>
      </c>
      <c r="F37" s="29">
        <f t="shared" si="10"/>
        <v>0.83333333333333337</v>
      </c>
      <c r="G37" s="43">
        <f t="shared" si="11"/>
        <v>0.16393442622950818</v>
      </c>
    </row>
    <row r="38" spans="1:7" ht="13.2" x14ac:dyDescent="0.25">
      <c r="A38" s="25" t="s">
        <v>27</v>
      </c>
      <c r="B38" s="22"/>
      <c r="C38" s="22">
        <f>'Plan Andrade'!C38+'Plan Cuichan'!C38+'Plan Leiva'!C38</f>
        <v>3</v>
      </c>
      <c r="D38" s="22">
        <f>'Plan Andrade'!D38+'Plan Cuichan'!D38+'Plan Leiva'!D38</f>
        <v>6</v>
      </c>
      <c r="E38" s="22">
        <f>'Plan Andrade'!E38+'Plan Cuichan'!E38+'Plan Leiva'!E38</f>
        <v>6</v>
      </c>
      <c r="F38" s="29">
        <f t="shared" si="10"/>
        <v>2</v>
      </c>
      <c r="G38" s="43">
        <f t="shared" si="11"/>
        <v>1</v>
      </c>
    </row>
    <row r="39" spans="1:7" ht="13.2" x14ac:dyDescent="0.25">
      <c r="A39" s="25" t="s">
        <v>28</v>
      </c>
      <c r="B39" s="22"/>
      <c r="C39" s="22">
        <f>'Plan Andrade'!C39+'Plan Cuichan'!C39+'Plan Leiva'!C39</f>
        <v>0</v>
      </c>
      <c r="D39" s="22">
        <f>'Plan Andrade'!D39+'Plan Cuichan'!D39+'Plan Leiva'!D39</f>
        <v>0</v>
      </c>
      <c r="E39" s="22">
        <f>'Plan Andrade'!E39+'Plan Cuichan'!E39+'Plan Leiva'!E39</f>
        <v>0</v>
      </c>
      <c r="F39" s="29">
        <f t="shared" si="10"/>
        <v>0</v>
      </c>
      <c r="G39" s="43">
        <f t="shared" si="11"/>
        <v>0</v>
      </c>
    </row>
    <row r="40" spans="1:7" ht="13.2" x14ac:dyDescent="0.25">
      <c r="A40" s="25" t="s">
        <v>29</v>
      </c>
      <c r="B40" s="22"/>
      <c r="C40" s="22">
        <f>'Plan Andrade'!C40+'Plan Cuichan'!C40+'Plan Leiva'!C40</f>
        <v>6</v>
      </c>
      <c r="D40" s="22">
        <f>'Plan Andrade'!D40+'Plan Cuichan'!D40+'Plan Leiva'!D40</f>
        <v>10</v>
      </c>
      <c r="E40" s="22">
        <f>'Plan Andrade'!E40+'Plan Cuichan'!E40+'Plan Leiva'!E40</f>
        <v>10</v>
      </c>
      <c r="F40" s="29">
        <f t="shared" si="10"/>
        <v>1.6666666666666667</v>
      </c>
      <c r="G40" s="43">
        <f t="shared" si="11"/>
        <v>1.25</v>
      </c>
    </row>
    <row r="41" spans="1:7" ht="13.2" x14ac:dyDescent="0.25">
      <c r="A41" s="19" t="s">
        <v>31</v>
      </c>
      <c r="B41" s="24"/>
      <c r="C41" s="24">
        <f>SUM(C35:C40)</f>
        <v>15</v>
      </c>
      <c r="D41" s="24">
        <f t="shared" ref="D41:E41" si="12">SUM(D35:D40)</f>
        <v>21</v>
      </c>
      <c r="E41" s="24">
        <f t="shared" si="12"/>
        <v>21</v>
      </c>
      <c r="F41" s="24"/>
      <c r="G41" s="21"/>
    </row>
  </sheetData>
  <mergeCells count="9">
    <mergeCell ref="A12:B12"/>
    <mergeCell ref="F12:G14"/>
    <mergeCell ref="G16:G23"/>
    <mergeCell ref="B1:F1"/>
    <mergeCell ref="B2:F2"/>
    <mergeCell ref="B3:F3"/>
    <mergeCell ref="F5:G5"/>
    <mergeCell ref="F6:G10"/>
    <mergeCell ref="F11:G1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1"/>
  <sheetViews>
    <sheetView tabSelected="1" topLeftCell="A11" workbookViewId="0">
      <selection activeCell="E37" sqref="E37"/>
    </sheetView>
  </sheetViews>
  <sheetFormatPr baseColWidth="10" defaultColWidth="14.44140625" defaultRowHeight="15.75" customHeight="1" x14ac:dyDescent="0.25"/>
  <sheetData>
    <row r="1" spans="1:15" ht="15.75" customHeight="1" x14ac:dyDescent="0.25">
      <c r="A1" s="1" t="s">
        <v>0</v>
      </c>
      <c r="B1" s="54" t="s">
        <v>37</v>
      </c>
      <c r="C1" s="55"/>
      <c r="D1" s="55"/>
      <c r="E1" s="55"/>
      <c r="F1" s="56"/>
      <c r="G1" s="1" t="s">
        <v>1</v>
      </c>
      <c r="H1" s="2">
        <v>43057</v>
      </c>
    </row>
    <row r="2" spans="1:15" ht="15.75" customHeight="1" x14ac:dyDescent="0.25">
      <c r="A2" s="1" t="s">
        <v>2</v>
      </c>
      <c r="B2" s="57" t="s">
        <v>3</v>
      </c>
      <c r="C2" s="50"/>
      <c r="D2" s="50"/>
      <c r="E2" s="50"/>
      <c r="F2" s="53"/>
      <c r="G2" s="1" t="s">
        <v>2</v>
      </c>
      <c r="H2" s="4" t="s">
        <v>4</v>
      </c>
    </row>
    <row r="3" spans="1:15" ht="15.75" customHeight="1" x14ac:dyDescent="0.25">
      <c r="A3" s="1" t="s">
        <v>5</v>
      </c>
      <c r="B3" s="58" t="s">
        <v>6</v>
      </c>
      <c r="C3" s="59"/>
      <c r="D3" s="59"/>
      <c r="E3" s="59"/>
      <c r="F3" s="60"/>
      <c r="G3" s="1" t="s">
        <v>7</v>
      </c>
      <c r="H3" s="5" t="s">
        <v>8</v>
      </c>
    </row>
    <row r="5" spans="1:15" ht="15.75" customHeight="1" x14ac:dyDescent="0.25">
      <c r="A5" s="6" t="s">
        <v>9</v>
      </c>
      <c r="B5" s="7"/>
      <c r="C5" s="8" t="s">
        <v>10</v>
      </c>
      <c r="D5" s="8" t="s">
        <v>11</v>
      </c>
      <c r="E5" s="8" t="s">
        <v>12</v>
      </c>
      <c r="F5" s="51"/>
      <c r="G5" s="51"/>
      <c r="O5" s="27">
        <v>1965</v>
      </c>
    </row>
    <row r="6" spans="1:15" ht="15.75" customHeight="1" x14ac:dyDescent="0.25">
      <c r="A6" s="9" t="s">
        <v>13</v>
      </c>
      <c r="B6" s="10"/>
      <c r="C6" s="11">
        <f>'Datos Importantes'!D3/'Datos Importantes'!C3</f>
        <v>0.9</v>
      </c>
      <c r="D6" s="40">
        <f>'Datos Importantes'!D4/'Datos Importantes'!C4</f>
        <v>0.97297297297297303</v>
      </c>
      <c r="E6" s="40">
        <f>'Datos Importantes'!D4/'Datos Importantes'!C4</f>
        <v>0.97297297297297303</v>
      </c>
      <c r="F6" s="51"/>
      <c r="G6" s="51"/>
      <c r="O6">
        <v>4500</v>
      </c>
    </row>
    <row r="7" spans="1:15" ht="15.75" customHeight="1" x14ac:dyDescent="0.25">
      <c r="A7" s="9" t="s">
        <v>14</v>
      </c>
      <c r="B7" s="10"/>
      <c r="C7" s="11">
        <f>'Datos Importantes'!C3/'Datos Importantes'!E3</f>
        <v>62.5</v>
      </c>
      <c r="D7" s="41">
        <f>'Datos Importantes'!C4/'Datos Importantes'!E4</f>
        <v>61.666666666666664</v>
      </c>
      <c r="E7" s="41">
        <f>'Datos Importantes'!C4/'Datos Importantes'!E4</f>
        <v>61.666666666666664</v>
      </c>
      <c r="F7" s="51"/>
      <c r="G7" s="51"/>
      <c r="O7">
        <f>O5/O6</f>
        <v>0.43666666666666665</v>
      </c>
    </row>
    <row r="8" spans="1:15" ht="15.75" customHeight="1" x14ac:dyDescent="0.25">
      <c r="A8" s="9" t="s">
        <v>15</v>
      </c>
      <c r="B8" s="10"/>
      <c r="C8" s="40">
        <f>'Datos Importantes'!F3/('Datos Importantes'!C3/1000)</f>
        <v>1.3333333333333333</v>
      </c>
      <c r="D8" s="41">
        <f>'Datos Importantes'!F4/('Datos Importantes'!C4/1000)</f>
        <v>6.3063063063063058</v>
      </c>
      <c r="E8" s="41">
        <f>'Datos Importantes'!F4/('Datos Importantes'!C4/1000)</f>
        <v>6.3063063063063058</v>
      </c>
      <c r="F8" s="51"/>
      <c r="G8" s="51"/>
    </row>
    <row r="9" spans="1:15" ht="15.75" customHeight="1" x14ac:dyDescent="0.25">
      <c r="A9" s="9" t="s">
        <v>16</v>
      </c>
      <c r="B9" s="10"/>
      <c r="C9" s="10"/>
      <c r="D9" s="10"/>
      <c r="E9" s="10"/>
      <c r="F9" s="51"/>
      <c r="G9" s="51"/>
    </row>
    <row r="10" spans="1:15" ht="15.75" customHeight="1" x14ac:dyDescent="0.25">
      <c r="A10" s="9" t="s">
        <v>17</v>
      </c>
      <c r="B10" s="10"/>
      <c r="C10" s="10"/>
      <c r="D10" s="10"/>
      <c r="E10" s="10"/>
      <c r="F10" s="51"/>
      <c r="G10" s="51"/>
      <c r="O10">
        <f>O5/60</f>
        <v>32.75</v>
      </c>
    </row>
    <row r="11" spans="1:15" ht="15.75" customHeight="1" x14ac:dyDescent="0.25">
      <c r="A11" s="6" t="s">
        <v>18</v>
      </c>
      <c r="B11" s="7"/>
      <c r="C11" s="7">
        <f>'Datos Importantes'!C3</f>
        <v>1500</v>
      </c>
      <c r="D11" s="7">
        <f>'Datos Importantes'!C4</f>
        <v>1110</v>
      </c>
      <c r="E11" s="8">
        <f>'Datos Importantes'!C4</f>
        <v>1110</v>
      </c>
      <c r="F11" s="51"/>
      <c r="G11" s="51"/>
      <c r="O11">
        <f>O6/O10</f>
        <v>137.40458015267177</v>
      </c>
    </row>
    <row r="12" spans="1:15" ht="15.75" customHeight="1" x14ac:dyDescent="0.25">
      <c r="A12" s="49" t="s">
        <v>19</v>
      </c>
      <c r="B12" s="50"/>
      <c r="C12" s="10">
        <f>'Datos Importantes'!C3</f>
        <v>1500</v>
      </c>
      <c r="D12" s="10">
        <f>'Datos Importantes'!C4</f>
        <v>1110</v>
      </c>
      <c r="E12" s="22">
        <f>'Datos Importantes'!C4</f>
        <v>1110</v>
      </c>
      <c r="F12" s="51"/>
      <c r="G12" s="51"/>
    </row>
    <row r="13" spans="1:15" ht="15.75" customHeight="1" x14ac:dyDescent="0.25">
      <c r="A13" s="9" t="s">
        <v>20</v>
      </c>
      <c r="B13" s="10"/>
      <c r="C13" s="42">
        <f>MAX(C11:C12)</f>
        <v>1500</v>
      </c>
      <c r="D13" s="42">
        <f t="shared" ref="D13:E13" si="0">MAX(D11:D12)</f>
        <v>1110</v>
      </c>
      <c r="E13" s="42">
        <f t="shared" si="0"/>
        <v>1110</v>
      </c>
      <c r="F13" s="51"/>
      <c r="G13" s="51"/>
    </row>
    <row r="14" spans="1:15" ht="15.75" customHeight="1" x14ac:dyDescent="0.25">
      <c r="A14" s="9" t="s">
        <v>21</v>
      </c>
      <c r="B14" s="10"/>
      <c r="C14" s="10">
        <f>MIN(C11:C12)</f>
        <v>1500</v>
      </c>
      <c r="D14" s="22">
        <f t="shared" ref="D14:E14" si="1">MIN(D11:D12)</f>
        <v>1110</v>
      </c>
      <c r="E14" s="22">
        <f t="shared" si="1"/>
        <v>1110</v>
      </c>
      <c r="F14" s="51"/>
      <c r="G14" s="51"/>
    </row>
    <row r="15" spans="1:15" ht="15.75" customHeight="1" x14ac:dyDescent="0.25">
      <c r="A15" s="12" t="s">
        <v>22</v>
      </c>
      <c r="B15" s="13"/>
      <c r="C15" s="14" t="s">
        <v>10</v>
      </c>
      <c r="D15" s="14" t="s">
        <v>11</v>
      </c>
      <c r="E15" s="14" t="s">
        <v>12</v>
      </c>
      <c r="F15" s="15" t="s">
        <v>23</v>
      </c>
      <c r="G15" s="16"/>
    </row>
    <row r="16" spans="1:15" ht="15.75" customHeight="1" x14ac:dyDescent="0.25">
      <c r="A16" s="9" t="s">
        <v>24</v>
      </c>
      <c r="B16" s="10"/>
      <c r="C16" s="10">
        <v>120</v>
      </c>
      <c r="D16" s="10">
        <v>120</v>
      </c>
      <c r="E16" s="10">
        <v>120</v>
      </c>
      <c r="F16" s="29">
        <f t="shared" ref="F16:F17" si="2">E16/C16</f>
        <v>1</v>
      </c>
      <c r="G16" s="52"/>
    </row>
    <row r="17" spans="1:7" ht="15.75" customHeight="1" x14ac:dyDescent="0.25">
      <c r="A17" s="9" t="s">
        <v>25</v>
      </c>
      <c r="B17" s="10"/>
      <c r="C17" s="10">
        <v>120</v>
      </c>
      <c r="D17" s="10">
        <v>90</v>
      </c>
      <c r="E17" s="10">
        <v>90</v>
      </c>
      <c r="F17" s="29">
        <f t="shared" si="2"/>
        <v>0.75</v>
      </c>
      <c r="G17" s="53"/>
    </row>
    <row r="18" spans="1:7" ht="15.75" customHeight="1" x14ac:dyDescent="0.25">
      <c r="A18" s="9" t="s">
        <v>26</v>
      </c>
      <c r="B18" s="10"/>
      <c r="C18" s="10">
        <f>'Datos Importantes'!D3</f>
        <v>1350</v>
      </c>
      <c r="D18" s="10">
        <f>'Datos Importantes'!D4</f>
        <v>1080</v>
      </c>
      <c r="E18" s="22">
        <f>'Datos Importantes'!D4</f>
        <v>1080</v>
      </c>
      <c r="F18" s="29">
        <f>E18/C18</f>
        <v>0.8</v>
      </c>
      <c r="G18" s="53"/>
    </row>
    <row r="19" spans="1:7" ht="15.75" customHeight="1" x14ac:dyDescent="0.25">
      <c r="A19" s="9" t="s">
        <v>27</v>
      </c>
      <c r="B19" s="10"/>
      <c r="C19" s="10">
        <v>120</v>
      </c>
      <c r="D19" s="10">
        <v>120</v>
      </c>
      <c r="E19" s="10">
        <v>120</v>
      </c>
      <c r="F19" s="29">
        <f t="shared" ref="F19:F21" si="3">E19/C19</f>
        <v>1</v>
      </c>
      <c r="G19" s="53"/>
    </row>
    <row r="20" spans="1:7" ht="15.75" customHeight="1" x14ac:dyDescent="0.25">
      <c r="A20" s="9" t="s">
        <v>28</v>
      </c>
      <c r="B20" s="10"/>
      <c r="C20" s="10">
        <v>90</v>
      </c>
      <c r="D20" s="10">
        <v>60</v>
      </c>
      <c r="E20" s="10">
        <v>60</v>
      </c>
      <c r="F20" s="29">
        <f t="shared" si="3"/>
        <v>0.66666666666666663</v>
      </c>
      <c r="G20" s="53"/>
    </row>
    <row r="21" spans="1:7" ht="15.75" customHeight="1" x14ac:dyDescent="0.25">
      <c r="A21" s="9" t="s">
        <v>29</v>
      </c>
      <c r="B21" s="10"/>
      <c r="C21" s="10">
        <v>150</v>
      </c>
      <c r="D21" s="10">
        <v>160</v>
      </c>
      <c r="E21" s="10">
        <v>160</v>
      </c>
      <c r="F21" s="29">
        <f t="shared" si="3"/>
        <v>1.0666666666666667</v>
      </c>
      <c r="G21" s="53"/>
    </row>
    <row r="22" spans="1:7" ht="15.75" customHeight="1" x14ac:dyDescent="0.25">
      <c r="A22" s="9" t="s">
        <v>30</v>
      </c>
      <c r="B22" s="28"/>
      <c r="C22" s="28"/>
      <c r="D22" s="28"/>
      <c r="E22" s="28"/>
      <c r="F22" s="28"/>
      <c r="G22" s="53"/>
    </row>
    <row r="23" spans="1:7" ht="13.2" x14ac:dyDescent="0.25">
      <c r="A23" s="9" t="s">
        <v>31</v>
      </c>
      <c r="B23" s="10"/>
      <c r="C23" s="10">
        <f>SUM(C16:C22)</f>
        <v>1950</v>
      </c>
      <c r="D23" s="22">
        <f t="shared" ref="D23:E23" si="4">SUM(D16:D22)</f>
        <v>1630</v>
      </c>
      <c r="E23" s="22">
        <f t="shared" si="4"/>
        <v>1630</v>
      </c>
      <c r="F23" s="10"/>
      <c r="G23" s="53"/>
    </row>
    <row r="24" spans="1:7" ht="13.2" x14ac:dyDescent="0.25">
      <c r="A24" s="9" t="s">
        <v>32</v>
      </c>
      <c r="B24" s="10"/>
      <c r="C24" s="10">
        <f>MAX(C16:C21)</f>
        <v>1350</v>
      </c>
      <c r="D24" s="22">
        <f t="shared" ref="D24:E24" si="5">MAX(D16:D21)</f>
        <v>1080</v>
      </c>
      <c r="E24" s="22">
        <f t="shared" si="5"/>
        <v>1080</v>
      </c>
      <c r="F24" s="23"/>
      <c r="G24" s="23"/>
    </row>
    <row r="25" spans="1:7" ht="13.2" x14ac:dyDescent="0.25">
      <c r="A25" s="9" t="s">
        <v>33</v>
      </c>
      <c r="B25" s="10"/>
      <c r="C25" s="10">
        <f>MIN(C16:C21)</f>
        <v>90</v>
      </c>
      <c r="D25" s="22">
        <f t="shared" ref="D25:E25" si="6">MIN(D16:D21)</f>
        <v>60</v>
      </c>
      <c r="E25" s="22">
        <f t="shared" si="6"/>
        <v>60</v>
      </c>
      <c r="F25" s="23"/>
      <c r="G25" s="23"/>
    </row>
    <row r="26" spans="1:7" ht="13.2" x14ac:dyDescent="0.25">
      <c r="A26" s="12" t="s">
        <v>34</v>
      </c>
      <c r="B26" s="13"/>
      <c r="C26" s="14" t="s">
        <v>10</v>
      </c>
      <c r="D26" s="15" t="s">
        <v>11</v>
      </c>
      <c r="E26" s="15" t="s">
        <v>12</v>
      </c>
      <c r="F26" s="15" t="s">
        <v>23</v>
      </c>
      <c r="G26" s="17" t="s">
        <v>35</v>
      </c>
    </row>
    <row r="27" spans="1:7" ht="13.2" x14ac:dyDescent="0.25">
      <c r="A27" s="9" t="s">
        <v>24</v>
      </c>
      <c r="B27" s="10"/>
      <c r="C27" s="10">
        <v>0</v>
      </c>
      <c r="D27" s="10">
        <v>0</v>
      </c>
      <c r="E27" s="10">
        <v>0</v>
      </c>
      <c r="F27" s="29">
        <f>IFERROR( E27/C27,0)</f>
        <v>0</v>
      </c>
      <c r="G27" s="43">
        <f>D27/(D16/60)</f>
        <v>0</v>
      </c>
    </row>
    <row r="28" spans="1:7" ht="13.2" x14ac:dyDescent="0.25">
      <c r="A28" s="9" t="s">
        <v>25</v>
      </c>
      <c r="B28" s="10"/>
      <c r="C28" s="10">
        <v>0</v>
      </c>
      <c r="D28" s="10">
        <v>1</v>
      </c>
      <c r="E28" s="10">
        <v>0</v>
      </c>
      <c r="F28" s="29">
        <f t="shared" ref="F28:F32" si="7">IFERROR( E28/C28,0)</f>
        <v>0</v>
      </c>
      <c r="G28" s="43">
        <f t="shared" ref="G28:G32" si="8">D28/(D17/60)</f>
        <v>0.66666666666666663</v>
      </c>
    </row>
    <row r="29" spans="1:7" ht="13.2" x14ac:dyDescent="0.25">
      <c r="A29" s="9" t="s">
        <v>26</v>
      </c>
      <c r="B29" s="10"/>
      <c r="C29" s="10">
        <v>2</v>
      </c>
      <c r="D29" s="10">
        <v>6</v>
      </c>
      <c r="E29" s="10">
        <v>0</v>
      </c>
      <c r="F29" s="29">
        <f t="shared" si="7"/>
        <v>0</v>
      </c>
      <c r="G29" s="43">
        <f t="shared" si="8"/>
        <v>0.33333333333333331</v>
      </c>
    </row>
    <row r="30" spans="1:7" ht="13.2" x14ac:dyDescent="0.25">
      <c r="A30" s="9" t="s">
        <v>27</v>
      </c>
      <c r="B30" s="10"/>
      <c r="C30" s="10">
        <v>1</v>
      </c>
      <c r="D30" s="10">
        <v>0</v>
      </c>
      <c r="E30" s="10">
        <v>0</v>
      </c>
      <c r="F30" s="29">
        <f t="shared" si="7"/>
        <v>0</v>
      </c>
      <c r="G30" s="43">
        <f t="shared" si="8"/>
        <v>0</v>
      </c>
    </row>
    <row r="31" spans="1:7" ht="13.2" x14ac:dyDescent="0.25">
      <c r="A31" s="9" t="s">
        <v>28</v>
      </c>
      <c r="B31" s="10"/>
      <c r="C31" s="10">
        <v>0</v>
      </c>
      <c r="D31" s="10">
        <v>0</v>
      </c>
      <c r="E31" s="10">
        <v>0</v>
      </c>
      <c r="F31" s="29">
        <f t="shared" si="7"/>
        <v>0</v>
      </c>
      <c r="G31" s="43">
        <f t="shared" si="8"/>
        <v>0</v>
      </c>
    </row>
    <row r="32" spans="1:7" ht="13.2" x14ac:dyDescent="0.25">
      <c r="A32" s="9" t="s">
        <v>29</v>
      </c>
      <c r="B32" s="10"/>
      <c r="C32" s="10">
        <v>2</v>
      </c>
      <c r="D32" s="10">
        <v>0</v>
      </c>
      <c r="E32" s="10">
        <v>0</v>
      </c>
      <c r="F32" s="29">
        <f t="shared" si="7"/>
        <v>0</v>
      </c>
      <c r="G32" s="43">
        <f t="shared" si="8"/>
        <v>0</v>
      </c>
    </row>
    <row r="33" spans="1:7" ht="13.2" x14ac:dyDescent="0.25">
      <c r="A33" s="9" t="s">
        <v>31</v>
      </c>
      <c r="B33" s="10"/>
      <c r="C33" s="10">
        <f>SUM(C27:C32)</f>
        <v>5</v>
      </c>
      <c r="D33" s="22">
        <f t="shared" ref="D33:E33" si="9">SUM(D27:D32)</f>
        <v>7</v>
      </c>
      <c r="E33" s="22">
        <f t="shared" si="9"/>
        <v>0</v>
      </c>
      <c r="F33" s="10"/>
      <c r="G33" s="3"/>
    </row>
    <row r="34" spans="1:7" ht="13.2" x14ac:dyDescent="0.25">
      <c r="A34" s="12" t="s">
        <v>36</v>
      </c>
      <c r="B34" s="13"/>
      <c r="C34" s="14" t="s">
        <v>10</v>
      </c>
      <c r="D34" s="14" t="s">
        <v>11</v>
      </c>
      <c r="E34" s="14" t="s">
        <v>12</v>
      </c>
      <c r="F34" s="14" t="s">
        <v>23</v>
      </c>
      <c r="G34" s="18" t="s">
        <v>35</v>
      </c>
    </row>
    <row r="35" spans="1:7" ht="13.2" x14ac:dyDescent="0.25">
      <c r="A35" s="9" t="s">
        <v>24</v>
      </c>
      <c r="B35" s="10"/>
      <c r="C35" s="22">
        <v>0</v>
      </c>
      <c r="D35" s="10">
        <v>0</v>
      </c>
      <c r="E35" s="10">
        <v>0</v>
      </c>
      <c r="F35" s="29">
        <f>IFERROR(E35/C35,0)</f>
        <v>0</v>
      </c>
      <c r="G35" s="43">
        <f>D35/(D16/60)</f>
        <v>0</v>
      </c>
    </row>
    <row r="36" spans="1:7" ht="13.2" x14ac:dyDescent="0.25">
      <c r="A36" s="9" t="s">
        <v>25</v>
      </c>
      <c r="B36" s="10"/>
      <c r="C36" s="22">
        <v>0</v>
      </c>
      <c r="D36" s="10">
        <v>0</v>
      </c>
      <c r="E36" s="10">
        <v>0</v>
      </c>
      <c r="F36" s="29">
        <f t="shared" ref="F36:F40" si="10">IFERROR(E36/C36,0)</f>
        <v>0</v>
      </c>
      <c r="G36" s="43">
        <f t="shared" ref="G36:G40" si="11">D36/(D17/60)</f>
        <v>0</v>
      </c>
    </row>
    <row r="37" spans="1:7" ht="13.2" x14ac:dyDescent="0.25">
      <c r="A37" s="9" t="s">
        <v>26</v>
      </c>
      <c r="B37" s="10"/>
      <c r="C37" s="22">
        <v>2</v>
      </c>
      <c r="D37" s="10">
        <v>1</v>
      </c>
      <c r="E37" s="10">
        <v>1</v>
      </c>
      <c r="F37" s="29">
        <f t="shared" si="10"/>
        <v>0.5</v>
      </c>
      <c r="G37" s="43">
        <f t="shared" si="11"/>
        <v>5.5555555555555552E-2</v>
      </c>
    </row>
    <row r="38" spans="1:7" ht="13.2" x14ac:dyDescent="0.25">
      <c r="A38" s="9" t="s">
        <v>27</v>
      </c>
      <c r="B38" s="10"/>
      <c r="C38" s="22">
        <v>1</v>
      </c>
      <c r="D38" s="10">
        <v>6</v>
      </c>
      <c r="E38" s="10">
        <v>6</v>
      </c>
      <c r="F38" s="29">
        <f t="shared" si="10"/>
        <v>6</v>
      </c>
      <c r="G38" s="43">
        <f t="shared" si="11"/>
        <v>3</v>
      </c>
    </row>
    <row r="39" spans="1:7" ht="13.2" x14ac:dyDescent="0.25">
      <c r="A39" s="9" t="s">
        <v>28</v>
      </c>
      <c r="B39" s="10"/>
      <c r="C39" s="22">
        <v>0</v>
      </c>
      <c r="D39" s="10">
        <v>0</v>
      </c>
      <c r="E39" s="10">
        <v>0</v>
      </c>
      <c r="F39" s="29">
        <f t="shared" si="10"/>
        <v>0</v>
      </c>
      <c r="G39" s="43">
        <f t="shared" si="11"/>
        <v>0</v>
      </c>
    </row>
    <row r="40" spans="1:7" ht="13.2" x14ac:dyDescent="0.25">
      <c r="A40" s="9" t="s">
        <v>29</v>
      </c>
      <c r="B40" s="10"/>
      <c r="C40" s="22">
        <v>2</v>
      </c>
      <c r="D40" s="10">
        <v>0</v>
      </c>
      <c r="E40" s="10">
        <v>0</v>
      </c>
      <c r="F40" s="29">
        <f t="shared" si="10"/>
        <v>0</v>
      </c>
      <c r="G40" s="43">
        <f t="shared" si="11"/>
        <v>0</v>
      </c>
    </row>
    <row r="41" spans="1:7" ht="13.2" x14ac:dyDescent="0.25">
      <c r="A41" s="19" t="s">
        <v>31</v>
      </c>
      <c r="B41" s="20"/>
      <c r="C41" s="20">
        <f>SUM(C35:C40)</f>
        <v>5</v>
      </c>
      <c r="D41" s="24">
        <f t="shared" ref="D41:E41" si="12">SUM(D35:D40)</f>
        <v>7</v>
      </c>
      <c r="E41" s="24">
        <f t="shared" si="12"/>
        <v>7</v>
      </c>
      <c r="F41" s="20"/>
      <c r="G41" s="21"/>
    </row>
  </sheetData>
  <mergeCells count="9">
    <mergeCell ref="G16:G23"/>
    <mergeCell ref="B1:F1"/>
    <mergeCell ref="B2:F2"/>
    <mergeCell ref="B3:F3"/>
    <mergeCell ref="F5:G5"/>
    <mergeCell ref="A12:B12"/>
    <mergeCell ref="F6:G10"/>
    <mergeCell ref="F11:G11"/>
    <mergeCell ref="F12:G1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1"/>
  <sheetViews>
    <sheetView topLeftCell="A21" workbookViewId="0">
      <selection activeCell="D36" sqref="D36"/>
    </sheetView>
  </sheetViews>
  <sheetFormatPr baseColWidth="10" defaultColWidth="14.44140625" defaultRowHeight="15.75" customHeight="1" x14ac:dyDescent="0.25"/>
  <cols>
    <col min="1" max="16384" width="14.44140625" style="23"/>
  </cols>
  <sheetData>
    <row r="1" spans="1:15" ht="15.75" customHeight="1" x14ac:dyDescent="0.25">
      <c r="A1" s="22" t="s">
        <v>0</v>
      </c>
      <c r="B1" s="54" t="s">
        <v>39</v>
      </c>
      <c r="C1" s="55"/>
      <c r="D1" s="55"/>
      <c r="E1" s="55"/>
      <c r="F1" s="56"/>
      <c r="G1" s="22" t="s">
        <v>1</v>
      </c>
      <c r="H1" s="2">
        <v>43057</v>
      </c>
    </row>
    <row r="2" spans="1:15" ht="15.75" customHeight="1" x14ac:dyDescent="0.25">
      <c r="A2" s="22" t="s">
        <v>2</v>
      </c>
      <c r="B2" s="57" t="s">
        <v>3</v>
      </c>
      <c r="C2" s="50"/>
      <c r="D2" s="50"/>
      <c r="E2" s="50"/>
      <c r="F2" s="53"/>
      <c r="G2" s="22" t="s">
        <v>2</v>
      </c>
      <c r="H2" s="26" t="s">
        <v>4</v>
      </c>
    </row>
    <row r="3" spans="1:15" ht="15.75" customHeight="1" x14ac:dyDescent="0.25">
      <c r="A3" s="22" t="s">
        <v>5</v>
      </c>
      <c r="B3" s="58" t="s">
        <v>6</v>
      </c>
      <c r="C3" s="59"/>
      <c r="D3" s="59"/>
      <c r="E3" s="59"/>
      <c r="F3" s="60"/>
      <c r="G3" s="22" t="s">
        <v>7</v>
      </c>
      <c r="H3" s="21" t="s">
        <v>8</v>
      </c>
    </row>
    <row r="5" spans="1:15" ht="15.75" customHeight="1" x14ac:dyDescent="0.25">
      <c r="A5" s="6" t="s">
        <v>9</v>
      </c>
      <c r="B5" s="8"/>
      <c r="C5" s="8" t="s">
        <v>10</v>
      </c>
      <c r="D5" s="8" t="s">
        <v>11</v>
      </c>
      <c r="E5" s="8" t="s">
        <v>12</v>
      </c>
      <c r="F5" s="51"/>
      <c r="G5" s="51"/>
      <c r="O5" s="27">
        <v>1965</v>
      </c>
    </row>
    <row r="6" spans="1:15" ht="15.75" customHeight="1" x14ac:dyDescent="0.25">
      <c r="A6" s="25" t="s">
        <v>13</v>
      </c>
      <c r="B6" s="22"/>
      <c r="C6" s="11" t="e">
        <f>'Datos Importantes'!D5/'Datos Importantes'!C5</f>
        <v>#DIV/0!</v>
      </c>
      <c r="D6" s="40" t="e">
        <f>'Datos Importantes'!D6/'Datos Importantes'!C6</f>
        <v>#DIV/0!</v>
      </c>
      <c r="E6" s="40" t="e">
        <f>'Datos Importantes'!D6/'Datos Importantes'!C6</f>
        <v>#DIV/0!</v>
      </c>
      <c r="F6" s="51"/>
      <c r="G6" s="51"/>
      <c r="O6" s="23">
        <v>4500</v>
      </c>
    </row>
    <row r="7" spans="1:15" ht="15.75" customHeight="1" x14ac:dyDescent="0.25">
      <c r="A7" s="25" t="s">
        <v>14</v>
      </c>
      <c r="B7" s="22"/>
      <c r="C7" s="11" t="e">
        <f>'Datos Importantes'!C5/'Datos Importantes'!E5</f>
        <v>#DIV/0!</v>
      </c>
      <c r="D7" s="41" t="e">
        <f>'Datos Importantes'!C6/'Datos Importantes'!E6</f>
        <v>#DIV/0!</v>
      </c>
      <c r="E7" s="41" t="e">
        <f>'Datos Importantes'!C6/'Datos Importantes'!E6</f>
        <v>#DIV/0!</v>
      </c>
      <c r="F7" s="51"/>
      <c r="G7" s="51"/>
      <c r="O7" s="23">
        <f>O5/O6</f>
        <v>0.43666666666666665</v>
      </c>
    </row>
    <row r="8" spans="1:15" ht="15.75" customHeight="1" x14ac:dyDescent="0.25">
      <c r="A8" s="25" t="s">
        <v>15</v>
      </c>
      <c r="B8" s="22"/>
      <c r="C8" s="40" t="e">
        <f>'Datos Importantes'!F5/('Datos Importantes'!C5/1000)</f>
        <v>#DIV/0!</v>
      </c>
      <c r="D8" s="41" t="e">
        <f>'Datos Importantes'!F6/('Datos Importantes'!C6/1000)</f>
        <v>#DIV/0!</v>
      </c>
      <c r="E8" s="41" t="e">
        <f>'Datos Importantes'!F6/('Datos Importantes'!C6/1000)</f>
        <v>#DIV/0!</v>
      </c>
      <c r="F8" s="51"/>
      <c r="G8" s="51"/>
    </row>
    <row r="9" spans="1:15" ht="15.75" customHeight="1" x14ac:dyDescent="0.25">
      <c r="A9" s="25" t="s">
        <v>16</v>
      </c>
      <c r="B9" s="22"/>
      <c r="C9" s="22"/>
      <c r="D9" s="22"/>
      <c r="E9" s="22"/>
      <c r="F9" s="51"/>
      <c r="G9" s="51"/>
    </row>
    <row r="10" spans="1:15" ht="15.75" customHeight="1" x14ac:dyDescent="0.25">
      <c r="A10" s="25" t="s">
        <v>17</v>
      </c>
      <c r="B10" s="22"/>
      <c r="C10" s="22"/>
      <c r="D10" s="22"/>
      <c r="E10" s="22"/>
      <c r="F10" s="51"/>
      <c r="G10" s="51"/>
      <c r="O10" s="23">
        <f>O5/60</f>
        <v>32.75</v>
      </c>
    </row>
    <row r="11" spans="1:15" ht="15.75" customHeight="1" x14ac:dyDescent="0.25">
      <c r="A11" s="6" t="s">
        <v>18</v>
      </c>
      <c r="B11" s="8"/>
      <c r="C11" s="8">
        <f>'Datos Importantes'!C5</f>
        <v>0</v>
      </c>
      <c r="D11" s="8">
        <f>'Datos Importantes'!C6</f>
        <v>0</v>
      </c>
      <c r="E11" s="8">
        <f>'Datos Importantes'!C6</f>
        <v>0</v>
      </c>
      <c r="F11" s="51"/>
      <c r="G11" s="51"/>
      <c r="O11" s="23">
        <f>O6/O10</f>
        <v>137.40458015267177</v>
      </c>
    </row>
    <row r="12" spans="1:15" ht="15.75" customHeight="1" x14ac:dyDescent="0.25">
      <c r="A12" s="49" t="s">
        <v>19</v>
      </c>
      <c r="B12" s="50"/>
      <c r="C12" s="22">
        <f>'Datos Importantes'!C5</f>
        <v>0</v>
      </c>
      <c r="D12" s="22">
        <f>'Datos Importantes'!C6</f>
        <v>0</v>
      </c>
      <c r="E12" s="22">
        <f>'Datos Importantes'!C6</f>
        <v>0</v>
      </c>
      <c r="F12" s="51"/>
      <c r="G12" s="51"/>
    </row>
    <row r="13" spans="1:15" ht="15.75" customHeight="1" x14ac:dyDescent="0.25">
      <c r="A13" s="25" t="s">
        <v>20</v>
      </c>
      <c r="B13" s="22"/>
      <c r="C13" s="42">
        <f>MAX(C11:C12)</f>
        <v>0</v>
      </c>
      <c r="D13" s="42">
        <f t="shared" ref="D13:E13" si="0">MAX(D11:D12)</f>
        <v>0</v>
      </c>
      <c r="E13" s="42">
        <f t="shared" si="0"/>
        <v>0</v>
      </c>
      <c r="F13" s="51"/>
      <c r="G13" s="51"/>
    </row>
    <row r="14" spans="1:15" ht="15.75" customHeight="1" x14ac:dyDescent="0.25">
      <c r="A14" s="25" t="s">
        <v>21</v>
      </c>
      <c r="B14" s="22"/>
      <c r="C14" s="22">
        <f>MIN(C11:C12)</f>
        <v>0</v>
      </c>
      <c r="D14" s="22">
        <f t="shared" ref="D14:E14" si="1">MIN(D11:D12)</f>
        <v>0</v>
      </c>
      <c r="E14" s="22">
        <f t="shared" si="1"/>
        <v>0</v>
      </c>
      <c r="F14" s="51"/>
      <c r="G14" s="51"/>
    </row>
    <row r="15" spans="1:15" ht="15.75" customHeight="1" x14ac:dyDescent="0.25">
      <c r="A15" s="12" t="s">
        <v>22</v>
      </c>
      <c r="B15" s="14"/>
      <c r="C15" s="14" t="s">
        <v>10</v>
      </c>
      <c r="D15" s="14" t="s">
        <v>11</v>
      </c>
      <c r="E15" s="14" t="s">
        <v>12</v>
      </c>
      <c r="F15" s="15" t="s">
        <v>23</v>
      </c>
      <c r="G15" s="17"/>
    </row>
    <row r="16" spans="1:15" ht="15.75" customHeight="1" x14ac:dyDescent="0.25">
      <c r="A16" s="25" t="s">
        <v>24</v>
      </c>
      <c r="B16" s="22"/>
      <c r="C16" s="22">
        <v>120</v>
      </c>
      <c r="D16" s="22">
        <v>120</v>
      </c>
      <c r="E16" s="22">
        <v>120</v>
      </c>
      <c r="F16" s="29">
        <f t="shared" ref="F16:F17" si="2">E16/C16</f>
        <v>1</v>
      </c>
      <c r="G16" s="52"/>
    </row>
    <row r="17" spans="1:7" ht="15.75" customHeight="1" x14ac:dyDescent="0.25">
      <c r="A17" s="25" t="s">
        <v>25</v>
      </c>
      <c r="B17" s="22"/>
      <c r="C17" s="22">
        <v>120</v>
      </c>
      <c r="D17" s="22">
        <v>90</v>
      </c>
      <c r="E17" s="22">
        <v>90</v>
      </c>
      <c r="F17" s="29">
        <f t="shared" si="2"/>
        <v>0.75</v>
      </c>
      <c r="G17" s="53"/>
    </row>
    <row r="18" spans="1:7" ht="15.75" customHeight="1" x14ac:dyDescent="0.25">
      <c r="A18" s="25" t="s">
        <v>26</v>
      </c>
      <c r="B18" s="22"/>
      <c r="C18" s="22">
        <f>'Datos Importantes'!D5</f>
        <v>0</v>
      </c>
      <c r="D18" s="22">
        <f>'Datos Importantes'!D6</f>
        <v>0</v>
      </c>
      <c r="E18" s="22">
        <f>'Datos Importantes'!D6</f>
        <v>0</v>
      </c>
      <c r="F18" s="29" t="e">
        <f>E18/C18</f>
        <v>#DIV/0!</v>
      </c>
      <c r="G18" s="53"/>
    </row>
    <row r="19" spans="1:7" ht="15.75" customHeight="1" x14ac:dyDescent="0.25">
      <c r="A19" s="25" t="s">
        <v>27</v>
      </c>
      <c r="B19" s="22"/>
      <c r="C19" s="22">
        <v>120</v>
      </c>
      <c r="D19" s="22">
        <v>120</v>
      </c>
      <c r="E19" s="22">
        <v>120</v>
      </c>
      <c r="F19" s="29">
        <f t="shared" ref="F19:F21" si="3">E19/C19</f>
        <v>1</v>
      </c>
      <c r="G19" s="53"/>
    </row>
    <row r="20" spans="1:7" ht="15.75" customHeight="1" x14ac:dyDescent="0.25">
      <c r="A20" s="25" t="s">
        <v>28</v>
      </c>
      <c r="B20" s="22"/>
      <c r="C20" s="22">
        <v>90</v>
      </c>
      <c r="D20" s="22">
        <v>60</v>
      </c>
      <c r="E20" s="22">
        <v>60</v>
      </c>
      <c r="F20" s="29">
        <f t="shared" si="3"/>
        <v>0.66666666666666663</v>
      </c>
      <c r="G20" s="53"/>
    </row>
    <row r="21" spans="1:7" ht="15.75" customHeight="1" x14ac:dyDescent="0.25">
      <c r="A21" s="25" t="s">
        <v>29</v>
      </c>
      <c r="B21" s="22"/>
      <c r="C21" s="22">
        <v>150</v>
      </c>
      <c r="D21" s="22">
        <v>160</v>
      </c>
      <c r="E21" s="22">
        <v>160</v>
      </c>
      <c r="F21" s="29">
        <f t="shared" si="3"/>
        <v>1.0666666666666667</v>
      </c>
      <c r="G21" s="53"/>
    </row>
    <row r="22" spans="1:7" ht="15.75" customHeight="1" x14ac:dyDescent="0.25">
      <c r="A22" s="25" t="s">
        <v>30</v>
      </c>
      <c r="B22" s="28"/>
      <c r="C22" s="28"/>
      <c r="D22" s="28"/>
      <c r="E22" s="28"/>
      <c r="F22" s="28"/>
      <c r="G22" s="53"/>
    </row>
    <row r="23" spans="1:7" ht="13.2" x14ac:dyDescent="0.25">
      <c r="A23" s="25" t="s">
        <v>31</v>
      </c>
      <c r="B23" s="22"/>
      <c r="C23" s="22">
        <f>SUM(C16:C22)</f>
        <v>600</v>
      </c>
      <c r="D23" s="22">
        <f t="shared" ref="D23:E23" si="4">SUM(D16:D22)</f>
        <v>550</v>
      </c>
      <c r="E23" s="22">
        <f t="shared" si="4"/>
        <v>550</v>
      </c>
      <c r="F23" s="22"/>
      <c r="G23" s="53"/>
    </row>
    <row r="24" spans="1:7" ht="13.2" x14ac:dyDescent="0.25">
      <c r="A24" s="25" t="s">
        <v>32</v>
      </c>
      <c r="B24" s="22"/>
      <c r="C24" s="22">
        <f>MAX(C16:C21)</f>
        <v>150</v>
      </c>
      <c r="D24" s="22">
        <f t="shared" ref="D24:E24" si="5">MAX(D16:D21)</f>
        <v>160</v>
      </c>
      <c r="E24" s="22">
        <f t="shared" si="5"/>
        <v>160</v>
      </c>
    </row>
    <row r="25" spans="1:7" ht="13.2" x14ac:dyDescent="0.25">
      <c r="A25" s="25" t="s">
        <v>33</v>
      </c>
      <c r="B25" s="22"/>
      <c r="C25" s="22">
        <f>MIN(C16:C21)</f>
        <v>0</v>
      </c>
      <c r="D25" s="22">
        <f t="shared" ref="D25:E25" si="6">MIN(D16:D21)</f>
        <v>0</v>
      </c>
      <c r="E25" s="22">
        <f t="shared" si="6"/>
        <v>0</v>
      </c>
    </row>
    <row r="26" spans="1:7" ht="13.2" x14ac:dyDescent="0.25">
      <c r="A26" s="12" t="s">
        <v>34</v>
      </c>
      <c r="B26" s="14"/>
      <c r="C26" s="14" t="s">
        <v>10</v>
      </c>
      <c r="D26" s="15" t="s">
        <v>11</v>
      </c>
      <c r="E26" s="15" t="s">
        <v>12</v>
      </c>
      <c r="F26" s="15" t="s">
        <v>23</v>
      </c>
      <c r="G26" s="17" t="s">
        <v>35</v>
      </c>
    </row>
    <row r="27" spans="1:7" ht="13.2" x14ac:dyDescent="0.25">
      <c r="A27" s="25" t="s">
        <v>24</v>
      </c>
      <c r="B27" s="22"/>
      <c r="C27" s="22">
        <v>0</v>
      </c>
      <c r="D27" s="22">
        <v>0</v>
      </c>
      <c r="E27" s="22">
        <v>0</v>
      </c>
      <c r="F27" s="29">
        <f>IFERROR( E27/C27,0)</f>
        <v>0</v>
      </c>
      <c r="G27" s="43">
        <f>D27/(D16/60)</f>
        <v>0</v>
      </c>
    </row>
    <row r="28" spans="1:7" ht="13.2" x14ac:dyDescent="0.25">
      <c r="A28" s="25" t="s">
        <v>25</v>
      </c>
      <c r="B28" s="22"/>
      <c r="C28" s="22">
        <v>0</v>
      </c>
      <c r="D28" s="22">
        <v>0</v>
      </c>
      <c r="E28" s="22">
        <v>0</v>
      </c>
      <c r="F28" s="29">
        <f t="shared" ref="F28:F32" si="7">IFERROR( E28/C28,0)</f>
        <v>0</v>
      </c>
      <c r="G28" s="43">
        <f t="shared" ref="G28:G32" si="8">D28/(D17/60)</f>
        <v>0</v>
      </c>
    </row>
    <row r="29" spans="1:7" ht="13.2" x14ac:dyDescent="0.25">
      <c r="A29" s="25" t="s">
        <v>26</v>
      </c>
      <c r="B29" s="22"/>
      <c r="C29" s="22">
        <v>2</v>
      </c>
      <c r="D29" s="22">
        <v>2</v>
      </c>
      <c r="E29" s="22">
        <v>0</v>
      </c>
      <c r="F29" s="29">
        <f t="shared" si="7"/>
        <v>0</v>
      </c>
      <c r="G29" s="43" t="e">
        <f t="shared" si="8"/>
        <v>#DIV/0!</v>
      </c>
    </row>
    <row r="30" spans="1:7" ht="13.2" x14ac:dyDescent="0.25">
      <c r="A30" s="25" t="s">
        <v>27</v>
      </c>
      <c r="B30" s="22"/>
      <c r="C30" s="22">
        <v>1</v>
      </c>
      <c r="D30" s="22">
        <v>0</v>
      </c>
      <c r="E30" s="22">
        <v>0</v>
      </c>
      <c r="F30" s="29">
        <f t="shared" si="7"/>
        <v>0</v>
      </c>
      <c r="G30" s="43">
        <f t="shared" si="8"/>
        <v>0</v>
      </c>
    </row>
    <row r="31" spans="1:7" ht="13.2" x14ac:dyDescent="0.25">
      <c r="A31" s="25" t="s">
        <v>28</v>
      </c>
      <c r="B31" s="22"/>
      <c r="C31" s="22">
        <v>0</v>
      </c>
      <c r="D31" s="22">
        <v>0</v>
      </c>
      <c r="E31" s="22">
        <v>0</v>
      </c>
      <c r="F31" s="29">
        <f t="shared" si="7"/>
        <v>0</v>
      </c>
      <c r="G31" s="43">
        <f t="shared" si="8"/>
        <v>0</v>
      </c>
    </row>
    <row r="32" spans="1:7" ht="13.2" x14ac:dyDescent="0.25">
      <c r="A32" s="25" t="s">
        <v>29</v>
      </c>
      <c r="B32" s="22"/>
      <c r="C32" s="22">
        <v>2</v>
      </c>
      <c r="D32" s="22">
        <v>5</v>
      </c>
      <c r="E32" s="22">
        <v>0</v>
      </c>
      <c r="F32" s="29">
        <f t="shared" si="7"/>
        <v>0</v>
      </c>
      <c r="G32" s="43">
        <f t="shared" si="8"/>
        <v>1.875</v>
      </c>
    </row>
    <row r="33" spans="1:7" ht="13.2" x14ac:dyDescent="0.25">
      <c r="A33" s="25" t="s">
        <v>31</v>
      </c>
      <c r="B33" s="22"/>
      <c r="C33" s="22">
        <f>SUM(C27:C32)</f>
        <v>5</v>
      </c>
      <c r="D33" s="22">
        <f t="shared" ref="D33:E33" si="9">SUM(D27:D32)</f>
        <v>7</v>
      </c>
      <c r="E33" s="22">
        <f t="shared" si="9"/>
        <v>0</v>
      </c>
      <c r="F33" s="22"/>
      <c r="G33" s="26"/>
    </row>
    <row r="34" spans="1:7" ht="13.2" x14ac:dyDescent="0.25">
      <c r="A34" s="12" t="s">
        <v>36</v>
      </c>
      <c r="B34" s="14"/>
      <c r="C34" s="14" t="s">
        <v>10</v>
      </c>
      <c r="D34" s="14" t="s">
        <v>11</v>
      </c>
      <c r="E34" s="14" t="s">
        <v>12</v>
      </c>
      <c r="F34" s="14" t="s">
        <v>23</v>
      </c>
      <c r="G34" s="18" t="s">
        <v>35</v>
      </c>
    </row>
    <row r="35" spans="1:7" ht="13.2" x14ac:dyDescent="0.25">
      <c r="A35" s="25" t="s">
        <v>24</v>
      </c>
      <c r="B35" s="22"/>
      <c r="C35" s="22">
        <v>0</v>
      </c>
      <c r="D35" s="22">
        <v>0</v>
      </c>
      <c r="E35" s="22">
        <v>0</v>
      </c>
      <c r="F35" s="29">
        <f>IFERROR(E35/C35,0)</f>
        <v>0</v>
      </c>
      <c r="G35" s="43">
        <f>D35/(D16/60)</f>
        <v>0</v>
      </c>
    </row>
    <row r="36" spans="1:7" ht="13.2" x14ac:dyDescent="0.25">
      <c r="A36" s="25" t="s">
        <v>25</v>
      </c>
      <c r="B36" s="22"/>
      <c r="C36" s="22">
        <v>0</v>
      </c>
      <c r="D36" s="22">
        <v>0</v>
      </c>
      <c r="E36" s="22">
        <v>0</v>
      </c>
      <c r="F36" s="29">
        <f t="shared" ref="F36:F40" si="10">IFERROR(E36/C36,0)</f>
        <v>0</v>
      </c>
      <c r="G36" s="43">
        <f t="shared" ref="G36:G40" si="11">D36/(D17/60)</f>
        <v>0</v>
      </c>
    </row>
    <row r="37" spans="1:7" ht="13.2" x14ac:dyDescent="0.25">
      <c r="A37" s="25" t="s">
        <v>26</v>
      </c>
      <c r="B37" s="22"/>
      <c r="C37" s="22">
        <v>2</v>
      </c>
      <c r="D37" s="22">
        <v>2</v>
      </c>
      <c r="E37" s="22">
        <v>2</v>
      </c>
      <c r="F37" s="29">
        <f t="shared" si="10"/>
        <v>1</v>
      </c>
      <c r="G37" s="43" t="e">
        <f t="shared" si="11"/>
        <v>#DIV/0!</v>
      </c>
    </row>
    <row r="38" spans="1:7" ht="13.2" x14ac:dyDescent="0.25">
      <c r="A38" s="25" t="s">
        <v>27</v>
      </c>
      <c r="B38" s="22"/>
      <c r="C38" s="22">
        <v>1</v>
      </c>
      <c r="D38" s="22">
        <v>0</v>
      </c>
      <c r="E38" s="22">
        <v>0</v>
      </c>
      <c r="F38" s="29">
        <f t="shared" si="10"/>
        <v>0</v>
      </c>
      <c r="G38" s="43">
        <f t="shared" si="11"/>
        <v>0</v>
      </c>
    </row>
    <row r="39" spans="1:7" ht="13.2" x14ac:dyDescent="0.25">
      <c r="A39" s="25" t="s">
        <v>28</v>
      </c>
      <c r="B39" s="22"/>
      <c r="C39" s="22">
        <v>0</v>
      </c>
      <c r="D39" s="22">
        <v>0</v>
      </c>
      <c r="E39" s="22">
        <v>0</v>
      </c>
      <c r="F39" s="29">
        <f t="shared" si="10"/>
        <v>0</v>
      </c>
      <c r="G39" s="43">
        <f t="shared" si="11"/>
        <v>0</v>
      </c>
    </row>
    <row r="40" spans="1:7" ht="13.2" x14ac:dyDescent="0.25">
      <c r="A40" s="25" t="s">
        <v>29</v>
      </c>
      <c r="B40" s="22"/>
      <c r="C40" s="22">
        <v>2</v>
      </c>
      <c r="D40" s="22">
        <v>5</v>
      </c>
      <c r="E40" s="22">
        <v>5</v>
      </c>
      <c r="F40" s="29">
        <f t="shared" si="10"/>
        <v>2.5</v>
      </c>
      <c r="G40" s="43">
        <f t="shared" si="11"/>
        <v>1.875</v>
      </c>
    </row>
    <row r="41" spans="1:7" ht="13.2" x14ac:dyDescent="0.25">
      <c r="A41" s="19" t="s">
        <v>31</v>
      </c>
      <c r="B41" s="24"/>
      <c r="C41" s="24">
        <f>SUM(C35:C40)</f>
        <v>5</v>
      </c>
      <c r="D41" s="24">
        <f t="shared" ref="D41:E41" si="12">SUM(D35:D40)</f>
        <v>7</v>
      </c>
      <c r="E41" s="24">
        <f t="shared" si="12"/>
        <v>7</v>
      </c>
      <c r="F41" s="24"/>
      <c r="G41" s="21"/>
    </row>
  </sheetData>
  <mergeCells count="9">
    <mergeCell ref="A12:B12"/>
    <mergeCell ref="F12:G14"/>
    <mergeCell ref="G16:G23"/>
    <mergeCell ref="B1:F1"/>
    <mergeCell ref="B2:F2"/>
    <mergeCell ref="B3:F3"/>
    <mergeCell ref="F5:G5"/>
    <mergeCell ref="F6:G10"/>
    <mergeCell ref="F11:G1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1"/>
  <sheetViews>
    <sheetView topLeftCell="A15" workbookViewId="0">
      <selection activeCell="C26" sqref="C26"/>
    </sheetView>
  </sheetViews>
  <sheetFormatPr baseColWidth="10" defaultColWidth="14.44140625" defaultRowHeight="15.75" customHeight="1" x14ac:dyDescent="0.25"/>
  <cols>
    <col min="1" max="16384" width="14.44140625" style="23"/>
  </cols>
  <sheetData>
    <row r="1" spans="1:15" ht="15.75" customHeight="1" x14ac:dyDescent="0.25">
      <c r="A1" s="22" t="s">
        <v>0</v>
      </c>
      <c r="B1" s="54" t="s">
        <v>40</v>
      </c>
      <c r="C1" s="55"/>
      <c r="D1" s="55"/>
      <c r="E1" s="55"/>
      <c r="F1" s="56"/>
      <c r="G1" s="22" t="s">
        <v>1</v>
      </c>
      <c r="H1" s="2">
        <v>43057</v>
      </c>
    </row>
    <row r="2" spans="1:15" ht="15.75" customHeight="1" x14ac:dyDescent="0.25">
      <c r="A2" s="22" t="s">
        <v>2</v>
      </c>
      <c r="B2" s="57" t="s">
        <v>3</v>
      </c>
      <c r="C2" s="50"/>
      <c r="D2" s="50"/>
      <c r="E2" s="50"/>
      <c r="F2" s="53"/>
      <c r="G2" s="22" t="s">
        <v>2</v>
      </c>
      <c r="H2" s="26" t="s">
        <v>4</v>
      </c>
    </row>
    <row r="3" spans="1:15" ht="15.75" customHeight="1" x14ac:dyDescent="0.25">
      <c r="A3" s="22" t="s">
        <v>5</v>
      </c>
      <c r="B3" s="58" t="s">
        <v>6</v>
      </c>
      <c r="C3" s="59"/>
      <c r="D3" s="59"/>
      <c r="E3" s="59"/>
      <c r="F3" s="60"/>
      <c r="G3" s="22" t="s">
        <v>7</v>
      </c>
      <c r="H3" s="21" t="s">
        <v>8</v>
      </c>
    </row>
    <row r="5" spans="1:15" ht="15.75" customHeight="1" x14ac:dyDescent="0.25">
      <c r="A5" s="6" t="s">
        <v>9</v>
      </c>
      <c r="B5" s="8"/>
      <c r="C5" s="8" t="s">
        <v>10</v>
      </c>
      <c r="D5" s="8" t="s">
        <v>11</v>
      </c>
      <c r="E5" s="8" t="s">
        <v>12</v>
      </c>
      <c r="F5" s="51"/>
      <c r="G5" s="51"/>
      <c r="O5" s="27">
        <v>1965</v>
      </c>
    </row>
    <row r="6" spans="1:15" ht="15.75" customHeight="1" x14ac:dyDescent="0.25">
      <c r="A6" s="25" t="s">
        <v>13</v>
      </c>
      <c r="B6" s="22"/>
      <c r="C6" s="11">
        <f>'Datos Importantes'!D7/'Datos Importantes'!C7</f>
        <v>0.91666666666666663</v>
      </c>
      <c r="D6" s="40">
        <f>'Datos Importantes'!D8/'Datos Importantes'!C8</f>
        <v>0.75</v>
      </c>
      <c r="E6" s="40">
        <f>'Datos Importantes'!D8/'Datos Importantes'!C8</f>
        <v>0.75</v>
      </c>
      <c r="F6" s="51"/>
      <c r="G6" s="51"/>
      <c r="O6" s="23">
        <v>4500</v>
      </c>
    </row>
    <row r="7" spans="1:15" ht="15.75" customHeight="1" x14ac:dyDescent="0.25">
      <c r="A7" s="25" t="s">
        <v>14</v>
      </c>
      <c r="B7" s="22"/>
      <c r="C7" s="11">
        <f>'Datos Importantes'!C7/'Datos Importantes'!E7</f>
        <v>60</v>
      </c>
      <c r="D7" s="41">
        <f>'Datos Importantes'!C8/'Datos Importantes'!E8</f>
        <v>55.555555555555557</v>
      </c>
      <c r="E7" s="41">
        <f>'Datos Importantes'!C8/'Datos Importantes'!E8</f>
        <v>55.555555555555557</v>
      </c>
      <c r="F7" s="51"/>
      <c r="G7" s="51"/>
      <c r="O7" s="23">
        <f>O5/O6</f>
        <v>0.43666666666666665</v>
      </c>
    </row>
    <row r="8" spans="1:15" ht="15.75" customHeight="1" x14ac:dyDescent="0.25">
      <c r="A8" s="25" t="s">
        <v>15</v>
      </c>
      <c r="B8" s="22"/>
      <c r="C8" s="40">
        <f>'Datos Importantes'!F7/('Datos Importantes'!C7/1000)</f>
        <v>2.5</v>
      </c>
      <c r="D8" s="41">
        <f>'Datos Importantes'!F8/('Datos Importantes'!C8/1000)</f>
        <v>2</v>
      </c>
      <c r="E8" s="41">
        <f>'Datos Importantes'!F8/('Datos Importantes'!C8/1000)</f>
        <v>2</v>
      </c>
      <c r="F8" s="51"/>
      <c r="G8" s="51"/>
    </row>
    <row r="9" spans="1:15" ht="15.75" customHeight="1" x14ac:dyDescent="0.25">
      <c r="A9" s="25" t="s">
        <v>16</v>
      </c>
      <c r="B9" s="22"/>
      <c r="C9" s="22"/>
      <c r="D9" s="22"/>
      <c r="E9" s="22"/>
      <c r="F9" s="51"/>
      <c r="G9" s="51"/>
    </row>
    <row r="10" spans="1:15" ht="15.75" customHeight="1" x14ac:dyDescent="0.25">
      <c r="A10" s="25" t="s">
        <v>17</v>
      </c>
      <c r="B10" s="22"/>
      <c r="C10" s="22"/>
      <c r="D10" s="22"/>
      <c r="E10" s="22"/>
      <c r="F10" s="51"/>
      <c r="G10" s="51"/>
      <c r="O10" s="23">
        <f>O5/60</f>
        <v>32.75</v>
      </c>
    </row>
    <row r="11" spans="1:15" ht="15.75" customHeight="1" x14ac:dyDescent="0.25">
      <c r="A11" s="6" t="s">
        <v>18</v>
      </c>
      <c r="B11" s="8"/>
      <c r="C11" s="8">
        <f>'Datos Importantes'!C7</f>
        <v>1200</v>
      </c>
      <c r="D11" s="8">
        <f>'Datos Importantes'!C8</f>
        <v>1000</v>
      </c>
      <c r="E11" s="8">
        <f>'Datos Importantes'!C8</f>
        <v>1000</v>
      </c>
      <c r="F11" s="51"/>
      <c r="G11" s="51"/>
      <c r="O11" s="23">
        <f>O6/O10</f>
        <v>137.40458015267177</v>
      </c>
    </row>
    <row r="12" spans="1:15" ht="15.75" customHeight="1" x14ac:dyDescent="0.25">
      <c r="A12" s="49" t="s">
        <v>19</v>
      </c>
      <c r="B12" s="50"/>
      <c r="C12" s="22">
        <f>'Datos Importantes'!C7</f>
        <v>1200</v>
      </c>
      <c r="D12" s="22">
        <f>'Datos Importantes'!C8</f>
        <v>1000</v>
      </c>
      <c r="E12" s="22">
        <f>'Datos Importantes'!C8</f>
        <v>1000</v>
      </c>
      <c r="F12" s="51"/>
      <c r="G12" s="51"/>
    </row>
    <row r="13" spans="1:15" ht="15.75" customHeight="1" x14ac:dyDescent="0.25">
      <c r="A13" s="25" t="s">
        <v>20</v>
      </c>
      <c r="B13" s="22"/>
      <c r="C13" s="42">
        <f>MAX(C11:C12)</f>
        <v>1200</v>
      </c>
      <c r="D13" s="42">
        <f t="shared" ref="D13:E13" si="0">MAX(D11:D12)</f>
        <v>1000</v>
      </c>
      <c r="E13" s="42">
        <f t="shared" si="0"/>
        <v>1000</v>
      </c>
      <c r="F13" s="51"/>
      <c r="G13" s="51"/>
    </row>
    <row r="14" spans="1:15" ht="15.75" customHeight="1" x14ac:dyDescent="0.25">
      <c r="A14" s="25" t="s">
        <v>21</v>
      </c>
      <c r="B14" s="22"/>
      <c r="C14" s="22">
        <f>MIN(C11:C12)</f>
        <v>1200</v>
      </c>
      <c r="D14" s="22">
        <f t="shared" ref="D14:E14" si="1">MIN(D11:D12)</f>
        <v>1000</v>
      </c>
      <c r="E14" s="22">
        <f t="shared" si="1"/>
        <v>1000</v>
      </c>
      <c r="F14" s="51"/>
      <c r="G14" s="51"/>
    </row>
    <row r="15" spans="1:15" ht="15.75" customHeight="1" x14ac:dyDescent="0.25">
      <c r="A15" s="12" t="s">
        <v>22</v>
      </c>
      <c r="B15" s="14"/>
      <c r="C15" s="14" t="s">
        <v>10</v>
      </c>
      <c r="D15" s="14" t="s">
        <v>11</v>
      </c>
      <c r="E15" s="14" t="s">
        <v>12</v>
      </c>
      <c r="F15" s="15" t="s">
        <v>23</v>
      </c>
      <c r="G15" s="17"/>
    </row>
    <row r="16" spans="1:15" ht="15.75" customHeight="1" x14ac:dyDescent="0.25">
      <c r="A16" s="25" t="s">
        <v>24</v>
      </c>
      <c r="B16" s="22"/>
      <c r="C16" s="22">
        <v>120</v>
      </c>
      <c r="D16" s="22">
        <v>120</v>
      </c>
      <c r="E16" s="22">
        <v>120</v>
      </c>
      <c r="F16" s="29">
        <f t="shared" ref="F16:F17" si="2">E16/C16</f>
        <v>1</v>
      </c>
      <c r="G16" s="52"/>
    </row>
    <row r="17" spans="1:7" ht="15.75" customHeight="1" x14ac:dyDescent="0.25">
      <c r="A17" s="25" t="s">
        <v>25</v>
      </c>
      <c r="B17" s="22"/>
      <c r="C17" s="22">
        <v>120</v>
      </c>
      <c r="D17" s="22">
        <v>90</v>
      </c>
      <c r="E17" s="22">
        <v>90</v>
      </c>
      <c r="F17" s="29">
        <f t="shared" si="2"/>
        <v>0.75</v>
      </c>
      <c r="G17" s="53"/>
    </row>
    <row r="18" spans="1:7" ht="15.75" customHeight="1" x14ac:dyDescent="0.25">
      <c r="A18" s="25" t="s">
        <v>26</v>
      </c>
      <c r="B18" s="22"/>
      <c r="C18" s="22">
        <f>'Datos Importantes'!D7</f>
        <v>1100</v>
      </c>
      <c r="D18" s="22">
        <f>'Datos Importantes'!D8</f>
        <v>750</v>
      </c>
      <c r="E18" s="22">
        <f>'Datos Importantes'!D8</f>
        <v>750</v>
      </c>
      <c r="F18" s="29">
        <f>E18/C18</f>
        <v>0.68181818181818177</v>
      </c>
      <c r="G18" s="53"/>
    </row>
    <row r="19" spans="1:7" ht="15.75" customHeight="1" x14ac:dyDescent="0.25">
      <c r="A19" s="25" t="s">
        <v>27</v>
      </c>
      <c r="B19" s="22"/>
      <c r="C19" s="22">
        <v>120</v>
      </c>
      <c r="D19" s="22">
        <v>120</v>
      </c>
      <c r="E19" s="22">
        <v>120</v>
      </c>
      <c r="F19" s="29">
        <f t="shared" ref="F19:F21" si="3">E19/C19</f>
        <v>1</v>
      </c>
      <c r="G19" s="53"/>
    </row>
    <row r="20" spans="1:7" ht="15.75" customHeight="1" x14ac:dyDescent="0.25">
      <c r="A20" s="25" t="s">
        <v>28</v>
      </c>
      <c r="B20" s="22"/>
      <c r="C20" s="22">
        <v>90</v>
      </c>
      <c r="D20" s="22">
        <v>60</v>
      </c>
      <c r="E20" s="22">
        <v>60</v>
      </c>
      <c r="F20" s="29">
        <f t="shared" si="3"/>
        <v>0.66666666666666663</v>
      </c>
      <c r="G20" s="53"/>
    </row>
    <row r="21" spans="1:7" ht="15.75" customHeight="1" x14ac:dyDescent="0.25">
      <c r="A21" s="25" t="s">
        <v>29</v>
      </c>
      <c r="B21" s="22"/>
      <c r="C21" s="22">
        <v>150</v>
      </c>
      <c r="D21" s="22">
        <v>160</v>
      </c>
      <c r="E21" s="22">
        <v>160</v>
      </c>
      <c r="F21" s="29">
        <f t="shared" si="3"/>
        <v>1.0666666666666667</v>
      </c>
      <c r="G21" s="53"/>
    </row>
    <row r="22" spans="1:7" ht="15.75" customHeight="1" x14ac:dyDescent="0.25">
      <c r="A22" s="25" t="s">
        <v>30</v>
      </c>
      <c r="B22" s="28"/>
      <c r="C22" s="28"/>
      <c r="D22" s="28"/>
      <c r="E22" s="28"/>
      <c r="F22" s="28"/>
      <c r="G22" s="53"/>
    </row>
    <row r="23" spans="1:7" ht="13.2" x14ac:dyDescent="0.25">
      <c r="A23" s="25" t="s">
        <v>31</v>
      </c>
      <c r="B23" s="22"/>
      <c r="C23" s="22">
        <f>SUM(C16:C22)</f>
        <v>1700</v>
      </c>
      <c r="D23" s="22">
        <f t="shared" ref="D23:E23" si="4">SUM(D16:D22)</f>
        <v>1300</v>
      </c>
      <c r="E23" s="22">
        <f t="shared" si="4"/>
        <v>1300</v>
      </c>
      <c r="F23" s="22"/>
      <c r="G23" s="53"/>
    </row>
    <row r="24" spans="1:7" ht="13.2" x14ac:dyDescent="0.25">
      <c r="A24" s="25" t="s">
        <v>32</v>
      </c>
      <c r="B24" s="22"/>
      <c r="C24" s="22">
        <f>MAX(C16:C21)</f>
        <v>1100</v>
      </c>
      <c r="D24" s="22">
        <f t="shared" ref="D24:E24" si="5">MAX(D16:D21)</f>
        <v>750</v>
      </c>
      <c r="E24" s="22">
        <f t="shared" si="5"/>
        <v>750</v>
      </c>
    </row>
    <row r="25" spans="1:7" ht="13.2" x14ac:dyDescent="0.25">
      <c r="A25" s="25" t="s">
        <v>33</v>
      </c>
      <c r="B25" s="22"/>
      <c r="C25" s="22">
        <f>MIN(C16:C21)</f>
        <v>90</v>
      </c>
      <c r="D25" s="22">
        <f t="shared" ref="D25:E25" si="6">MIN(D16:D21)</f>
        <v>60</v>
      </c>
      <c r="E25" s="22">
        <f t="shared" si="6"/>
        <v>60</v>
      </c>
    </row>
    <row r="26" spans="1:7" ht="13.2" x14ac:dyDescent="0.25">
      <c r="A26" s="12" t="s">
        <v>34</v>
      </c>
      <c r="B26" s="14"/>
      <c r="C26" s="14" t="s">
        <v>10</v>
      </c>
      <c r="D26" s="15" t="s">
        <v>11</v>
      </c>
      <c r="E26" s="15" t="s">
        <v>12</v>
      </c>
      <c r="F26" s="15" t="s">
        <v>23</v>
      </c>
      <c r="G26" s="17" t="s">
        <v>35</v>
      </c>
    </row>
    <row r="27" spans="1:7" ht="13.2" x14ac:dyDescent="0.25">
      <c r="A27" s="25" t="s">
        <v>24</v>
      </c>
      <c r="B27" s="22"/>
      <c r="C27" s="22">
        <v>0</v>
      </c>
      <c r="D27" s="22">
        <v>0</v>
      </c>
      <c r="E27" s="22">
        <v>0</v>
      </c>
      <c r="F27" s="29">
        <f>IFERROR( E27/C27,0)</f>
        <v>0</v>
      </c>
      <c r="G27" s="43">
        <f>D27/(D16/60)</f>
        <v>0</v>
      </c>
    </row>
    <row r="28" spans="1:7" ht="13.2" x14ac:dyDescent="0.25">
      <c r="A28" s="25" t="s">
        <v>25</v>
      </c>
      <c r="B28" s="22"/>
      <c r="C28" s="22">
        <v>0</v>
      </c>
      <c r="D28" s="22">
        <v>0</v>
      </c>
      <c r="E28" s="22">
        <v>0</v>
      </c>
      <c r="F28" s="29">
        <f t="shared" ref="F28:F32" si="7">IFERROR( E28/C28,0)</f>
        <v>0</v>
      </c>
      <c r="G28" s="43">
        <f t="shared" ref="G28:G32" si="8">D28/(D17/60)</f>
        <v>0</v>
      </c>
    </row>
    <row r="29" spans="1:7" ht="13.2" x14ac:dyDescent="0.25">
      <c r="A29" s="25" t="s">
        <v>26</v>
      </c>
      <c r="B29" s="22"/>
      <c r="C29" s="22">
        <v>2</v>
      </c>
      <c r="D29" s="22">
        <v>2</v>
      </c>
      <c r="E29" s="22">
        <v>0</v>
      </c>
      <c r="F29" s="29">
        <f t="shared" si="7"/>
        <v>0</v>
      </c>
      <c r="G29" s="43">
        <f t="shared" si="8"/>
        <v>0.16</v>
      </c>
    </row>
    <row r="30" spans="1:7" ht="13.2" x14ac:dyDescent="0.25">
      <c r="A30" s="25" t="s">
        <v>27</v>
      </c>
      <c r="B30" s="22"/>
      <c r="C30" s="22">
        <v>1</v>
      </c>
      <c r="D30" s="22">
        <v>0</v>
      </c>
      <c r="E30" s="22">
        <v>0</v>
      </c>
      <c r="F30" s="29">
        <f t="shared" si="7"/>
        <v>0</v>
      </c>
      <c r="G30" s="43">
        <f t="shared" si="8"/>
        <v>0</v>
      </c>
    </row>
    <row r="31" spans="1:7" ht="13.2" x14ac:dyDescent="0.25">
      <c r="A31" s="25" t="s">
        <v>28</v>
      </c>
      <c r="B31" s="22"/>
      <c r="C31" s="22">
        <v>0</v>
      </c>
      <c r="D31" s="22">
        <v>0</v>
      </c>
      <c r="E31" s="22">
        <v>0</v>
      </c>
      <c r="F31" s="29">
        <f t="shared" si="7"/>
        <v>0</v>
      </c>
      <c r="G31" s="43">
        <f t="shared" si="8"/>
        <v>0</v>
      </c>
    </row>
    <row r="32" spans="1:7" ht="13.2" x14ac:dyDescent="0.25">
      <c r="A32" s="25" t="s">
        <v>29</v>
      </c>
      <c r="B32" s="22"/>
      <c r="C32" s="22">
        <v>2</v>
      </c>
      <c r="D32" s="22">
        <v>5</v>
      </c>
      <c r="E32" s="22">
        <v>0</v>
      </c>
      <c r="F32" s="29">
        <f t="shared" si="7"/>
        <v>0</v>
      </c>
      <c r="G32" s="43">
        <f t="shared" si="8"/>
        <v>1.875</v>
      </c>
    </row>
    <row r="33" spans="1:7" ht="13.2" x14ac:dyDescent="0.25">
      <c r="A33" s="25" t="s">
        <v>31</v>
      </c>
      <c r="B33" s="22"/>
      <c r="C33" s="22">
        <f>SUM(C27:C32)</f>
        <v>5</v>
      </c>
      <c r="D33" s="22">
        <f t="shared" ref="D33:E33" si="9">SUM(D27:D32)</f>
        <v>7</v>
      </c>
      <c r="E33" s="22">
        <f t="shared" si="9"/>
        <v>0</v>
      </c>
      <c r="F33" s="22"/>
      <c r="G33" s="26"/>
    </row>
    <row r="34" spans="1:7" ht="13.2" x14ac:dyDescent="0.25">
      <c r="A34" s="12" t="s">
        <v>36</v>
      </c>
      <c r="B34" s="14"/>
      <c r="C34" s="14" t="s">
        <v>10</v>
      </c>
      <c r="D34" s="14" t="s">
        <v>11</v>
      </c>
      <c r="E34" s="14" t="s">
        <v>12</v>
      </c>
      <c r="F34" s="14" t="s">
        <v>23</v>
      </c>
      <c r="G34" s="18" t="s">
        <v>35</v>
      </c>
    </row>
    <row r="35" spans="1:7" ht="13.2" x14ac:dyDescent="0.25">
      <c r="A35" s="25" t="s">
        <v>24</v>
      </c>
      <c r="B35" s="22"/>
      <c r="C35" s="22">
        <v>0</v>
      </c>
      <c r="D35" s="22">
        <v>0</v>
      </c>
      <c r="E35" s="22">
        <v>0</v>
      </c>
      <c r="F35" s="29">
        <f>IFERROR(E35/C35,0)</f>
        <v>0</v>
      </c>
      <c r="G35" s="43">
        <f>D35/(D16/60)</f>
        <v>0</v>
      </c>
    </row>
    <row r="36" spans="1:7" ht="13.2" x14ac:dyDescent="0.25">
      <c r="A36" s="25" t="s">
        <v>25</v>
      </c>
      <c r="B36" s="22"/>
      <c r="C36" s="22">
        <v>0</v>
      </c>
      <c r="D36" s="22">
        <v>0</v>
      </c>
      <c r="E36" s="22">
        <v>0</v>
      </c>
      <c r="F36" s="29">
        <f t="shared" ref="F36:F40" si="10">IFERROR(E36/C36,0)</f>
        <v>0</v>
      </c>
      <c r="G36" s="43">
        <f t="shared" ref="G36:G40" si="11">D36/(D17/60)</f>
        <v>0</v>
      </c>
    </row>
    <row r="37" spans="1:7" ht="13.2" x14ac:dyDescent="0.25">
      <c r="A37" s="25" t="s">
        <v>26</v>
      </c>
      <c r="B37" s="22"/>
      <c r="C37" s="22">
        <v>2</v>
      </c>
      <c r="D37" s="22">
        <v>2</v>
      </c>
      <c r="E37" s="22">
        <v>2</v>
      </c>
      <c r="F37" s="29">
        <f t="shared" si="10"/>
        <v>1</v>
      </c>
      <c r="G37" s="43">
        <f t="shared" si="11"/>
        <v>0.16</v>
      </c>
    </row>
    <row r="38" spans="1:7" ht="13.2" x14ac:dyDescent="0.25">
      <c r="A38" s="25" t="s">
        <v>27</v>
      </c>
      <c r="B38" s="22"/>
      <c r="C38" s="22">
        <v>1</v>
      </c>
      <c r="D38" s="22">
        <v>0</v>
      </c>
      <c r="E38" s="22">
        <v>0</v>
      </c>
      <c r="F38" s="29">
        <f t="shared" si="10"/>
        <v>0</v>
      </c>
      <c r="G38" s="43">
        <f t="shared" si="11"/>
        <v>0</v>
      </c>
    </row>
    <row r="39" spans="1:7" ht="13.2" x14ac:dyDescent="0.25">
      <c r="A39" s="25" t="s">
        <v>28</v>
      </c>
      <c r="B39" s="22"/>
      <c r="C39" s="22">
        <v>0</v>
      </c>
      <c r="D39" s="22">
        <v>0</v>
      </c>
      <c r="E39" s="22">
        <v>0</v>
      </c>
      <c r="F39" s="29">
        <f t="shared" si="10"/>
        <v>0</v>
      </c>
      <c r="G39" s="43">
        <f t="shared" si="11"/>
        <v>0</v>
      </c>
    </row>
    <row r="40" spans="1:7" ht="13.2" x14ac:dyDescent="0.25">
      <c r="A40" s="25" t="s">
        <v>29</v>
      </c>
      <c r="B40" s="22"/>
      <c r="C40" s="22">
        <v>2</v>
      </c>
      <c r="D40" s="22">
        <v>5</v>
      </c>
      <c r="E40" s="22">
        <v>5</v>
      </c>
      <c r="F40" s="29">
        <f t="shared" si="10"/>
        <v>2.5</v>
      </c>
      <c r="G40" s="43">
        <f t="shared" si="11"/>
        <v>1.875</v>
      </c>
    </row>
    <row r="41" spans="1:7" ht="13.2" x14ac:dyDescent="0.25">
      <c r="A41" s="19" t="s">
        <v>31</v>
      </c>
      <c r="B41" s="24"/>
      <c r="C41" s="24">
        <f>SUM(C35:C40)</f>
        <v>5</v>
      </c>
      <c r="D41" s="24">
        <f t="shared" ref="D41:E41" si="12">SUM(D35:D40)</f>
        <v>7</v>
      </c>
      <c r="E41" s="24">
        <f t="shared" si="12"/>
        <v>7</v>
      </c>
      <c r="F41" s="24"/>
      <c r="G41" s="21"/>
    </row>
  </sheetData>
  <mergeCells count="9">
    <mergeCell ref="A12:B12"/>
    <mergeCell ref="F12:G14"/>
    <mergeCell ref="G16:G23"/>
    <mergeCell ref="B1:F1"/>
    <mergeCell ref="B2:F2"/>
    <mergeCell ref="B3:F3"/>
    <mergeCell ref="F5:G5"/>
    <mergeCell ref="F6:G10"/>
    <mergeCell ref="F11:G1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5 3 7 4 6 9 e - 6 4 a f - 4 c 9 f - 9 b c 3 - 8 4 b 6 d 3 6 9 4 3 4 7 "   x m l n s = " h t t p : / / s c h e m a s . m i c r o s o f t . c o m / D a t a M a s h u p " > A A A A A B g D A A B Q S w M E F A A C A A g A f Z 1 y S z r f R a G o A A A A + A A A A B I A H A B D b 2 5 m a W c v U G F j a 2 F n Z S 5 4 b W w g o h g A K K A U A A A A A A A A A A A A A A A A A A A A A A A A A A A A h Y / R C o I w G I V f R X b v N l e G y O + 8 i O 4 S A i G 6 H W v p S G e 4 2 X y 3 L n q k X i G h r O 6 6 P I f v w H c e t z v k Y 9 s E V 9 V b 3 Z k M R Z i i Q B n Z H b W p M j S 4 U 5 i g n M N O y L O o V D D B x q a j 1 R m q n b u k h H j v s V / g r q 8 I o z Q i h 2 J b y l q 1 I t T G O m G k Q p / V 8 f 8 K c d i / Z D j D c Y S X S R J j t o q A z D U U 2 n w R N h l j C u S n h P X Q u K F X X N l w U w K Z I 5 D 3 C / 4 E U E s D B B Q A A g A I A H 2 d c k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9 n X J L K I p H u A 4 A A A A R A A A A E w A c A E Z v c m 1 1 b G F z L 1 N l Y 3 R p b 2 4 x L m 0 g o h g A K K A U A A A A A A A A A A A A A A A A A A A A A A A A A A A A K 0 5 N L s n M z 1 M I h t C G 1 g B Q S w E C L Q A U A A I A C A B 9 n X J L O t 9 F o a g A A A D 4 A A A A E g A A A A A A A A A A A A A A A A A A A A A A Q 2 9 u Z m l n L 1 B h Y 2 t h Z 2 U u e G 1 s U E s B A i 0 A F A A C A A g A f Z 1 y S w / K 6 a u k A A A A 6 Q A A A B M A A A A A A A A A A A A A A A A A 9 A A A A F t D b 2 5 0 Z W 5 0 X 1 R 5 c G V z X S 5 4 b W x Q S w E C L Q A U A A I A C A B 9 n X J L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t 3 0 Q k C K O i E 2 P G a f 0 S S k 8 P g A A A A A C A A A A A A A Q Z g A A A A E A A C A A A A C n U V Q I g 0 3 R b j R o 7 N Z k 3 J J / 4 o X V 9 E 8 w D m N I O u P X t e 5 H n g A A A A A O g A A A A A I A A C A A A A A k E S E Z 2 T f 9 v L s n O I x V 5 I r F W h 5 g L v Q L + 9 s d X G 1 Q 2 w Y f 4 V A A A A B x r 7 2 r V h 6 c / a x u 4 B 9 7 8 r R w + + j p v C / O C L o y p O 3 O u y 6 u d 1 i d F U F T V J 0 m c b T v e I i q f K O e L 4 S q s Y 3 9 Q a M Z H q A k 8 B J T p A P 2 g W E / 3 d a j l 1 O D l R a p e 0 A A A A C Z E G Q f 9 H K I c C t A 8 w l S j q E 8 h J m 9 0 l f Y j I p j B R a K j 7 v / M 7 b p J V r 5 V f H T B J h 5 0 T s K k 1 p r v T X t C 8 b I d K U + Q T u i j 6 O y < / D a t a M a s h u p > 
</file>

<file path=customXml/itemProps1.xml><?xml version="1.0" encoding="utf-8"?>
<ds:datastoreItem xmlns:ds="http://schemas.openxmlformats.org/officeDocument/2006/customXml" ds:itemID="{C9E6F0A6-6303-430C-B2B4-B70413DDC4C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Datos Importantes</vt:lpstr>
      <vt:lpstr>Plan Total</vt:lpstr>
      <vt:lpstr>Plan Andrade</vt:lpstr>
      <vt:lpstr>Plan Cuichan</vt:lpstr>
      <vt:lpstr>Plan Leiva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 de Windows</cp:lastModifiedBy>
  <dcterms:created xsi:type="dcterms:W3CDTF">2017-11-20T12:57:39Z</dcterms:created>
  <dcterms:modified xsi:type="dcterms:W3CDTF">2017-11-20T12:57:39Z</dcterms:modified>
</cp:coreProperties>
</file>