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project-170607/projects/case_studies/user_input/"/>
    </mc:Choice>
  </mc:AlternateContent>
  <xr:revisionPtr revIDLastSave="0" documentId="13_ncr:1_{6E989C6E-5B69-4B41-B5BB-31C8FAE5AB12}" xr6:coauthVersionLast="45" xr6:coauthVersionMax="45" xr10:uidLastSave="{00000000-0000-0000-0000-000000000000}"/>
  <bookViews>
    <workbookView xWindow="0" yWindow="460" windowWidth="33600" windowHeight="20540" xr2:uid="{236919D7-CD01-A940-BDF2-FF56F5903D66}"/>
  </bookViews>
  <sheets>
    <sheet name="Global parameters" sheetId="3" r:id="rId1"/>
    <sheet name="Species-specific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" l="1"/>
  <c r="W5" i="1"/>
  <c r="V4" i="1"/>
  <c r="U4" i="1"/>
  <c r="S3" i="1"/>
  <c r="P2" i="1"/>
  <c r="O5" i="1"/>
  <c r="N5" i="1"/>
  <c r="C12" i="3"/>
  <c r="C13" i="3"/>
  <c r="U5" i="1"/>
  <c r="T3" i="1"/>
  <c r="R4" i="1"/>
  <c r="Q3" i="1"/>
  <c r="O2" i="1"/>
  <c r="N2" i="1"/>
  <c r="N3" i="1"/>
  <c r="S4" i="1"/>
  <c r="O3" i="1"/>
  <c r="R3" i="1"/>
</calcChain>
</file>

<file path=xl/sharedStrings.xml><?xml version="1.0" encoding="utf-8"?>
<sst xmlns="http://schemas.openxmlformats.org/spreadsheetml/2006/main" count="97" uniqueCount="96">
  <si>
    <t>risk_layers/abiotic/occurrences/oriental_fruitfly/dorsalis_occurrences.csv</t>
  </si>
  <si>
    <t>khapra beetle</t>
  </si>
  <si>
    <t>gypsy moth</t>
  </si>
  <si>
    <t>Lymantria dispar</t>
  </si>
  <si>
    <t>BMSB</t>
  </si>
  <si>
    <t>risk_layers/abiotic/occurrences/BMSB/bmsb_presences_iprrg.csv</t>
  </si>
  <si>
    <t>risk_layers/abiotic/occurrences/BMSB/cabi_halyomorpha halys_9Jun19.csv</t>
  </si>
  <si>
    <t>tourists, residents, torres</t>
  </si>
  <si>
    <t>vessels, machinery, container</t>
  </si>
  <si>
    <t>tourists, residents, machinery, nursery, food</t>
  </si>
  <si>
    <t>Bactrocera dorsalis, Bactrocera invadens, Bactrocera papayae, Bactrocera philippinensis</t>
  </si>
  <si>
    <t>tourists, residents, mail, vessels, fertiliser</t>
  </si>
  <si>
    <t>Make interactive maps?</t>
  </si>
  <si>
    <t>Total tourists</t>
  </si>
  <si>
    <t>Total returning residents</t>
  </si>
  <si>
    <t>Total passengers from TSI</t>
  </si>
  <si>
    <t>Total mail</t>
  </si>
  <si>
    <t>Total vessels</t>
  </si>
  <si>
    <t>Total fertiliser</t>
  </si>
  <si>
    <t>Total machinery</t>
  </si>
  <si>
    <t>Total nurserystock</t>
  </si>
  <si>
    <t>Total food</t>
  </si>
  <si>
    <t>risk_layers/biotic/raw_data/ACLUM/clum_50m1218m.tif</t>
  </si>
  <si>
    <t>risk_layers/biotic/raw_data/NDVI/NDVI_Oct18_Mar19.grid</t>
  </si>
  <si>
    <t>risk_layers/pathway/raw_data/Containers/postal_areas/POA_2011_AUST.shp</t>
  </si>
  <si>
    <t>risk_layers/pathway/raw_data/Fertiliser/fertiliser2016_17.csv</t>
  </si>
  <si>
    <t>risk_layers/pathway/raw_data/Fertiliser/nrm_regions/NRMR_2016_AUST.shp</t>
  </si>
  <si>
    <t>Species</t>
  </si>
  <si>
    <t>Pathways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</si>
  <si>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</si>
  <si>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</si>
  <si>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</si>
  <si>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</si>
  <si>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</si>
  <si>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</si>
  <si>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</si>
  <si>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</si>
  <si>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</si>
  <si>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</si>
  <si>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</si>
  <si>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</si>
  <si>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</si>
  <si>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</si>
  <si>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</si>
  <si>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</si>
  <si>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</si>
  <si>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</si>
  <si>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</si>
  <si>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Prob food</t>
  </si>
  <si>
    <t>Aggregated res</t>
  </si>
  <si>
    <t>Airport distance penalty (tourists)</t>
  </si>
  <si>
    <t>Airport distance penalty (Torres)</t>
  </si>
  <si>
    <t>risk_layers/pathway/raw_data/Ports/ports.csv</t>
  </si>
  <si>
    <t>Marine ports data path</t>
  </si>
  <si>
    <t>Fertiliser data path</t>
  </si>
  <si>
    <t>NRM shapefile path</t>
  </si>
  <si>
    <t>NDVI raster path</t>
  </si>
  <si>
    <t>CLUM raster path</t>
  </si>
  <si>
    <t>Used for</t>
  </si>
  <si>
    <t>Defining distribution of host land use</t>
  </si>
  <si>
    <t>NVIS raster path</t>
  </si>
  <si>
    <t>risk_layers/biotic/raw_data/NVIS_5.1/aus5_1e_mvs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</si>
  <si>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</si>
  <si>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</si>
  <si>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</si>
  <si>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</si>
  <si>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Optional component of habitat</t>
  </si>
  <si>
    <t>Defining distribution of vegetation classes in which the pest might establish</t>
  </si>
  <si>
    <t xml:space="preserve">Postcode shapefile path </t>
  </si>
  <si>
    <t>risk_layers/pathway/raw_data/Containers/containers_bypostcode.xls</t>
  </si>
  <si>
    <t>Containers data path</t>
  </si>
  <si>
    <t>Specifies whether interactive maps should be produced</t>
  </si>
  <si>
    <t>Variable</t>
  </si>
  <si>
    <t>Value</t>
  </si>
  <si>
    <t>GLOBAL VARIABLES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</si>
  <si>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</si>
  <si>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</si>
  <si>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</si>
  <si>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</si>
  <si>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340-342, 344, 345, 347-351, 353, 365, 440-442, 444, 445, 447-451, 453, 540-544</t>
  </si>
  <si>
    <t>520-524, 526-528, 530-534, 538, 540-545, 574</t>
  </si>
  <si>
    <t>110-117, 120-125, 130-134, 210, 220-222, 310-314, 332, 341, 343, 345, 346, 410-414, 432, 441, 443, 445, 446, 541-543</t>
  </si>
  <si>
    <t>331, 332, 338, 340-346, 348-353, 431, 432, 438, 440-453, 465, 510-515, 540-544</t>
  </si>
  <si>
    <t>1-11, 13, 14, 16, 18-25, 27-29, 45, 47, 48, 51-56, 59-62, 65-69, 79, 80, 90, 91, 96-99</t>
  </si>
  <si>
    <t>Climate suitability path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</si>
  <si>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</si>
  <si>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</si>
  <si>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</si>
  <si>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</si>
  <si>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</si>
  <si>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</si>
  <si>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r>
      <t>Total volume of food arriving in Australia per annum (</t>
    </r>
    <r>
      <rPr>
        <i/>
        <sz val="12"/>
        <color theme="1"/>
        <rFont val="Calibri"/>
        <family val="2"/>
        <scheme val="minor"/>
      </rPr>
      <t>food</t>
    </r>
    <r>
      <rPr>
        <sz val="12"/>
        <color theme="1"/>
        <rFont val="Calibri"/>
        <family val="2"/>
        <scheme val="minor"/>
      </rPr>
      <t xml:space="preserve"> pathway)</t>
    </r>
  </si>
  <si>
    <t>oriental fruitfly</t>
  </si>
  <si>
    <t>risk_layers/abiotic/occurrences/gypsy_moth/cabi_lymantria_dispar_6June19.csv</t>
  </si>
  <si>
    <t>Infected countries</t>
  </si>
  <si>
    <t>risk_layers/abiotic/occurrences/oriental_fruitfly/cabi_dorsalis_20April19.csv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</si>
</sst>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165" fontId="0" fillId="0" borderId="1" xfId="0" applyNumberFormat="1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wrapText="1"/>
      <protection locked="0"/>
    </xf>
    <xf numFmtId="49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" fontId="0" fillId="0" borderId="11" xfId="0" applyNumberFormat="1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wrapText="1"/>
      <protection locked="0"/>
    </xf>
    <xf numFmtId="49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64" fontId="1" fillId="2" borderId="13" xfId="0" applyNumberFormat="1" applyFont="1" applyFill="1" applyBorder="1" applyAlignment="1" applyProtection="1">
      <alignment horizontal="left" vertical="center" wrapText="1"/>
    </xf>
    <xf numFmtId="165" fontId="1" fillId="2" borderId="13" xfId="0" applyNumberFormat="1" applyFont="1" applyFill="1" applyBorder="1" applyAlignment="1" applyProtection="1">
      <alignment horizontal="left" vertical="center" wrapText="1"/>
    </xf>
    <xf numFmtId="49" fontId="1" fillId="2" borderId="10" xfId="0" applyNumberFormat="1" applyFont="1" applyFill="1" applyBorder="1" applyAlignment="1" applyProtection="1">
      <alignment horizontal="left" vertical="center" wrapText="1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vertical="center"/>
    </xf>
    <xf numFmtId="0" fontId="1" fillId="4" borderId="19" xfId="0" applyFont="1" applyFill="1" applyBorder="1" applyAlignment="1" applyProtection="1">
      <alignment horizontal="center" vertical="center"/>
    </xf>
    <xf numFmtId="0" fontId="1" fillId="4" borderId="20" xfId="0" applyFont="1" applyFill="1" applyBorder="1" applyAlignment="1" applyProtection="1">
      <alignment vertical="center"/>
    </xf>
    <xf numFmtId="49" fontId="1" fillId="4" borderId="21" xfId="0" applyNumberFormat="1" applyFont="1" applyFill="1" applyBorder="1" applyAlignment="1" applyProtection="1">
      <alignment horizontal="right" vertical="center" wrapText="1" indent="1"/>
    </xf>
    <xf numFmtId="0" fontId="1" fillId="4" borderId="16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right" vertical="center" wrapText="1" indent="1"/>
    </xf>
    <xf numFmtId="49" fontId="0" fillId="2" borderId="14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right" vertical="center" wrapText="1" indent="1"/>
    </xf>
    <xf numFmtId="0" fontId="0" fillId="2" borderId="1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 indent="1"/>
    </xf>
  </cellXfs>
  <cellStyles count="1">
    <cellStyle name="Normal" xfId="0" builtinId="0"/>
  </cellStyles>
  <dxfs count="6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6E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35D4-5F9A-AE4A-9F33-C8B7BF91B061}">
  <sheetPr codeName="Sheet1"/>
  <dimension ref="A1:J22"/>
  <sheetViews>
    <sheetView tabSelected="1" workbookViewId="0"/>
  </sheetViews>
  <sheetFormatPr baseColWidth="10" defaultRowHeight="16" x14ac:dyDescent="0.2"/>
  <cols>
    <col min="1" max="1" width="34" style="22" customWidth="1"/>
    <col min="2" max="2" width="33.83203125" style="39" customWidth="1"/>
    <col min="3" max="3" width="41.5" style="22" customWidth="1"/>
    <col min="4" max="16384" width="10.83203125" style="22"/>
  </cols>
  <sheetData>
    <row r="1" spans="1:10" ht="27" customHeight="1" x14ac:dyDescent="0.2">
      <c r="A1" s="40" t="s">
        <v>74</v>
      </c>
      <c r="B1" s="41"/>
      <c r="C1" s="42"/>
    </row>
    <row r="2" spans="1:10" ht="27" customHeight="1" thickBot="1" x14ac:dyDescent="0.25">
      <c r="A2" s="43" t="s">
        <v>72</v>
      </c>
      <c r="B2" s="44" t="s">
        <v>58</v>
      </c>
      <c r="C2" s="45" t="s">
        <v>73</v>
      </c>
    </row>
    <row r="3" spans="1:10" ht="34" x14ac:dyDescent="0.2">
      <c r="A3" s="46" t="s">
        <v>12</v>
      </c>
      <c r="B3" s="47" t="s">
        <v>71</v>
      </c>
      <c r="C3" s="23" t="b">
        <v>1</v>
      </c>
    </row>
    <row r="4" spans="1:10" ht="34" x14ac:dyDescent="0.2">
      <c r="A4" s="48" t="s">
        <v>57</v>
      </c>
      <c r="B4" s="49" t="s">
        <v>59</v>
      </c>
      <c r="C4" s="24" t="s">
        <v>22</v>
      </c>
    </row>
    <row r="5" spans="1:10" ht="51" x14ac:dyDescent="0.2">
      <c r="A5" s="48" t="s">
        <v>60</v>
      </c>
      <c r="B5" s="49" t="s">
        <v>67</v>
      </c>
      <c r="C5" s="24" t="s">
        <v>61</v>
      </c>
    </row>
    <row r="6" spans="1:10" ht="34" x14ac:dyDescent="0.2">
      <c r="A6" s="48" t="s">
        <v>56</v>
      </c>
      <c r="B6" s="49" t="s">
        <v>66</v>
      </c>
      <c r="C6" s="24" t="s">
        <v>23</v>
      </c>
    </row>
    <row r="7" spans="1:10" ht="34" x14ac:dyDescent="0.2">
      <c r="A7" s="48" t="s">
        <v>68</v>
      </c>
      <c r="B7" s="49" t="s">
        <v>65</v>
      </c>
      <c r="C7" s="24" t="s">
        <v>24</v>
      </c>
    </row>
    <row r="8" spans="1:10" ht="34" x14ac:dyDescent="0.2">
      <c r="A8" s="48" t="s">
        <v>70</v>
      </c>
      <c r="B8" s="49" t="s">
        <v>65</v>
      </c>
      <c r="C8" s="24" t="s">
        <v>69</v>
      </c>
    </row>
    <row r="9" spans="1:10" ht="34" x14ac:dyDescent="0.2">
      <c r="A9" s="48" t="s">
        <v>53</v>
      </c>
      <c r="B9" s="49" t="s">
        <v>62</v>
      </c>
      <c r="C9" s="24" t="s">
        <v>52</v>
      </c>
    </row>
    <row r="10" spans="1:10" ht="34" x14ac:dyDescent="0.2">
      <c r="A10" s="48" t="s">
        <v>54</v>
      </c>
      <c r="B10" s="49" t="s">
        <v>63</v>
      </c>
      <c r="C10" s="24" t="s">
        <v>25</v>
      </c>
    </row>
    <row r="11" spans="1:10" ht="34" x14ac:dyDescent="0.2">
      <c r="A11" s="48" t="s">
        <v>55</v>
      </c>
      <c r="B11" s="49" t="s">
        <v>64</v>
      </c>
      <c r="C11" s="24" t="s">
        <v>26</v>
      </c>
    </row>
    <row r="12" spans="1:10" ht="68" x14ac:dyDescent="0.2">
      <c r="A12" s="48" t="s">
        <v>50</v>
      </c>
      <c r="B12" s="49" t="s">
        <v>78</v>
      </c>
      <c r="C12" s="25">
        <f>LN(0.5)/200</f>
        <v>-3.4657359027997266E-3</v>
      </c>
    </row>
    <row r="13" spans="1:10" ht="68" x14ac:dyDescent="0.2">
      <c r="A13" s="48" t="s">
        <v>51</v>
      </c>
      <c r="B13" s="49" t="s">
        <v>75</v>
      </c>
      <c r="C13" s="25">
        <f>LN(0.5)/10</f>
        <v>-6.9314718055994526E-2</v>
      </c>
      <c r="J13" s="26"/>
    </row>
    <row r="14" spans="1:10" ht="51" x14ac:dyDescent="0.2">
      <c r="A14" s="48" t="s">
        <v>13</v>
      </c>
      <c r="B14" s="49" t="s">
        <v>77</v>
      </c>
      <c r="C14" s="25">
        <v>10633690</v>
      </c>
      <c r="J14" s="26"/>
    </row>
    <row r="15" spans="1:10" ht="51" x14ac:dyDescent="0.2">
      <c r="A15" s="48" t="s">
        <v>14</v>
      </c>
      <c r="B15" s="49" t="s">
        <v>76</v>
      </c>
      <c r="C15" s="25">
        <v>12722820</v>
      </c>
      <c r="E15" s="27"/>
      <c r="J15" s="26"/>
    </row>
    <row r="16" spans="1:10" ht="51" x14ac:dyDescent="0.2">
      <c r="A16" s="48" t="s">
        <v>15</v>
      </c>
      <c r="B16" s="49" t="s">
        <v>85</v>
      </c>
      <c r="C16" s="25">
        <v>51000</v>
      </c>
      <c r="J16" s="26"/>
    </row>
    <row r="17" spans="1:10" ht="34" x14ac:dyDescent="0.2">
      <c r="A17" s="48" t="s">
        <v>16</v>
      </c>
      <c r="B17" s="49" t="s">
        <v>86</v>
      </c>
      <c r="C17" s="25">
        <v>152000000</v>
      </c>
      <c r="J17" s="26"/>
    </row>
    <row r="18" spans="1:10" ht="51" x14ac:dyDescent="0.2">
      <c r="A18" s="48" t="s">
        <v>17</v>
      </c>
      <c r="B18" s="49" t="s">
        <v>87</v>
      </c>
      <c r="C18" s="25">
        <v>18612</v>
      </c>
      <c r="J18" s="26"/>
    </row>
    <row r="19" spans="1:10" ht="51" x14ac:dyDescent="0.2">
      <c r="A19" s="48" t="s">
        <v>18</v>
      </c>
      <c r="B19" s="49" t="s">
        <v>88</v>
      </c>
      <c r="C19" s="25">
        <v>6907</v>
      </c>
      <c r="J19" s="26"/>
    </row>
    <row r="20" spans="1:10" ht="51" x14ac:dyDescent="0.2">
      <c r="A20" s="48" t="s">
        <v>19</v>
      </c>
      <c r="B20" s="49" t="s">
        <v>89</v>
      </c>
      <c r="C20" s="25">
        <v>1216726</v>
      </c>
      <c r="J20" s="26"/>
    </row>
    <row r="21" spans="1:10" ht="51" x14ac:dyDescent="0.2">
      <c r="A21" s="48" t="s">
        <v>20</v>
      </c>
      <c r="B21" s="49" t="s">
        <v>90</v>
      </c>
      <c r="C21" s="25">
        <v>4475</v>
      </c>
      <c r="J21" s="26"/>
    </row>
    <row r="22" spans="1:10" ht="35" thickBot="1" x14ac:dyDescent="0.25">
      <c r="A22" s="50" t="s">
        <v>21</v>
      </c>
      <c r="B22" s="49" t="s">
        <v>91</v>
      </c>
      <c r="C22" s="28">
        <v>15832</v>
      </c>
      <c r="J22" s="26"/>
    </row>
  </sheetData>
  <sheetProtection sheet="1" objects="1" scenarios="1"/>
  <conditionalFormatting sqref="C4">
    <cfRule type="containsBlanks" dxfId="63" priority="31">
      <formula>LEN(TRIM(C4))=0</formula>
    </cfRule>
  </conditionalFormatting>
  <conditionalFormatting sqref="C3">
    <cfRule type="containsBlanks" dxfId="62" priority="29">
      <formula>LEN(TRIM(C3))=0</formula>
    </cfRule>
  </conditionalFormatting>
  <conditionalFormatting sqref="C6">
    <cfRule type="expression" dxfId="61" priority="16">
      <formula>ISBLANK($C$6)</formula>
    </cfRule>
  </conditionalFormatting>
  <conditionalFormatting sqref="C10">
    <cfRule type="expression" dxfId="60" priority="12">
      <formula>ISBLANK($C$10)</formula>
    </cfRule>
  </conditionalFormatting>
  <conditionalFormatting sqref="C11">
    <cfRule type="expression" dxfId="59" priority="8">
      <formula>ISBLANK($C$11)</formula>
    </cfRule>
  </conditionalFormatting>
  <conditionalFormatting sqref="C9">
    <cfRule type="expression" dxfId="58" priority="13">
      <formula>ISBLANK($C$9)</formula>
    </cfRule>
  </conditionalFormatting>
  <conditionalFormatting sqref="C5">
    <cfRule type="expression" dxfId="57" priority="6">
      <formula>ISBLANK($C$5)</formula>
    </cfRule>
  </conditionalFormatting>
  <conditionalFormatting sqref="C8">
    <cfRule type="expression" dxfId="56" priority="14">
      <formula>ISBLANK($C$8)</formula>
    </cfRule>
  </conditionalFormatting>
  <conditionalFormatting sqref="C7">
    <cfRule type="expression" dxfId="55" priority="2">
      <formula>ISBLANK($C$7)</formula>
    </cfRule>
  </conditionalFormatting>
  <dataValidations count="32"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3" xr:uid="{E0754A1A-56A1-0F4E-B3F5-F1BC5ED3C00B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2" xr:uid="{DCF42841-7DAF-D442-8729-D9AFD8CFB919}">
      <formula1>0</formula1>
    </dataValidation>
    <dataValidation type="list" showInputMessage="1" showErrorMessage="1" errorTitle="Invalid response" error="Must be TRUE or FALSE." promptTitle="Make interactive maps?" prompt="Should interactive (html) establishment likelihood maps be produced?" sqref="C3" xr:uid="{8C50D541-E85D-A945-8976-CDA6FEF257BB}">
      <formula1>"TRUE,FALSE"</formula1>
    </dataValidation>
    <dataValidation allowBlank="1" showInputMessage="1" showErrorMessage="1" promptTitle="Make interactive maps?" prompt="Should interactive (html) establishment likelihood maps be produced?" sqref="A3:B3" xr:uid="{FA297C0D-9B3F-4143-ABAA-C88E59DC82EA}"/>
    <dataValidation allowBlank="1" showInputMessage="1" showErrorMessage="1" promptTitle="Path to CLUM land use raster" prompt="File path (absolute or relative to the R working directory) to the CLUM land use raster dataset. " sqref="A4:B5 C4" xr:uid="{89F1DD56-C087-B741-90D6-12119E25CC40}"/>
    <dataValidation allowBlank="1" showInputMessage="1" showErrorMessage="1" promptTitle="Path to NDVI raster" prompt="File path (absolute or relative to the R working directory) to the NDVI raster dataset. " sqref="A6:C6 C5" xr:uid="{7BBE4A4D-4356-EA4C-B734-B2EFC486A03A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2:B12" xr:uid="{44B8137E-6468-414A-8F72-6ECBA601CC4D}"/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3:B13" xr:uid="{6BE692C5-F093-9B43-81FD-F9994EBCCEB3}"/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4" xr:uid="{E99175B9-ED04-A14B-933C-B0BB7A9E97C2}">
      <formula1>0</formula1>
    </dataValidation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5" xr:uid="{473EE1A2-8E34-0B49-BAAC-16B7AB92D855}">
      <formula1>0</formula1>
    </dataValidation>
    <dataValidation allowBlank="1" showInputMessage="1" showErrorMessage="1" promptTitle="Total TSI passenger volume" prompt="Total number of passengers from the Torres Strait Islands (if torres pathway applies)." sqref="A16" xr:uid="{F32F3253-DAE6-2F4C-97B8-67E94B64D310}"/>
    <dataValidation allowBlank="1" showInputMessage="1" showErrorMessage="1" promptTitle="Total mail volume" prompt="Total number of mail items." sqref="A17:B17" xr:uid="{C8354B7F-2B29-F74A-A253-E26E4586F6DF}"/>
    <dataValidation allowBlank="1" showInputMessage="1" showErrorMessage="1" promptTitle="Total volume of vessels" prompt="Total number of vessels." sqref="A18:B18" xr:uid="{F14EE191-4689-1A47-BC93-2058938AF449}"/>
    <dataValidation allowBlank="1" showInputMessage="1" showErrorMessage="1" promptTitle="Total volume of fertiliser" prompt="Total volume of fertiliser arriving in Australia." sqref="A19:B19" xr:uid="{C76B17BB-B0E2-884D-9EEE-127080AE7513}"/>
    <dataValidation allowBlank="1" showInputMessage="1" showErrorMessage="1" promptTitle="Total volume of machinery" prompt="Total number of items of machinery arriving in Australia." sqref="A20:B20" xr:uid="{07B35AE6-1FD0-A246-A699-4A228631433F}"/>
    <dataValidation allowBlank="1" showInputMessage="1" showErrorMessage="1" promptTitle="Total volume of nurserystock" prompt="Total volume of nurserystock entering Australia." sqref="A21:B21" xr:uid="{37AE5199-8030-F14C-89C0-9E545DAB410D}"/>
    <dataValidation allowBlank="1" showInputMessage="1" showErrorMessage="1" promptTitle="Total food volume" prompt="Total volume of food entering Australia." sqref="A22:B22" xr:uid="{FEDA9928-A834-F34C-8C33-9B203A66F7DD}"/>
    <dataValidation allowBlank="1" showInputMessage="1" showErrorMessage="1" promptTitle="Path to postal areas shapefile" prompt="File path (absolute or relative to the R working directory) to the postal areas shapefile (e.g. the path to POA_2011_AUST.shp)." sqref="A7:C7" xr:uid="{6BB1B62B-72FC-1249-82C1-17CA3D520CA6}"/>
    <dataValidation allowBlank="1" showInputMessage="1" showErrorMessage="1" promptTitle="Path to marine ports data" prompt="File path (absolute or relative to the R working directory) to a csv containing location information for marine ports." sqref="A9:C9" xr:uid="{DE662AD5-4431-DB43-9BDC-06A1A22D78D0}"/>
    <dataValidation allowBlank="1" showInputMessage="1" showErrorMessage="1" promptTitle="Path to fertiliser data" prompt="File path (absolute or relative to the R working directory) to a csv containing information about fertiliser usage by NRM." sqref="A10:C10" xr:uid="{D2DEC716-59BE-0241-9E4B-D7A33D079805}"/>
    <dataValidation allowBlank="1" showInputMessage="1" showErrorMessage="1" promptTitle="Path to NRM shapefile" prompt="File path (absolute or relative to the R working directory) to a polygon shapefile of NRMs (natural resource management areas)." sqref="A11:C11" xr:uid="{B16F0D1B-C53A-1D4E-8F1B-5DB6B9B8000E}"/>
    <dataValidation allowBlank="1" showInputMessage="1" showErrorMessage="1" promptTitle="Path to container data" prompt="File path (absolute or relative to the R working directory) to the dataset giving the distribution of containers by postcode." sqref="A8:C8" xr:uid="{CD6207FA-8833-374E-BF26-EE9A3C3ECC9E}"/>
    <dataValidation operator="greaterThanOrEqual" allowBlank="1" showInputMessage="1" showErrorMessage="1" promptTitle="Total tourist volume." prompt="Total number of tourists (if international passenger pathway applies)." sqref="B14" xr:uid="{0ADB052B-600C-6646-B667-C3AF149E1A46}"/>
    <dataValidation operator="greaterThanOrEqual" allowBlank="1" showInputMessage="1" showErrorMessage="1" promptTitle="Total returning resident volume" prompt="Total number of returning residents (if international passenger pathway applies)." sqref="A15:B15 B16" xr:uid="{6E17E750-03CF-6B47-B6A7-4B91C120696F}"/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4" xr:uid="{402F080D-8C8E-5041-BC08-0DF01A3C9FA7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6" xr:uid="{68D2826B-F784-FB49-9A54-A8EAF661542F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17" xr:uid="{18A343C3-CE29-394F-B22D-4068C3DCCB49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18" xr:uid="{7223FA03-7E77-B141-919A-28A1A4DD82AA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19" xr:uid="{1D00A6B6-7558-1B44-9FBD-AAB9D2E4629D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0" xr:uid="{7F42D11B-64A6-B944-BFF6-9A461C0BC1DE}">
      <formula1>0</formula1>
    </dataValidation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1" xr:uid="{DBAF1735-E114-6543-8269-DA7DAB886E5F}">
      <formula1>0</formula1>
    </dataValidation>
    <dataValidation type="whole" operator="greaterThanOrEqual" allowBlank="1" showInputMessage="1" showErrorMessage="1" errorTitle="Invalid total food" error="Must be a whole number greater than or equal to 0." promptTitle="Total food volume" prompt="Total volume of food entering Australia." sqref="C22" xr:uid="{6E1746A6-DD63-C74D-95D0-29665BEEA790}">
      <formula1>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A5F1242E-CF9A-DF46-B2F9-C5F7D9A46378}">
            <xm:f>AND(ISBLANK($C$12),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6" id="{06CC7A14-EECC-3048-BA79-B1A22164FD81}">
            <xm:f>AND(ISBLANK($C$13),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5" id="{BC74A6DF-154E-D549-AE49-D9A1F984125A}">
            <xm:f>AND(ISBLANK($C$14),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" id="{504020AB-E4E7-0C40-8B68-A8312B9335F0}">
            <xm:f>AND(ISBLANK($C$15), COUNTIF('Species-specific parameters'!B:B,"*" &amp; "resident"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3" id="{A0D7CB4F-10C8-EB4B-8494-F93073ED80A6}">
            <xm:f>AND(ISBLANK($C$16),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2" id="{73FA8A37-CB62-6949-9E4D-54FB9B4696DD}">
            <xm:f>AND(ISBLANK($C$17), COUNTIF('Species-specific parameters'!B:B,"*" &amp; "mail"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1" id="{DD621A04-C852-B94A-82F0-3F0BD93D3E43}">
            <xm:f>AND(ISBLANK($C$18), COUNTIF('Species-specific parameters'!B:B,"*" &amp; "vessel"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0" id="{86733FA6-7E7C-FC41-9F36-034977C77A1A}">
            <xm:f>AND(ISBLANK($C$19), COUNTIF('Species-specific parameters'!B:B,"*" &amp; "fert"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9" id="{9FB9DB6A-0F94-9047-B0C2-E98EB38564FB}">
            <xm:f>AND(ISBLANK($C$20), COUNTIF('Species-specific parameters'!B:B,"*" &amp; "machine"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8" id="{E686E863-6F44-FE48-AE94-19AC4F3E9D3E}">
            <xm:f>AND(ISBLANK($C$21), COUNTIF('Species-specific parameters'!B:B,"*" &amp; "nursery"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17" id="{5347420B-A3B2-5A47-BB20-A3048FE54346}">
            <xm:f>AND(ISBLANK($C$22), COUNTIF('Species-specific parameters'!B:B,"*" &amp; "food"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5" id="{41CEDCF0-5684-1847-B5BF-7ECDF326BB08}">
            <xm:f>AND(ISBLANK($C$6),MATCH(TRUE,'Species-specific parameters'!$D:$D)&gt;0)</xm:f>
            <x14:dxf>
              <fill>
                <patternFill>
                  <bgColor rgb="FFFFC7CE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3" id="{029B3FA2-6D08-774A-A3AF-AF5C6DDA3389}">
            <xm:f>AND(ISBLANK($C$9),COUNTIF('Species-specific parameters'!B:B,"*" &amp; "vessel" &amp; "*")&gt;0)</xm:f>
            <x14:dxf>
              <fill>
                <patternFill>
                  <bgColor rgb="FFFFC7CE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9" id="{C1562361-73C7-0F4C-BE7B-829A5FC5A252}">
            <xm:f>AND(ISBLANK($C$10),COUNTIF('Species-specific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7" id="{46D2826F-1D36-DD45-AF77-2CEFFD3FCCD2}">
            <xm:f>AND(ISBLANK($C$11),COUNTIF('Species-specific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5" id="{8B68D8F3-6E1D-9F41-B671-5026551F9C89}">
            <xm:f>AND(ISBLANK($C$5),MATCH(TRUE,'Species-specific parameters'!E:E)&gt;0)</xm:f>
            <x14:dxf>
              <fill>
                <patternFill>
                  <bgColor rgb="FFFFC7CE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BAC6748B-F327-CE42-8857-5D92456E4AB3}">
            <xm:f>AND(ISBLANK($C$8),COUNTIF('Species-specific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1" id="{4A75E809-16D5-604D-8D4E-510A397A1296}">
            <xm:f>AND(ISBLANK($C$7),COUNTIF('Species-specific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38B5-D0EE-C044-83A0-D9C8F02CE7C0}">
  <sheetPr codeName="Sheet2"/>
  <dimension ref="A1:Z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14.5" style="7" bestFit="1" customWidth="1"/>
    <col min="2" max="2" width="17.83203125" style="8" customWidth="1"/>
    <col min="3" max="3" width="20.6640625" style="10" customWidth="1"/>
    <col min="4" max="4" width="12.6640625" style="10" customWidth="1"/>
    <col min="5" max="5" width="12.5" style="10" customWidth="1"/>
    <col min="6" max="6" width="16.33203125" style="8" bestFit="1" customWidth="1"/>
    <col min="7" max="7" width="15.6640625" style="8" bestFit="1" customWidth="1"/>
    <col min="8" max="8" width="16.5" style="8"/>
    <col min="9" max="9" width="13.1640625" style="9" bestFit="1" customWidth="1"/>
    <col min="10" max="11" width="16.5" style="8"/>
    <col min="12" max="12" width="21.5" style="10" customWidth="1"/>
    <col min="13" max="13" width="19.5" style="10" customWidth="1"/>
    <col min="14" max="14" width="12" style="11" bestFit="1" customWidth="1"/>
    <col min="15" max="15" width="13.33203125" style="11" bestFit="1" customWidth="1"/>
    <col min="16" max="16" width="10.6640625" style="11" bestFit="1" customWidth="1"/>
    <col min="17" max="17" width="10.33203125" style="11" bestFit="1" customWidth="1"/>
    <col min="18" max="18" width="11.83203125" style="11" bestFit="1" customWidth="1"/>
    <col min="19" max="19" width="15.33203125" style="12" customWidth="1"/>
    <col min="20" max="20" width="12.83203125" style="11" bestFit="1" customWidth="1"/>
    <col min="21" max="21" width="14.5" style="11" bestFit="1" customWidth="1"/>
    <col min="22" max="22" width="14.33203125" style="11" bestFit="1" customWidth="1"/>
    <col min="23" max="23" width="16.5" style="11"/>
    <col min="24" max="24" width="10.33203125" style="11" bestFit="1" customWidth="1"/>
    <col min="25" max="25" width="14" style="14" bestFit="1" customWidth="1"/>
    <col min="26" max="26" width="16.5" style="30"/>
    <col min="27" max="16384" width="16.5" style="10"/>
  </cols>
  <sheetData>
    <row r="1" spans="1:26" s="38" customFormat="1" ht="35" thickBot="1" x14ac:dyDescent="0.25">
      <c r="A1" s="31" t="s">
        <v>27</v>
      </c>
      <c r="B1" s="31" t="s">
        <v>28</v>
      </c>
      <c r="C1" s="32" t="s">
        <v>29</v>
      </c>
      <c r="D1" s="32" t="s">
        <v>30</v>
      </c>
      <c r="E1" s="32" t="s">
        <v>31</v>
      </c>
      <c r="F1" s="31" t="s">
        <v>32</v>
      </c>
      <c r="G1" s="31" t="s">
        <v>33</v>
      </c>
      <c r="H1" s="31" t="s">
        <v>34</v>
      </c>
      <c r="I1" s="33" t="s">
        <v>35</v>
      </c>
      <c r="J1" s="31" t="s">
        <v>36</v>
      </c>
      <c r="K1" s="31" t="s">
        <v>94</v>
      </c>
      <c r="L1" s="32" t="s">
        <v>84</v>
      </c>
      <c r="M1" s="32" t="s">
        <v>37</v>
      </c>
      <c r="N1" s="34" t="s">
        <v>38</v>
      </c>
      <c r="O1" s="34" t="s">
        <v>39</v>
      </c>
      <c r="P1" s="34" t="s">
        <v>40</v>
      </c>
      <c r="Q1" s="34" t="s">
        <v>41</v>
      </c>
      <c r="R1" s="34" t="s">
        <v>42</v>
      </c>
      <c r="S1" s="35" t="s">
        <v>43</v>
      </c>
      <c r="T1" s="34" t="s">
        <v>44</v>
      </c>
      <c r="U1" s="34" t="s">
        <v>45</v>
      </c>
      <c r="V1" s="34" t="s">
        <v>46</v>
      </c>
      <c r="W1" s="34" t="s">
        <v>47</v>
      </c>
      <c r="X1" s="34" t="s">
        <v>48</v>
      </c>
      <c r="Y1" s="36" t="s">
        <v>49</v>
      </c>
      <c r="Z1" s="37"/>
    </row>
    <row r="2" spans="1:26" s="4" customFormat="1" ht="136" x14ac:dyDescent="0.2">
      <c r="A2" s="15" t="s">
        <v>92</v>
      </c>
      <c r="B2" s="16" t="s">
        <v>7</v>
      </c>
      <c r="C2" s="17" t="b">
        <v>1</v>
      </c>
      <c r="D2" s="17" t="b">
        <v>1</v>
      </c>
      <c r="E2" s="17" t="b">
        <v>0</v>
      </c>
      <c r="F2" s="16" t="s">
        <v>79</v>
      </c>
      <c r="G2" s="16"/>
      <c r="H2" s="16" t="s">
        <v>10</v>
      </c>
      <c r="I2" s="18">
        <v>1970</v>
      </c>
      <c r="J2" s="16" t="s">
        <v>0</v>
      </c>
      <c r="K2" s="16" t="s">
        <v>95</v>
      </c>
      <c r="L2" s="17"/>
      <c r="M2" s="17"/>
      <c r="N2" s="19">
        <f>0.000002381577*30/45</f>
        <v>1.5877180000000001E-6</v>
      </c>
      <c r="O2" s="19">
        <f>0.000002381577*15/45</f>
        <v>7.9385900000000007E-7</v>
      </c>
      <c r="P2" s="19">
        <f>21/51000</f>
        <v>4.1176470588235296E-4</v>
      </c>
      <c r="Q2" s="19"/>
      <c r="R2" s="19"/>
      <c r="S2" s="20"/>
      <c r="T2" s="19"/>
      <c r="U2" s="19"/>
      <c r="V2" s="19"/>
      <c r="W2" s="19"/>
      <c r="X2" s="19"/>
      <c r="Y2" s="21">
        <v>5000</v>
      </c>
      <c r="Z2" s="29"/>
    </row>
    <row r="3" spans="1:26" s="4" customFormat="1" ht="51" x14ac:dyDescent="0.2">
      <c r="A3" s="1" t="s">
        <v>1</v>
      </c>
      <c r="B3" s="2" t="s">
        <v>11</v>
      </c>
      <c r="C3" s="4" t="b">
        <v>0</v>
      </c>
      <c r="D3" s="4" t="b">
        <v>0</v>
      </c>
      <c r="E3" s="4" t="b">
        <v>0</v>
      </c>
      <c r="F3" s="2" t="s">
        <v>80</v>
      </c>
      <c r="G3" s="2"/>
      <c r="H3" s="2"/>
      <c r="I3" s="3"/>
      <c r="J3" s="2"/>
      <c r="K3" s="2"/>
      <c r="N3" s="5">
        <f>0.000001640642*30/45</f>
        <v>1.0937613333333331E-6</v>
      </c>
      <c r="O3" s="5">
        <f>0.000001640642*15/45</f>
        <v>5.4688066666666656E-7</v>
      </c>
      <c r="P3" s="5"/>
      <c r="Q3" s="5">
        <f>0.00000007971014</f>
        <v>7.9710139999999995E-8</v>
      </c>
      <c r="R3" s="5">
        <f>3/18612</f>
        <v>1.6118633139909736E-4</v>
      </c>
      <c r="S3" s="6">
        <f>LN(0.5)/1</f>
        <v>-0.69314718055994529</v>
      </c>
      <c r="T3" s="5">
        <f>3/6907</f>
        <v>4.3434197191255248E-4</v>
      </c>
      <c r="U3" s="5"/>
      <c r="V3" s="5"/>
      <c r="W3" s="5"/>
      <c r="X3" s="5"/>
      <c r="Y3" s="13">
        <v>5000</v>
      </c>
      <c r="Z3" s="29"/>
    </row>
    <row r="4" spans="1:26" s="4" customFormat="1" ht="136" x14ac:dyDescent="0.2">
      <c r="A4" s="1" t="s">
        <v>2</v>
      </c>
      <c r="B4" s="2" t="s">
        <v>8</v>
      </c>
      <c r="C4" s="4" t="b">
        <v>1</v>
      </c>
      <c r="D4" s="4" t="b">
        <v>1</v>
      </c>
      <c r="E4" s="4" t="b">
        <v>1</v>
      </c>
      <c r="F4" s="2" t="s">
        <v>81</v>
      </c>
      <c r="G4" s="2" t="s">
        <v>83</v>
      </c>
      <c r="H4" s="2" t="s">
        <v>3</v>
      </c>
      <c r="I4" s="3">
        <v>1970</v>
      </c>
      <c r="J4" s="2"/>
      <c r="K4" s="2" t="s">
        <v>93</v>
      </c>
      <c r="N4" s="5"/>
      <c r="O4" s="5"/>
      <c r="P4" s="5"/>
      <c r="Q4" s="5"/>
      <c r="R4" s="5">
        <f>0.643/18612</f>
        <v>3.4547603696539868E-5</v>
      </c>
      <c r="S4" s="6">
        <f>LN(0.5)/10</f>
        <v>-6.9314718055994526E-2</v>
      </c>
      <c r="T4" s="5"/>
      <c r="U4" s="5">
        <f>14/1216726</f>
        <v>1.150628818649392E-5</v>
      </c>
      <c r="V4" s="5">
        <f>2/2717750</f>
        <v>7.3590286082237149E-7</v>
      </c>
      <c r="W4" s="5"/>
      <c r="X4" s="5"/>
      <c r="Y4" s="13">
        <v>5000</v>
      </c>
      <c r="Z4" s="29"/>
    </row>
    <row r="5" spans="1:26" s="4" customFormat="1" ht="85" x14ac:dyDescent="0.2">
      <c r="A5" s="1" t="s">
        <v>4</v>
      </c>
      <c r="B5" s="2" t="s">
        <v>9</v>
      </c>
      <c r="C5" s="4" t="b">
        <v>1</v>
      </c>
      <c r="D5" s="4" t="b">
        <v>1</v>
      </c>
      <c r="E5" s="4" t="b">
        <v>0</v>
      </c>
      <c r="F5" s="2" t="s">
        <v>82</v>
      </c>
      <c r="G5" s="2"/>
      <c r="H5" s="2"/>
      <c r="I5" s="3"/>
      <c r="J5" s="2" t="s">
        <v>5</v>
      </c>
      <c r="K5" s="2" t="s">
        <v>6</v>
      </c>
      <c r="N5" s="5">
        <f>0.000002381577*30/45</f>
        <v>1.5877180000000001E-6</v>
      </c>
      <c r="O5" s="5">
        <f>0.000002381577*15/45</f>
        <v>7.9385900000000007E-7</v>
      </c>
      <c r="P5" s="5"/>
      <c r="Q5" s="5"/>
      <c r="R5" s="5"/>
      <c r="S5" s="6"/>
      <c r="T5" s="5"/>
      <c r="U5" s="5">
        <f>0.002/1216726</f>
        <v>1.643755455213417E-9</v>
      </c>
      <c r="V5" s="5"/>
      <c r="W5" s="5">
        <f>2/4475</f>
        <v>4.4692737430167598E-4</v>
      </c>
      <c r="X5" s="5">
        <f>2/15832</f>
        <v>1.2632642748863063E-4</v>
      </c>
      <c r="Y5" s="13">
        <v>5000</v>
      </c>
      <c r="Z5" s="29"/>
    </row>
  </sheetData>
  <sheetProtection sheet="1" objects="1" scenarios="1"/>
  <conditionalFormatting sqref="G2:G1048576">
    <cfRule type="expression" dxfId="36" priority="67">
      <formula>ISBLANK($G2)</formula>
    </cfRule>
    <cfRule type="expression" dxfId="0" priority="2">
      <formula>$E2=FALSE</formula>
    </cfRule>
  </conditionalFormatting>
  <conditionalFormatting sqref="F2:F1048576">
    <cfRule type="expression" dxfId="35" priority="80">
      <formula>ISBLANK($F2)</formula>
    </cfRule>
  </conditionalFormatting>
  <conditionalFormatting sqref="H2:H1048576 J2:J1048576 L2:L1048576">
    <cfRule type="expression" dxfId="34" priority="107">
      <formula>AND(ISBLANK($H2), ISBLANK($J2), ISBLANK($L2))</formula>
    </cfRule>
  </conditionalFormatting>
  <conditionalFormatting sqref="I2:I1048576">
    <cfRule type="expression" dxfId="33" priority="15">
      <formula>ISBLANK($H2)</formula>
    </cfRule>
  </conditionalFormatting>
  <conditionalFormatting sqref="K2:K1048576">
    <cfRule type="expression" dxfId="32" priority="39">
      <formula>OR($C2=FALSE, AND(ISBLANK($H2), ISBLANK($J2)))</formula>
    </cfRule>
  </conditionalFormatting>
  <conditionalFormatting sqref="S2:S1048576">
    <cfRule type="expression" dxfId="31" priority="9">
      <formula>NOT(ISNUMBER(SEARCH("vessels", $B2)))</formula>
    </cfRule>
    <cfRule type="expression" dxfId="30" priority="282">
      <formula>AND(ISNUMBER(SEARCH("vessels",$B2)), ISBLANK($S2))</formula>
    </cfRule>
  </conditionalFormatting>
  <conditionalFormatting sqref="L2:L1048576">
    <cfRule type="expression" dxfId="29" priority="26">
      <formula>OR(ISBLANK($A2),$C2=FALSE)</formula>
    </cfRule>
  </conditionalFormatting>
  <conditionalFormatting sqref="H2:K1048576 M2:M1048576">
    <cfRule type="expression" dxfId="28" priority="305">
      <formula>NOT(ISBLANK($L2))</formula>
    </cfRule>
  </conditionalFormatting>
  <conditionalFormatting sqref="O2:O1048576">
    <cfRule type="expression" dxfId="27" priority="13">
      <formula>NOT(ISNUMBER(SEARCH("residents", $B2)))</formula>
    </cfRule>
    <cfRule type="expression" dxfId="26" priority="155">
      <formula>AND(ISNUMBER(SEARCH("residents",$B2)), ISBLANK($O2))</formula>
    </cfRule>
  </conditionalFormatting>
  <conditionalFormatting sqref="P2:P1048576">
    <cfRule type="expression" dxfId="25" priority="12">
      <formula>NOT(ISNUMBER(SEARCH("torres", $B2)))</formula>
    </cfRule>
    <cfRule type="expression" dxfId="24" priority="306">
      <formula>AND(ISNUMBER(SEARCH("torres",$B2)), ISBLANK($P2))</formula>
    </cfRule>
  </conditionalFormatting>
  <conditionalFormatting sqref="Q2:Q1048576">
    <cfRule type="expression" dxfId="23" priority="11">
      <formula>NOT(ISNUMBER(SEARCH("mail", $B2)))</formula>
    </cfRule>
    <cfRule type="expression" dxfId="22" priority="307">
      <formula>AND(SEARCH("mail",$B2), ISBLANK($Q2))</formula>
    </cfRule>
  </conditionalFormatting>
  <conditionalFormatting sqref="R2:R1048576">
    <cfRule type="expression" dxfId="21" priority="10">
      <formula>NOT(ISNUMBER(SEARCH("vessels", $B2)))</formula>
    </cfRule>
    <cfRule type="expression" dxfId="20" priority="309">
      <formula>AND(ISNUMBER(SEARCH("vessels",$B2)), ISBLANK($R2))</formula>
    </cfRule>
  </conditionalFormatting>
  <conditionalFormatting sqref="T2:T1048576">
    <cfRule type="expression" dxfId="19" priority="8">
      <formula>NOT(ISNUMBER(SEARCH("fert", $B2)))</formula>
    </cfRule>
    <cfRule type="expression" dxfId="18" priority="310">
      <formula>AND(ISNUMBER(SEARCH("fert",$B2)), ISBLANK($T2))</formula>
    </cfRule>
  </conditionalFormatting>
  <conditionalFormatting sqref="U2:U1048576">
    <cfRule type="expression" dxfId="17" priority="7">
      <formula>NOT(ISNUMBER(SEARCH("machine", $B2)))</formula>
    </cfRule>
    <cfRule type="expression" dxfId="16" priority="311">
      <formula>AND(ISNUMBER(SEARCH("machine",$B2)), ISBLANK($U2))</formula>
    </cfRule>
  </conditionalFormatting>
  <conditionalFormatting sqref="V2:V1048576">
    <cfRule type="expression" dxfId="15" priority="6">
      <formula>NOT(ISNUMBER(SEARCH("container", $B2)))</formula>
    </cfRule>
    <cfRule type="expression" dxfId="14" priority="312">
      <formula>AND(ISNUMBER(SEARCH("container",$B2)), ISBLANK($V2))</formula>
    </cfRule>
  </conditionalFormatting>
  <conditionalFormatting sqref="W2:W1048576">
    <cfRule type="expression" dxfId="13" priority="5">
      <formula>NOT(ISNUMBER(SEARCH("nursery", $B2)))</formula>
    </cfRule>
    <cfRule type="expression" dxfId="12" priority="313">
      <formula>AND(ISNUMBER(SEARCH("nursery",$B2)), ISBLANK($W2))</formula>
    </cfRule>
  </conditionalFormatting>
  <conditionalFormatting sqref="X2:X1048576">
    <cfRule type="expression" dxfId="11" priority="4">
      <formula>NOT(ISNUMBER(SEARCH("food", $B2)))</formula>
    </cfRule>
    <cfRule type="expression" dxfId="10" priority="314">
      <formula>AND(ISNUMBER(SEARCH("food",$B2)), ISBLANK($X2))</formula>
    </cfRule>
  </conditionalFormatting>
  <conditionalFormatting sqref="N2:N1048576">
    <cfRule type="expression" dxfId="9" priority="14">
      <formula>NOT(ISNUMBER(SEARCH("tourists",$B2)))</formula>
    </cfRule>
    <cfRule type="expression" dxfId="8" priority="25">
      <formula>AND(ISNUMBER(SEARCH("tourists",$B2)), ISBLANK($N2))</formula>
    </cfRule>
  </conditionalFormatting>
  <conditionalFormatting sqref="K4">
    <cfRule type="expression" dxfId="7" priority="24">
      <formula>OR(ISBLANK($A4), $C4=FALSE)</formula>
    </cfRule>
  </conditionalFormatting>
  <conditionalFormatting sqref="B2:B1048576">
    <cfRule type="expression" dxfId="6" priority="21">
      <formula>ISBLANK($B2)</formula>
    </cfRule>
  </conditionalFormatting>
  <conditionalFormatting sqref="A2:Y1048576">
    <cfRule type="expression" dxfId="5" priority="1">
      <formula>ISBLANK($A2)</formula>
    </cfRule>
  </conditionalFormatting>
  <conditionalFormatting sqref="C2:C1048576">
    <cfRule type="expression" dxfId="4" priority="20">
      <formula>ISBLANK($C2)</formula>
    </cfRule>
  </conditionalFormatting>
  <conditionalFormatting sqref="D2:D1048576">
    <cfRule type="expression" dxfId="3" priority="22">
      <formula>ISBLANK($D2)</formula>
    </cfRule>
  </conditionalFormatting>
  <conditionalFormatting sqref="E2:E1048576">
    <cfRule type="expression" dxfId="2" priority="18">
      <formula>ISBLANK($E2)</formula>
    </cfRule>
  </conditionalFormatting>
  <conditionalFormatting sqref="H2:M1048576">
    <cfRule type="expression" dxfId="1" priority="3">
      <formula>$C2=FALSE</formula>
    </cfRule>
  </conditionalFormatting>
  <dataValidations count="45">
    <dataValidation allowBlank="1" showInputMessage="1" showErrorMessage="1" promptTitle="CLUM v8 land use classes" prompt="Comma-separated land use classes (e.g. 340,341,342)." sqref="F1" xr:uid="{610A6EDE-65F2-9448-845D-1D9D26647888}"/>
    <dataValidation allowBlank="1" showInputMessage="1" showErrorMessage="1" promptTitle="Species name" prompt="Name that should be prepended to output files for this species. Must begin with a letter or period." sqref="A1" xr:uid="{AD160B45-C62D-E948-B89F-CBE0E706C1DD}"/>
    <dataValidation allowBlank="1" showInputMessage="1" showErrorMessage="1" promptTitle="Include abiotic weights?" prompt="Should abiotic weights be included?" sqref="C1" xr:uid="{8A54E1E1-25E5-4A4C-A35B-02A189BDAE39}"/>
    <dataValidation allowBlank="1" showInputMessage="1" showErrorMessage="1" promptTitle="Include NDVI?" prompt="Should NDVI contribute to biotic weight?" sqref="D1" xr:uid="{74C7EF83-30DD-F948-9522-90AFB2FCEC74}"/>
    <dataValidation allowBlank="1" showInputMessage="1" showErrorMessage="1" promptTitle="Include NVIS?" prompt="Should NVIS contribute to biotic weight? _x000a__x000a_NOTE: Useful for pests that impact native vegetation" sqref="E1" xr:uid="{893B753C-83F4-644D-BD7E-F6B39072EB1E}"/>
    <dataValidation allowBlank="1" showInputMessage="1" showErrorMessage="1" promptTitle="NVIS major vegetation subgroups" prompt="Comma-separated NVIS MVS classes (e.g. 1,2,3,5)." sqref="G1" xr:uid="{41980E33-1E39-AD45-8F05-868D6600E067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I1" xr:uid="{A33E5C3F-FEB5-E142-9E77-829BE9CDC095}"/>
    <dataValidation allowBlank="1" showInputMessage="1" showErrorMessage="1" promptTitle="Prob of pest on tourist" prompt="Probability of international tourist carrying pest._x000a_" sqref="N1" xr:uid="{7D0C5A9D-2B24-5E4B-B142-62EC654E71D3}"/>
    <dataValidation allowBlank="1" showInputMessage="1" showErrorMessage="1" promptTitle="Prob of pest on return resident" prompt="Probability of pest on returning resident." sqref="O1" xr:uid="{BFE515ED-E47C-8E4A-A50B-35E2286ACF32}"/>
    <dataValidation allowBlank="1" showInputMessage="1" showErrorMessage="1" promptTitle="Prob of pest on Torres passenger" prompt="Probability of pest on Torres Strait passenger." sqref="P1" xr:uid="{0A697F1D-F494-C347-95D9-E59F4C6C383A}"/>
    <dataValidation allowBlank="1" showInputMessage="1" showErrorMessage="1" promptTitle="Prob of arrival per mail item" prompt="Probability of arrival of pest per piece of mail." sqref="Q1" xr:uid="{399C1480-40E4-5A41-A2FF-2E4F826C4DEE}"/>
    <dataValidation allowBlank="1" showInputMessage="1" showErrorMessage="1" promptTitle="Prob of arrival per vessel" prompt="Probability of arrival of pest per vessel." sqref="R1" xr:uid="{1BBA7A75-F6E1-4F47-BC5E-4B3FDC509E65}"/>
    <dataValidation allowBlank="1" showInputMessage="1" showErrorMessage="1" promptTitle="Distance penalty (ports)" prompt="Parameter controlling the rate of decrease in the likelihood of pest arrival with distance from marine ports." sqref="S1" xr:uid="{12F7F3FA-47A2-8B43-B105-3D925A1D9D46}"/>
    <dataValidation allowBlank="1" showInputMessage="1" showErrorMessage="1" promptTitle="Prob per unit of fertiliser" prompt="Probability of arrival of pest per unit of fertiliser." sqref="T1" xr:uid="{14C39FAF-9B97-1543-B73A-260E86BB654B}"/>
    <dataValidation allowBlank="1" showInputMessage="1" showErrorMessage="1" promptTitle="Prob of arrival (machinery)" prompt="Probability of arrival of pest per unit of machinery." sqref="U1" xr:uid="{9FFB111A-9910-744C-B50F-00F7A89B9CA3}"/>
    <dataValidation allowBlank="1" showInputMessage="1" showErrorMessage="1" promptTitle="Prob of arrival (containers)" prompt="Probability of arrival per container entering Australia." sqref="V1" xr:uid="{E6D7E48A-15CD-1A4F-BAD7-13A132F3D69F}"/>
    <dataValidation allowBlank="1" showInputMessage="1" showErrorMessage="1" promptTitle="Prob of arrival (nurserystock)" prompt="Probability of arrival of pest per unit of nurserystock entering Australia." sqref="W1" xr:uid="{34153A47-9E0E-4F4D-B565-CC6104D4CF6D}"/>
    <dataValidation allowBlank="1" showInputMessage="1" showErrorMessage="1" promptTitle="Prob of arrival (food)" prompt="Probability of arrival of pest per unit of food." sqref="X1" xr:uid="{DDEBC040-5553-4841-9E5B-5FB894300E90}"/>
    <dataValidation allowBlank="1" showInputMessage="1" showErrorMessage="1" error="Name must begin with a letter or a period." promptTitle="Species name" prompt="Name that should be prepended to output files for this species. Must begin with a letter or period." sqref="A2:A1048576" xr:uid="{F8431168-FF74-CF44-A9C3-C9F4FDBC2E6C}"/>
    <dataValidation type="list" allowBlank="1" showInputMessage="1" showErrorMessage="1" error="Must be TRUE or FALSE." promptTitle="Include abiotic weights?" prompt="Should abiotic weights be included?" sqref="C2:C1048576" xr:uid="{B5EAF5EE-6EE5-6B49-99E2-F42D5D06C580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J1:J1048576" xr:uid="{344DBD62-32DD-2640-814E-8FECEF8AE89F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H1:H1048576" xr:uid="{867EBE5D-A33C-8641-98B7-84DD0D595AEA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Q2:Q1048576" xr:uid="{77FCB406-D2F1-BD40-8A66-E8D4EB673AEF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R2:R1048576" xr:uid="{1C090300-AE72-0642-8D47-2A8F62A6DE24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S2:S1048576" xr:uid="{A3790EC7-C576-B249-BCDF-06829DDB2534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T2:T1048576" xr:uid="{68922F53-C9AE-0E41-8624-91096244AAA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U2:U1048576" xr:uid="{27582A83-D06C-CC4A-9EC7-9633BED3D41F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V2:V1048576" xr:uid="{8F16EE93-B00F-524E-BFF0-7969CA884AD7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W2:W1048576" xr:uid="{C098445D-3F03-A345-B8C0-17D8CCC3C159}">
      <formula1>0</formula1>
    </dataValidation>
    <dataValidation type="decimal" operator="greaterThanOrEqual" allowBlank="1" showInputMessage="1" showErrorMessage="1" error="Must be a number greater than or equal to 0." promptTitle="Prob of arrival (food)" prompt="Probability of arrival of pest per unit of food." sqref="X2:X1048576" xr:uid="{F4D6DD70-484B-8F4C-8022-F92827712D2D}">
      <formula1>0</formula1>
    </dataValidation>
    <dataValidation type="list" allowBlank="1" showInputMessage="1" showErrorMessage="1" error="Must be TRUE or FALSE." promptTitle="Include NDVI?" prompt="Should NDVI contribute to biotic weight?" sqref="D2:D1048576" xr:uid="{4885AF70-80FE-5741-BB46-A0C58FDF8CF8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K1:K1048576" xr:uid="{1102FFA6-1227-9743-9757-11E831420417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J2:K1048576" xr:uid="{6FD266E6-D30F-E140-8841-0CC016C4626A}">
      <formula1>0</formula1>
    </dataValidation>
    <dataValidation allowBlank="1" showInputMessage="1" showErrorMessage="1" promptTitle="Entry pathways" prompt="Comma-separated entry pathways. Can be one or more of: containers, fertiliser, food, machinery, mail, nursery, residents, torres, tourists, vessels." sqref="B1:B1048576" xr:uid="{0A63DA24-38A1-3843-A720-47364E20527C}"/>
    <dataValidation type="list" allowBlank="1" showInputMessage="1" showErrorMessage="1" error="Must be TRUE or FALSE." promptTitle="Include NVIS?" prompt="Should NVIS contribute to biotic weight? _x000a__x000a_NOTE: Useful for pests that impact native vegetation" sqref="E2:E1048576" xr:uid="{9BD9BDED-3BB9-CE48-804B-E25C909FAD17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I2:I1048576" xr:uid="{A9AFE441-945F-F444-97AF-D472113FEF8D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N2:N1048576" xr:uid="{AE0D63DE-5D73-C748-BC40-4F0328B70F7F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O2:O1048576" xr:uid="{A08818E1-07F8-2947-B885-B6DCF40BE2A3}">
      <formula1>0</formula1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P2:P1048576" xr:uid="{36BBB07A-382B-294E-8FD2-7455864CB2E2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M1:M1048576" xr:uid="{A215B8BE-50BD-544B-BB88-017607D43B99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F2:F1048576" xr:uid="{1CBF3D45-3CF8-6645-AD64-572A122AD92A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F2:F1048576" xr:uid="{3F16D9CB-7B0B-584C-8750-92EBFD18A562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G2:G1048576" xr:uid="{D05F4B39-E78E-6A4C-9EA6-2DBD7B96B28E}">
      <formula1>ISNUMBER(SUMPRODUCT(SEARCH(MID(G2,ROW(INDIRECT("1:"&amp;LEN(G2))),1),"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L1:L1048576" xr:uid="{480B32ED-B00C-3F4B-AE28-DF01A191FCC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Y1:Y1048576" xr:uid="{D738A470-664E-C741-8411-D92C81327D2C}">
      <formula1>AND($Y1 &gt;= 1000, MOD($Y1, 1000)=0)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parameters</vt:lpstr>
      <vt:lpstr>Species-specific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2019-09-24T05:49:28Z</dcterms:created>
  <dcterms:modified xsi:type="dcterms:W3CDTF">2020-08-10T06:57:31Z</dcterms:modified>
</cp:coreProperties>
</file>